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O:\Administração\Minutas Editais\MINUTA 079 - Fechamento Piscina\"/>
    </mc:Choice>
  </mc:AlternateContent>
  <xr:revisionPtr revIDLastSave="0" documentId="13_ncr:1_{76A0DB01-06CB-445E-A944-97CC98CE05A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RESUMO" sheetId="3" r:id="rId1"/>
    <sheet name="ORÇAMENTO" sheetId="1" r:id="rId2"/>
    <sheet name="CRONOGRAMA" sheetId="2" r:id="rId3"/>
    <sheet name="COMPOSIÇÕES" sheetId="6" r:id="rId4"/>
    <sheet name="COTAÇÕES" sheetId="7" r:id="rId5"/>
    <sheet name="CURVA ABC" sheetId="12" r:id="rId6"/>
  </sheets>
  <definedNames>
    <definedName name="_xlnm.Print_Area" localSheetId="3">COMPOSIÇÕES!$A$1:$G$2239</definedName>
    <definedName name="_xlnm.Print_Area" localSheetId="2">CRONOGRAMA!$A$1:$I$42</definedName>
    <definedName name="_xlnm.Print_Area" localSheetId="1">ORÇAMENTO!$B$1:$K$235</definedName>
    <definedName name="_xlnm.Print_Area" localSheetId="0">RESUMO!$A$1:$E$30</definedName>
    <definedName name="_xlnm.Print_Titles" localSheetId="3">COMPOSIÇÕES!$1:$8</definedName>
    <definedName name="_xlnm.Print_Titles" localSheetId="1">ORÇAMENTO!$1:$9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2" l="1"/>
  <c r="G194" i="6"/>
  <c r="G196" i="6" s="1"/>
  <c r="G24" i="6"/>
  <c r="G26" i="6" s="1"/>
  <c r="G1523" i="6" l="1"/>
  <c r="G1525" i="6" s="1"/>
  <c r="G1473" i="6"/>
  <c r="G1475" i="6" s="1"/>
  <c r="G1423" i="6"/>
  <c r="G1425" i="6" s="1"/>
  <c r="G2291" i="6" l="1"/>
  <c r="G2293" i="6" s="1"/>
  <c r="G2273" i="6"/>
  <c r="G2275" i="6" s="1"/>
  <c r="G2256" i="6"/>
  <c r="G2258" i="6" s="1"/>
  <c r="G2241" i="6"/>
  <c r="G2243" i="6" s="1"/>
  <c r="G1150" i="6"/>
  <c r="G1152" i="6" s="1"/>
  <c r="G2509" i="6"/>
  <c r="G2511" i="6" s="1"/>
  <c r="G2494" i="6"/>
  <c r="G2496" i="6" s="1"/>
  <c r="G2479" i="6"/>
  <c r="G2481" i="6" s="1"/>
  <c r="G2463" i="6"/>
  <c r="G2465" i="6" s="1"/>
  <c r="G2448" i="6"/>
  <c r="G2450" i="6" s="1"/>
  <c r="G2433" i="6"/>
  <c r="G2435" i="6" s="1"/>
  <c r="G2417" i="6"/>
  <c r="G2419" i="6" s="1"/>
  <c r="G2404" i="6"/>
  <c r="G2406" i="6" s="1"/>
  <c r="G2389" i="6"/>
  <c r="G2391" i="6" s="1"/>
  <c r="G2372" i="6"/>
  <c r="G2374" i="6" s="1"/>
  <c r="G2356" i="6"/>
  <c r="G2358" i="6" s="1"/>
  <c r="G2340" i="6"/>
  <c r="G2342" i="6" s="1"/>
  <c r="G2323" i="6"/>
  <c r="G2325" i="6" s="1"/>
  <c r="G2307" i="6"/>
  <c r="G2309" i="6" s="1"/>
  <c r="G2224" i="6"/>
  <c r="G2226" i="6" s="1"/>
  <c r="G2209" i="6"/>
  <c r="G2211" i="6" s="1"/>
  <c r="G2193" i="6"/>
  <c r="G2195" i="6" s="1"/>
  <c r="G2177" i="6"/>
  <c r="G2179" i="6" s="1"/>
  <c r="G2161" i="6"/>
  <c r="G2163" i="6" s="1"/>
  <c r="G2145" i="6"/>
  <c r="G2147" i="6" s="1"/>
  <c r="G2128" i="6"/>
  <c r="G2130" i="6" s="1"/>
  <c r="G2112" i="6"/>
  <c r="G2114" i="6" s="1"/>
  <c r="G2096" i="6"/>
  <c r="G2098" i="6" s="1"/>
  <c r="G2080" i="6"/>
  <c r="G2082" i="6" s="1"/>
  <c r="G2064" i="6"/>
  <c r="G2066" i="6" s="1"/>
  <c r="G2048" i="6"/>
  <c r="G2050" i="6" s="1"/>
  <c r="G2031" i="6"/>
  <c r="G2033" i="6" s="1"/>
  <c r="G2017" i="6"/>
  <c r="G2019" i="6" s="1"/>
  <c r="G2001" i="6"/>
  <c r="G2003" i="6" s="1"/>
  <c r="G1982" i="6"/>
  <c r="G1984" i="6" s="1"/>
  <c r="G1965" i="6"/>
  <c r="G1967" i="6" s="1"/>
  <c r="G1941" i="6"/>
  <c r="G1943" i="6" s="1"/>
  <c r="G1926" i="6"/>
  <c r="G1928" i="6" s="1"/>
  <c r="G1911" i="6"/>
  <c r="G1913" i="6" s="1"/>
  <c r="G1896" i="6"/>
  <c r="G1898" i="6" s="1"/>
  <c r="G1881" i="6"/>
  <c r="G1883" i="6" s="1"/>
  <c r="G1866" i="6"/>
  <c r="G1868" i="6" s="1"/>
  <c r="G1850" i="6"/>
  <c r="G1852" i="6" s="1"/>
  <c r="G1832" i="6"/>
  <c r="G1834" i="6" s="1"/>
  <c r="G1819" i="6"/>
  <c r="G1821" i="6" s="1"/>
  <c r="G1802" i="6"/>
  <c r="G1804" i="6" s="1"/>
  <c r="G1787" i="6"/>
  <c r="G1789" i="6" s="1"/>
  <c r="G1762" i="6"/>
  <c r="G1764" i="6" s="1"/>
  <c r="G1747" i="6"/>
  <c r="G1749" i="6" s="1"/>
  <c r="G1729" i="6"/>
  <c r="G1731" i="6" s="1"/>
  <c r="G1712" i="6"/>
  <c r="G1714" i="6" s="1"/>
  <c r="G1695" i="6"/>
  <c r="G1697" i="6" s="1"/>
  <c r="G1679" i="6"/>
  <c r="G1681" i="6" s="1"/>
  <c r="G1663" i="6"/>
  <c r="G1665" i="6" s="1"/>
  <c r="G1647" i="6"/>
  <c r="G1649" i="6" s="1"/>
  <c r="G1631" i="6"/>
  <c r="G1633" i="6" s="1"/>
  <c r="G1613" i="6"/>
  <c r="G1615" i="6" s="1"/>
  <c r="G1595" i="6"/>
  <c r="G1597" i="6" s="1"/>
  <c r="G1577" i="6"/>
  <c r="G1579" i="6" s="1"/>
  <c r="G1559" i="6"/>
  <c r="G1561" i="6" s="1"/>
  <c r="G1541" i="6"/>
  <c r="G1543" i="6" s="1"/>
  <c r="G1508" i="6"/>
  <c r="G1510" i="6" s="1"/>
  <c r="G1491" i="6"/>
  <c r="G1493" i="6" s="1"/>
  <c r="G1456" i="6"/>
  <c r="G1458" i="6" s="1"/>
  <c r="G1439" i="6"/>
  <c r="G1441" i="6" s="1"/>
  <c r="G1404" i="6"/>
  <c r="G1406" i="6" s="1"/>
  <c r="G1386" i="6"/>
  <c r="G1388" i="6" s="1"/>
  <c r="G1365" i="6"/>
  <c r="G1367" i="6" s="1"/>
  <c r="G1349" i="6"/>
  <c r="G1351" i="6" s="1"/>
  <c r="G1334" i="6"/>
  <c r="G1336" i="6" s="1"/>
  <c r="G1319" i="6"/>
  <c r="G1321" i="6" s="1"/>
  <c r="G1299" i="6"/>
  <c r="G1301" i="6" s="1"/>
  <c r="G1285" i="6"/>
  <c r="G1287" i="6" s="1"/>
  <c r="G1272" i="6"/>
  <c r="G1274" i="6" s="1"/>
  <c r="G1254" i="6"/>
  <c r="G1256" i="6" s="1"/>
  <c r="G1237" i="6"/>
  <c r="G1239" i="6" s="1"/>
  <c r="G1219" i="6"/>
  <c r="G1221" i="6" s="1"/>
  <c r="G1202" i="6"/>
  <c r="G1204" i="6" s="1"/>
  <c r="G1185" i="6"/>
  <c r="G1187" i="6" s="1"/>
  <c r="G1168" i="6"/>
  <c r="G1170" i="6" s="1"/>
  <c r="G1132" i="6"/>
  <c r="G1134" i="6" s="1"/>
  <c r="G1116" i="6"/>
  <c r="G1118" i="6" s="1"/>
  <c r="G1099" i="6"/>
  <c r="G1101" i="6" s="1"/>
  <c r="G1078" i="6"/>
  <c r="G1080" i="6" s="1"/>
  <c r="G1061" i="6"/>
  <c r="G1063" i="6" s="1"/>
  <c r="G1044" i="6"/>
  <c r="G1046" i="6" s="1"/>
  <c r="G1028" i="6"/>
  <c r="G1030" i="6" s="1"/>
  <c r="G1012" i="6"/>
  <c r="G1014" i="6" s="1"/>
  <c r="G995" i="6"/>
  <c r="G997" i="6" s="1"/>
  <c r="G977" i="6"/>
  <c r="G979" i="6" s="1"/>
  <c r="G961" i="6"/>
  <c r="G963" i="6" s="1"/>
  <c r="G946" i="6"/>
  <c r="G948" i="6" s="1"/>
  <c r="G928" i="6"/>
  <c r="G930" i="6" s="1"/>
  <c r="G910" i="6"/>
  <c r="G912" i="6" s="1"/>
  <c r="G895" i="6"/>
  <c r="G897" i="6" s="1"/>
  <c r="G877" i="6"/>
  <c r="G879" i="6" s="1"/>
  <c r="G860" i="6"/>
  <c r="G862" i="6" s="1"/>
  <c r="G843" i="6"/>
  <c r="G845" i="6" s="1"/>
  <c r="G824" i="6"/>
  <c r="G826" i="6" s="1"/>
  <c r="G798" i="6"/>
  <c r="G800" i="6" s="1"/>
  <c r="G783" i="6"/>
  <c r="G785" i="6" s="1"/>
  <c r="G770" i="6"/>
  <c r="G772" i="6" s="1"/>
  <c r="G757" i="6"/>
  <c r="G759" i="6" s="1"/>
  <c r="G740" i="6"/>
  <c r="G742" i="6" s="1"/>
  <c r="G723" i="6"/>
  <c r="G725" i="6" s="1"/>
  <c r="G705" i="6"/>
  <c r="G707" i="6" s="1"/>
  <c r="G688" i="6"/>
  <c r="G690" i="6" s="1"/>
  <c r="G670" i="6"/>
  <c r="G672" i="6" s="1"/>
  <c r="G648" i="6"/>
  <c r="G650" i="6" s="1"/>
  <c r="G625" i="6"/>
  <c r="G627" i="6" s="1"/>
  <c r="G609" i="6"/>
  <c r="G611" i="6" s="1"/>
  <c r="G593" i="6"/>
  <c r="G595" i="6" s="1"/>
  <c r="G579" i="6"/>
  <c r="G581" i="6" s="1"/>
  <c r="G563" i="6"/>
  <c r="G565" i="6" s="1"/>
  <c r="G549" i="6"/>
  <c r="G551" i="6" s="1"/>
  <c r="G532" i="6"/>
  <c r="G534" i="6" s="1"/>
  <c r="G514" i="6"/>
  <c r="G516" i="6" s="1"/>
  <c r="G497" i="6"/>
  <c r="G499" i="6" s="1"/>
  <c r="G479" i="6"/>
  <c r="G481" i="6" s="1"/>
  <c r="G456" i="6"/>
  <c r="G458" i="6" s="1"/>
  <c r="G440" i="6"/>
  <c r="G442" i="6" s="1"/>
  <c r="G424" i="6"/>
  <c r="G426" i="6" s="1"/>
  <c r="G410" i="6"/>
  <c r="G412" i="6" s="1"/>
  <c r="G396" i="6"/>
  <c r="G398" i="6" s="1"/>
  <c r="G378" i="6"/>
  <c r="G380" i="6" s="1"/>
  <c r="G359" i="6"/>
  <c r="G361" i="6" s="1"/>
  <c r="G345" i="6"/>
  <c r="G347" i="6" s="1"/>
  <c r="G331" i="6"/>
  <c r="G333" i="6" s="1"/>
  <c r="G315" i="6"/>
  <c r="G317" i="6" s="1"/>
  <c r="G297" i="6"/>
  <c r="G299" i="6" s="1"/>
  <c r="G278" i="6"/>
  <c r="G280" i="6" s="1"/>
  <c r="G257" i="6"/>
  <c r="G259" i="6" s="1"/>
  <c r="G180" i="6"/>
  <c r="G182" i="6" s="1"/>
  <c r="G166" i="6"/>
  <c r="G168" i="6" s="1"/>
  <c r="G148" i="6"/>
  <c r="G150" i="6" s="1"/>
  <c r="G132" i="6"/>
  <c r="G134" i="6" s="1"/>
  <c r="G117" i="6"/>
  <c r="G119" i="6" s="1"/>
  <c r="G103" i="6"/>
  <c r="G105" i="6" s="1"/>
  <c r="G89" i="6"/>
  <c r="G91" i="6" s="1"/>
  <c r="G76" i="6"/>
  <c r="G78" i="6" s="1"/>
  <c r="G58" i="6"/>
  <c r="G60" i="6" s="1"/>
  <c r="G41" i="6"/>
  <c r="G43" i="6" s="1"/>
  <c r="A13" i="1" l="1"/>
  <c r="A14" i="1"/>
  <c r="A15" i="1"/>
  <c r="A16" i="1"/>
  <c r="A17" i="1"/>
  <c r="A18" i="1"/>
  <c r="A19" i="1"/>
  <c r="A20" i="1"/>
  <c r="D20" i="1" s="1"/>
  <c r="A21" i="1"/>
  <c r="A22" i="1"/>
  <c r="D22" i="1" s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D116" i="1" s="1"/>
  <c r="A117" i="1"/>
  <c r="A118" i="1"/>
  <c r="D118" i="1" s="1"/>
  <c r="A119" i="1"/>
  <c r="A120" i="1"/>
  <c r="A121" i="1"/>
  <c r="A122" i="1"/>
  <c r="A123" i="1"/>
  <c r="A124" i="1"/>
  <c r="A125" i="1"/>
  <c r="A126" i="1"/>
  <c r="D126" i="1" s="1"/>
  <c r="A127" i="1"/>
  <c r="A128" i="1"/>
  <c r="A129" i="1"/>
  <c r="A130" i="1"/>
  <c r="D130" i="1" s="1"/>
  <c r="A131" i="1"/>
  <c r="A132" i="1"/>
  <c r="A133" i="1"/>
  <c r="A134" i="1"/>
  <c r="D134" i="1" s="1"/>
  <c r="A135" i="1"/>
  <c r="A136" i="1"/>
  <c r="A137" i="1"/>
  <c r="A138" i="1"/>
  <c r="A139" i="1"/>
  <c r="D139" i="1" s="1"/>
  <c r="A140" i="1"/>
  <c r="A141" i="1"/>
  <c r="A142" i="1"/>
  <c r="A143" i="1"/>
  <c r="D143" i="1" s="1"/>
  <c r="A144" i="1"/>
  <c r="A145" i="1"/>
  <c r="C145" i="1" s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D163" i="1" s="1"/>
  <c r="A164" i="1"/>
  <c r="D164" i="1" s="1"/>
  <c r="A165" i="1"/>
  <c r="D165" i="1" s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C178" i="1" s="1"/>
  <c r="A179" i="1"/>
  <c r="A180" i="1"/>
  <c r="A181" i="1"/>
  <c r="D181" i="1" s="1"/>
  <c r="A182" i="1"/>
  <c r="A183" i="1"/>
  <c r="A184" i="1"/>
  <c r="A185" i="1"/>
  <c r="A186" i="1"/>
  <c r="D186" i="1" s="1"/>
  <c r="A187" i="1"/>
  <c r="A188" i="1"/>
  <c r="A189" i="1"/>
  <c r="A190" i="1"/>
  <c r="A191" i="1"/>
  <c r="A192" i="1"/>
  <c r="A193" i="1"/>
  <c r="D193" i="1" s="1"/>
  <c r="A194" i="1"/>
  <c r="A195" i="1"/>
  <c r="A196" i="1"/>
  <c r="A197" i="1"/>
  <c r="C197" i="1" s="1"/>
  <c r="A198" i="1"/>
  <c r="D198" i="1" s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D223" i="1" s="1"/>
  <c r="A224" i="1"/>
  <c r="A225" i="1"/>
  <c r="C225" i="1" s="1"/>
  <c r="A226" i="1"/>
  <c r="D226" i="1" s="1"/>
  <c r="A227" i="1"/>
  <c r="C227" i="1" s="1"/>
  <c r="A228" i="1"/>
  <c r="A229" i="1"/>
  <c r="A230" i="1"/>
  <c r="A231" i="1"/>
  <c r="A232" i="1"/>
  <c r="A233" i="1"/>
  <c r="H198" i="1"/>
  <c r="I198" i="1"/>
  <c r="K198" i="1"/>
  <c r="K197" i="1"/>
  <c r="H197" i="1"/>
  <c r="I197" i="1" s="1"/>
  <c r="H224" i="1"/>
  <c r="I224" i="1" s="1"/>
  <c r="H225" i="1"/>
  <c r="I225" i="1" s="1"/>
  <c r="H226" i="1"/>
  <c r="I226" i="1" s="1"/>
  <c r="H227" i="1"/>
  <c r="I227" i="1" s="1"/>
  <c r="K225" i="1"/>
  <c r="K226" i="1"/>
  <c r="K227" i="1"/>
  <c r="K224" i="1"/>
  <c r="D224" i="1"/>
  <c r="C224" i="1"/>
  <c r="K223" i="1"/>
  <c r="H223" i="1"/>
  <c r="I223" i="1" s="1"/>
  <c r="K193" i="1"/>
  <c r="H193" i="1"/>
  <c r="I193" i="1" s="1"/>
  <c r="K186" i="1"/>
  <c r="H186" i="1"/>
  <c r="I186" i="1" s="1"/>
  <c r="K181" i="1"/>
  <c r="H181" i="1"/>
  <c r="I181" i="1" s="1"/>
  <c r="K178" i="1"/>
  <c r="H178" i="1"/>
  <c r="I178" i="1" s="1"/>
  <c r="D178" i="1"/>
  <c r="K165" i="1"/>
  <c r="H165" i="1"/>
  <c r="I165" i="1" s="1"/>
  <c r="K164" i="1"/>
  <c r="H164" i="1"/>
  <c r="I164" i="1" s="1"/>
  <c r="K163" i="1"/>
  <c r="H163" i="1"/>
  <c r="I163" i="1" s="1"/>
  <c r="C163" i="1"/>
  <c r="K145" i="1"/>
  <c r="H145" i="1"/>
  <c r="I145" i="1" s="1"/>
  <c r="D145" i="1"/>
  <c r="K143" i="1"/>
  <c r="H143" i="1"/>
  <c r="I143" i="1" s="1"/>
  <c r="K139" i="1"/>
  <c r="H139" i="1"/>
  <c r="I139" i="1" s="1"/>
  <c r="K134" i="1"/>
  <c r="H134" i="1"/>
  <c r="I134" i="1" s="1"/>
  <c r="K130" i="1"/>
  <c r="H130" i="1"/>
  <c r="I130" i="1" s="1"/>
  <c r="K128" i="1"/>
  <c r="H128" i="1"/>
  <c r="I128" i="1" s="1"/>
  <c r="K126" i="1"/>
  <c r="H126" i="1"/>
  <c r="I126" i="1" s="1"/>
  <c r="C126" i="1"/>
  <c r="K118" i="1"/>
  <c r="H118" i="1"/>
  <c r="I118" i="1" s="1"/>
  <c r="K116" i="1"/>
  <c r="H116" i="1"/>
  <c r="I116" i="1" s="1"/>
  <c r="K22" i="1"/>
  <c r="H22" i="1"/>
  <c r="I22" i="1" s="1"/>
  <c r="K20" i="1"/>
  <c r="H20" i="1"/>
  <c r="I20" i="1" s="1"/>
  <c r="F3" i="7"/>
  <c r="F5" i="7"/>
  <c r="D239" i="1"/>
  <c r="D240" i="1" s="1"/>
  <c r="D241" i="1" s="1"/>
  <c r="C116" i="1" l="1"/>
  <c r="C226" i="1"/>
  <c r="C143" i="1"/>
  <c r="D225" i="1"/>
  <c r="D227" i="1"/>
  <c r="D197" i="1"/>
  <c r="C181" i="1"/>
  <c r="C20" i="1"/>
  <c r="C134" i="1"/>
  <c r="C198" i="1"/>
  <c r="C118" i="1"/>
  <c r="C130" i="1"/>
  <c r="C186" i="1"/>
  <c r="C22" i="1"/>
  <c r="C193" i="1"/>
  <c r="C164" i="1"/>
  <c r="C139" i="1"/>
  <c r="C165" i="1"/>
  <c r="C223" i="1"/>
  <c r="D243" i="1"/>
  <c r="D245" i="1" l="1"/>
  <c r="D246" i="1" s="1"/>
  <c r="D244" i="1"/>
  <c r="H14" i="1"/>
  <c r="I14" i="1" s="1"/>
  <c r="K14" i="1"/>
  <c r="C14" i="1"/>
  <c r="D14" i="1" l="1"/>
  <c r="A12" i="1"/>
  <c r="D76" i="1"/>
  <c r="D123" i="1"/>
  <c r="C123" i="1" l="1"/>
  <c r="K60" i="1" l="1"/>
  <c r="H60" i="1"/>
  <c r="I60" i="1" s="1"/>
  <c r="K123" i="1"/>
  <c r="H123" i="1"/>
  <c r="I123" i="1" s="1"/>
  <c r="K86" i="1"/>
  <c r="H86" i="1"/>
  <c r="I86" i="1" s="1"/>
  <c r="K28" i="1"/>
  <c r="H28" i="1"/>
  <c r="I28" i="1" s="1"/>
  <c r="A25" i="2" l="1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B26" i="2"/>
  <c r="K200" i="1" l="1"/>
  <c r="H13" i="1"/>
  <c r="I13" i="1" s="1"/>
  <c r="H18" i="1"/>
  <c r="I18" i="1" s="1"/>
  <c r="H19" i="1"/>
  <c r="I19" i="1" s="1"/>
  <c r="H21" i="1"/>
  <c r="I21" i="1" s="1"/>
  <c r="H23" i="1"/>
  <c r="I23" i="1" s="1"/>
  <c r="H24" i="1"/>
  <c r="I24" i="1" s="1"/>
  <c r="H25" i="1"/>
  <c r="I25" i="1" s="1"/>
  <c r="H26" i="1"/>
  <c r="I26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6" i="1"/>
  <c r="I36" i="1" s="1"/>
  <c r="H40" i="1"/>
  <c r="I40" i="1" s="1"/>
  <c r="H41" i="1"/>
  <c r="I41" i="1" s="1"/>
  <c r="H42" i="1"/>
  <c r="I42" i="1" s="1"/>
  <c r="H43" i="1"/>
  <c r="I43" i="1" s="1"/>
  <c r="H44" i="1"/>
  <c r="I44" i="1" s="1"/>
  <c r="H46" i="1"/>
  <c r="I46" i="1" s="1"/>
  <c r="H48" i="1"/>
  <c r="I48" i="1" s="1"/>
  <c r="H49" i="1"/>
  <c r="I49" i="1" s="1"/>
  <c r="H51" i="1"/>
  <c r="I51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61" i="1"/>
  <c r="I61" i="1" s="1"/>
  <c r="H63" i="1"/>
  <c r="I63" i="1" s="1"/>
  <c r="H64" i="1"/>
  <c r="I64" i="1" s="1"/>
  <c r="H66" i="1"/>
  <c r="I66" i="1" s="1"/>
  <c r="H67" i="1"/>
  <c r="I67" i="1" s="1"/>
  <c r="H69" i="1"/>
  <c r="I69" i="1" s="1"/>
  <c r="H70" i="1"/>
  <c r="I70" i="1" s="1"/>
  <c r="H71" i="1"/>
  <c r="I71" i="1" s="1"/>
  <c r="H72" i="1"/>
  <c r="I72" i="1" s="1"/>
  <c r="H76" i="1"/>
  <c r="I76" i="1" s="1"/>
  <c r="H80" i="1"/>
  <c r="I80" i="1" s="1"/>
  <c r="H81" i="1"/>
  <c r="I81" i="1" s="1"/>
  <c r="H82" i="1"/>
  <c r="I82" i="1" s="1"/>
  <c r="H83" i="1"/>
  <c r="I83" i="1" s="1"/>
  <c r="H84" i="1"/>
  <c r="I84" i="1" s="1"/>
  <c r="H87" i="1"/>
  <c r="I87" i="1" s="1"/>
  <c r="H91" i="1"/>
  <c r="I91" i="1" s="1"/>
  <c r="H93" i="1"/>
  <c r="I93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7" i="1"/>
  <c r="I107" i="1" s="1"/>
  <c r="H109" i="1"/>
  <c r="I109" i="1" s="1"/>
  <c r="H110" i="1"/>
  <c r="I110" i="1" s="1"/>
  <c r="H114" i="1"/>
  <c r="I114" i="1" s="1"/>
  <c r="H122" i="1"/>
  <c r="I122" i="1" s="1"/>
  <c r="H124" i="1"/>
  <c r="I124" i="1" s="1"/>
  <c r="H127" i="1"/>
  <c r="I127" i="1" s="1"/>
  <c r="H131" i="1"/>
  <c r="I131" i="1" s="1"/>
  <c r="H133" i="1"/>
  <c r="I133" i="1" s="1"/>
  <c r="H138" i="1"/>
  <c r="I138" i="1" s="1"/>
  <c r="H140" i="1"/>
  <c r="I140" i="1" s="1"/>
  <c r="H142" i="1"/>
  <c r="I142" i="1" s="1"/>
  <c r="H144" i="1"/>
  <c r="I144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60" i="1"/>
  <c r="I160" i="1" s="1"/>
  <c r="H161" i="1"/>
  <c r="I161" i="1" s="1"/>
  <c r="H162" i="1"/>
  <c r="I162" i="1" s="1"/>
  <c r="H167" i="1"/>
  <c r="I167" i="1" s="1"/>
  <c r="H168" i="1"/>
  <c r="I168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9" i="1"/>
  <c r="I179" i="1" s="1"/>
  <c r="H182" i="1"/>
  <c r="I182" i="1" s="1"/>
  <c r="H183" i="1"/>
  <c r="I183" i="1" s="1"/>
  <c r="H184" i="1"/>
  <c r="I184" i="1" s="1"/>
  <c r="H187" i="1"/>
  <c r="I187" i="1" s="1"/>
  <c r="H188" i="1"/>
  <c r="I188" i="1" s="1"/>
  <c r="H189" i="1"/>
  <c r="I189" i="1" s="1"/>
  <c r="H190" i="1"/>
  <c r="I190" i="1" s="1"/>
  <c r="H191" i="1"/>
  <c r="I191" i="1" s="1"/>
  <c r="H194" i="1"/>
  <c r="I194" i="1" s="1"/>
  <c r="H195" i="1"/>
  <c r="I195" i="1" s="1"/>
  <c r="H200" i="1"/>
  <c r="I200" i="1" s="1"/>
  <c r="H204" i="1"/>
  <c r="I204" i="1" s="1"/>
  <c r="H205" i="1"/>
  <c r="I205" i="1" s="1"/>
  <c r="H207" i="1"/>
  <c r="I207" i="1" s="1"/>
  <c r="H208" i="1"/>
  <c r="I208" i="1" s="1"/>
  <c r="H209" i="1"/>
  <c r="I209" i="1" s="1"/>
  <c r="H211" i="1"/>
  <c r="I211" i="1" s="1"/>
  <c r="H215" i="1"/>
  <c r="I215" i="1" s="1"/>
  <c r="H216" i="1"/>
  <c r="I216" i="1" s="1"/>
  <c r="H217" i="1"/>
  <c r="I217" i="1" s="1"/>
  <c r="H218" i="1"/>
  <c r="I218" i="1" s="1"/>
  <c r="H220" i="1"/>
  <c r="I220" i="1" s="1"/>
  <c r="H221" i="1"/>
  <c r="I221" i="1" s="1"/>
  <c r="H231" i="1"/>
  <c r="I231" i="1" s="1"/>
  <c r="H232" i="1"/>
  <c r="I232" i="1" s="1"/>
  <c r="H12" i="1"/>
  <c r="I12" i="1" s="1"/>
  <c r="D13" i="1" l="1"/>
  <c r="D19" i="1"/>
  <c r="D25" i="1"/>
  <c r="D30" i="1"/>
  <c r="D31" i="1"/>
  <c r="D34" i="1"/>
  <c r="D43" i="1"/>
  <c r="D48" i="1"/>
  <c r="D51" i="1"/>
  <c r="D55" i="1"/>
  <c r="D63" i="1"/>
  <c r="D67" i="1"/>
  <c r="D71" i="1"/>
  <c r="D81" i="1"/>
  <c r="D82" i="1"/>
  <c r="D98" i="1"/>
  <c r="D99" i="1"/>
  <c r="D102" i="1"/>
  <c r="D107" i="1"/>
  <c r="D142" i="1"/>
  <c r="D149" i="1"/>
  <c r="D153" i="1"/>
  <c r="D157" i="1"/>
  <c r="D161" i="1"/>
  <c r="D168" i="1"/>
  <c r="D173" i="1"/>
  <c r="D177" i="1"/>
  <c r="D189" i="1"/>
  <c r="D190" i="1"/>
  <c r="D194" i="1"/>
  <c r="D217" i="1"/>
  <c r="D220" i="1"/>
  <c r="D231" i="1"/>
  <c r="K232" i="1"/>
  <c r="K231" i="1"/>
  <c r="K221" i="1"/>
  <c r="K220" i="1"/>
  <c r="K218" i="1"/>
  <c r="K217" i="1"/>
  <c r="K216" i="1"/>
  <c r="K215" i="1"/>
  <c r="K211" i="1"/>
  <c r="K209" i="1"/>
  <c r="K208" i="1"/>
  <c r="K207" i="1"/>
  <c r="K205" i="1"/>
  <c r="K204" i="1"/>
  <c r="K195" i="1"/>
  <c r="K194" i="1"/>
  <c r="K191" i="1"/>
  <c r="K190" i="1"/>
  <c r="K189" i="1"/>
  <c r="K188" i="1"/>
  <c r="K187" i="1"/>
  <c r="K184" i="1"/>
  <c r="K183" i="1"/>
  <c r="K182" i="1"/>
  <c r="K179" i="1"/>
  <c r="K177" i="1"/>
  <c r="K176" i="1"/>
  <c r="K175" i="1"/>
  <c r="K174" i="1"/>
  <c r="K173" i="1"/>
  <c r="K172" i="1"/>
  <c r="K168" i="1"/>
  <c r="K167" i="1"/>
  <c r="K162" i="1"/>
  <c r="K161" i="1"/>
  <c r="K160" i="1"/>
  <c r="K158" i="1"/>
  <c r="K157" i="1"/>
  <c r="K156" i="1"/>
  <c r="K155" i="1"/>
  <c r="K154" i="1"/>
  <c r="K153" i="1"/>
  <c r="K152" i="1"/>
  <c r="K151" i="1"/>
  <c r="K150" i="1"/>
  <c r="K149" i="1"/>
  <c r="K144" i="1"/>
  <c r="K142" i="1"/>
  <c r="K140" i="1"/>
  <c r="K138" i="1"/>
  <c r="K133" i="1"/>
  <c r="K131" i="1"/>
  <c r="K127" i="1"/>
  <c r="K124" i="1"/>
  <c r="K122" i="1"/>
  <c r="K114" i="1"/>
  <c r="K110" i="1"/>
  <c r="K109" i="1"/>
  <c r="K107" i="1"/>
  <c r="K103" i="1"/>
  <c r="K102" i="1"/>
  <c r="K101" i="1"/>
  <c r="K100" i="1"/>
  <c r="K99" i="1"/>
  <c r="K98" i="1"/>
  <c r="K97" i="1"/>
  <c r="K96" i="1"/>
  <c r="K95" i="1"/>
  <c r="K93" i="1"/>
  <c r="K91" i="1"/>
  <c r="K87" i="1"/>
  <c r="K84" i="1"/>
  <c r="K83" i="1"/>
  <c r="K82" i="1"/>
  <c r="K81" i="1"/>
  <c r="K80" i="1"/>
  <c r="K76" i="1"/>
  <c r="K72" i="1"/>
  <c r="K71" i="1"/>
  <c r="K70" i="1"/>
  <c r="K69" i="1"/>
  <c r="K67" i="1"/>
  <c r="K66" i="1"/>
  <c r="K64" i="1"/>
  <c r="K63" i="1"/>
  <c r="K61" i="1"/>
  <c r="K58" i="1"/>
  <c r="K57" i="1"/>
  <c r="K56" i="1"/>
  <c r="K55" i="1"/>
  <c r="K54" i="1"/>
  <c r="K53" i="1"/>
  <c r="K51" i="1"/>
  <c r="K49" i="1"/>
  <c r="K48" i="1"/>
  <c r="K46" i="1"/>
  <c r="K44" i="1"/>
  <c r="K43" i="1"/>
  <c r="K42" i="1"/>
  <c r="K41" i="1"/>
  <c r="K40" i="1"/>
  <c r="K36" i="1"/>
  <c r="K34" i="1"/>
  <c r="K33" i="1"/>
  <c r="K32" i="1"/>
  <c r="K31" i="1"/>
  <c r="K30" i="1"/>
  <c r="K29" i="1"/>
  <c r="K26" i="1"/>
  <c r="K25" i="1"/>
  <c r="K24" i="1"/>
  <c r="K23" i="1"/>
  <c r="K21" i="1"/>
  <c r="K19" i="1"/>
  <c r="K18" i="1"/>
  <c r="K13" i="1"/>
  <c r="K12" i="1"/>
  <c r="K146" i="1" l="1"/>
  <c r="K77" i="1"/>
  <c r="K228" i="1"/>
  <c r="K135" i="1"/>
  <c r="K119" i="1"/>
  <c r="K15" i="1"/>
  <c r="D109" i="1"/>
  <c r="C109" i="1"/>
  <c r="C60" i="1"/>
  <c r="D60" i="1"/>
  <c r="D86" i="1"/>
  <c r="C86" i="1"/>
  <c r="B11" i="2"/>
  <c r="D11" i="2" s="1"/>
  <c r="K201" i="1"/>
  <c r="B19" i="2"/>
  <c r="B24" i="2"/>
  <c r="K73" i="1"/>
  <c r="K111" i="1"/>
  <c r="K104" i="1"/>
  <c r="K233" i="1"/>
  <c r="K88" i="1"/>
  <c r="K212" i="1"/>
  <c r="K37" i="1"/>
  <c r="B20" i="2"/>
  <c r="H20" i="2" s="1"/>
  <c r="J20" i="2" s="1"/>
  <c r="K169" i="1"/>
  <c r="C173" i="1"/>
  <c r="C99" i="1"/>
  <c r="C149" i="1"/>
  <c r="C98" i="1"/>
  <c r="C43" i="1"/>
  <c r="C217" i="1"/>
  <c r="C48" i="1"/>
  <c r="C189" i="1"/>
  <c r="C168" i="1"/>
  <c r="C107" i="1"/>
  <c r="C71" i="1"/>
  <c r="C30" i="1"/>
  <c r="C190" i="1"/>
  <c r="C153" i="1"/>
  <c r="C67" i="1"/>
  <c r="C25" i="1"/>
  <c r="C232" i="1"/>
  <c r="D232" i="1"/>
  <c r="C221" i="1"/>
  <c r="D221" i="1"/>
  <c r="D218" i="1"/>
  <c r="C215" i="1"/>
  <c r="D215" i="1"/>
  <c r="C211" i="1"/>
  <c r="D211" i="1"/>
  <c r="C207" i="1"/>
  <c r="D207" i="1"/>
  <c r="C195" i="1"/>
  <c r="D195" i="1"/>
  <c r="C182" i="1"/>
  <c r="D182" i="1"/>
  <c r="C174" i="1"/>
  <c r="D174" i="1"/>
  <c r="C162" i="1"/>
  <c r="D162" i="1"/>
  <c r="D158" i="1"/>
  <c r="C154" i="1"/>
  <c r="D154" i="1"/>
  <c r="C150" i="1"/>
  <c r="D150" i="1"/>
  <c r="C144" i="1"/>
  <c r="D144" i="1"/>
  <c r="C138" i="1"/>
  <c r="D138" i="1"/>
  <c r="C127" i="1"/>
  <c r="D127" i="1"/>
  <c r="C103" i="1"/>
  <c r="D103" i="1"/>
  <c r="C95" i="1"/>
  <c r="D95" i="1"/>
  <c r="C91" i="1"/>
  <c r="D91" i="1"/>
  <c r="C72" i="1"/>
  <c r="D72" i="1"/>
  <c r="C64" i="1"/>
  <c r="D64" i="1"/>
  <c r="C56" i="1"/>
  <c r="D56" i="1"/>
  <c r="C44" i="1"/>
  <c r="D44" i="1"/>
  <c r="C40" i="1"/>
  <c r="D40" i="1"/>
  <c r="C26" i="1"/>
  <c r="D26" i="1"/>
  <c r="C21" i="1"/>
  <c r="D21" i="1"/>
  <c r="C231" i="1"/>
  <c r="C177" i="1"/>
  <c r="C161" i="1"/>
  <c r="C142" i="1"/>
  <c r="C82" i="1"/>
  <c r="C63" i="1"/>
  <c r="C34" i="1"/>
  <c r="C19" i="1"/>
  <c r="C209" i="1"/>
  <c r="D209" i="1"/>
  <c r="C205" i="1"/>
  <c r="D205" i="1"/>
  <c r="D200" i="1"/>
  <c r="C188" i="1"/>
  <c r="D188" i="1"/>
  <c r="C184" i="1"/>
  <c r="D184" i="1"/>
  <c r="C176" i="1"/>
  <c r="D176" i="1"/>
  <c r="C172" i="1"/>
  <c r="D172" i="1"/>
  <c r="C167" i="1"/>
  <c r="D167" i="1"/>
  <c r="C160" i="1"/>
  <c r="D160" i="1"/>
  <c r="C156" i="1"/>
  <c r="D156" i="1"/>
  <c r="C152" i="1"/>
  <c r="D152" i="1"/>
  <c r="C131" i="1"/>
  <c r="D131" i="1"/>
  <c r="C124" i="1"/>
  <c r="D124" i="1"/>
  <c r="C110" i="1"/>
  <c r="D110" i="1"/>
  <c r="C101" i="1"/>
  <c r="D101" i="1"/>
  <c r="C97" i="1"/>
  <c r="D97" i="1"/>
  <c r="C93" i="1"/>
  <c r="D93" i="1"/>
  <c r="C84" i="1"/>
  <c r="D84" i="1"/>
  <c r="C80" i="1"/>
  <c r="D80" i="1"/>
  <c r="C70" i="1"/>
  <c r="D70" i="1"/>
  <c r="C66" i="1"/>
  <c r="D66" i="1"/>
  <c r="C58" i="1"/>
  <c r="D58" i="1"/>
  <c r="C54" i="1"/>
  <c r="D54" i="1"/>
  <c r="C46" i="1"/>
  <c r="D46" i="1"/>
  <c r="C42" i="1"/>
  <c r="D42" i="1"/>
  <c r="C33" i="1"/>
  <c r="D33" i="1"/>
  <c r="C29" i="1"/>
  <c r="D29" i="1"/>
  <c r="C24" i="1"/>
  <c r="D24" i="1"/>
  <c r="C18" i="1"/>
  <c r="D18" i="1"/>
  <c r="C220" i="1"/>
  <c r="C194" i="1"/>
  <c r="C157" i="1"/>
  <c r="C102" i="1"/>
  <c r="C81" i="1"/>
  <c r="C55" i="1"/>
  <c r="C31" i="1"/>
  <c r="C13" i="1"/>
  <c r="C216" i="1"/>
  <c r="D216" i="1"/>
  <c r="C208" i="1"/>
  <c r="D208" i="1"/>
  <c r="C204" i="1"/>
  <c r="D204" i="1"/>
  <c r="C191" i="1"/>
  <c r="D191" i="1"/>
  <c r="C187" i="1"/>
  <c r="D187" i="1"/>
  <c r="C183" i="1"/>
  <c r="D183" i="1"/>
  <c r="C179" i="1"/>
  <c r="D179" i="1"/>
  <c r="C175" i="1"/>
  <c r="D175" i="1"/>
  <c r="C155" i="1"/>
  <c r="D155" i="1"/>
  <c r="C151" i="1"/>
  <c r="D151" i="1"/>
  <c r="C140" i="1"/>
  <c r="D140" i="1"/>
  <c r="C133" i="1"/>
  <c r="D133" i="1"/>
  <c r="C122" i="1"/>
  <c r="D122" i="1"/>
  <c r="C114" i="1"/>
  <c r="D114" i="1"/>
  <c r="C100" i="1"/>
  <c r="D100" i="1"/>
  <c r="C96" i="1"/>
  <c r="D96" i="1"/>
  <c r="C87" i="1"/>
  <c r="D87" i="1"/>
  <c r="C83" i="1"/>
  <c r="D83" i="1"/>
  <c r="C69" i="1"/>
  <c r="D69" i="1"/>
  <c r="C61" i="1"/>
  <c r="D61" i="1"/>
  <c r="C57" i="1"/>
  <c r="D57" i="1"/>
  <c r="C53" i="1"/>
  <c r="D53" i="1"/>
  <c r="C49" i="1"/>
  <c r="D49" i="1"/>
  <c r="C41" i="1"/>
  <c r="D41" i="1"/>
  <c r="C36" i="1"/>
  <c r="D36" i="1"/>
  <c r="C32" i="1"/>
  <c r="D32" i="1"/>
  <c r="C23" i="1"/>
  <c r="D23" i="1"/>
  <c r="B28" i="2"/>
  <c r="B29" i="2"/>
  <c r="B30" i="2"/>
  <c r="B31" i="2"/>
  <c r="B32" i="2"/>
  <c r="B21" i="2" l="1"/>
  <c r="B18" i="2"/>
  <c r="G18" i="2" s="1"/>
  <c r="J18" i="2" s="1"/>
  <c r="B23" i="2"/>
  <c r="B15" i="2"/>
  <c r="B25" i="2"/>
  <c r="B14" i="2"/>
  <c r="B13" i="2"/>
  <c r="E13" i="2" s="1"/>
  <c r="B16" i="2"/>
  <c r="B22" i="2"/>
  <c r="B12" i="2"/>
  <c r="B17" i="2"/>
  <c r="G17" i="2" s="1"/>
  <c r="J17" i="2" s="1"/>
  <c r="E11" i="2"/>
  <c r="F11" i="2" s="1"/>
  <c r="G11" i="2" s="1"/>
  <c r="H11" i="2" s="1"/>
  <c r="I11" i="2" s="1"/>
  <c r="G19" i="2"/>
  <c r="F19" i="2"/>
  <c r="H19" i="2"/>
  <c r="L234" i="1"/>
  <c r="K234" i="1"/>
  <c r="B27" i="2" l="1"/>
  <c r="D13" i="2"/>
  <c r="J13" i="2" s="1"/>
  <c r="J11" i="2"/>
  <c r="J19" i="2"/>
  <c r="D17" i="3"/>
  <c r="E15" i="3" l="1"/>
  <c r="E16" i="3"/>
  <c r="C12" i="1" l="1"/>
  <c r="D12" i="1"/>
  <c r="I25" i="2"/>
  <c r="J25" i="2" s="1"/>
  <c r="F14" i="2"/>
  <c r="J14" i="2" s="1"/>
  <c r="E15" i="2" l="1"/>
  <c r="F15" i="2"/>
  <c r="I24" i="2"/>
  <c r="I26" i="2" s="1"/>
  <c r="I29" i="2" s="1"/>
  <c r="I31" i="2" s="1"/>
  <c r="H24" i="2"/>
  <c r="G23" i="2"/>
  <c r="E16" i="2"/>
  <c r="J16" i="2" s="1"/>
  <c r="E21" i="2"/>
  <c r="D21" i="2"/>
  <c r="F22" i="2"/>
  <c r="E22" i="2"/>
  <c r="D12" i="2"/>
  <c r="J12" i="2" s="1"/>
  <c r="J21" i="2" l="1"/>
  <c r="J22" i="2"/>
  <c r="J24" i="2"/>
  <c r="H26" i="2"/>
  <c r="H29" i="2" s="1"/>
  <c r="H31" i="2" s="1"/>
  <c r="J23" i="2"/>
  <c r="G26" i="2"/>
  <c r="G29" i="2" s="1"/>
  <c r="G31" i="2" s="1"/>
  <c r="J15" i="2"/>
  <c r="F6" i="7"/>
  <c r="D26" i="2" l="1"/>
  <c r="C18" i="2" l="1"/>
  <c r="C14" i="2"/>
  <c r="C20" i="2"/>
  <c r="C25" i="2"/>
  <c r="C17" i="2"/>
  <c r="C12" i="2"/>
  <c r="C19" i="2"/>
  <c r="C13" i="2"/>
  <c r="C11" i="2"/>
  <c r="C22" i="2"/>
  <c r="C15" i="2"/>
  <c r="C16" i="2"/>
  <c r="C24" i="2"/>
  <c r="C23" i="2"/>
  <c r="C21" i="2"/>
  <c r="F26" i="2"/>
  <c r="E26" i="2"/>
  <c r="J26" i="2" l="1"/>
  <c r="A8" i="3"/>
  <c r="B8" i="6" l="1"/>
  <c r="D27" i="2" l="1"/>
  <c r="F29" i="2" l="1"/>
  <c r="F31" i="2" s="1"/>
  <c r="D30" i="2"/>
  <c r="D32" i="2" s="1"/>
  <c r="D29" i="2"/>
  <c r="D31" i="2" s="1"/>
  <c r="E27" i="2"/>
  <c r="F27" i="2" s="1"/>
  <c r="G27" i="2" s="1"/>
  <c r="H27" i="2" s="1"/>
  <c r="I27" i="2" s="1"/>
  <c r="E29" i="2"/>
  <c r="C27" i="2"/>
  <c r="E17" i="3" l="1"/>
  <c r="E31" i="2"/>
  <c r="E30" i="2"/>
  <c r="F30" i="2" l="1"/>
  <c r="G30" i="2" s="1"/>
  <c r="E32" i="2"/>
  <c r="G32" i="2" l="1"/>
  <c r="H30" i="2"/>
  <c r="F32" i="2"/>
  <c r="H32" i="2" l="1"/>
  <c r="I30" i="2"/>
  <c r="I32" i="2" s="1"/>
</calcChain>
</file>

<file path=xl/sharedStrings.xml><?xml version="1.0" encoding="utf-8"?>
<sst xmlns="http://schemas.openxmlformats.org/spreadsheetml/2006/main" count="6027" uniqueCount="1087">
  <si>
    <t>CÓDIGO</t>
  </si>
  <si>
    <t>DESCRIÇÃO</t>
  </si>
  <si>
    <t>CLASS</t>
  </si>
  <si>
    <t>QUANT.</t>
  </si>
  <si>
    <t>PREÇO TOTAL (R$)</t>
  </si>
  <si>
    <t xml:space="preserve">TOTAL GERAL: </t>
  </si>
  <si>
    <t>PREFEITURA MUNICIPAL DE INDAIATUBA</t>
  </si>
  <si>
    <t xml:space="preserve">PREFETURA MUNICIPAL DE INDAIATUBA </t>
  </si>
  <si>
    <t>CRONOGRAMA FÍSICO  - FINANCEIRO</t>
  </si>
  <si>
    <t>ETAPAS</t>
  </si>
  <si>
    <t>%</t>
  </si>
  <si>
    <t>R$</t>
  </si>
  <si>
    <t>Sub Total Mensal</t>
  </si>
  <si>
    <t>Total Acumulado</t>
  </si>
  <si>
    <t>% Físico Mês</t>
  </si>
  <si>
    <t>% Físico Acumulado</t>
  </si>
  <si>
    <t>% Financeiro Mês</t>
  </si>
  <si>
    <t>% Financeiro Acumulado</t>
  </si>
  <si>
    <t xml:space="preserve">           Prefeitura Municipal de Indaiatuba</t>
  </si>
  <si>
    <t>RESUMO GERAL</t>
  </si>
  <si>
    <t>orçamento sintético</t>
  </si>
  <si>
    <t>valor ( R$ )</t>
  </si>
  <si>
    <t>percentual ( % )</t>
  </si>
  <si>
    <t xml:space="preserve">Material </t>
  </si>
  <si>
    <t>Mão de obra</t>
  </si>
  <si>
    <t>Total</t>
  </si>
  <si>
    <t>SECRETARIA MUNICIPAL DE PLANEJAMENTO URBANO E ENGENHARIA</t>
  </si>
  <si>
    <t>Estado de São Paulo</t>
  </si>
  <si>
    <t>V. dos Serv.</t>
  </si>
  <si>
    <t xml:space="preserve">              SECRETARIA MUNICIPAL DE PLANEJAMENTO URBANO E ENGENHARIA</t>
  </si>
  <si>
    <t>OBRA : </t>
  </si>
  <si>
    <t>ORÇAMENTO : </t>
  </si>
  <si>
    <t>LOCAL : </t>
  </si>
  <si>
    <t>SERVIÇOS INICIAIS</t>
  </si>
  <si>
    <t>ADMINISTRAÇÃO DE OBRA</t>
  </si>
  <si>
    <t>UN</t>
  </si>
  <si>
    <t>INSTALAÇÃO DO CANTEIRO DE OBRA</t>
  </si>
  <si>
    <t>M2</t>
  </si>
  <si>
    <t>M3</t>
  </si>
  <si>
    <t>KG</t>
  </si>
  <si>
    <t>M</t>
  </si>
  <si>
    <t>INSTALAÇÕES ELÉTRICAS</t>
  </si>
  <si>
    <t>INTERLIGAÇÃO ATÉ QUADRO GERAL - ELETRODUTOS E CONEXÕES</t>
  </si>
  <si>
    <t>REDE DE BAIXA TENSÃO - QUADROS E CAIXAS</t>
  </si>
  <si>
    <t>REDE DE BAIXA - FIOS E CABOS</t>
  </si>
  <si>
    <t>Mês 01</t>
  </si>
  <si>
    <t>Mês 02</t>
  </si>
  <si>
    <t>Mês 03</t>
  </si>
  <si>
    <t>TAXAS: BDI= 21,00% |LS= 115,48% </t>
  </si>
  <si>
    <t>05.07.040/CDHUU</t>
  </si>
  <si>
    <t>Remoção de entulho separado de obra com caçamba metálica - terra, alvenaria, concreto, argamassa, madeira, papel, plástico ou metal</t>
  </si>
  <si>
    <t>98459U</t>
  </si>
  <si>
    <t>103689U</t>
  </si>
  <si>
    <t>FORNECIMENTO E INSTALAÇÃO DE PLACA DE OBRA COM CHAPA GALVANIZADA E ESTRUTURA DE MADEIRA. AF_03/2022_PS</t>
  </si>
  <si>
    <t>unmes</t>
  </si>
  <si>
    <t>LOCAÇÃO DE OBRA</t>
  </si>
  <si>
    <t>REDE DE ÁGUA FRIA - TUBOS E CONEXÕES DE PVC SOLDÁVEL MARROM</t>
  </si>
  <si>
    <t>89364U</t>
  </si>
  <si>
    <t>CURVA 90 GRAUS, PVC, SOLDÁVEL, DN 25MM, INSTALADO EM RAMAL OU SUB-RAMAL DE ÁGUA - FORNECIMENTO E INSTALAÇÃO. AF_06/2022</t>
  </si>
  <si>
    <t>89383U</t>
  </si>
  <si>
    <t>REDE DE ESGOTO - TUBOS E CONEXÕES DE PVC PONTA, BOLSA E VIROLA BRANCO</t>
  </si>
  <si>
    <t>APARELHOS E METAIS</t>
  </si>
  <si>
    <t>EMPRESA</t>
  </si>
  <si>
    <t>VENDEDOR</t>
  </si>
  <si>
    <t>CONTATO</t>
  </si>
  <si>
    <t>DATA</t>
  </si>
  <si>
    <t>PREÇO TOTAL</t>
  </si>
  <si>
    <t>PREÇO ADOTADO</t>
  </si>
  <si>
    <t>CNPJ</t>
  </si>
  <si>
    <t>UNIDADE</t>
  </si>
  <si>
    <t>COEF.</t>
  </si>
  <si>
    <t>PREÇO(R$)</t>
  </si>
  <si>
    <t xml:space="preserve">FONTE </t>
  </si>
  <si>
    <t>DATA BASE</t>
  </si>
  <si>
    <t>UNID</t>
  </si>
  <si>
    <t>PREÇO UNITÁRIO SEM BDI (R$)</t>
  </si>
  <si>
    <t>PREÇO TOTAL SEM BDI (R$)</t>
  </si>
  <si>
    <t>PREÇO UNITÁRIO COM BDI (R$)</t>
  </si>
  <si>
    <t>PREÇO TOTAL COM BDI (R$)</t>
  </si>
  <si>
    <t>NÚM.CARACT</t>
  </si>
  <si>
    <t>TABELA</t>
  </si>
  <si>
    <t>SINAPI</t>
  </si>
  <si>
    <t>COMPOSICAO</t>
  </si>
  <si>
    <t xml:space="preserve"> CPOS</t>
  </si>
  <si>
    <t xml:space="preserve"> FDE</t>
  </si>
  <si>
    <t xml:space="preserve"> SIURB-E</t>
  </si>
  <si>
    <t xml:space="preserve"> PINI-N</t>
  </si>
  <si>
    <t>93382U</t>
  </si>
  <si>
    <t>REATERRO MANUAL DE VALAS, COM COMPACTADOR DE SOLOS DE PERCUSSÃO. AF_08/2023</t>
  </si>
  <si>
    <t>96523U</t>
  </si>
  <si>
    <t>ESCAVAÇÃO MANUAL PARA BLOCO DE COROAMENTO OU SAPATA (INCLUINDO ESCAVAÇÃO PARA COLOCAÇÃO DE FÔRMAS). AF_01/2024</t>
  </si>
  <si>
    <t>97914U</t>
  </si>
  <si>
    <t>TRANSPORTE COM CAMINHÃO BASCULANTE DE 6 M³, EM VIA URBANA PAVIMENTADA, DMT ATÉ 30 KM (UNIDADE: M3XKM). AF_07/2020</t>
  </si>
  <si>
    <t>M3XKM</t>
  </si>
  <si>
    <t>100973U</t>
  </si>
  <si>
    <t>CARGA, MANOBRA E DESCARGA DE SOLOS E MATERIAIS GRANULARES EM CAMINHÃO BASCULANTE 6 M³ - CARGA COM PÁ CARREGADEIRA (CAÇAMBA DE 1,7 A 2,8 M³ / 128 HP) E DESCARGA LIVRE (UNIDADE: M3). AF_07/2020</t>
  </si>
  <si>
    <t>89713U</t>
  </si>
  <si>
    <t>TUBO PVC, SERIE NORMAL, ESGOTO PREDIAL, DN 75 MM, FORNECIDO E INSTALADO EM RAMAL DE DESCARGA OU RAMAL DE ESGOTO SANITÁRIO. AF_08/2022</t>
  </si>
  <si>
    <t>Volare 25 - PINI</t>
  </si>
  <si>
    <t>SUBTOTAL (ETAPA)</t>
  </si>
  <si>
    <t>CPOS</t>
  </si>
  <si>
    <t>01.01</t>
  </si>
  <si>
    <t>02.01</t>
  </si>
  <si>
    <t>02.02</t>
  </si>
  <si>
    <t>03.01</t>
  </si>
  <si>
    <t>97083U</t>
  </si>
  <si>
    <t>COMPACTAÇÃO MECÂNICA DE SOLO PARA EXECUÇÃO DE RADIER, PISO DE CONCRETO OU LAJE SOBRE SOLO, COM COMPACTADOR DE SOLOS A PERCUSSÃO. AF_09/2021</t>
  </si>
  <si>
    <t>05.01</t>
  </si>
  <si>
    <t>06.01</t>
  </si>
  <si>
    <t>07.01</t>
  </si>
  <si>
    <t>07.02</t>
  </si>
  <si>
    <t>08.01</t>
  </si>
  <si>
    <t>SER.CG</t>
  </si>
  <si>
    <t>90778U</t>
  </si>
  <si>
    <t>ENGENHEIRO CIVIL DE OBRA PLENO COM ENCARGOS COMPLEMENTARES</t>
  </si>
  <si>
    <t>H</t>
  </si>
  <si>
    <t>90780U</t>
  </si>
  <si>
    <t>MESTRE DE OBRAS COM ENCARGOS COMPLEMENTARES</t>
  </si>
  <si>
    <t>PREÇO (mão-de-obra):</t>
  </si>
  <si>
    <t>PREÇO (material):</t>
  </si>
  <si>
    <t>PREÇO TOTAL (unit.):</t>
  </si>
  <si>
    <t>BDI(%): 21,00</t>
  </si>
  <si>
    <t>ADM(%): 0,00</t>
  </si>
  <si>
    <t>TOTAL TAXA:</t>
  </si>
  <si>
    <t>PREÇO TOTAL UNIT. (c/ taxa):</t>
  </si>
  <si>
    <t>QUANTIDADE:</t>
  </si>
  <si>
    <t>PREÇO TOTAL (c/ taxa):</t>
  </si>
  <si>
    <t>PONTALETE *7,5 X 7,5* CM EM PINUS, MISTA OU EQUIVALENTE DA REGIAO - BRUTA</t>
  </si>
  <si>
    <t>MAT.</t>
  </si>
  <si>
    <t>PREGO DE ACO POLIDO COM CABECA 18 X 27 (2 1/2 X 10)</t>
  </si>
  <si>
    <t>TABUA *2,5 X 15 CM EM PINUS, MISTA OU EQUIVALENTE DA REGIAO - BRUTA</t>
  </si>
  <si>
    <t>TELHA TRAPEZOIDAL EM ACO ZINCADO, SEM PINTURA, ALTURA DE APROXIMADAMENTE 40 MM, ESPESSURA DE 0,50 MM E LARGURA UTIL DE 980 MM</t>
  </si>
  <si>
    <t>88239U</t>
  </si>
  <si>
    <t>AJUDANTE DE CARPINTEIRO COM ENCARGOS COMPLEMENTARES</t>
  </si>
  <si>
    <t>88262U</t>
  </si>
  <si>
    <t>CARPINTEIRO DE FORMAS COM ENCARGOS COMPLEMENTARES</t>
  </si>
  <si>
    <t>91692U</t>
  </si>
  <si>
    <t>SERRA CIRCULAR DE BANCADA COM MOTOR ELÉTRICO POTÊNCIA DE 5HP, COM COIFA PARA DISCO 10" - CHP DIURNO. AF_08/2015</t>
  </si>
  <si>
    <t>CHP</t>
  </si>
  <si>
    <t>91693U</t>
  </si>
  <si>
    <t>SERRA CIRCULAR DE BANCADA COM MOTOR ELÉTRICO POTÊNCIA DE 5HP, COM COIFA PARA DISCO 10" - CHI DIURNO. AF_08/2015</t>
  </si>
  <si>
    <t>CHI</t>
  </si>
  <si>
    <t>94974U</t>
  </si>
  <si>
    <t>CONCRETO MAGRO PARA LASTRO, TRAÇO 1:4,5:4,5 (EM MASSA SECA DE CIMENTO/ AREIA MÉDIA/ BRITA 1) - PREPARO MANUAL. AF_05/2021</t>
  </si>
  <si>
    <t>102234U</t>
  </si>
  <si>
    <t>PINTURA IMUNIZANTE PARA MADEIRA, 2 DEMÃOS. AF_01/2021</t>
  </si>
  <si>
    <t>SARRAFO *2,5 X 10* CM EM PINUS, MISTA OU EQUIVALENTE DA REGIAO - BRUTA</t>
  </si>
  <si>
    <t>PLACA DE OBRA (PARA CONSTRUCAO CIVIL) EM CHAPA GALVANIZADA *N. 22*, ADESIVADA, DE *2,4 X 1,2* M (SEM POSTES PARA FIXACAO)</t>
  </si>
  <si>
    <t>PREGO DE ACO POLIDO COM CABECA 10 X 10 (7/8 X 17)</t>
  </si>
  <si>
    <t>PREGO DE ACO POLIDO COM CABECA 17 X 27 (2 1/2 X 11)</t>
  </si>
  <si>
    <t>88316U</t>
  </si>
  <si>
    <t>SERVENTE COM ENCARGOS COMPLEMENTARES</t>
  </si>
  <si>
    <t>EQ.LOC</t>
  </si>
  <si>
    <t>88241U</t>
  </si>
  <si>
    <t>AJUDANTE DE OPERAÇÃO EM GERAL COM ENCARGOS COMPLEMENTARES</t>
  </si>
  <si>
    <t>88247U</t>
  </si>
  <si>
    <t>AUXILIAR DE ELETRICISTA COM ENCARGOS COMPLEMENTARES</t>
  </si>
  <si>
    <t>88264U</t>
  </si>
  <si>
    <t>ELETRICISTA COM ENCARGOS COMPLEMENTARES</t>
  </si>
  <si>
    <t>A.05.000.020358/CDHU</t>
  </si>
  <si>
    <t>Remoção de entulho de obra, terra, alvenaria, concreto, argamassa, madeira, papel, plástico, metal, capacidade de 4m³</t>
  </si>
  <si>
    <t>SER.MO</t>
  </si>
  <si>
    <t>88261U</t>
  </si>
  <si>
    <t>CARPINTEIRO DE ESQUADRIA COM ENCARGOS COMPLEMENTARES</t>
  </si>
  <si>
    <t>D.02.000.021021/CDHU</t>
  </si>
  <si>
    <t>Tábua cedrinho 25 mm x 300 mm de 3ª</t>
  </si>
  <si>
    <t>67826U</t>
  </si>
  <si>
    <t>CAMINHÃO BASCULANTE 6 M3 TOCO, PESO BRUTO TOTAL 16.000 KG, CARGA ÚTIL MÁXIMA 11.130 KG, DISTÂNCIA ENTRE EIXOS 5,36 M, POTÊNCIA 185 CV, INCLUSIVE CAÇAMBA METÁLICA - CHP DIURNO. AF_06/2014</t>
  </si>
  <si>
    <t>67827U</t>
  </si>
  <si>
    <t>CAMINHÃO BASCULANTE 6 M3 TOCO, PESO BRUTO TOTAL 16.000 KG, CARGA ÚTIL MÁXIMA 11.130 KG, DISTÂNCIA ENTRE EIXOS 5,36 M, POTÊNCIA 185 CV, INCLUSIVE CAÇAMBA METÁLICA - CHI DIURNO. AF_06/2014</t>
  </si>
  <si>
    <t>88441U</t>
  </si>
  <si>
    <t>JARDINEIRO COM ENCARGOS COMPLEMENTARES</t>
  </si>
  <si>
    <t>5940U</t>
  </si>
  <si>
    <t>PÁ CARREGADEIRA SOBRE RODAS, POTÊNCIA LÍQUIDA 128 HP, CAPACIDADE DA CAÇAMBA 1,7 A 2,8 M3, PESO OPERACIONAL 11632 KG - CHP DIURNO. AF_06/2014</t>
  </si>
  <si>
    <t>5942U</t>
  </si>
  <si>
    <t>PÁ CARREGADEIRA SOBRE RODAS, POTÊNCIA LÍQUIDA 128 HP, CAPACIDADE DA CAÇAMBA 1,7 A 2,8 M3, PESO OPERACIONAL 11632 KG - CHI DIURNO. AF_06/2014</t>
  </si>
  <si>
    <t>ESPACADOR / DISTANCIADOR CIRCULAR COM ENTRADA LATERAL, EM PLASTICO, PARA VERGALHAO *4,2 A 12,5* MM, COBRIMENTO 20 MM</t>
  </si>
  <si>
    <t>ARAME RECOZIDO 16 BWG, D = 1,65 MM (0,016 KG/M) OU 18 BWG, D = 1,25 MM (0,01 KG/M)</t>
  </si>
  <si>
    <t>88238U</t>
  </si>
  <si>
    <t>AJUDANTE DE ARMADOR COM ENCARGOS COMPLEMENTARES</t>
  </si>
  <si>
    <t>88245U</t>
  </si>
  <si>
    <t>ARMADOR COM ENCARGOS COMPLEMENTARES</t>
  </si>
  <si>
    <t>92803U</t>
  </si>
  <si>
    <t>CORTE E DOBRA DE AÇO CA-50, DIÂMETRO DE 10,0 MM. AF_06/2022</t>
  </si>
  <si>
    <t>92801U</t>
  </si>
  <si>
    <t>CORTE E DOBRA DE AÇO CA-50, DIÂMETRO DE 6,3 MM. AF_06/2022</t>
  </si>
  <si>
    <t>88309U</t>
  </si>
  <si>
    <t>PEDREIRO COM ENCARGOS COMPLEMENTARES</t>
  </si>
  <si>
    <t>5901U</t>
  </si>
  <si>
    <t>CAMINHÃO PIPA 10.000 L TRUCADO, PESO BRUTO TOTAL 23.000 KG, CARGA ÚTIL MÁXIMA 15.935 KG, DISTÂNCIA ENTRE EIXOS 4,8 M, POTÊNCIA 230 CV, INCLUSIVE TANQUE DE AÇO PARA TRANSPORTE DE ÁGUA - CHP DIURNO. AF_06/2014</t>
  </si>
  <si>
    <t>5903U</t>
  </si>
  <si>
    <t>CAMINHÃO PIPA 10.000 L TRUCADO, PESO BRUTO TOTAL 23.000 KG, CARGA ÚTIL MÁXIMA 15.935 KG, DISTÂNCIA ENTRE EIXOS 4,8 M, POTÊNCIA 230 CV, INCLUSIVE TANQUE DE AÇO PARA TRANSPORTE DE ÁGUA - CHI DIURNO. AF_06/2014</t>
  </si>
  <si>
    <t>91533U</t>
  </si>
  <si>
    <t>COMPACTADOR DE SOLOS DE PERCUSSÃO (SOQUETE) COM MOTOR A GASOLINA 4 TEMPOS, POTÊNCIA 4 CV - CHP DIURNO. AF_08/2015</t>
  </si>
  <si>
    <t>95264U</t>
  </si>
  <si>
    <t>COMPACTADOR DE SOLOS DE PERCUSÃO (SOQUETE) COM MOTOR A GASOLINA, POTÊNCIA 3 CV - CHP DIURNO. AF_09/2016</t>
  </si>
  <si>
    <t>95265U</t>
  </si>
  <si>
    <t>COMPACTADOR DE SOLOS DE PERCUSÃO (SOQUETE) COM MOTOR A GASOLINA, POTÊNCIA 3 CV - CHI DIURNO. AF_09/2016</t>
  </si>
  <si>
    <t>LIXA DAGUA EM FOLHA, GRAO 100</t>
  </si>
  <si>
    <t>88248U</t>
  </si>
  <si>
    <t>AUXILIAR DE ENCANADOR OU BOMBEIRO HIDRÁULICO COM ENCARGOS COMPLEMENTARES</t>
  </si>
  <si>
    <t>88267U</t>
  </si>
  <si>
    <t>ENCANADOR OU BOMBEIRO HIDRÁULICO COM ENCARGOS COMPLEMENTARES</t>
  </si>
  <si>
    <t>DESMOLDANTE PROTETOR PARA FORMAS DE MADEIRA, DE BASE OLEOSA EMULSIONADA EM AGUA</t>
  </si>
  <si>
    <t>L</t>
  </si>
  <si>
    <t>SARRAFO *2,5 X 7,5* CM EM PINUS, MISTA OU EQUIVALENTE DA REGIAO - BRUTA</t>
  </si>
  <si>
    <t>90586U</t>
  </si>
  <si>
    <t>VIBRADOR DE IMERSÃO, DIÂMETRO DE PONTEIRA 45MM, MOTOR ELÉTRICO TRIFÁSICO POTÊNCIA DE 2 CV - CHP DIURNO. AF_06/2015</t>
  </si>
  <si>
    <t>90587U</t>
  </si>
  <si>
    <t>VIBRADOR DE IMERSÃO, DIÂMETRO DE PONTEIRA 45MM, MOTOR ELÉTRICO TRIFÁSICO POTÊNCIA DE 2 CV - CHI DIURNO. AF_06/2015</t>
  </si>
  <si>
    <t>PREGO DE ACO POLIDO COM CABECA DUPLA 17 X 27 (2 1/2 X 11)</t>
  </si>
  <si>
    <t>PREGO DE ACO POLIDO COM CABECA 17 X 24 (2 1/4 X 11)</t>
  </si>
  <si>
    <t>PREGO DE ACO POLIDO COM CABECA 15 X 18 (1 1/2 X 13)</t>
  </si>
  <si>
    <t>TABUA *2,5 X 30 CM EM PINUS, MISTA OU EQUIVALENTE DA REGIAO - BRUTA</t>
  </si>
  <si>
    <t>ADESIVO PLASTICO PARA PVC, FRASCO COM *850* GR</t>
  </si>
  <si>
    <t>CURVA DE PVC 90 GRAUS, SOLDAVEL, 25 MM, COR MARROM, PARA AGUA FRIA PREDIAL</t>
  </si>
  <si>
    <t>SOLUCAO PREPARADORA / LIMPADORA PARA PVC, FRASCO COM 1000 CM3</t>
  </si>
  <si>
    <t>ADAPTADOR PVC SOLDAVEL CURTO COM BOLSA E ROSCA, 25 MM X 3/4", PARA AGUA FRIA</t>
  </si>
  <si>
    <t>TUBO PVC, SOLDAVEL, DE 25 MM, AGUA FRIA (NBR-5648)</t>
  </si>
  <si>
    <t>PASTA LUBRIFICANTE PARA TUBOS E CONEXOES COM JUNTA ELASTICA, EMBALAGEM DE *400* GR (USO EM PVC, ACO, POLIETILENO E OUTROS)</t>
  </si>
  <si>
    <t>TUBO PVC SERIE NORMAL, DN 75 MM, PARA ESGOTO PREDIAL (NBR 5688)</t>
  </si>
  <si>
    <t>100475U</t>
  </si>
  <si>
    <t>ARGAMASSA TRAÇO 1:3 (EM VOLUME DE CIMENTO E AREIA MÉDIA ÚMIDA) COM ADIÇÃO DE IMPERMEABILIZANTE, PREPARO MECÂNICO COM BETONEIRA 400 L. AF_08/2019</t>
  </si>
  <si>
    <t>TIJOLO CERAMICO MACICO COMUM *5 X 10 X 20* CM (L X A X C)</t>
  </si>
  <si>
    <t>87316U</t>
  </si>
  <si>
    <t>ARGAMASSA TRAÇO 1:4 (EM VOLUME DE CIMENTO E AREIA GROSSA ÚMIDA) PARA CHAPISCO CONVENCIONAL, PREPARO MECÂNICO COM BETONEIRA 400 L. AF_08/2019</t>
  </si>
  <si>
    <t>TUBO PVC, SERIE R, DN 150 MM, PARA ESGOTO OU AGUAS PLUVIAIS PREDIAL (NBR 5688)</t>
  </si>
  <si>
    <t>CIMENTO PORTLAND COMPOSTO CP II-32</t>
  </si>
  <si>
    <t>B.04.000.020503/CDHU</t>
  </si>
  <si>
    <t>Areia média lavada (a granel caçamba fechada)</t>
  </si>
  <si>
    <t>CAL HIDRATADA CH-I PARA ARGAMASSAS</t>
  </si>
  <si>
    <t>88310U</t>
  </si>
  <si>
    <t>PINTOR COM ENCARGOS COMPLEMENTARES</t>
  </si>
  <si>
    <t>101619U</t>
  </si>
  <si>
    <t>PREPARO DE FUNDO DE VALA COM LARGURA MENOR QUE 1,5 M, COM CAMADA DE BRITA, LANÇAMENTO MANUAL. AF_08/2020</t>
  </si>
  <si>
    <t>100981U</t>
  </si>
  <si>
    <t>CARGA, MANOBRA E DESCARGA DE ENTULHO EM CAMINHÃO BASCULANTE 6 M³ - CARGA COM ESCAVADEIRA HIDRÁULICA (CAÇAMBA DE 0,80 M³ / 111 HP) E DESCARGA LIVRE (UNIDADE: M3). AF_07/2020</t>
  </si>
  <si>
    <t>TAPUMES E ALOJAMENTOS</t>
  </si>
  <si>
    <t>PAREDES E PAINÉIS</t>
  </si>
  <si>
    <t>ESQUADRIAS METÁLICAS</t>
  </si>
  <si>
    <t>JANELAS</t>
  </si>
  <si>
    <t>COBERTURA</t>
  </si>
  <si>
    <t>ESTRUTURA METÁLICA</t>
  </si>
  <si>
    <t>TELHAS</t>
  </si>
  <si>
    <t>IMPERMEABILIZAÇÃO</t>
  </si>
  <si>
    <t>ACABAMENTOS</t>
  </si>
  <si>
    <t>REVESTIMENTO DE PAREDES INTERNAS</t>
  </si>
  <si>
    <t>09.01</t>
  </si>
  <si>
    <t>09.02</t>
  </si>
  <si>
    <t>10.01</t>
  </si>
  <si>
    <t>PISOS INTERNOS</t>
  </si>
  <si>
    <t>11.01</t>
  </si>
  <si>
    <t>REGULARIZAÇÃO DE BASE</t>
  </si>
  <si>
    <t>INSTALAÇÕES HIDRÁULICAS</t>
  </si>
  <si>
    <t>12.01</t>
  </si>
  <si>
    <t>REDE DE ÁGUAS PLUVIAIS - RUFOS, CALHAS E CONDUTORES</t>
  </si>
  <si>
    <t>10-011-033/SIURB-EDIFU</t>
  </si>
  <si>
    <t>RUFO EM CHAPA DE AÇO GALVANIZADO N.24 - DESENVOLVIMENTO 50CM</t>
  </si>
  <si>
    <t>12.02</t>
  </si>
  <si>
    <t>PINTURA</t>
  </si>
  <si>
    <t>13.01</t>
  </si>
  <si>
    <t>13.02</t>
  </si>
  <si>
    <t>88485U</t>
  </si>
  <si>
    <t>FUNDO SELADOR ACRÍLICO, APLICAÇÃO MANUAL EM PAREDE, UMA DEMÃO. AF_04/2023</t>
  </si>
  <si>
    <t>88489U</t>
  </si>
  <si>
    <t>PINTURA LÁTEX ACRÍLICA PREMIUM, APLICAÇÃO MANUAL EM PAREDES, DUAS DEMÃOS. AF_04/2023</t>
  </si>
  <si>
    <t>88497U</t>
  </si>
  <si>
    <t>EMASSAMENTO COM MASSA LÁTEX, APLICAÇÃO EM PAREDE, DUAS DEMÃOS, LIXAMENTO MANUAL. AF_04/2023</t>
  </si>
  <si>
    <t>PINTURA EXTERNA EM GERAL</t>
  </si>
  <si>
    <t>15-003-014/SIURB-EDIFU</t>
  </si>
  <si>
    <t>ESMALTE SINTÉTICO - EXTERIOR DE CALHAS, RUFOS E CONDUTORES</t>
  </si>
  <si>
    <t>14.01</t>
  </si>
  <si>
    <t>LIMPEZA FINAL</t>
  </si>
  <si>
    <t>55.01.020/CDHUU</t>
  </si>
  <si>
    <t>Limpeza final da obra</t>
  </si>
  <si>
    <t>55.01.100/CDHUU</t>
  </si>
  <si>
    <t>Limpeza complementar e especial de vidros</t>
  </si>
  <si>
    <t>21.03.151/CDHUU</t>
  </si>
  <si>
    <t>Revestimento em placa de alumínio composto "ACM", espessura de 4 mm e acabamento em PVDF</t>
  </si>
  <si>
    <t>02.03</t>
  </si>
  <si>
    <t>PORTAS</t>
  </si>
  <si>
    <t>25.02.020/CDHUU</t>
  </si>
  <si>
    <t>Porta de entrada de abrir em alumínio, sob medida</t>
  </si>
  <si>
    <t>94229U</t>
  </si>
  <si>
    <t>CALHA EM CHAPA DE AÇO GALVANIZADO NÚMERO 24, DESENVOLVIMENTO DE 100 CM, INCLUSO TRANSPORTE VERTICAL. AF_07/2019</t>
  </si>
  <si>
    <t>89366U</t>
  </si>
  <si>
    <t>JOELHO 90 GRAUS COM BUCHA DE LATÃO, PVC, SOLDÁVEL, DN 25MM, X 3/4 INSTALADO EM RAMAL OU SUB-RAMAL DE ÁGUA - FORNECIMENTO E INSTALAÇÃO. AF_06/2022</t>
  </si>
  <si>
    <t>89395U</t>
  </si>
  <si>
    <t>TE, PVC, SOLDÁVEL, DN 25MM, INSTALADO EM RAMAL OU SUB-RAMAL DE ÁGUA - FORNECIMENTO E INSTALAÇÃO. AF_06/2022</t>
  </si>
  <si>
    <t>89987U</t>
  </si>
  <si>
    <t>REGISTRO DE GAVETA BRUTO, LATÃO, ROSCÁVEL, 3/4", COM ACABAMENTO E CANOPLA CROMADOS - FORNECIMENTO E INSTALAÇÃO. AF_08/2021</t>
  </si>
  <si>
    <t>103042U</t>
  </si>
  <si>
    <t>REGISTRO DE ESFERA, PVC, ROSCÁVEL, COM BORBOLETA, 3/4" - FORNECIMENTO E INSTALAÇÃO. AF_08/2021</t>
  </si>
  <si>
    <t>03.02</t>
  </si>
  <si>
    <t>01.17.031/CDHUU</t>
  </si>
  <si>
    <t>Projeto executivo de arquitetura em formato A1</t>
  </si>
  <si>
    <t>38.07.210/CDHUU</t>
  </si>
  <si>
    <t>Vergalhão com rosca, porca e arruela de diâmetro 1/4´ (tirante)</t>
  </si>
  <si>
    <t>REDE DE BAIXA TENSÃO - BASES, CHAVES E DISJUNTORES</t>
  </si>
  <si>
    <t>93655U</t>
  </si>
  <si>
    <t>CJ</t>
  </si>
  <si>
    <t>93358U</t>
  </si>
  <si>
    <t>97886U</t>
  </si>
  <si>
    <t>CAIXA ENTERRADA ELÉTRICA RETANGULAR, EM ALVENARIA COM TIJOLOS CERÂMICOS MACIÇOS, FUNDO COM BRITA, DIMENSÕES INTERNAS: 0,3X0,3X0,3 M. AF_12/2020</t>
  </si>
  <si>
    <t>88278U</t>
  </si>
  <si>
    <t>MONTADOR DE ESTRUTURA METÁLICA COM ENCARGOS COMPLEMENTARES</t>
  </si>
  <si>
    <t>5631U</t>
  </si>
  <si>
    <t>ESCAVADEIRA HIDRÁULICA SOBRE ESTEIRAS, CAÇAMBA 0,80 M3, PESO OPERACIONAL 17 T, POTENCIA BRUTA 111 HP - CHP DIURNO. AF_06/2014</t>
  </si>
  <si>
    <t>5632U</t>
  </si>
  <si>
    <t>ESCAVADEIRA HIDRÁULICA SOBRE ESTEIRAS, CAÇAMBA 0,80 M3, PESO OPERACIONAL 17 T, POTENCIA BRUTA 111 HP - CHI DIURNO. AF_06/2014</t>
  </si>
  <si>
    <t>TINTA LATEX ACRILICA PREMIUM, COR BRANCO FOSCO</t>
  </si>
  <si>
    <t>SELANTE ELASTICO MONOCOMPONENTE A BASE DE POLIURETANO (PU) PARA JUNTAS DIVERSAS</t>
  </si>
  <si>
    <t>310ML</t>
  </si>
  <si>
    <t>CENTO</t>
  </si>
  <si>
    <t>H.05.000.031128/CDHU</t>
  </si>
  <si>
    <t>Porta de entrada em alumínio anodizado fosco L 30, 01 folha de giro, completa com batente e ferragem, sob medida</t>
  </si>
  <si>
    <t>FITA DE PAPEL REFORCADA COM LAMINA DE METAL PARA REFORCO DE CANTOS DE CHAPA DE GESSO PARA DRYWALL</t>
  </si>
  <si>
    <t>88325U</t>
  </si>
  <si>
    <t>VIDRACEIRO COM ENCARGOS COMPLEMENTARES</t>
  </si>
  <si>
    <t>88243U</t>
  </si>
  <si>
    <t>AJUDANTE ESPECIALIZADO COM ENCARGOS COMPLEMENTARES</t>
  </si>
  <si>
    <t>88270U</t>
  </si>
  <si>
    <t>IMPERMEABILIZADOR COM ENCARGOS COMPLEMENTARES</t>
  </si>
  <si>
    <t>MASSA DE REJUNTE EM PO PARA DRYWALL, A BASE DE GESSO, SECAGEM RAPIDA, PARA TRATAMENTO DE JUNTAS DE CHAPA DE GESSO (NECESSITA ADICAO DE AGUA)</t>
  </si>
  <si>
    <t>PARAFUSO DRY WALL, EM ACO FOSFATIZADO, CABECA TROMBETA E PONTA AGULHA (TA), COMPRIMENTO 25 MM</t>
  </si>
  <si>
    <t>PARAFUSO DRY WALL, EM ACO ZINCADO, CABECA LENTILHA E PONTA BROCA (LB), LARGURA 4,2 MM, COMPRIMENTO 13 MM</t>
  </si>
  <si>
    <t>B.02.000.039027/CDHU</t>
  </si>
  <si>
    <t>Rejunte flexível cores diversas, para áreas interna e externa, pisos e paredes, juntas de 2 a 10 mm</t>
  </si>
  <si>
    <t>SELADOR ACRILICO OPACO PREMIUM INTERIOR/EXTERIOR</t>
  </si>
  <si>
    <t>SOLDA EM BARRA DE ESTANHO-CHUMBO 50/50</t>
  </si>
  <si>
    <t>CALHA QUADRADA DE CHAPA DE ACO GALVANIZADA NUM 24, CORTE 100 CM</t>
  </si>
  <si>
    <t>REBITE DE REPUXO EM ALUMINIO VAZADO, DIAMETRO 3,2 X 8 MM DE COMPRIMENTO (1KG = 1025 UNIDADES)</t>
  </si>
  <si>
    <t>88323U</t>
  </si>
  <si>
    <t>TELHADISTA COM ENCARGOS COMPLEMENTARES</t>
  </si>
  <si>
    <t>93281U</t>
  </si>
  <si>
    <t>GUINCHO ELÉTRICO DE COLUNA, CAPACIDADE 400 KG, COM MOTO FREIO, MOTOR TRIFÁSICO DE 1,25 CV - CHP DIURNO. AF_03/2016</t>
  </si>
  <si>
    <t>93282U</t>
  </si>
  <si>
    <t>GUINCHO ELÉTRICO DE COLUNA, CAPACIDADE 400 KG, COM MOTO FREIO, MOTOR TRIFÁSICO DE 1,25 CV - CHI DIURNO. AF_03/2016</t>
  </si>
  <si>
    <t>17525/SIURB-EDIF</t>
  </si>
  <si>
    <t>PREGO 18 X 27 ZINCADO</t>
  </si>
  <si>
    <t>78877/SIURB-EDIF</t>
  </si>
  <si>
    <t>RUFO EM CHAPA DE AÇO GALVANIZADO N.24 - CORTE 50CM</t>
  </si>
  <si>
    <t>JOELHO PVC, SOLDAVEL, COM BUCHA DE LATAO, 90 GRAUS, 25 MM X 3/4", PARA AGUA FRIA PREDIAL</t>
  </si>
  <si>
    <t>TE SOLDAVEL, PVC, 90 GRAUS, 25 MM, PARA AGUA FRIA PREDIAL (NBR 5648)</t>
  </si>
  <si>
    <t>REGISTRO DE ESFERA PVC, COM BORBOLETA, COM ROSCA EXTERNA, DE 3/4"</t>
  </si>
  <si>
    <t>FUNDO ANTICORROSIVO PARA METAIS FERROSOS (ZARCAO)</t>
  </si>
  <si>
    <t>M.O.</t>
  </si>
  <si>
    <t>90768U</t>
  </si>
  <si>
    <t>ARQUITETO DE OBRA JUNIOR COM ENCARGOS COMPLEMENTARES</t>
  </si>
  <si>
    <t>TUBO PVC, SERIE R, DN 100 MM, PARA ESGOTO OU AGUAS PLUVIAIS PREDIAL (NBR 5688)</t>
  </si>
  <si>
    <t>LIXA EM FOLHA PARA PAREDE OU MADEIRA, NUMERO 120, COR VERMELHA</t>
  </si>
  <si>
    <t>MASSA CORRIDA PARA SUPERFICIES DE AMBIENTES INTERNOS</t>
  </si>
  <si>
    <t>TINTA ESMALTE SINTETICO PREMIUM BRILHANTE</t>
  </si>
  <si>
    <t>88251U</t>
  </si>
  <si>
    <t>AUXILIAR DE SERRALHEIRO COM ENCARGOS COMPLEMENTARES</t>
  </si>
  <si>
    <t>88315U</t>
  </si>
  <si>
    <t>SERRALHEIRO COM ENCARGOS COMPLEMENTARES</t>
  </si>
  <si>
    <t>E.03.000.026653/CDHU</t>
  </si>
  <si>
    <t>Parafuso auto-atarraxante/auto-brocante em aço médio carbono, com acabamento zincado brando, de 12 x 38 mm - com arruela de vedação</t>
  </si>
  <si>
    <t>E.03.000.026771/CDHU</t>
  </si>
  <si>
    <t>Rebites de ferro zincado n° 8, comprimento de 6,10 mm, diâmetro nominal de 3 mm</t>
  </si>
  <si>
    <t>E.08.000.026210/CDHU</t>
  </si>
  <si>
    <t>Placa de alumínio composto "ACM", espessura de 4 mm, acabamento em PVDF, uso externo/interno</t>
  </si>
  <si>
    <t>F.08.000.024103/CDHU</t>
  </si>
  <si>
    <t>Mastique silicone Silix 567; referência comercial Rhodia / Dow Corning 791 ou equivalente</t>
  </si>
  <si>
    <t>bg</t>
  </si>
  <si>
    <t>S.03.000.026616/CDHU</t>
  </si>
  <si>
    <t>Cantoneira em alumínio</t>
  </si>
  <si>
    <t>102274U</t>
  </si>
  <si>
    <t>MARTELO DEMOLIDOR ELÉTRICO, COM POTÊNCIA DE 2.000 W, 1.000 IMPACTOS POR MINUTO, PESO DE 30 KG - CHI DIURNO. AF_01/2021</t>
  </si>
  <si>
    <t>102275U</t>
  </si>
  <si>
    <t>MARTELO DEMOLIDOR ELÉTRICO, COM POTÊNCIA DE 2.000 W, 1.000 IMPACTOS POR MINUTO, PESO DE 30 KG - CHP DIURNO. AF_01/2021</t>
  </si>
  <si>
    <t>PEDRA BRITADA N. 0, OU PEDRISCO (4,8 A 9,5 MM) POSTO PEDREIRA/FORNECEDOR, SEM FRETE</t>
  </si>
  <si>
    <t>90770U</t>
  </si>
  <si>
    <t>ARQUITETO DE OBRA SENIOR COM ENCARGOS COMPLEMENTARES</t>
  </si>
  <si>
    <t>90775U</t>
  </si>
  <si>
    <t>DESENHISTA PROJETISTA COM ENCARGOS COMPLEMENTARES</t>
  </si>
  <si>
    <t>B.01.000.020112/CDHU</t>
  </si>
  <si>
    <t>Coordenador de projetos</t>
  </si>
  <si>
    <t>B.01.000.020121/CDHU</t>
  </si>
  <si>
    <t>Projetista pleno - nível técnico</t>
  </si>
  <si>
    <t>P.04.000.091217/CDHU</t>
  </si>
  <si>
    <t>Tirante/vergalhão aço rosca total de 1/4´</t>
  </si>
  <si>
    <t>TERMINAL A COMPRESSAO EM COBRE ESTANHADO PARA CABO 4 MM2, 1 FURO E 1 COMPRESSAO, PARA PARAFUSO DE FIXACAO M5</t>
  </si>
  <si>
    <t>DISJUNTOR TERMOMAGNETICO PARA TRILHO DIN (IEC), MONOPOLAR, 6 - 32 A</t>
  </si>
  <si>
    <t>TERMINAL A COMPRESSAO EM COBRE ESTANHADO PARA CABO 2,5 MM2, 1 FURO E 1 COMPRESSAO, PARA PARAFUSO DE FIXACAO M5</t>
  </si>
  <si>
    <t>TERMINAL A COMPRESSAO EM COBRE ESTANHADO PARA CABO 16 MM2, 1 FURO E 1 COMPRESSAO, PARA PARAFUSO DE FIXACAO M6</t>
  </si>
  <si>
    <t>DISJUNTOR TERMOMAGNETICO PARA TRILHO DIN (IEC), TRIPOLAR, 10 - 50 A</t>
  </si>
  <si>
    <t>100307U</t>
  </si>
  <si>
    <t>MONTADOR DE ELETROELETRÔNICOS COM ENCARGOS COMPLEMENTARES</t>
  </si>
  <si>
    <t>FITA ISOLANTE ADESIVA ANTICHAMA, USO ATE 750 V, EM ROLO DE 19 MM X 5 M</t>
  </si>
  <si>
    <t>CABO DE COBRE, FLEXIVEL, CLASSE 4 OU 5, ISOLACAO EM PVC/A, ANTICHAMA BWF-B, COBERTURA PVC-ST1, ANTICHAMA BWF-B, 1 CONDUTOR, 0,6/1 KV, SECAO NOMINAL 16 MM2</t>
  </si>
  <si>
    <t>100308U</t>
  </si>
  <si>
    <t>MECÂNICO DE REFRIGERAÇÃO COM ENCARGOS COMPLEMENTARES</t>
  </si>
  <si>
    <t>05.02</t>
  </si>
  <si>
    <t>12.03</t>
  </si>
  <si>
    <t>LEROY MERLIN</t>
  </si>
  <si>
    <t>REFORMA</t>
  </si>
  <si>
    <t>DEMOLIÇÕES E RETIRADAS</t>
  </si>
  <si>
    <t>04.09.100/CDHUU</t>
  </si>
  <si>
    <t>Retirada de guarda-corpo ou gradil em geral</t>
  </si>
  <si>
    <t>10.02</t>
  </si>
  <si>
    <t>11.02</t>
  </si>
  <si>
    <t>11.03</t>
  </si>
  <si>
    <t>03.001.000008.MAT</t>
  </si>
  <si>
    <t>Areia média lavada</t>
  </si>
  <si>
    <t>ADITIVO ADESIVO LIQUIDO PARA ARGAMASSAS DE REVESTIMENTOS CIMENTICIOS</t>
  </si>
  <si>
    <t>2025/07</t>
  </si>
  <si>
    <t>02.02.150/CDHUU</t>
  </si>
  <si>
    <t>Locação de container tipo depósito - área mínima de 13,80 m²</t>
  </si>
  <si>
    <t>A.12.000.021099/CDHU</t>
  </si>
  <si>
    <t>Container depósito, módulo metálico em aço galvanizado de 6,0x2,3x2,5m, vão livre, piso de concreto, cimentado, madeira ou material equivalente</t>
  </si>
  <si>
    <t>PR.UNIT(R$)</t>
  </si>
  <si>
    <t>PR.TOTAL(R$)</t>
  </si>
  <si>
    <t>PART.(%)</t>
  </si>
  <si>
    <t>PART.ACUM.(%)</t>
  </si>
  <si>
    <t>BUCHA DE NYLON SEM ABA S6, COM PARAFUSO DE 4,20 X 40 MM EM ACO ZINCADO COM ROSCA SOBERBA, CABECA CHATA E FENDA PHILLIPS</t>
  </si>
  <si>
    <t>ADMINISTRAÇÃO LOCAL</t>
  </si>
  <si>
    <t>90444U</t>
  </si>
  <si>
    <t>RASGO LINEAR MECANIZADO EM CONTRAPISO, PARA RAMAIS/ DISTRIBUIÇÃO DE INSTALAÇÕES HIDRÁULICAS, DIÂMETROS MENORES OU IGUAIS A 40 MM. AF_09/2023_PS</t>
  </si>
  <si>
    <t>ESCAVAÇÃO MANUAL DE VALA. AF_09/2024</t>
  </si>
  <si>
    <t>TAPUME COM TELHA METÁLICA. AF_03/2024</t>
  </si>
  <si>
    <t>02.05.060/CDHUU</t>
  </si>
  <si>
    <t>Montagem e desmontagem de andaime torre metálica com altura até 10 m</t>
  </si>
  <si>
    <t>02.05.202/CDHUU</t>
  </si>
  <si>
    <t>Andaime torre metálico (1,5 x 1,5 m) com piso metálico</t>
  </si>
  <si>
    <t>MXMES</t>
  </si>
  <si>
    <t>02.10.020/CDHUU</t>
  </si>
  <si>
    <t>Locação de obra de edificação</t>
  </si>
  <si>
    <t>03.03</t>
  </si>
  <si>
    <t>104917U</t>
  </si>
  <si>
    <t>ARMAÇÃO DE SAPATA ISOLADA, VIGA BALDRAME E SAPATA CORRIDA UTILIZANDO AÇO CA-50 DE 6,3 MM - MONTAGEM. AF_01/2024</t>
  </si>
  <si>
    <t>104919U</t>
  </si>
  <si>
    <t>ARMAÇÃO DE SAPATA ISOLADA, VIGA BALDRAME E SAPATA CORRIDA UTILIZANDO AÇO CA-50 DE 10 MM - MONTAGEM. AF_01/2024</t>
  </si>
  <si>
    <t>03.04</t>
  </si>
  <si>
    <t>04.01</t>
  </si>
  <si>
    <t>DRYWALL</t>
  </si>
  <si>
    <t>25.02.040/CDHUU</t>
  </si>
  <si>
    <t>Porta de entrada de correr em alumínio, sob medida</t>
  </si>
  <si>
    <t>25.02.110/CDHUU</t>
  </si>
  <si>
    <t>Porta veneziana de abrir em alumínio, sob medida</t>
  </si>
  <si>
    <t>28.20.850/CDHUU</t>
  </si>
  <si>
    <t>Barra antipânico para porta dupla com travamentos horizontal e vertical completa, com maçaneta tipo alavanca e chave, para vãos de 1,70 a 2,60 m</t>
  </si>
  <si>
    <t>25.01.060/CDHUU</t>
  </si>
  <si>
    <t>Caixilho em alumínio maxim-ar, sob medida</t>
  </si>
  <si>
    <t>06.02</t>
  </si>
  <si>
    <t>06.03</t>
  </si>
  <si>
    <t>89529U</t>
  </si>
  <si>
    <t>JOELHO 90 GRAUS, PVC, SERIE R, ÁGUA PLUVIAL, DN 100 MM, JUNTA ELÁSTICA, FORNECIDO E INSTALADO EM RAMAL DE ENCAMINHAMENTO. AF_06/2022</t>
  </si>
  <si>
    <t>89531U</t>
  </si>
  <si>
    <t>JOELHO 45 GRAUS, PVC, SERIE R, ÁGUA PLUVIAL, DN 100 MM, JUNTA ELÁSTICA, FORNECIDO E INSTALADO EM RAMAL DE ENCAMINHAMENTO. AF_06/2022</t>
  </si>
  <si>
    <t>89578U</t>
  </si>
  <si>
    <t>TUBO PVC, SÉRIE R, ÁGUA PLUVIAL, DN 100 MM, FORNECIDO E INSTALADO EM CONDUTORES VERTICAIS DE ÁGUAS PLUVIAIS. AF_06/2022</t>
  </si>
  <si>
    <t>89580U</t>
  </si>
  <si>
    <t>TUBO PVC, SÉRIE R, ÁGUA PLUVIAL, DN 150 MM, FORNECIDO E INSTALADO EM CONDUTORES VERTICAIS DE ÁGUAS PLUVIAIS. AF_06/2022</t>
  </si>
  <si>
    <t>89590U</t>
  </si>
  <si>
    <t>JOELHO 90 GRAUS, PVC, SERIE R, ÁGUA PLUVIAL, DN 150 MM, JUNTA ELÁSTICA, FORNECIDO E INSTALADO EM CONDUTORES VERTICAIS DE ÁGUAS PLUVIAIS. AF_06/2022</t>
  </si>
  <si>
    <t>89591U</t>
  </si>
  <si>
    <t>JOELHO 45 GRAUS, PVC, SERIE R, ÁGUA PLUVIAL, DN 150 MM, JUNTA ELÁSTICA, FORNECIDO E INSTALADO EM CONDUTORES VERTICAIS DE ÁGUAS PLUVIAIS. AF_06/2022</t>
  </si>
  <si>
    <t>95694U</t>
  </si>
  <si>
    <t>CURVA 90 GRAUS, PVC, SERIE R, ÁGUA PLUVIAL, DN 100 MM, JUNTA ELÁSTICA, FORNECIDO E INSTALADO EM RAMAL DE ENCAMINHAMENTO. AF_06/2022</t>
  </si>
  <si>
    <t>EMASSAMENTO</t>
  </si>
  <si>
    <t>87273UU</t>
  </si>
  <si>
    <t>REVESTIMENTO CERÂMICO PARA PAREDES INTERNAS COM PLACAS TIPO ESMALTADA FORMATO MENOR OU IGUAL A 2025 CM2 APLICADAS NA ALTURA INTEIRA DAS PAREDES. AF_02/2023_PE</t>
  </si>
  <si>
    <t>18.11.022/CDHUU</t>
  </si>
  <si>
    <t>Revestimento em placa cerâmica esmaltada de 10x10 cm, assentado e rejuntado com argamassa industrializada</t>
  </si>
  <si>
    <t>IMPERMEABILIZAÇÃO PAREDE DRYWALL</t>
  </si>
  <si>
    <t>98554U</t>
  </si>
  <si>
    <t>IMPERMEABILIZAÇÃO DE SUPERFÍCIE COM MEMBRANA À BASE DE RESINA ACRÍLICA, 3 DEMÃOS. AF_09/2023</t>
  </si>
  <si>
    <t>PAINÉIS DE FECHAMENTO</t>
  </si>
  <si>
    <t>PELE DE VIDRO</t>
  </si>
  <si>
    <t>25.01.450/CDHUU</t>
  </si>
  <si>
    <t>Caixilho em alumínio para pele de vidro, tipo fachada</t>
  </si>
  <si>
    <t>32.06.231/CDHUU</t>
  </si>
  <si>
    <t>Película de controle solar refletiva na cor prata, aplicado em vidros</t>
  </si>
  <si>
    <t>FECHAMENTO EM ACM</t>
  </si>
  <si>
    <t>09.03</t>
  </si>
  <si>
    <t>VENEZIANA INDUSTRIAL</t>
  </si>
  <si>
    <t>25.01.120/CDHUU</t>
  </si>
  <si>
    <t>Caixilho tipo veneziana industrial com montantes em alumínio e aletas em fibra de vidro</t>
  </si>
  <si>
    <t>05.109.000050.SERU</t>
  </si>
  <si>
    <t>Enchimento de rasgo em concreto com argamassa mista traço 1:4, para tubulação com Ø 15 mm - 1/2" a 25 mm</t>
  </si>
  <si>
    <t>101731U</t>
  </si>
  <si>
    <t>PISO EM PEDRA ASSENTADO SOBRE ARGAMASSA 1:3 (CIMENTO E AREIA). AF_09/2020</t>
  </si>
  <si>
    <t>104658U</t>
  </si>
  <si>
    <t>PISO PODOTÁTIL DE ALERTA OU DIRECIONAL, DE CONCRETO, ASSENTADO SOBRE ARGAMASSA. AF_03/2024</t>
  </si>
  <si>
    <t>89356U</t>
  </si>
  <si>
    <t>TUBO, PVC, SOLDÁVEL, DE 25MM, INSTALADO EM RAMAL OU SUB-RAMAL DE ÁGUA - FORNECIMENTO E INSTALAÇÃO. AF_06/2022</t>
  </si>
  <si>
    <t>89381U</t>
  </si>
  <si>
    <t>LUVA COM BUCHA DE LATÃO, PVC, SOLDÁVEL, DN 25MM X 3/4, INSTALADO EM RAMAL OU SUB-RAMAL DE ÁGUA - FORNECIMENTO E INSTALAÇÃO. AF_06/2022</t>
  </si>
  <si>
    <t>ADAPTADOR CURTO COM BOLSA E ROSCA PARA REGISTRO, PVC, SOLDÁVEL, DN 25MM X 3/4, INSTALADO EM RAMAL OU SUB-RAMAL DE ÁGUA - FORNECIMENTO E INSTALAÇÃO. AF_06/2022</t>
  </si>
  <si>
    <t>89985U</t>
  </si>
  <si>
    <t>REGISTRO DE PRESSÃO BRUTO, LATÃO, ROSCÁVEL, 3/4", COM ACABAMENTO E CANOPLA CROMADOS - FORNECIMENTO E INSTALAÇÃO. AF_08/2021</t>
  </si>
  <si>
    <t>103021UU</t>
  </si>
  <si>
    <t>89739U</t>
  </si>
  <si>
    <t>JOELHO 45 GRAUS, PVC, SERIE NORMAL, ESGOTO PREDIAL, DN 75 MM, JUNTA ELÁSTICA, FORNECIDO E INSTALADO EM RAMAL DE DESCARGA OU RAMAL DE ESGOTO SANITÁRIO. AF_08/2022</t>
  </si>
  <si>
    <t>89774U</t>
  </si>
  <si>
    <t>LUVA SIMPLES, PVC, SERIE NORMAL, ESGOTO PREDIAL, DN 75 MM, JUNTA ELÁSTICA, FORNECIDO E INSTALADO EM RAMAL DE DESCARGA OU RAMAL DE ESGOTO SANITÁRIO. AF_08/2022</t>
  </si>
  <si>
    <t>44.03.210/CDHUU</t>
  </si>
  <si>
    <t>Ducha cromada simples</t>
  </si>
  <si>
    <t>95778U</t>
  </si>
  <si>
    <t>CONDULETE DE ALUMÍNIO, TIPO C, PARA ELETRODUTO DE AÇO GALVANIZADO DN 20 MM (3/4), APARENTE - FORNECIMENTO E INSTALAÇÃO. AF_10/2022</t>
  </si>
  <si>
    <t>95779U</t>
  </si>
  <si>
    <t>CONDULETE DE ALUMÍNIO, TIPO E, PARA ELETRODUTO DE AÇO GALVANIZADO DN 20 MM (3/4), APARENTE - FORNECIMENTO E INSTALAÇÃO. AF_10/2022</t>
  </si>
  <si>
    <t>38.01.100/CDHUU</t>
  </si>
  <si>
    <t>Eletroduto de PVC rígido roscável de 1 1/2´ - com acessórios</t>
  </si>
  <si>
    <t>38.01.120/CDHUU</t>
  </si>
  <si>
    <t>Eletroduto de PVC rígido roscável de 2´ - com acessórios</t>
  </si>
  <si>
    <t>38.04.040/CDHUU</t>
  </si>
  <si>
    <t>Eletroduto galvanizado conforme NBR13057 - 3/4´ com acessórios</t>
  </si>
  <si>
    <t>16.113.000906.SERU</t>
  </si>
  <si>
    <t>Perfilado liso em chapa de aço galvanizado # 22, largura 38 mm x altura 19 mm, com tampa, instalação superior, inclusive conexões</t>
  </si>
  <si>
    <t>93654U</t>
  </si>
  <si>
    <t>DISJUNTOR MONOPOLAR TIPO DIN, CORRENTE NOMINAL DE 16A - FORNECIMENTO E INSTALAÇÃO. AF_07/2025</t>
  </si>
  <si>
    <t>DISJUNTOR MONOPOLAR TIPO DIN, CORRENTE NOMINAL DE 20A - FORNECIMENTO E INSTALAÇÃO. AF_07/2025</t>
  </si>
  <si>
    <t>93672U</t>
  </si>
  <si>
    <t>DISJUNTOR TRIPOLAR TIPO DIN, CORRENTE NOMINAL DE 40A - FORNECIMENTO E INSTALAÇÃO. AF_07/2025</t>
  </si>
  <si>
    <t>106020U</t>
  </si>
  <si>
    <t>DISJUNTOR TRIPOLAR DIN 63A - FORNECIMENTO E INSTALAÇÃO. AF_07/2025</t>
  </si>
  <si>
    <t>09-004-072/SIURB-EDIFU</t>
  </si>
  <si>
    <t>INTERRUPTOR DIFERENCIAL TETRAPOLAR - 40A - SENSIBILIDADE 30MA - 380V</t>
  </si>
  <si>
    <t>12.04</t>
  </si>
  <si>
    <t>91935U</t>
  </si>
  <si>
    <t>CABO DE COBRE FLEXÍVEL ISOLADO, 16 MM², ANTI-CHAMA 0,6/1,0 KV, PARA CIRCUITOS TERMINAIS - FORNECIMENTO E INSTALAÇÃO. AF_03/2023</t>
  </si>
  <si>
    <t>12.05</t>
  </si>
  <si>
    <t>APARELHOS E EQUIPAMENTOS ELÉTRICOS</t>
  </si>
  <si>
    <t>103254UD</t>
  </si>
  <si>
    <t>INSTALAÇÃO DE CLIMATIZADOR DE 45 M3/H EXCLUSIVE FORNECIMENTO</t>
  </si>
  <si>
    <t>PINTURA DE PAREDES INTERNAS</t>
  </si>
  <si>
    <t xml:space="preserve">SERVIÇOS EXTERNOS </t>
  </si>
  <si>
    <t xml:space="preserve">PISOS EXTERNOS </t>
  </si>
  <si>
    <t>96620U</t>
  </si>
  <si>
    <t>LASTRO DE CONCRETO MAGRO, APLICADO EM PISOS, LAJES SOBRE SOLO OU RADIERS. AF_01/2024</t>
  </si>
  <si>
    <t>103946U</t>
  </si>
  <si>
    <t>PLANTIO DE GRAMA ESMERALDA OU SÃO CARLOS OU CURITIBANA, EM PLACAS. AF_07/2024</t>
  </si>
  <si>
    <t>88478UU</t>
  </si>
  <si>
    <t>CONTRAPISO COM ARGAMASSA AUTONIVELANTE, APLICADO SOBRE LAJE, ADERIDO, ESPESSURA 4CM COM TELA PARA REFORÇO.</t>
  </si>
  <si>
    <t>54.04.050/CDHUU</t>
  </si>
  <si>
    <t>Rejuntamento de paralelepípedo com argamassa de cimento e areia 1:3</t>
  </si>
  <si>
    <t>LIMPEZA DE OBRA</t>
  </si>
  <si>
    <t>15.01</t>
  </si>
  <si>
    <t>FECHAMENTO DA PISCINA DO CENTRO ESPORTIVO JARDIM MORADA DO SOL REI PELÉ</t>
  </si>
  <si>
    <t>Obra: FECHAMENTO DA PISCINA DO CENTRO ESPORTIVO JARDIM MORADA DO SOL REI PELÉ</t>
  </si>
  <si>
    <t>Orçamento: FECHAMENTO DA PISCINA DO CENTRO ESPORTIVO JARDIM MORADA DO SOL REI PELÉ</t>
  </si>
  <si>
    <t>88298U</t>
  </si>
  <si>
    <t>OPERADOR DE MARTELETE OU MARTELETEIRO COM ENCARGOS COMPLEMENTARES</t>
  </si>
  <si>
    <t>S.04.000.021093/CDHU</t>
  </si>
  <si>
    <t>Locação de andaime torre metálico (1,5x1,5m), com piso metálico</t>
  </si>
  <si>
    <t>E.02.000.027025/CDHU</t>
  </si>
  <si>
    <t>Arame galvanizado nº 16 BWG</t>
  </si>
  <si>
    <t>PINO DE ACO COM ARRUELA CONICA, DIAMETRO ARRUELA = *23* MM E COMP HASTE = *27* MM (ACAO INDIRETA)</t>
  </si>
  <si>
    <t>PLACA / CHAPA DE GESSO ACARTONADO, RESISTENTE A UMIDADE (RU), COR VERDE, E = 12,5 MM, 1200 X 2400 MM (L X C)</t>
  </si>
  <si>
    <t>PERFIL GUIA, FORMATO U, EM ACO ZINCADO, PARA ESTRUTURA PAREDE DRYWALL, E = 0,5 MM, 70 X 3000 MM (L X C)</t>
  </si>
  <si>
    <t>PERFIL MONTANTE, FORMATO C, EM ACO ZINCADO, PARA ESTRUTURA PAREDE DRYWALL, E = 0,5 MM, 70 X 3000 MM (L X C)</t>
  </si>
  <si>
    <t>FITA DE PAPEL MICROPERFURADO, 50 X 150 MM, PARA TRATAMENTO DE JUNTAS DE CHAPA DE GESSO PARA DRYWALL</t>
  </si>
  <si>
    <t>PARAFUSO DRY WALL, EM ACO FOSFATIZADO, CABECA TROMBETA E PONTA AGULHA (TA), COMPRIMENTO 45 MM</t>
  </si>
  <si>
    <t>H.05.000.031127/CDHU</t>
  </si>
  <si>
    <t>Porta de entrada em alumínio anodizado fosco L 30 de correr, completa com batente e ferragem, sob medida</t>
  </si>
  <si>
    <t>H.05.000.031120/CDHU</t>
  </si>
  <si>
    <t>Porta em alumínio anodizado fosco L 30, tipo veneziana de giro, completa com batente e ferragem, sob medida com referência 90 cm x 185 cm</t>
  </si>
  <si>
    <t>H.01.000.021199/CDHU</t>
  </si>
  <si>
    <t>H.05.000.031156/CDHU</t>
  </si>
  <si>
    <t>Caixilho em alumínio anodizado fosco L 25 maxim-ar, sob medida</t>
  </si>
  <si>
    <t>JOELHO, PVC SERIE R, 90 GRAUS, DN 100 MM, PARA ESGOTO PREDIAL</t>
  </si>
  <si>
    <t>ANEL BORRACHA, DN 100 MM, PARA TUBO SERIE REFORCADA ESGOTO PREDIAL</t>
  </si>
  <si>
    <t>JOELHO, PVC SERIE R, 45 GRAUS, DN 100 MM, PARA ESGOTO PREDIAL</t>
  </si>
  <si>
    <t>JOELHO, PVC SERIE R, 90 GRAUS, DN 150 MM, PARA ESGOTO PREDIAL</t>
  </si>
  <si>
    <t>ANEL BORRACHA, DN 150 MM, PARA TUBO SERIE REFORCADA ESGOTO PREDIAL</t>
  </si>
  <si>
    <t>JOELHO, PVC SERIE R, 45 GRAUS, DN 150 MM, PARA ESGOTO PREDIAL</t>
  </si>
  <si>
    <t>CURVA DE PVC, 90 GRAUS, SERIE R, DN 100 MM, PARA ESGOTO PREDIAL</t>
  </si>
  <si>
    <t>ARGAMASSA COLANTE AC I PARA CERAMICAS</t>
  </si>
  <si>
    <t>REJUNTE CIMENTICIO, QUALQUER COR</t>
  </si>
  <si>
    <t>REVESTIMENTO PARA PAREDE, EM CERAMICA ESMALTADA, FORMATO MENOR OU IGUAL A 2025 CM2</t>
  </si>
  <si>
    <t>88256U</t>
  </si>
  <si>
    <t>AZULEJISTA OU LADRILHISTA COM ENCARGOS COMPLEMENTARES</t>
  </si>
  <si>
    <t>G.02.000.023006/CDHU</t>
  </si>
  <si>
    <t>Placa cerâmica esmaltada para parede ou fachada, de 10x10 cm, monocromática, diversas cores; ref. linha esmaltado ou brilhante da Tecnogres, Ibérica White da Strufaldi ou equivalente</t>
  </si>
  <si>
    <t>MEMBRANA IMPERMEABILIZANTE ACRILICA MONOCOMPONENTE</t>
  </si>
  <si>
    <t>H.05.000.027631/CDHU</t>
  </si>
  <si>
    <t>Caixilho em alumínio anodizado natural para pele de vidro, linha Cittá da Alcoa ou equivalente</t>
  </si>
  <si>
    <t>M.04.000.092845/CDHU</t>
  </si>
  <si>
    <t>Película de controle solar refletiva para vidros, na cor prata; referência Window Film Silver 35 da 3M ou equivalente - instalado</t>
  </si>
  <si>
    <t>F.08.000.062020/CDHU</t>
  </si>
  <si>
    <t>Tarugo de polietileno D=10mm delimitador da junta de dilatação</t>
  </si>
  <si>
    <t>H.04.000.031111/CDHU</t>
  </si>
  <si>
    <t>Mão de obra especializada para instalação de veneziana industrial em aço galvanizado com aletas em resina reforçada de fibra de vidro</t>
  </si>
  <si>
    <t>H.05.000.031109/CDHU</t>
  </si>
  <si>
    <t>Veneziana industrial em alumínio com aletas em fiber-glass, ref. Comovent ou equivalente</t>
  </si>
  <si>
    <t>PEDRA QUARTZITO OU CALCARIO LAMINADO, SERRADA, TIPO CARIRI, ITACOLOMI, LAGOA SANTA, LUMINARIA, PIRENOPOLIS, SAO TOME OU OUTRAS SIMILARES DA REGIAO, *20 X *40 CM, E= *1,5 A *2,5 CM</t>
  </si>
  <si>
    <t>87298U</t>
  </si>
  <si>
    <t>ARGAMASSA TRAÇO 1:3 (EM VOLUME DE CIMENTO E AREIA MÉDIA ÚMIDA) PARA CONTRAPISO, PREPARO MECÂNICO COM BETONEIRA 400 L. AF_08/2019</t>
  </si>
  <si>
    <t>ARGAMASSA COLANTE AC II</t>
  </si>
  <si>
    <t>PISO TATIL / PODOTATIL, LADRILHO HIDRAULICO/CONCRETO, *40 X 40* CM, E= 2,5* CM, PADRAO TATIL ALERTA OU DIRECIONAL, COR NATURAL</t>
  </si>
  <si>
    <t>LUVA SOLDAVEL COM BUCHA DE LATAO, PVC, 25 MM X 3/4"</t>
  </si>
  <si>
    <t>FITA VEDA ROSCA, EM PTFE, ROLO DE 18 MM X 50 M (L X C)</t>
  </si>
  <si>
    <t>REGISTRO PRESSAO COM ACABAMENTO E CANOPLA CROMADA, SIMPLES, BITOLA 3/4"</t>
  </si>
  <si>
    <t>REGISTRO GAVETA COM ACABAMENTO E CANOPLA CROMADOS, SIMPLES, BITOLA 3/4"</t>
  </si>
  <si>
    <t>COT01</t>
  </si>
  <si>
    <t>VÁLVULA REDUTORA DE PRESSÃO 3/4 EXTREMIDADES COM ROSCA</t>
  </si>
  <si>
    <t>ANEL BORRACHA PARA TUBO ESGOTO PREDIAL, DN 75 MM (NBR 5688)</t>
  </si>
  <si>
    <t>JOELHO PVC, SOLDAVEL, PB, 45 GRAUS, DN 75 MM, PARA ESGOTO PREDIAL</t>
  </si>
  <si>
    <t>LUVA SIMPLES, PVC, SOLDAVEL, DN 75 MM, SERIE NORMAL, PARA ESGOTO PREDIAL</t>
  </si>
  <si>
    <t>O.11.000.066039/CDHU</t>
  </si>
  <si>
    <t>Ducha cromada simples, água fria, sem desviador; ref. Fria Fitt 7000 F16 Fortti Cromada da Lorenzetti ou equivalente</t>
  </si>
  <si>
    <t>CONDULETE DE ALUMINIO TIPO C, PARA ELETRODUTO ROSCAVEL DE 3/4", COM TAMPA CEGA</t>
  </si>
  <si>
    <t>CONDULETE DE ALUMINIO TIPO E, PARA ELETRODUTO ROSCAVEL DE 3/4", COM TAMPA CEGA</t>
  </si>
  <si>
    <t>P.02.000.042505/CDHU</t>
  </si>
  <si>
    <t>Eletroduto de PVC rígido roscável de 50mm (1 1/2´)</t>
  </si>
  <si>
    <t>P.02.000.042506/CDHU</t>
  </si>
  <si>
    <t>Eletroduto de PVC rígido roscável de 60mm (2´)</t>
  </si>
  <si>
    <t>P.04.000.042171/CDHU</t>
  </si>
  <si>
    <t>Eletroduto com costura galvanizado eletroliticamente, DN = 3/4´ - NBR13057</t>
  </si>
  <si>
    <t>16.027.000012.MAT</t>
  </si>
  <si>
    <t>Perfilado em chapa de aço galvanizado # 22, 38 x 19 mm</t>
  </si>
  <si>
    <t>16.027.000018.MAT</t>
  </si>
  <si>
    <t>Suporte curto para perfilado em aço galvanizado # 22, 38 mm x 100 mm</t>
  </si>
  <si>
    <t>16.027.000038.MAT</t>
  </si>
  <si>
    <t>Barra roscada em aço Ø 1/4", comprimento 1 m, bicromatizada ou zincada</t>
  </si>
  <si>
    <t>16.027.000040.MAT</t>
  </si>
  <si>
    <t>Porca sextavada de aço galvanizado Ø 1/4"</t>
  </si>
  <si>
    <t>16.027.000041.MAT</t>
  </si>
  <si>
    <t>Arruela em aço galvanizado Ø 1/4"</t>
  </si>
  <si>
    <t>16.027.000095.MAT</t>
  </si>
  <si>
    <t>Prolongador para tirante rosqueado de 1/4" x 50 mm</t>
  </si>
  <si>
    <t>16.027.000096.MAT</t>
  </si>
  <si>
    <t>Parafuso lentilha 1/4 x 1/2"</t>
  </si>
  <si>
    <t>16.027.000101.MAT</t>
  </si>
  <si>
    <t>Tala 4 furos para emenda 38 mm</t>
  </si>
  <si>
    <t>16.027.000102.MAT</t>
  </si>
  <si>
    <t>Tampa de encaixe para perfilado em aço galvanizado 38 mm</t>
  </si>
  <si>
    <t>16.113.001035.SERU</t>
  </si>
  <si>
    <t>Tiro com pistola para fixação de pino Ø 1/4" em concreto, inclusive cartucho e pino</t>
  </si>
  <si>
    <t>97734U</t>
  </si>
  <si>
    <t>PEÇA RETANGULAR PRÉ-MOLDADA, VOLUME DE CONCRETO DE 10 A 30 LITROS, TAXA DE AÇO APROXIMADA DE 30KG/M³. AF_03/2024</t>
  </si>
  <si>
    <t>TERMINAL A COMPRESSAO EM COBRE ESTANHADO PARA CABO 10 MM2, 1 FURO E 1 COMPRESSAO, PARA PARAFUSO DE FIXACAO M6</t>
  </si>
  <si>
    <t>DISJUNTOR TERMOMAGNETICO PARA TRILHO DIN (IEC), TRIPOLAR, 63 A</t>
  </si>
  <si>
    <t>54112/SIURB-EDIF</t>
  </si>
  <si>
    <t>INTERRUPTOR DIFERENCIAL 4P - 30MA/380V - 40A</t>
  </si>
  <si>
    <t>94968U</t>
  </si>
  <si>
    <t>CONCRETO MAGRO PARA LASTRO, TRAÇO 1:4,5:4,5 (EM MASSA SECA DE CIMENTO/ AREIA MÉDIA/ BRITA 1) - PREPARO MECÂNICO COM BETONEIRA 600 L. AF_05/2021</t>
  </si>
  <si>
    <t>GRAMA ESMERALDA OU SAO CARLOS OU CURITIBANA, EM PLACAS, SEM PLANTIO</t>
  </si>
  <si>
    <t>ARGAMASSA USINADA AUTOADENSAVEL E AUTONIVELANTE PARA CONTRAPISO, COM BOMBEAMENTO (DISPONIBILIZACAO DE BOMBA), SEM O LANCAMENTO</t>
  </si>
  <si>
    <t>TELA DE ACO SOLDADA NERVURADA, CA-60, Q-196, (3,11 KG/M2), DIAMETRO DO FIO = 5,0 MM, LARGURA = 2,45 M, ESPACAMENTO DA MALHA = 10 X 10 CM</t>
  </si>
  <si>
    <t>VÁLVULA REDUTORA DE PRESSÃO PARA SISTEMAS PREDIAIS, 3/4" COM MANÔMETRO - FORNECIMENTO E INSTALAÇÃO. AF_08/2021</t>
  </si>
  <si>
    <t>AS BUILT</t>
  </si>
  <si>
    <t>VALA PARA PASSAGEM DA TUBULAÇÃO DE HIDRÁULICA 25 MM</t>
  </si>
  <si>
    <t>VALA PARA PASSAGEM DAS TUBULAÇÕES DE ESGOTO E ÁGUAS PLUVIAIS</t>
  </si>
  <si>
    <t>CARGA DOS GRADIS RETIRADOS</t>
  </si>
  <si>
    <t>RETIRADA DOS GRADIS LATERAIS CONFORME PLANTA QUANTITATIVO</t>
  </si>
  <si>
    <t>REMOÇÃO DO ENTULHO GERAL DA OBRA</t>
  </si>
  <si>
    <t>PLACA DE OBRA</t>
  </si>
  <si>
    <t>TAPUME NO ENTORNO DE TODA OBRA CONFORME PLANTA QUANTITATIVO</t>
  </si>
  <si>
    <t>BANHEIRO PARA UTILIZAÇÃO DOS FUNCIONÁRIOS DA OBRA</t>
  </si>
  <si>
    <t>CONTAINER PARA ARMAZENADMENTO DE FERRAMENTAS E MATERIAIS</t>
  </si>
  <si>
    <t>ANDAIME PARA PINTURA, MONTAGEM DA PELE DE VIDRO E ACM</t>
  </si>
  <si>
    <t>LOCAÇÃO DO LOCAL ONDE SERÁ REALIZADA A COBERTURA LATERAL NOVA</t>
  </si>
  <si>
    <t>REATERRO DAS VALAS DAS SAPATAS</t>
  </si>
  <si>
    <t>ESCAVAÇÃO PARA EXECUÇÃO DAS SAPATAS</t>
  </si>
  <si>
    <t>TRANSPORTE DO SOLO EXCEDENTE NÃO UTILIZADO NO REATERRO</t>
  </si>
  <si>
    <t>CARGA DO SOLO EXCEDENTE</t>
  </si>
  <si>
    <t>LASTRO DE BRITA PARA FUNDO DAS SAPATAS</t>
  </si>
  <si>
    <t>FÔRMA PARA AS SAPATAS</t>
  </si>
  <si>
    <t>ARMADURA DAS SAPATAS AÇO 6.3 MM</t>
  </si>
  <si>
    <t>ARMADURA DOS PILARES DE ARRANQUE AÇO 10 MM</t>
  </si>
  <si>
    <t>CONCRETAGEM DAS SAPATAS INCLUINDO OS PILARES DE ARRANQUE</t>
  </si>
  <si>
    <t>PAREDES DRYWALL DO DEPÓSITO E SALA DO PROFESSOR</t>
  </si>
  <si>
    <t>PORTA P4</t>
  </si>
  <si>
    <t>PORTA P2</t>
  </si>
  <si>
    <t xml:space="preserve">BARRAS DUPLAS PARA AS PORTAS EXTERNAS DE ENTRADA </t>
  </si>
  <si>
    <t>VIDRO DAS JANELAS MAXIM</t>
  </si>
  <si>
    <t>FORNECIMENTO E INSTALAÇÃO DAS JANELAS MAXIM AR</t>
  </si>
  <si>
    <t>PLUVIAIS CONFORME LISTA DE MATERIAIS DE PROJETO</t>
  </si>
  <si>
    <t>REVESTIMENTO CERÂMICO DAS PAREDES DRYWALL EXTERIOR DO VESTIÁRIO, DEPÓSITO E SALA DO PROFESSOR (INTERNO E EXTERNO) - CERÂMICA BRANCA 60x32</t>
  </si>
  <si>
    <t>REVESTIMENTO CERÂMICO DAS PAREDES DRYWALL EXTERIOR DO VESTIÁRIO, DEPÓSITO E SALA DO PROFESSOR (INTERNO E EXTERNO) - CERÂMICA AZUL 10x10</t>
  </si>
  <si>
    <t>VIDRO LAMINADO REFERENTE À PELE DE VIDRO DO FECHAMENTO DA PISCINA</t>
  </si>
  <si>
    <t>CAIXILHO DA PELE DE VIDRO</t>
  </si>
  <si>
    <t xml:space="preserve">PELÍCULA PARA APLICAÇÃO EM TODA A PELE DE VIDRO PARA DIMINUIR A CLARIDADE NO INTERIOR DO AMBIENTE </t>
  </si>
  <si>
    <t>FECHAMENTO EM ACM ENTRE A PELE DE VIDRO E AS COBERTURAS E FECHAMENTO DA LATERAL DA COBERTURA NOVA</t>
  </si>
  <si>
    <t>VENEZIANA A SER INSTALADA NAS LATERAIS ENTRE O FECHAMENTO EM ACM E A PELE DE VIDRO</t>
  </si>
  <si>
    <t>ENCHIMENTO DOS RASGOS PARA PASSAGEM DAS TUBULAÇÕES DE HIDRÁULICA</t>
  </si>
  <si>
    <t>CONFORME LISTA DE MATERIAIS DO PROJETO HIDRÁULICO</t>
  </si>
  <si>
    <t>CONFORME LISTA DE MATERIAIS DO PROJETO ELÉTRICO</t>
  </si>
  <si>
    <t>SOMENTE INSTALAÇÃO, FORNECIMENTO SERÁ POR ATA DO ESPORTE EXCLUSIVA PARA CLIMATIZADORES</t>
  </si>
  <si>
    <t>PINTURA DAS PAREDES DRYWALL E PAREDES EXTERNAS DO VESTIÁRIO</t>
  </si>
  <si>
    <t>APLICAÇÃO DE SELADOR NAS PAREDES DRYWALL E PAREDES EXTERNAS DO VESTIÁRIO PARA PINTURA</t>
  </si>
  <si>
    <t>PINTURA DAS CALHAS E RUFOS DA NOVA COBERTURA LATERAL</t>
  </si>
  <si>
    <t>LASTRO PARA EXECUÇÃO DO PISO DA COBERTURA NOVA LATERAL</t>
  </si>
  <si>
    <t>COMPACTAÇÃO PARA EXECUÇÃO DO PISO DA COBERTURA NOVA LATERAL</t>
  </si>
  <si>
    <t>PLANTIO DE GRAMA NA ÁREA EXTERNA ONDE FORAM ABERTAS AS VALAS PARA ESGOTO</t>
  </si>
  <si>
    <t>REJUNTE DO PISO DA NOVA COBERTURA LATERAL</t>
  </si>
  <si>
    <t>TRANSPORTE DOS GRADIS RETIRADOS ATÉ A SEMOP</t>
  </si>
  <si>
    <t>CPU01</t>
  </si>
  <si>
    <t>104790U</t>
  </si>
  <si>
    <t>DEMOLIÇÃO DE PISO DE CONCRETO SIMPLES, DE FORMA MECANIZADA COM MARTELETE, SEM REAPROVEITAMENTO. AF_09/2023</t>
  </si>
  <si>
    <t>SERVIÇOS GERAIS DE FUNDAÇÃO - COBERTURA LATERAL</t>
  </si>
  <si>
    <t>FÔRMAS - COBERTURA LATERAL</t>
  </si>
  <si>
    <t>ARMADURAS - COBERTURA LATERAL</t>
  </si>
  <si>
    <t>CONCRETO - COBERTURA LATERAL</t>
  </si>
  <si>
    <t>03.05</t>
  </si>
  <si>
    <t>SERVIÇOS GERAIS - REFORÇO PELE DE VIDRO</t>
  </si>
  <si>
    <t>03.06</t>
  </si>
  <si>
    <t>FÔRMAS - REFORÇO PELE DE VIDRO</t>
  </si>
  <si>
    <t>03.07</t>
  </si>
  <si>
    <t>ARMADURAS - REFORÇO PELE DE VIDRO</t>
  </si>
  <si>
    <t>03.08</t>
  </si>
  <si>
    <t>CONCRETO - REFORÇO PELE DE VIDRO</t>
  </si>
  <si>
    <t>96558U</t>
  </si>
  <si>
    <t>CONCRETAGEM DE SAPATA, FCK 30 MPA, COM USO DE BOMBA - LANÇAMENTO, ADENSAMENTO E ACABAMENTO. AF_01/2024</t>
  </si>
  <si>
    <t>03.09</t>
  </si>
  <si>
    <t>01.23.030/CDHUU</t>
  </si>
  <si>
    <t>Preparo de ponte de aderência com adesivo a base de epóxi</t>
  </si>
  <si>
    <t>01.23.254/CDHUU</t>
  </si>
  <si>
    <t>Furação de 1´ em concreto armado</t>
  </si>
  <si>
    <t>15.03.131/CDHUU</t>
  </si>
  <si>
    <t>Fornecimento e montagem de estrutura em aço ASTM-A572 Grau 50, sem pintura</t>
  </si>
  <si>
    <t>32.07.090/CDHUU</t>
  </si>
  <si>
    <t>Junta de dilatação ou vedação com mastique de silicone, 1,0 x 0,5 cm - inclusive guia de apoio em polietileno</t>
  </si>
  <si>
    <t>26.01.169/CDHUU</t>
  </si>
  <si>
    <t>Vidro liso laminado incolor de 8 mm</t>
  </si>
  <si>
    <t>16.13.130/CDHUU</t>
  </si>
  <si>
    <t>Telhamento em chapa de aço com pintura poliéster, tipo sanduíche, espessura de 0,50 mm, com poliestireno expandido</t>
  </si>
  <si>
    <t>87622U</t>
  </si>
  <si>
    <t>CONTRAPISO EM ARGAMASSA TRAÇO 1:4 (CIMENTO E AREIA), PREPARO MANUAL, APLICADO EM ÁREAS SECAS SOBRE LAJE, ADERIDO, ACABAMENTO NÃO REFORÇADO, ESPESSURA 2CM. AF_07/2021</t>
  </si>
  <si>
    <t>06.03.063/SECEDUSPU</t>
  </si>
  <si>
    <t>CO-29 CORRIMÃO DUPLO INTERMEDIÁRIO AÇO INOX FORNECIDO E INSTALADO</t>
  </si>
  <si>
    <t>37.04.260/CDHUU</t>
  </si>
  <si>
    <t>Quadro de distribuição universal de sobrepor, para disjuntores 24 DIN / 18 Bolt-on - 150 A - sem componentes</t>
  </si>
  <si>
    <t>91994U</t>
  </si>
  <si>
    <t>TOMADA MÉDIA DE EMBUTIR (1 MÓDULO), 2P+T 10 A, SEM SUPORTE E SEM PLACA - FORNECIMENTO E INSTALAÇÃO. AF_03/2023</t>
  </si>
  <si>
    <t>13.03</t>
  </si>
  <si>
    <t>PINTURA DE ESTRUTURAS METÁLICAS</t>
  </si>
  <si>
    <t>100725U</t>
  </si>
  <si>
    <t>PINTURA COM TINTA ALQUÍDICA DE FUNDO E ACABAMENTO (ESMALTE SINTÉTICO GRAFITE) PULVERIZADA SOBRE SUPERFÍCIES METÁLICAS (EXCETO PERFIL) EXECUTADO EM OBRA (POR DEMÃO). AF_01/2020_PE</t>
  </si>
  <si>
    <t>14.02</t>
  </si>
  <si>
    <t>RETIRADA E REINSTALAÇÃO DE ASSENTOS DA ARQUIBANCADA</t>
  </si>
  <si>
    <t>CPU02</t>
  </si>
  <si>
    <t>REINSTALAÇAO DE ASSENTOS DE ARQUIBANCADA</t>
  </si>
  <si>
    <t>CPU03</t>
  </si>
  <si>
    <t>RETIRADA DE ASSENTOS DE ARQUIBANCADA</t>
  </si>
  <si>
    <t>2025/11</t>
  </si>
  <si>
    <t>FUNDAÇÃO PARA APOIO DA PELE DE VIDRO LATERAIS DA PISCINA</t>
  </si>
  <si>
    <t xml:space="preserve">ESTRUTURA METÁLICA PARA REFORÇO DA PLATIBANDA </t>
  </si>
  <si>
    <t>FURAÇÃO DO PISO PARA INSTALAÇÃO DOS INSERTS</t>
  </si>
  <si>
    <t>ESTRUTURA METÁLICA (VIGA W E PILARES W) INCLUSO TAMBÉM PROJETO</t>
  </si>
  <si>
    <t>MASTIQUE PARA VEDAÇÃO ENTRE OS INSETRS E O PISO</t>
  </si>
  <si>
    <t>APLICAÇÃO DE COMPOUND NOS FUROS DOS INSERTS P/ ADERÊNCIA AO PISO</t>
  </si>
  <si>
    <t>ESTRUTURA DA COBERTURA LATERAL (COMPLETA)</t>
  </si>
  <si>
    <t>PINTURA DAS ESTRUTURAS METÁLICAS REFORÇO PLATIBANDA E COBERTURA LATERAL</t>
  </si>
  <si>
    <t>RETIRADA DOS ASSENTOS PARA PINTURA DA ARQUIBANCADA</t>
  </si>
  <si>
    <t>VIDROS DAS PORTAS CONFORME PROJETO ARQUITETÔNICO</t>
  </si>
  <si>
    <t>TELHAMENTO DA COBERTURA LATERAL (NOVA)</t>
  </si>
  <si>
    <t>IMPERMEABILIZAÇÃO DAS PAREDES ATÉ A ALTURA DO BARRADO DE 1,50 METROS</t>
  </si>
  <si>
    <t>DEMOLIÇÃO DE PISO DA PISCINA P/ PISO DUCHA, BALDRAME, SAPATAS E PILARES DE REFORÇO DA PLATIBANDA</t>
  </si>
  <si>
    <t>AO REDOR DA PISCINA CONFORME PROJETO ARQUITETÔNICO</t>
  </si>
  <si>
    <t>DUCHAS NOVAS A SEREM INSTALADAS NA LATERAL DA PISCINA</t>
  </si>
  <si>
    <t>CORRIMÃO/GUARDA-CORPO PARA AS DUCHAS CONFORME PROJETO ARQUITETÔNICO</t>
  </si>
  <si>
    <t>100289U</t>
  </si>
  <si>
    <t>VIGIA DIURNO COM ENCARGOS COMPLEMENTARES</t>
  </si>
  <si>
    <t>CPU4</t>
  </si>
  <si>
    <t>VIGIA NOTURNO COM ENCARGOS COMPLEMENTARES (H)</t>
  </si>
  <si>
    <t>5795U</t>
  </si>
  <si>
    <t>MARTELETE OU ROMPEDOR PNEUMÁTICO MANUAL, 28 KG, COM SILENCIADOR - CHP DIURNO. AF_07/2016</t>
  </si>
  <si>
    <t>5952U</t>
  </si>
  <si>
    <t>MARTELETE OU ROMPEDOR PNEUMÁTICO MANUAL, 28 KG, COM SILENCIADOR - CHI DIURNO. AF_07/2016</t>
  </si>
  <si>
    <t>90964U</t>
  </si>
  <si>
    <t>COMPRESSOR DE AR REBOCÁVEL, VAZÃO 89 PCM, PRESSÃO EFETIVA DE TRABALHO 102 PSI, MOTOR DIESEL, POTÊNCIA 20 CV - CHP DIURNO. AF_06/2015</t>
  </si>
  <si>
    <t>90965U</t>
  </si>
  <si>
    <t>COMPRESSOR DE AR REBOCÁVEL, VAZÃO 89 PCM, PRESSÃO EFETIVA DE TRABALHO 102 PSI, MOTOR DIESEL, POTÊNCIA 20 CV - CHI DIURNO. AF_06/2015</t>
  </si>
  <si>
    <t>CONCRETO USINADO BOMBEAVEL, CLASSE DE RESISTENCIA C30, BRITA 0 E 1, SLUMP = 100 +/- 20 MM, COM BOMBEAMENTO (DISPONIBILIZACAO DE BOMBA), SEM O LANCAMENTO (NBR 8953)</t>
  </si>
  <si>
    <t>B.02.000.042229/CDHU</t>
  </si>
  <si>
    <t>Adesivo estrutural bicomponente, à base de epóxi, ref. Cola Compound- Otto Baumgart ou equivalente</t>
  </si>
  <si>
    <t>S.05.000.028002/CDHU</t>
  </si>
  <si>
    <t>Solvente para materiais base epóxi</t>
  </si>
  <si>
    <t>C.01.000.020592/CDHU</t>
  </si>
  <si>
    <t>Furo em concreto armado de 1´</t>
  </si>
  <si>
    <t>E.04.000.037502/CDHU</t>
  </si>
  <si>
    <t>F.08.000.062026/CDHU</t>
  </si>
  <si>
    <t>Guia de polietileno Tarucel, diâmetro de 15 mm</t>
  </si>
  <si>
    <t>FITA CREPE ROLO DE 25 MM X 50 M</t>
  </si>
  <si>
    <t>H.07.000.037040/CDHU</t>
  </si>
  <si>
    <t>Vidro liso laminado, com filme polivinil butiral (PVB), incolor de 8 mm - material</t>
  </si>
  <si>
    <t>S.03.000.028010/CDHU</t>
  </si>
  <si>
    <t>Silicone para envidraçamento estrutural, 280g</t>
  </si>
  <si>
    <t>S.03.000.028011/CDHU</t>
  </si>
  <si>
    <t>Perfil de borracha EPDM maciço de 12x15mm, para esquadrias</t>
  </si>
  <si>
    <t>F.14.000.025563/CDHU</t>
  </si>
  <si>
    <t>Telha sanduíche chapa de aço zincado, perfil trapezoidal, pré-pintada, esp. 0,50 mm, miolo poliestireno expandido classe F2, espessura de 30 mm; ref. MBP / Eucatex ou equivalente</t>
  </si>
  <si>
    <t>87373U</t>
  </si>
  <si>
    <t>ARGAMASSA TRAÇO 1:4 (EM VOLUME DE CIMENTO E AREIA MÉDIA ÚMIDA) PARA CONTRAPISO, PREPARO MANUAL. AF_08/2019</t>
  </si>
  <si>
    <t>31524/SECEDUSP</t>
  </si>
  <si>
    <t>P.18.000.050278/CDHU</t>
  </si>
  <si>
    <t>Quadro de sobrepor em chapa de aço, para disjuntores 24 DIN / 18 Bolt-on de 150 A, QDSTG-U II, ref. 904508 da Cemar ou equivalente</t>
  </si>
  <si>
    <t>TOMADA 2P+T 10A, 250V (APENAS MODULO)</t>
  </si>
  <si>
    <t>DILUENTE AGUARRAS</t>
  </si>
  <si>
    <t>TINTA ESMALTE SINTETICO PREMIUM DE DUPLA ACAO GRAFITE FOSCO PARA SUPERFICIES METALICAS FERROSAS</t>
  </si>
  <si>
    <t>INFRAESTRUTURA</t>
  </si>
  <si>
    <t>96535U</t>
  </si>
  <si>
    <t>FABRICAÇÃO, MONTAGEM E DESMONTAGEM DE FÔRMA PARA SAPATA, EM MADEIRA SERRADA, E=25 MM, 4 UTILIZAÇÕES. AF_01/2024</t>
  </si>
  <si>
    <t>96525U</t>
  </si>
  <si>
    <t>ESCAVAÇÃO MECANIZADA PARA VIGA BALDRAME OU SAPATA CORRIDA COM MINI-ESCAVADEIRA (INCLUINDO ESCAVAÇÃO PARA COLOCAÇÃO DE FÔRMAS). AF_01/2024</t>
  </si>
  <si>
    <t>96536U</t>
  </si>
  <si>
    <t>FABRICAÇÃO, MONTAGEM E DESMONTAGEM DE FÔRMA PARA VIGA BALDRAME, EM MADEIRA SERRADA, E=25 MM, 4 UTILIZAÇÕES. AF_01/2024</t>
  </si>
  <si>
    <t>96557U</t>
  </si>
  <si>
    <t>CONCRETAGEM DE BLOCO DE COROAMENTO OU VIGA BALDRAME, FCK 30 MPA, COM USO DE BOMBA - LANÇAMENTO, ADENSAMENTO E ACABAMENTO. AF_01/2024</t>
  </si>
  <si>
    <t>09.04</t>
  </si>
  <si>
    <t>GRADIS</t>
  </si>
  <si>
    <t>102488U</t>
  </si>
  <si>
    <t>PREPARO DO PISO CIMENTADO PARA PINTURA - LIXAMENTO E LIMPEZA. AF_05/2021</t>
  </si>
  <si>
    <t>COMPOSIÇÃO</t>
  </si>
  <si>
    <t>ESCAVAÇÃO DAS VALAS DAS VIGAS BALDRAME</t>
  </si>
  <si>
    <t>REATERRO DAS VALAS DAS SAPATAS E VIGAS BALDRAME</t>
  </si>
  <si>
    <t>LASTRO DE BRITA PARA FUNDO DAS SAPATAS E VIGAS BALDRAME</t>
  </si>
  <si>
    <t>ARMADURA DAS SAPATAS E VIGAS BALDRAME AÇO 6.3 MM</t>
  </si>
  <si>
    <t>ARMADURA DOS PILARES DE ARRANQUE E VIGAS BALDRAME AÇO 10 MM</t>
  </si>
  <si>
    <t>CONCRETAGEM DAS VIGAS BALDRAME</t>
  </si>
  <si>
    <t>EMASSAMENTO PARA POSTERIORMENTE REALIZAR A PINTURA DAS PAREDES DRYWALL E PAREDES EXTERNAS DO VESTIÁRIO (ONDE NECESSÁRIO)</t>
  </si>
  <si>
    <t>TELA PARA PROTEÇÃO DAS VENEZIANAS INDUSTRIAIS CONTRA POMBOS</t>
  </si>
  <si>
    <t>REINSTALAÇÃO DOS GRADIS DOS VESTIÁRIOS (ENTRE OS PILARES DE REFORÇO DA PLATIBANDA)</t>
  </si>
  <si>
    <t>PINTURA DA ARQUIBANCADA COM TINTA PARA PISO</t>
  </si>
  <si>
    <t>PREPARO DA ARQUIBANCADA PARA RECEBER PINTURA NOVA (LIXAMENTO E POLIMENTO)</t>
  </si>
  <si>
    <t>LIMPEZA DE TODAS AS ESQUADRIAS DE VIDRO E PELE DE VIDRO</t>
  </si>
  <si>
    <t>96245U</t>
  </si>
  <si>
    <t>MINIESCAVADEIRA SOBRE ESTEIRAS, POTÊNCIA LÍQUIDA DE *30* HP, PESO OPERACIONAL DE *3.500* KG - CHP DIURNO. AF_04/2017</t>
  </si>
  <si>
    <t>96246U</t>
  </si>
  <si>
    <t>MINIESCAVADEIRA SOBRE ESTEIRAS, POTÊNCIA LÍQUIDA DE *30* HP, PESO OPERACIONAL DE *3.500* KG - CHI DIURNO. AF_04/2017</t>
  </si>
  <si>
    <t>95276U</t>
  </si>
  <si>
    <t>POLIDORA DE PISO (POLITRIZ), PESO DE 100KG, DIÂMETRO 450 MM, MOTOR ELÉTRICO, POTÊNCIA 4 HP - CHP DIURNO. AF_05/2023</t>
  </si>
  <si>
    <t>95277U</t>
  </si>
  <si>
    <t>POLIDORA DE PISO (POLITRIZ), PESO DE 100KG, DIÂMETRO 450 MM, MOTOR ELÉTRICO, POTÊNCIA 4 HP - CHI DIURNO. AF_05/2023</t>
  </si>
  <si>
    <t>COMPOSIÇÃO PARAMÉTRICA DE EXECUÇÃO DE REFEITÓRIO EM CANTEIRO DE OBRAS, FORA DA PROJEÇÃO DA LAJE, EM CHAPA DE MADEIRA COMPENSADA, NÃO INCLUSO MOBILIÁRIO E EQUIPAMENTOS</t>
  </si>
  <si>
    <t>REFEITÓRIO PARA OS FUNCIONÁRIOS</t>
  </si>
  <si>
    <t>VIGIA NOTURNO TODOS OS DIAS DA SEMANA E VIGIA DIURNO E NOTURNO NOS FINAIS DE SEMANA PARA 6 MESES DE OBRA</t>
  </si>
  <si>
    <t>02.02.140/CDHUU</t>
  </si>
  <si>
    <t>Locação de container tipo sanitário com 2 vasos sanitários, 2 lavatórios, 2 mictórios e 4 pontos para chuveiro - área mínima de 13,80 m²</t>
  </si>
  <si>
    <t>96369UU</t>
  </si>
  <si>
    <t>PAREDE COM SISTEMA EM CHAPAS DE GESSO PARA DRYWALL, USO INTERNO, COM DUAS FACES DUPLAS RESISTENTE Á UMIDADE E ESTRUTURA METÁLICA COM GUIAS DUPLAS PARA PAREDES COM ÁREA LÍQUIDA MAIOR OU IGUAL A 6 M2, COM VÃOS. AF_07/2023_PS</t>
  </si>
  <si>
    <t>34.05.260/CDHUU</t>
  </si>
  <si>
    <t>Gradil em aço galvanizado eletrofundido, malha 65 x 132 mm e pintura eletrostática</t>
  </si>
  <si>
    <t>PINTURA DE PISO COM TINTA EPÓXI, APLICAÇÃO MANUAL, 2 DEMÃOS, INCLUSO PRIMER EPÓXI. AF_05/2021</t>
  </si>
  <si>
    <t>Mês 04</t>
  </si>
  <si>
    <t>Mês 05</t>
  </si>
  <si>
    <t>Mês 06</t>
  </si>
  <si>
    <t>09-009-051/SIURB-EDIFU</t>
  </si>
  <si>
    <t>LUMINÁRIA COMERCIAL DE SOBREPOR COM DIFUSOR TRANSPARENTE OU FOSCO PARA 2 LÂMPADAS TUBULARES DE LED 18/20W - COMPLETA</t>
  </si>
  <si>
    <t>101879U</t>
  </si>
  <si>
    <t>QUADRO DE DISTRIBUIÇÃO DE ENERGIA EM CHAPA DE AÇO GALVANIZADO, DE EMBUTIR, COM BARRAMENTO TRIFÁSICO, PARA 24 DISJUNTORES DIN 100A - FORNECIMENTO E INSTALAÇÃO. AF_07/2025</t>
  </si>
  <si>
    <t>101883U</t>
  </si>
  <si>
    <t>QUADRO DE DISTRIBUIÇÃO DE ENERGIA EM CHAPA DE AÇO GALVANIZADO, DE EMBUTIR, COM BARRAMENTO TRIFÁSICO, PARA 18 DISJUNTORES DIN 100A - FORNECIMENTO E INSTALAÇÃO. AF_07/2025</t>
  </si>
  <si>
    <t>101908U</t>
  </si>
  <si>
    <t>EXTINTOR DE INCÊNDIO PORTÁTIL COM CARGA DE PQS DE 4 KG, CLASSE BC - FORNECIMENTO E INSTALAÇÃO. AF_10/2020_PE</t>
  </si>
  <si>
    <t>102218U</t>
  </si>
  <si>
    <t>PINTURA TINTA DE ACABAMENTO (PIGMENTADA) ESMALTE SINTÉTICO FOSCO EM MADEIRA, 2 DEMÃOS. AF_01/2021</t>
  </si>
  <si>
    <t>104348U</t>
  </si>
  <si>
    <t>TERMINAL DE VENTILAÇÃO, PVC, SÉRIE NORMAL, ESGOTO PREDIAL, DN 50 MM, JUNTA SOLDÁVEL, FORNECIDO E INSTALADO EM PRUMADA DE ESGOTO SANITÁRIO OU VENTILAÇÃO. AF_08/2022</t>
  </si>
  <si>
    <t>86934U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</si>
  <si>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</si>
  <si>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86943U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</si>
  <si>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</si>
  <si>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89362U</t>
  </si>
  <si>
    <t>JOELHO 90 GRAUS, PVC, SOLDÁVEL, DN 25MM, INSTALADO EM RAMAL OU SUB-RAMAL DE ÁGUA - FORNECIMENTO E INSTALAÇÃO. AF_06/2022</t>
  </si>
  <si>
    <t>89363U</t>
  </si>
  <si>
    <t>JOELHO 45 GRAUS, PVC, SOLDÁVEL, DN 25MM, INSTALADO EM RAMAL OU SUB-RAMAL DE ÁGUA - FORNECIMENTO E INSTALAÇÃO. AF_06/2022</t>
  </si>
  <si>
    <t>89712U</t>
  </si>
  <si>
    <t>TUBO PVC, SERIE NORMAL, ESGOTO PREDIAL, DN 50 MM, FORNECIDO E INSTALADO EM RAMAL DE DESCARGA OU RAMAL DE ESGOTO SANITÁRIO. AF_08/2022</t>
  </si>
  <si>
    <t>89731U</t>
  </si>
  <si>
    <t>JOELHO 90 GRAUS, PVC, SERIE NORMAL, ESGOTO PREDIAL, DN 50 MM, JUNTA ELÁSTICA, FORNECIDO E INSTALADO EM RAMAL DE DESCARGA OU RAMAL DE ESGOTO SANITÁRIO. AF_08/2022</t>
  </si>
  <si>
    <t>89784U</t>
  </si>
  <si>
    <t>TE, PVC, SERIE NORMAL, ESGOTO PREDIAL, DN 50 X 50 MM, JUNTA ELÁSTICA, FORNECIDO E INSTALADO EM RAMAL DE DESCARGA OU RAMAL DE ESGOTO SANITÁRIO. AF_08/2022</t>
  </si>
  <si>
    <t>89785U</t>
  </si>
  <si>
    <t>JUNÇÃO SIMPLES, PVC, SERIE NORMAL, ESGOTO PREDIAL, DN 50 X 50 MM, JUNTA ELÁSTICA, FORNECIDO E INSTALADO EM RAMAL DE DESCARGA OU RAMAL DE ESGOTO SANITÁRIO. AF_08/2022</t>
  </si>
  <si>
    <t>89865U</t>
  </si>
  <si>
    <t>TUBO, PVC, SOLDÁVEL, DE 25MM, INSTALADO EM DRENO DE AR-CONDICIONADO - FORNECIMENTO E INSTALAÇÃO. AF_08/2022</t>
  </si>
  <si>
    <t>89866U</t>
  </si>
  <si>
    <t>JOELHO 90 GRAUS, PVC, SOLDÁVEL, DN 25MM, INSTALADO EM DRENO DE AR-CONDICIONADO - FORNECIMENTO E INSTALAÇÃO. AF_08/2022</t>
  </si>
  <si>
    <t>90822U</t>
  </si>
  <si>
    <t>PORTA DE MADEIRA PARA PINTURA, SEMI-OCA (LEVE OU MÉDIA), 80X210CM, ESPESSURA DE 3,5CM, INCLUSO DOBRADIÇAS - FORNECIMENTO E INSTALAÇÃO. AF_12/2019</t>
  </si>
  <si>
    <t>91304U</t>
  </si>
  <si>
    <t>FECHADURA DE EMBUTIR COM CILINDRO, EXTERNA, COMPLETA, ACABAMENTO PADRÃO POPULAR, INCLUSO EXECUÇÃO DE FURO - FORNECIMENTO E INSTALAÇÃO. AF_10/2025</t>
  </si>
  <si>
    <t>91845U</t>
  </si>
  <si>
    <t>ELETRODUTO FLEXÍVEL CORRUGADO REFORÇADO, PVC, DN 25 MM (3/4"), PARA CIRCUITOS TERMINAIS, INSTALADO EM LAJE - FORNECIMENTO E INSTALAÇÃO. AF_03/2023</t>
  </si>
  <si>
    <t>91925U</t>
  </si>
  <si>
    <t>CABO DE COBRE FLEXÍVEL ISOLADO, 1,5 MM², ANTI-CHAMA 0,6/1,0 KV, PARA CIRCUITOS TERMINAIS - FORNECIMENTO E INSTALAÇÃO. AF_03/2023</t>
  </si>
  <si>
    <t>91927U</t>
  </si>
  <si>
    <t>CABO DE COBRE FLEXÍVEL ISOLADO, 2,5 MM², ANTI-CHAMA 0,6/1,0 KV, PARA CIRCUITOS TERMINAIS - FORNECIMENTO E INSTALAÇÃO. AF_03/2023</t>
  </si>
  <si>
    <t>91937U</t>
  </si>
  <si>
    <t>CAIXA OCTOGONAL 3" X 3", PVC, INSTALADA EM LAJE - FORNECIMENTO E INSTALAÇÃO. AF_03/2023</t>
  </si>
  <si>
    <t>91955U</t>
  </si>
  <si>
    <t>INTERRUPTOR PARALELO (1 MÓDULO), 10A/250V, INCLUINDO SUPORTE E PLACA - FORNECIMENTO E INSTALAÇÃO. AF_03/2023</t>
  </si>
  <si>
    <t>91992U</t>
  </si>
  <si>
    <t>TOMADA ALTA DE EMBUTIR (1 MÓDULO), 2P+T 10 A, INCLUINDO SUPORTE E PLACA - FORNECIMENTO E INSTALAÇÃO. AF_03/2023</t>
  </si>
  <si>
    <t>91996U</t>
  </si>
  <si>
    <t>TOMADA MÉDIA DE EMBUTIR (1 MÓDULO), 2P+T 10 A, INCLUINDO SUPORTE E PLACA - FORNECIMENTO E INSTALAÇÃO. AF_03/2023</t>
  </si>
  <si>
    <t>91997U</t>
  </si>
  <si>
    <t>TOMADA MÉDIA DE EMBUTIR (1 MÓDULO), 2P+T 20 A, INCLUINDO SUPORTE E PLACA - FORNECIMENTO E INSTALAÇÃO. AF_03/2023</t>
  </si>
  <si>
    <t>92001U</t>
  </si>
  <si>
    <t>TOMADA BAIXA DE EMBUTIR (1 MÓDULO), 2P+T 20 A, INCLUINDO SUPORTE E PLACA - FORNECIMENTO E INSTALAÇÃO. AF_03/2023</t>
  </si>
  <si>
    <t>92543U</t>
  </si>
  <si>
    <t>TRAMA DE MADEIRA COMPOSTA POR TERÇAS PARA TELHADOS DE ATÉ 2 ÁGUAS PARA TELHA ONDULADA DE FIBROCIMENTO, METÁLICA, PLÁSTICA OU TERMOACÚSTICA, INCLUSO TRANSPORTE VERTICAL. AF_07/2019</t>
  </si>
  <si>
    <t>92557U</t>
  </si>
  <si>
    <t>FABRICAÇÃO E INSTALAÇÃO DE TESOURA INTEIRA EM MADEIRA NÃO APARELHADA, VÃO DE 5 M, PARA TELHA ONDULADA DE FIBROCIMENTO, METÁLICA, PLÁSTICA OU TERMOACÚSTICA, INCLUSO IÇAMENTO. AF_10/2025</t>
  </si>
  <si>
    <t>92984U</t>
  </si>
  <si>
    <t>CABO DE COBRE FLEXÍVEL ISOLADO, 25 MM², ANTI-CHAMA 0,6/1,0 KV, PARA REDE ENTERRADA DE DISTRIBUIÇÃO DE ENERGIA ELÉTRICA - FORNECIMENTO E INSTALAÇÃO. AF_12/2021</t>
  </si>
  <si>
    <t>92988U</t>
  </si>
  <si>
    <t>CABO DE COBRE FLEXÍVEL ISOLADO, 50 MM², ANTI-CHAMA 0,6/1,0 KV, PARA REDE ENTERRADA DE DISTRIBUIÇÃO DE ENERGIA ELÉTRICA - FORNECIMENTO E INSTALAÇÃO. AF_12/2021</t>
  </si>
  <si>
    <t>93010U</t>
  </si>
  <si>
    <t>ELETRODUTO RÍGIDO ROSCÁVEL, PVC, DN 75 MM (2 1/2"), PARA REDE ENTERRADA DE DISTRIBUIÇÃO DE ENERGIA ELÉTRICA - FORNECIMENTO E INSTALAÇÃO. AF_12/2021</t>
  </si>
  <si>
    <t>93022U</t>
  </si>
  <si>
    <t>CURVA 90 GRAUS PARA ELETRODUTO, PVC, ROSCÁVEL, DN 75 MM (2 1/2"), PARA REDE ENTERRADA DE DISTRIBUIÇÃO DE ENERGIA ELÉTRICA - FORNECIMENTO E INSTALAÇÃO. AF_12/2021</t>
  </si>
  <si>
    <t>93661U</t>
  </si>
  <si>
    <t>DISJUNTOR BIPOLAR TIPO DIN, CORRENTE NOMINAL DE 16A - FORNECIMENTO E INSTALAÇÃO. AF_07/2025</t>
  </si>
  <si>
    <t>93662U</t>
  </si>
  <si>
    <t>DISJUNTOR BIPOLAR TIPO DIN, CORRENTE NOMINAL DE 20A - FORNECIMENTO E INSTALAÇÃO. AF_07/2025</t>
  </si>
  <si>
    <t>93673U</t>
  </si>
  <si>
    <t>DISJUNTOR TRIPOLAR TIPO DIN, CORRENTE NOMINAL DE 50A - FORNECIMENTO E INSTALAÇÃO. AF_07/2025</t>
  </si>
  <si>
    <t>94210U</t>
  </si>
  <si>
    <t>TELHAMENTO COM TELHA ONDULADA DE FIBROCIMENTO E = 6 MM, COM RECOBRIMENTO LATERAL DE 1 1/4 DE ONDA PARA TELHADO COM INCLINAÇÃO MÁXIMA DE 10°, COM ATÉ 2 ÁGUAS, INCLUSO IÇAMENTO. AF_07/2019</t>
  </si>
  <si>
    <t>94570U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</si>
  <si>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</si>
  <si>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94792U</t>
  </si>
  <si>
    <t>REGISTRO DE GAVETA BRUTO, LATÃO, ROSCÁVEL, 1", COM ACABAMENTO E CANOPLA CROMADOS - FORNECIMENTO E INSTALAÇÃO. AF_08/2021</t>
  </si>
  <si>
    <t>94992U</t>
  </si>
  <si>
    <t>EXECUÇÃO DE PASSEIO (CALÇADA) OU PISO DE CONCRETO COM CONCRETO MOLDADO IN LOCO, FEITO EM OBRA, ACABAMENTO CONVENCIONAL, ESPESSURA 6 CM, ARMADO. AF_08/2022</t>
  </si>
  <si>
    <t>95240U</t>
  </si>
  <si>
    <t>LASTRO DE CONCRETO MAGRO, APLICADO EM PISOS, LAJES SOBRE SOLO OU RADIERS, ESPESSURA DE 3 CM. AF_07/2016</t>
  </si>
  <si>
    <t>95727U</t>
  </si>
  <si>
    <t>ELETRODUTO RÍGIDO SOLDÁVEL, PVC, DN 25 MM (3/4"), APARENTE - FORNECIMENTO E INSTALAÇÃO. AF_10/2022</t>
  </si>
  <si>
    <t>95728U</t>
  </si>
  <si>
    <t>ELETRODUTO RÍGIDO SOLDÁVEL, PVC, DN 32 MM (1"), APARENTE - FORNECIMENTO E INSTALAÇÃO. AF_10/2022</t>
  </si>
  <si>
    <t>97599U</t>
  </si>
  <si>
    <t>LUMINÁRIA DE EMERGÊNCIA, COM 30 LÂMPADAS LED DE 2 W, SEM REATOR - FORNECIMENTO E INSTALAÇÃO. AF_09/2024</t>
  </si>
  <si>
    <t>98294U</t>
  </si>
  <si>
    <t>CABO ELETRÔNICO CATEGORIA 5E, INSTALADO EM EDIFICAÇÃO RESIDENCIAL - FORNECIMENTO E INSTALAÇÃO. AF_08/2025</t>
  </si>
  <si>
    <t>98441U</t>
  </si>
  <si>
    <t>PAREDE DE MADEIRA COMPENSADA PARA CONSTRUÇÃO TEMPORÁRIA EM CHAPA SIMPLES, EXTERNA, COM ÁREA LÍQUIDA MAIOR OU IGUAL A 6 M², SEM VÃO. AF_05/2018</t>
  </si>
  <si>
    <t>98445U</t>
  </si>
  <si>
    <t>PAREDE DE MADEIRA COMPENSADA PARA CONSTRUÇÃO TEMPORÁRIA EM CHAPA SIMPLES, EXTERNA, COM ÁREA LÍQUIDA MAIOR OU IGUAL A 6 M², COM VÃO. AF_05/2018</t>
  </si>
  <si>
    <t>A.12.000.021098/CDHU</t>
  </si>
  <si>
    <t>Container sanitário, módulo aço galvanizado, 2 vasos sanitários, 2 lavatórios/calha e 2 mictórios/calha, 4 pontos para chuveiro, piso impermeável e antiderrapante</t>
  </si>
  <si>
    <t>CONCRETO USINADO BOMBEAVEL, CLASSE DE RESISTENCIA C25, COM BRITA 0 E 1, SLUMP = 190 +/- 20 MM, EXCLUI SERVICO DE BOMBEAMENTO (NBR 8953)</t>
  </si>
  <si>
    <t>H.04.000.031618/CDHU</t>
  </si>
  <si>
    <t>Gradil em aço galvanizado eletrofundido de 1718x1650mm e pintura eletrostática, 65x132mm e barra portante 25x2mm</t>
  </si>
  <si>
    <t>H.04.000.031619/CDHU</t>
  </si>
  <si>
    <t>Montante para gradil em aço galvanizado eletrofundido, pintura eletrostática, chato, dimensões 2120 x 76 x 8 mm</t>
  </si>
  <si>
    <t>102494U</t>
  </si>
  <si>
    <t>PRIMER EPOXI / EPOXIDICO</t>
  </si>
  <si>
    <t>DILUENTE EPOXI</t>
  </si>
  <si>
    <t>TINTA EPOXI BASE AGUA PREMIUM, BRANCA</t>
  </si>
  <si>
    <t>OBS: COMPOSIÇÃO CRIADA CONSIDERANDO O SERVIÇO 103021 DA SINAPI COM COTAÇÃO PARA A VÁLVULA REDUTORA DE PRESSÃO</t>
  </si>
  <si>
    <t>OBS: COMPOSIÇÃO CRIADA CONSIDERANDO O SERVIÇO 88478 DA SINAPI ACRESCENTANDO A TELA</t>
  </si>
  <si>
    <t>OBS: COMPOSIÇÃO CRIADA CONSIDERANDO CERCA DE 15 MINUTOS PARA REINSTALAÇÃO DE CADA ASSENTO</t>
  </si>
  <si>
    <t>OBS: COMPOSIÇÃO CRIADA CONSIDERANDO CERCA DE 15 MINUTOS PARA REMOÇÃO DE CADA ASSENTO</t>
  </si>
  <si>
    <t>OBS: COMPOSIÇÃO CRIADA COM BASE NO SERVIÇO 96558 DA SINAPI TROCANDO O CONCRETO DE FCK DE 30MPA PELO DE 25MPA</t>
  </si>
  <si>
    <t>OBS: FOI TROCADO O NOME DO SERVIÇO POIS O ORIGINAL CONSIDERAVA PEÇA DE 33X45</t>
  </si>
  <si>
    <t>91926U</t>
  </si>
  <si>
    <t>CABO DE COBRE FLEXÍVEL ISOLADO, 2,5 MM², ANTI-CHAMA 450/750 V, PARA CIRCUITOS TERMINAIS - FORNECIMENTO E INSTALAÇÃO. AF_03/2023</t>
  </si>
  <si>
    <t>15.03.030/CDHUU</t>
  </si>
  <si>
    <t>Fornecimento e montagem de estrutura em aço ASTM-A36, sem pintura</t>
  </si>
  <si>
    <t>PORTAS P8 E P9</t>
  </si>
  <si>
    <t>Projeto executivo de estrutura em formato A1</t>
  </si>
  <si>
    <t>01.17.051/CDHUU</t>
  </si>
  <si>
    <t>90777U</t>
  </si>
  <si>
    <t>ENGENHEIRO CIVIL DE OBRA JUNIOR COM ENCARGOS COMPLEMENTARES</t>
  </si>
  <si>
    <t>90779U</t>
  </si>
  <si>
    <t>ENGENHEIRO CIVIL DE OBRA SENIOR COM ENCARGOS COMPLEMENTARES</t>
  </si>
  <si>
    <t>E.04.000.037532/CDHU</t>
  </si>
  <si>
    <t>Fornecimento e montagem de estrutura metálica em aço ASTM-A 36, sem pintura</t>
  </si>
  <si>
    <t>CABO DE COBRE, FLEXIVEL, CLASSE 4 OU 5, ISOLACAO EM PVC/A, ANTICHAMA BWF-B, 1 CONDUTOR, 450/750 V, SECAO NOMINAL 2,5 MM2</t>
  </si>
  <si>
    <t>OBSERVAÇÃO: NÃO EXISTE ESSE SERVIÇO EM TABELAS OFICIAIS. ENTÃO FOI CRIADA UMA COMPOSIÇÃO MONTADA COM BASE NO CÓDIGO 103254 DA TABELA SINAPI DE NOVEMBRO/2025, SENDO OS COEFICIENTES CALCULADOS DE MODO QUE O VALOR TOTAL FICASSE PRÓXIMO DO CUSTO DE INSTALAÇÃO DE CLIMATIZADOR DE MÉDIO PORTE, ALTURA MAIOR QUE 3,0M, DA ATA DE REGISTRO DE PREÇO Nº 676/24 DO MUNICIPIO DE INDAIATUBA</t>
  </si>
  <si>
    <t>2026/01</t>
  </si>
  <si>
    <t>2026/02</t>
  </si>
  <si>
    <t>TAXAS: BDI= 21,00% |LS= 115,01% </t>
  </si>
  <si>
    <t>ELETROHIDRO</t>
  </si>
  <si>
    <t>AMAZON</t>
  </si>
  <si>
    <t>97631U</t>
  </si>
  <si>
    <t>DEMOLIÇÃO DE ARGAMASSAS, DE FORMA MANUAL, SEM REAPROVEITAMENTO. AF_09/2023</t>
  </si>
  <si>
    <t>98525U</t>
  </si>
  <si>
    <t>08.02</t>
  </si>
  <si>
    <t>08.03</t>
  </si>
  <si>
    <t>IMPERMEABILIZAÇÃO PAREDE ESCADA CASA DE MÁQUINAS</t>
  </si>
  <si>
    <t>IMPERMEABILIZAÇÃO-FUNDAÇÕES</t>
  </si>
  <si>
    <t>04.20.100/CDHUU</t>
  </si>
  <si>
    <t>38.23.310/CDHUU</t>
  </si>
  <si>
    <t>Remoção de mão francesa</t>
  </si>
  <si>
    <t>Mão francesa dupla, galvanizada a fogo, L= 300 mm</t>
  </si>
  <si>
    <t>34.05.300/CDHUU</t>
  </si>
  <si>
    <t>Portão de correr em grade de aço galvanizado eletrofundida, malha 65 x 132 mm, e pintura eletrostática</t>
  </si>
  <si>
    <t>49.06.560/CDHUU</t>
  </si>
  <si>
    <t>08.10.011/SECEDUSPU</t>
  </si>
  <si>
    <t>Grelha com calha e cesto coletor para piso em aço inoxidável, largura de 20 cm</t>
  </si>
  <si>
    <t>CAIXA DE LIGACAO OU INSPECAO - TAMPA DE CONCRETO ARMADO</t>
  </si>
  <si>
    <t>CAIXA SIFONADA DE PVC DN 150X185X75MM C/GRELHA PVC CROMADO</t>
  </si>
  <si>
    <t>16.111.000402.SERU</t>
  </si>
  <si>
    <t>Eletroduto PVC flexível corrugado Ø 25 mm 3/4"</t>
  </si>
  <si>
    <t>91940U</t>
  </si>
  <si>
    <t>CAIXA RETANGULAR 4" X 2" MÉDIA (1,30 M DO PISO), PVC, INSTALADA EM PAREDE - FORNECIMENTO E INSTALAÇÃO. AF_03/2023</t>
  </si>
  <si>
    <t>37.10.010/CDHUU</t>
  </si>
  <si>
    <t>Barramento de cobre nu</t>
  </si>
  <si>
    <t>93653U</t>
  </si>
  <si>
    <t>DISJUNTOR MONOPOLAR TIPO DIN, CORRENTE NOMINAL DE 10A - FORNECIMENTO E INSTALAÇÃO. AF_07/2025</t>
  </si>
  <si>
    <t>91924U</t>
  </si>
  <si>
    <t>CABO DE COBRE FLEXÍVEL ISOLADO, 1,5 MM², ANTI-CHAMA 450/750 V, PARA CIRCUITOS TERMINAIS - FORNECIMENTO E INSTALAÇÃO. AF_12/2015</t>
  </si>
  <si>
    <t>14.03</t>
  </si>
  <si>
    <t>REVESTIMENTO E PINTURA PAREDE CASA DE MAQUINAS</t>
  </si>
  <si>
    <t>87879U</t>
  </si>
  <si>
    <t>104253U</t>
  </si>
  <si>
    <t>CHAPISCO APLICADO EM ALVENARIAS E ESTRUTURAS DE CONCRETO INTERNAS, COM COLHER DE PEDREIRO. ARGAMASSA TRAÇO 1:3 COM PREPARO EM BETONEIRA 400L. AF_10/2022</t>
  </si>
  <si>
    <t>EMBOÇO OU MASSA ÚNICA EM ARGAMASSA TRAÇO 1:2:8, PREPARO MECÂNICA COM BETONEIRA 400 L, APLICADA MANUALMENTE EM SUPERFÍCIES EXTERNAS DA SACADA, ESPESSURA DE 35 MM, ACESSO POR ANDAIME, SEM USO DE TELA METÁLICA. AF_08/2022</t>
  </si>
  <si>
    <t>12.06</t>
  </si>
  <si>
    <t>TOMADAS E INTERRUPTORES</t>
  </si>
  <si>
    <t>92022U</t>
  </si>
  <si>
    <t>INTERRUPTOR SIMPLES (1 MÓDULO) COM 1 TOMADA DE EMBUTIR 2P+T 10 A, SEM SUPORTE E SEM PLACA - FORNECIMENTO E INSTALAÇÃO. AF_03/2023</t>
  </si>
  <si>
    <t>01.08.052/SECEDUSPU</t>
  </si>
  <si>
    <t>LIMPEZA MECANIZADA DE CAMADA VEGETAL, VEGETAÇÃO E PEQUENAS ÁRVORES (DIÂMETRO DE TRONCO MENOR QUE 0,20 M), COM TRATOR DE ESTEIRAS. AF_03/2024</t>
  </si>
  <si>
    <t>IMPERMEABILIZAÇÃO DE SUPERFÍCIE COM ARGAMASSA POLIMÉRICA / MEMBRANA ACRÍLICA, 4 DEMÃOS, REFORÇADA COM VÉU DE POLIÉSTER (MAV). AF_09/2023</t>
  </si>
  <si>
    <t>IMPERMEABILIZAÇÃO DE SUPERFÍCIE COM MANTA ASFÁLTICA, UMA CAMADA, INCLUSIVE APLICAÇÃO DE PRIMER ASFÁLTICO, E=4MM. AF_09/2023</t>
  </si>
  <si>
    <t>98556U</t>
  </si>
  <si>
    <t>98546U</t>
  </si>
  <si>
    <t>Tela de arame galvanizado fio nº 12 BWG, malha de 2´</t>
  </si>
  <si>
    <t>35.01.070/CDHUU</t>
  </si>
  <si>
    <t>LS(%): 115,01</t>
  </si>
  <si>
    <t>89031U</t>
  </si>
  <si>
    <t>TRATOR DE ESTEIRAS, POTÊNCIA 100 HP, PESO OPERACIONAL 9,4 T, COM LÂMINA 2,19 M3 - CHI DIURNO. AF_06/2014</t>
  </si>
  <si>
    <t>89032U</t>
  </si>
  <si>
    <t>TRATOR DE ESTEIRAS, POTÊNCIA 100 HP, PESO OPERACIONAL 9,4 T, COM LÂMINA 2,19 M3 - CHP DIURNO. AF_06/2014</t>
  </si>
  <si>
    <t>ARGAMASSA POLIMERICA IMPERMEABILIZANTE SEMIFLEXIVEL, BICOMPONENTE, A BASE DE CIMENTO E ADITIVOS</t>
  </si>
  <si>
    <t>VEU DE POLIESTER PARA IMPERMEABILIZACAO</t>
  </si>
  <si>
    <t>MANTA ASFALTICA ELASTOMERICA EM POLIESTER 4 MM, TIPO III, CLASSE B, ACABAMENTO PP (NBR 9952)</t>
  </si>
  <si>
    <t>GAS DE COZINHA - GLP</t>
  </si>
  <si>
    <t>PRIMER PARA MANTA ASFALTICA A BASE DE ASFALTO MODIFICADO DILUIDO EM SOLVENTE, APLICACAO A FRIO</t>
  </si>
  <si>
    <t>P.04.000.062210/CDHU</t>
  </si>
  <si>
    <t>Mão francesa dupla, galvanizada a fogo, L= 300mm</t>
  </si>
  <si>
    <t>E.02.000.090264/CDHU</t>
  </si>
  <si>
    <t>Arame galvanizado nº 14 BWG</t>
  </si>
  <si>
    <t>E.10.000.027518/CDHU</t>
  </si>
  <si>
    <t>Tela de aço galvanizado, fio 12BWG, malha 2´ tipo alambrado</t>
  </si>
  <si>
    <t>C.04.000.020536/CDHU</t>
  </si>
  <si>
    <t>Concreto usinado fck= 25 MPa, slump 5 ± 1cm</t>
  </si>
  <si>
    <t>H.04.000.031621/CDHU</t>
  </si>
  <si>
    <t>Portão deslizante/correr em aço galvanizado de 65x132mm, pintura eletrostática, inclusive requadros e pilares, dimensão 1600x2100mm</t>
  </si>
  <si>
    <t>O.15.000.067556/CDHU</t>
  </si>
  <si>
    <t>Grelha com calha e cesto coletor para piso, em aço inoxidável AISI 304, com 20cm de largura</t>
  </si>
  <si>
    <t>ACO CA-60, 4,2 MM, OU 5,0 MM, OU 6,0 MM, OU 7,0 MM, VERGALHAO</t>
  </si>
  <si>
    <t>CHAPA/PAINEL DE MADEIRA COMPENSADA RESINADA (MADEIRITE RESINADO ROSA) PARA FORMA DE CONCRETO, DE 2200 X 1100 MM, E = 8 A 12 MM</t>
  </si>
  <si>
    <t>PEDRA BRITADA N. 1 (9,5 a 19 MM) POSTO PEDREIRA/FORNECEDOR, SEM FRETE</t>
  </si>
  <si>
    <t>67516/SECEDUSP</t>
  </si>
  <si>
    <t>CX SIFONADA PVC 150X185X75MM - C/GRELHA PVC CROMADO</t>
  </si>
  <si>
    <t>16.012.000023.MAT</t>
  </si>
  <si>
    <t>Eletroduto PVC flexível corrugado Ø 25 mm</t>
  </si>
  <si>
    <t>CAIXA DE PASSAGEM, EM PVC, DE 4" X 2", PARA ELETRODUTO FLEXIVEL CORRUGADO</t>
  </si>
  <si>
    <t>88629U</t>
  </si>
  <si>
    <t>ARGAMASSA TRAÇO 1:3 (EM VOLUME DE CIMENTO E AREIA MÉDIA ÚMIDA), PREPARO MANUAL. AF_08/2019</t>
  </si>
  <si>
    <t>P.23.000.049627/CDHU</t>
  </si>
  <si>
    <t>Barramento de cobre nu (qualquer bitola)</t>
  </si>
  <si>
    <t>CABO DE COBRE, FLEXIVEL, CLASSE 4 OU 5, ISOLACAO EM PVC/A, ANTICHAMA BWF-B, 1 CONDUTOR, 450/750 V, SECAO NOMINAL 1,5 MM2</t>
  </si>
  <si>
    <t>INTERRUPTOR SIMPLES 10A, 250V (APENAS MODULO)</t>
  </si>
  <si>
    <t>87313U</t>
  </si>
  <si>
    <t>ARGAMASSA TRAÇO 1:3 (EM VOLUME DE CIMENTO E AREIA GROSSA ÚMIDA) PARA CHAPISCO CONVENCIONAL, PREPARO MECÂNICO COM BETONEIRA 400 L. AF_08/2019</t>
  </si>
  <si>
    <t>87292U</t>
  </si>
  <si>
    <t>ARGAMASSA TRAÇO 1:2:8 (EM VOLUME DE CIMENTO, CAL E AREIA MÉDIA ÚMIDA) PARA EMBOÇO/MASSA ÚNICA/ASSENTAMENTO DE ALVENARIA DE VEDAÇÃO, PREPARO MECÂNICO COM BETONEIRA 400 L. AF_08/2019</t>
  </si>
  <si>
    <t>IMPERMEABILIZAÇÃO DAS SAPATAS E BALDRAMES POIS NO PISO EM VOLTA DA PISCINA TEM MANTE</t>
  </si>
  <si>
    <t>SOMENTE TRECHO DA ESCADA</t>
  </si>
  <si>
    <t>TROCA DAS GRELHAS EXISTENTES</t>
  </si>
  <si>
    <t>REMOÇÃO DA MÃO FRANCESA EXISTENTE PARA INSTALAÇÃO DO ACM</t>
  </si>
  <si>
    <t>REINSTALAÇÃO DOS PORTÕES DE CORRER NA FRENTE DO VESTIÁRIO</t>
  </si>
  <si>
    <t>TAMPA NA CAIXA PRÓXIMA A CASA DE MAQUINAS</t>
  </si>
  <si>
    <t>ESTRUTURA METÁLICA DA COBERTURA E REFORÇO DA PLATIBANDA</t>
  </si>
  <si>
    <t>DEMOLIÇÃO DO REVESTIMENTO DA PAREDE DA ESCADA DA CASA DE MAQUINAS</t>
  </si>
  <si>
    <t>LIMPEZA DA GRAMA ONDE SERÁ FEITA A COBERTURA</t>
  </si>
  <si>
    <t>FÔRMA PARA O BALDRAME</t>
  </si>
  <si>
    <t>REATERRO ONDE TEVE RASGO PARA PASSAGEM DOS TUBOS DE ESGOTO</t>
  </si>
  <si>
    <t>PINTURA DO PISO DAS SALAS DE DRYWALL</t>
  </si>
  <si>
    <t>REJUNTE DO PISO DE PEDRA SÃO TOMÉ</t>
  </si>
  <si>
    <t>PISO DA NOVA COBERTURA LATERAL</t>
  </si>
  <si>
    <t>REVESTIMENTO NOVO DA PAREDE DA ESCADA DA CASA DE MAQUINAS</t>
  </si>
  <si>
    <t>REVESTIMENTO E PINTURA PAREDE ESCADA CASA DE MAQUINAS</t>
  </si>
  <si>
    <t>FUNDO 2 DEMÃOS PAREDES</t>
  </si>
  <si>
    <t>PINTURA PAREDE</t>
  </si>
  <si>
    <t>EMASSAMENTO PAREDE</t>
  </si>
  <si>
    <t>Indaiatuba, 02 de abril de 2026</t>
  </si>
  <si>
    <t>Data: 02/04/2026</t>
  </si>
  <si>
    <t>CONTRAPISO NOVO P/ AS ABERTURAS PISO DA DUCHA, VALA BALDRAME, SAPATAS E PILARES DE REFORÇO DA PLATIBANDA E RASGOS DE HIDRAULICA E PARA AS SALAS EM DRYWALL</t>
  </si>
  <si>
    <t>ASSENTAMENTO DE PISO NA ÁREA INTERNA ONDE HOUVE DEMOLIÇÃO PARA DUCHA, BALDRAME E SAPATAS DO FECHAMENTO LATERAL E PILARES DO REFORÇO METÁLICO E RASGOS DE HIDRAULICA</t>
  </si>
  <si>
    <t>FECHAMENTO LATERAL DA PISCINA DO CENTRO ESPORTIVO JARDIM MORADA DO SOL REI PELÉ</t>
  </si>
  <si>
    <t>OBRA: FECHAMENTO LATERAL DA PISCINA DO CENTRO ESPORTIVO JARDIM MORADA DO SOL REI PELÉ</t>
  </si>
  <si>
    <t>PINTURA DE PAREDES INTERNAS E EXTERNAS</t>
  </si>
  <si>
    <t>Estrada General Motors, 320 - Caldeira, Indaiatuba - SP</t>
  </si>
  <si>
    <t>Endereço: Estrada General Motors, 320 - Caldeira, Indaiatuba - 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</si>
</sst>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&quot;R$ &quot;#,##0.00"/>
    <numFmt numFmtId="166" formatCode="&quot;R$ &quot;#,##0.00_);[Red]\(&quot;R$ &quot;#,##0.00\)"/>
    <numFmt numFmtId="167" formatCode="#,##0.000000"/>
    <numFmt numFmtId="168" formatCode="yyyy/mm"/>
  </numFmts>
  <fonts count="7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theme="3"/>
      <name val="Cambria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b/>
      <sz val="7"/>
      <name val="Arial"/>
      <family val="2"/>
    </font>
    <font>
      <b/>
      <sz val="7"/>
      <color indexed="8"/>
      <name val="Arial"/>
      <family val="2"/>
    </font>
    <font>
      <sz val="7"/>
      <name val="Arial"/>
      <family val="2"/>
    </font>
    <font>
      <sz val="8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5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theme="3"/>
      <name val="Calibri Light"/>
      <family val="2"/>
      <scheme val="maj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8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8"/>
      <color rgb="FFFF0000"/>
      <name val="Arial"/>
      <family val="2"/>
    </font>
    <font>
      <b/>
      <sz val="7"/>
      <color rgb="FF000000"/>
      <name val="Arial"/>
      <family val="2"/>
    </font>
    <font>
      <b/>
      <sz val="10"/>
      <color theme="1"/>
      <name val="Arial"/>
      <family val="2"/>
    </font>
    <font>
      <b/>
      <i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/>
      <top style="hair">
        <color auto="1"/>
      </top>
      <bottom/>
      <diagonal/>
    </border>
    <border>
      <left/>
      <right style="dotted">
        <color auto="1"/>
      </right>
      <top style="hair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/>
      <right style="dotted">
        <color auto="1"/>
      </right>
      <top/>
      <bottom style="hair">
        <color indexed="64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/>
      <diagonal/>
    </border>
    <border>
      <left/>
      <right style="dotted">
        <color auto="1"/>
      </right>
      <top style="hair">
        <color auto="1"/>
      </top>
      <bottom style="medium">
        <color auto="1"/>
      </bottom>
      <diagonal/>
    </border>
    <border>
      <left style="dotted">
        <color auto="1"/>
      </left>
      <right style="medium">
        <color rgb="FF000000"/>
      </right>
      <top style="medium">
        <color indexed="64"/>
      </top>
      <bottom/>
      <diagonal/>
    </border>
    <border>
      <left/>
      <right style="dotted">
        <color auto="1"/>
      </right>
      <top style="medium">
        <color auto="1"/>
      </top>
      <bottom/>
      <diagonal/>
    </border>
    <border>
      <left style="hair">
        <color auto="1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8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64"/>
      </bottom>
      <diagonal/>
    </border>
    <border>
      <left/>
      <right style="hair">
        <color indexed="64"/>
      </right>
      <top style="hair">
        <color indexed="8"/>
      </top>
      <bottom style="hair">
        <color indexed="64"/>
      </bottom>
      <diagonal/>
    </border>
    <border>
      <left/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/>
      <top style="hair">
        <color auto="1"/>
      </top>
      <bottom style="medium">
        <color rgb="FF000000"/>
      </bottom>
      <diagonal/>
    </border>
    <border>
      <left/>
      <right/>
      <top style="hair">
        <color auto="1"/>
      </top>
      <bottom style="medium">
        <color rgb="FF000000"/>
      </bottom>
      <diagonal/>
    </border>
    <border>
      <left/>
      <right style="hair">
        <color auto="1"/>
      </right>
      <top style="hair">
        <color auto="1"/>
      </top>
      <bottom style="medium">
        <color rgb="FF000000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8"/>
      </bottom>
      <diagonal/>
    </border>
  </borders>
  <cellStyleXfs count="702">
    <xf numFmtId="0" fontId="0" fillId="0" borderId="0"/>
    <xf numFmtId="0" fontId="17" fillId="0" borderId="0" applyNumberFormat="0" applyFill="0" applyBorder="0" applyAlignment="0" applyProtection="0"/>
    <xf numFmtId="0" fontId="18" fillId="0" borderId="1" applyNumberFormat="0" applyFill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4" applyNumberFormat="0" applyAlignment="0" applyProtection="0"/>
    <xf numFmtId="0" fontId="25" fillId="6" borderId="5" applyNumberFormat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8" fillId="7" borderId="7" applyNumberFormat="0" applyAlignment="0" applyProtection="0"/>
    <xf numFmtId="0" fontId="29" fillId="0" borderId="0" applyNumberFormat="0" applyFill="0" applyBorder="0" applyAlignment="0" applyProtection="0"/>
    <xf numFmtId="0" fontId="16" fillId="8" borderId="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32" fillId="32" borderId="0" applyNumberFormat="0" applyBorder="0" applyAlignment="0" applyProtection="0"/>
    <xf numFmtId="0" fontId="15" fillId="0" borderId="0"/>
    <xf numFmtId="0" fontId="15" fillId="33" borderId="0" applyNumberFormat="0" applyBorder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37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32" fillId="37" borderId="0" applyNumberFormat="0" applyBorder="0" applyAlignment="0" applyProtection="0"/>
    <xf numFmtId="0" fontId="32" fillId="38" borderId="0" applyNumberFormat="0" applyBorder="0" applyAlignment="0" applyProtection="0"/>
    <xf numFmtId="0" fontId="32" fillId="39" borderId="0" applyNumberFormat="0" applyBorder="0" applyAlignment="0" applyProtection="0"/>
    <xf numFmtId="164" fontId="35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36" fillId="0" borderId="0"/>
    <xf numFmtId="0" fontId="35" fillId="8" borderId="8" applyNumberFormat="0" applyFont="0" applyAlignment="0" applyProtection="0"/>
    <xf numFmtId="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164" fontId="38" fillId="0" borderId="0" applyFont="0" applyFill="0" applyBorder="0" applyAlignment="0" applyProtection="0"/>
    <xf numFmtId="0" fontId="38" fillId="0" borderId="0"/>
    <xf numFmtId="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43" fontId="39" fillId="0" borderId="0" applyFont="0" applyFill="0" applyBorder="0" applyAlignment="0" applyProtection="0"/>
    <xf numFmtId="0" fontId="13" fillId="0" borderId="0"/>
    <xf numFmtId="0" fontId="56" fillId="0" borderId="0" applyNumberFormat="0" applyFill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57" fillId="0" borderId="0">
      <alignment vertical="center"/>
    </xf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39" fillId="0" borderId="0"/>
    <xf numFmtId="0" fontId="17" fillId="0" borderId="0" applyNumberFormat="0" applyFill="0" applyBorder="0" applyAlignment="0" applyProtection="0"/>
    <xf numFmtId="0" fontId="12" fillId="0" borderId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37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164" fontId="3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43" fontId="39" fillId="0" borderId="0" applyFont="0" applyFill="0" applyBorder="0" applyAlignment="0" applyProtection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0" borderId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9" fillId="0" borderId="0"/>
    <xf numFmtId="0" fontId="17" fillId="0" borderId="0" applyNumberFormat="0" applyFill="0" applyBorder="0" applyAlignment="0" applyProtection="0"/>
    <xf numFmtId="0" fontId="9" fillId="0" borderId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43" fontId="3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44" fontId="39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9" fillId="0" borderId="0"/>
    <xf numFmtId="0" fontId="17" fillId="0" borderId="0" applyNumberFormat="0" applyFill="0" applyBorder="0" applyAlignment="0" applyProtection="0"/>
    <xf numFmtId="0" fontId="8" fillId="0" borderId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43" fontId="39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63" fillId="4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65" fillId="0" borderId="0" applyNumberForma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44" fontId="39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6">
    <xf numFmtId="0" fontId="0" fillId="0" borderId="0" xfId="0"/>
    <xf numFmtId="0" fontId="33" fillId="0" borderId="0" xfId="0" applyFont="1"/>
    <xf numFmtId="0" fontId="43" fillId="0" borderId="0" xfId="60" applyFont="1"/>
    <xf numFmtId="0" fontId="36" fillId="0" borderId="0" xfId="60"/>
    <xf numFmtId="0" fontId="40" fillId="0" borderId="0" xfId="60" applyFont="1"/>
    <xf numFmtId="0" fontId="45" fillId="0" borderId="0" xfId="60" applyFont="1"/>
    <xf numFmtId="0" fontId="42" fillId="0" borderId="0" xfId="60" applyFont="1" applyAlignment="1">
      <alignment horizontal="left" wrapText="1"/>
    </xf>
    <xf numFmtId="0" fontId="42" fillId="0" borderId="0" xfId="60" applyFont="1" applyAlignment="1">
      <alignment wrapText="1"/>
    </xf>
    <xf numFmtId="0" fontId="36" fillId="0" borderId="0" xfId="60" applyAlignment="1">
      <alignment horizontal="center"/>
    </xf>
    <xf numFmtId="0" fontId="46" fillId="0" borderId="0" xfId="60" applyFont="1" applyAlignment="1">
      <alignment horizontal="center"/>
    </xf>
    <xf numFmtId="0" fontId="36" fillId="0" borderId="19" xfId="60" applyBorder="1"/>
    <xf numFmtId="0" fontId="36" fillId="0" borderId="20" xfId="60" applyBorder="1"/>
    <xf numFmtId="0" fontId="36" fillId="0" borderId="21" xfId="60" applyBorder="1"/>
    <xf numFmtId="0" fontId="41" fillId="0" borderId="22" xfId="60" applyFont="1" applyBorder="1"/>
    <xf numFmtId="0" fontId="41" fillId="0" borderId="23" xfId="60" applyFont="1" applyBorder="1"/>
    <xf numFmtId="0" fontId="41" fillId="0" borderId="23" xfId="60" applyFont="1" applyBorder="1" applyAlignment="1">
      <alignment horizontal="center"/>
    </xf>
    <xf numFmtId="0" fontId="41" fillId="0" borderId="0" xfId="60" applyFont="1" applyAlignment="1">
      <alignment horizontal="center"/>
    </xf>
    <xf numFmtId="0" fontId="41" fillId="0" borderId="19" xfId="60" applyFont="1" applyBorder="1"/>
    <xf numFmtId="0" fontId="41" fillId="0" borderId="20" xfId="60" applyFont="1" applyBorder="1"/>
    <xf numFmtId="165" fontId="41" fillId="0" borderId="20" xfId="60" applyNumberFormat="1" applyFont="1" applyBorder="1"/>
    <xf numFmtId="0" fontId="41" fillId="0" borderId="21" xfId="60" applyFont="1" applyBorder="1" applyAlignment="1">
      <alignment horizontal="center"/>
    </xf>
    <xf numFmtId="0" fontId="41" fillId="0" borderId="25" xfId="60" applyFont="1" applyBorder="1"/>
    <xf numFmtId="10" fontId="41" fillId="0" borderId="25" xfId="60" applyNumberFormat="1" applyFont="1" applyBorder="1" applyAlignment="1">
      <alignment horizontal="center"/>
    </xf>
    <xf numFmtId="0" fontId="41" fillId="0" borderId="0" xfId="60" applyFont="1"/>
    <xf numFmtId="166" fontId="41" fillId="0" borderId="0" xfId="60" applyNumberFormat="1" applyFont="1" applyAlignment="1">
      <alignment horizontal="center"/>
    </xf>
    <xf numFmtId="4" fontId="41" fillId="0" borderId="0" xfId="60" applyNumberFormat="1" applyFont="1" applyAlignment="1">
      <alignment horizontal="center"/>
    </xf>
    <xf numFmtId="165" fontId="36" fillId="0" borderId="0" xfId="60" applyNumberFormat="1"/>
    <xf numFmtId="0" fontId="14" fillId="0" borderId="0" xfId="0" applyFont="1"/>
    <xf numFmtId="0" fontId="51" fillId="0" borderId="0" xfId="0" applyFont="1"/>
    <xf numFmtId="0" fontId="52" fillId="0" borderId="0" xfId="0" applyFont="1"/>
    <xf numFmtId="0" fontId="44" fillId="0" borderId="0" xfId="60" applyFont="1" applyAlignment="1">
      <alignment horizontal="center"/>
    </xf>
    <xf numFmtId="0" fontId="46" fillId="0" borderId="0" xfId="60" applyFont="1"/>
    <xf numFmtId="0" fontId="55" fillId="0" borderId="0" xfId="0" applyFont="1"/>
    <xf numFmtId="0" fontId="55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54" fillId="0" borderId="0" xfId="0" applyFont="1" applyAlignment="1">
      <alignment vertical="center"/>
    </xf>
    <xf numFmtId="0" fontId="58" fillId="41" borderId="34" xfId="0" applyFont="1" applyFill="1" applyBorder="1" applyAlignment="1">
      <alignment horizontal="right" vertical="center" wrapText="1"/>
    </xf>
    <xf numFmtId="0" fontId="58" fillId="41" borderId="35" xfId="0" applyFont="1" applyFill="1" applyBorder="1" applyAlignment="1">
      <alignment horizontal="right" vertical="center" wrapText="1"/>
    </xf>
    <xf numFmtId="0" fontId="58" fillId="41" borderId="10" xfId="0" applyFont="1" applyFill="1" applyBorder="1" applyAlignment="1">
      <alignment horizontal="right" vertical="center" wrapText="1"/>
    </xf>
    <xf numFmtId="0" fontId="58" fillId="41" borderId="0" xfId="0" applyFont="1" applyFill="1" applyAlignment="1">
      <alignment horizontal="right" vertical="center" wrapText="1"/>
    </xf>
    <xf numFmtId="0" fontId="54" fillId="41" borderId="31" xfId="0" applyFont="1" applyFill="1" applyBorder="1" applyAlignment="1">
      <alignment horizontal="right" vertical="center" wrapText="1"/>
    </xf>
    <xf numFmtId="0" fontId="60" fillId="0" borderId="0" xfId="0" applyFont="1"/>
    <xf numFmtId="0" fontId="47" fillId="0" borderId="12" xfId="0" applyFont="1" applyBorder="1" applyAlignment="1">
      <alignment horizontal="center"/>
    </xf>
    <xf numFmtId="9" fontId="47" fillId="0" borderId="12" xfId="62" applyFont="1" applyBorder="1" applyAlignment="1">
      <alignment horizontal="center"/>
    </xf>
    <xf numFmtId="0" fontId="61" fillId="0" borderId="12" xfId="0" applyFont="1" applyBorder="1"/>
    <xf numFmtId="0" fontId="61" fillId="0" borderId="12" xfId="0" applyFont="1" applyBorder="1" applyAlignment="1">
      <alignment horizontal="center"/>
    </xf>
    <xf numFmtId="43" fontId="61" fillId="0" borderId="12" xfId="78" applyFont="1" applyBorder="1" applyAlignment="1"/>
    <xf numFmtId="43" fontId="49" fillId="0" borderId="12" xfId="78" applyFont="1" applyBorder="1" applyAlignment="1">
      <alignment horizontal="right"/>
    </xf>
    <xf numFmtId="0" fontId="61" fillId="0" borderId="12" xfId="0" applyFont="1" applyBorder="1" applyAlignment="1">
      <alignment horizontal="left"/>
    </xf>
    <xf numFmtId="164" fontId="61" fillId="0" borderId="12" xfId="59" applyFont="1" applyBorder="1"/>
    <xf numFmtId="164" fontId="61" fillId="0" borderId="12" xfId="0" applyNumberFormat="1" applyFont="1" applyBorder="1" applyAlignment="1">
      <alignment horizontal="right"/>
    </xf>
    <xf numFmtId="0" fontId="47" fillId="0" borderId="12" xfId="0" applyFont="1" applyBorder="1"/>
    <xf numFmtId="43" fontId="49" fillId="0" borderId="12" xfId="78" applyFont="1" applyBorder="1" applyAlignment="1">
      <alignment horizontal="center"/>
    </xf>
    <xf numFmtId="10" fontId="61" fillId="0" borderId="12" xfId="62" applyNumberFormat="1" applyFont="1" applyBorder="1" applyAlignment="1">
      <alignment horizontal="right"/>
    </xf>
    <xf numFmtId="0" fontId="60" fillId="0" borderId="0" xfId="0" applyFont="1" applyAlignment="1">
      <alignment horizontal="center"/>
    </xf>
    <xf numFmtId="2" fontId="60" fillId="0" borderId="0" xfId="0" applyNumberFormat="1" applyFont="1"/>
    <xf numFmtId="0" fontId="49" fillId="0" borderId="0" xfId="60" applyFont="1"/>
    <xf numFmtId="0" fontId="49" fillId="0" borderId="0" xfId="60" applyFont="1" applyAlignment="1">
      <alignment horizontal="center"/>
    </xf>
    <xf numFmtId="0" fontId="47" fillId="0" borderId="0" xfId="60" applyFont="1"/>
    <xf numFmtId="4" fontId="55" fillId="0" borderId="0" xfId="0" applyNumberFormat="1" applyFont="1" applyAlignment="1">
      <alignment horizontal="center"/>
    </xf>
    <xf numFmtId="0" fontId="58" fillId="41" borderId="35" xfId="0" applyFont="1" applyFill="1" applyBorder="1" applyAlignment="1">
      <alignment horizontal="center" vertical="center" wrapText="1"/>
    </xf>
    <xf numFmtId="43" fontId="60" fillId="0" borderId="0" xfId="0" applyNumberFormat="1" applyFont="1"/>
    <xf numFmtId="0" fontId="33" fillId="0" borderId="0" xfId="0" applyFont="1" applyAlignment="1">
      <alignment vertical="center"/>
    </xf>
    <xf numFmtId="0" fontId="64" fillId="0" borderId="40" xfId="0" applyFont="1" applyBorder="1" applyAlignment="1">
      <alignment horizontal="center" vertical="center" wrapText="1"/>
    </xf>
    <xf numFmtId="0" fontId="65" fillId="0" borderId="12" xfId="640" applyBorder="1"/>
    <xf numFmtId="165" fontId="41" fillId="0" borderId="25" xfId="60" applyNumberFormat="1" applyFont="1" applyBorder="1" applyAlignment="1">
      <alignment horizontal="center"/>
    </xf>
    <xf numFmtId="0" fontId="54" fillId="42" borderId="43" xfId="0" applyFont="1" applyFill="1" applyBorder="1" applyAlignment="1">
      <alignment horizontal="center" vertical="top" wrapText="1"/>
    </xf>
    <xf numFmtId="49" fontId="43" fillId="0" borderId="12" xfId="0" applyNumberFormat="1" applyFont="1" applyBorder="1" applyAlignment="1">
      <alignment horizontal="center"/>
    </xf>
    <xf numFmtId="0" fontId="55" fillId="0" borderId="0" xfId="0" applyFont="1" applyAlignment="1">
      <alignment horizontal="center"/>
    </xf>
    <xf numFmtId="37" fontId="43" fillId="0" borderId="12" xfId="0" applyNumberFormat="1" applyFont="1" applyBorder="1"/>
    <xf numFmtId="0" fontId="66" fillId="0" borderId="0" xfId="0" applyFont="1"/>
    <xf numFmtId="0" fontId="58" fillId="0" borderId="35" xfId="0" applyFont="1" applyBorder="1" applyAlignment="1">
      <alignment horizontal="right" vertical="center" wrapText="1"/>
    </xf>
    <xf numFmtId="0" fontId="58" fillId="0" borderId="35" xfId="0" applyFont="1" applyBorder="1" applyAlignment="1">
      <alignment horizontal="center" vertical="center" wrapText="1"/>
    </xf>
    <xf numFmtId="0" fontId="54" fillId="0" borderId="45" xfId="0" applyFont="1" applyBorder="1" applyAlignment="1">
      <alignment horizontal="center" vertical="center" wrapText="1"/>
    </xf>
    <xf numFmtId="4" fontId="54" fillId="0" borderId="45" xfId="0" applyNumberFormat="1" applyFont="1" applyBorder="1" applyAlignment="1">
      <alignment horizontal="center" vertical="center" wrapText="1"/>
    </xf>
    <xf numFmtId="4" fontId="54" fillId="0" borderId="46" xfId="0" applyNumberFormat="1" applyFont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54" fillId="0" borderId="0" xfId="585" applyFont="1" applyAlignment="1">
      <alignment horizontal="center" vertical="center"/>
    </xf>
    <xf numFmtId="168" fontId="58" fillId="0" borderId="0" xfId="0" applyNumberFormat="1" applyFont="1" applyAlignment="1">
      <alignment horizontal="center" vertical="center"/>
    </xf>
    <xf numFmtId="0" fontId="55" fillId="0" borderId="39" xfId="0" applyFont="1" applyBorder="1" applyAlignment="1">
      <alignment horizontal="left" vertical="top" wrapText="1"/>
    </xf>
    <xf numFmtId="4" fontId="55" fillId="0" borderId="39" xfId="0" applyNumberFormat="1" applyFont="1" applyBorder="1" applyAlignment="1">
      <alignment horizontal="right" vertical="top" wrapText="1"/>
    </xf>
    <xf numFmtId="0" fontId="68" fillId="0" borderId="35" xfId="0" applyFont="1" applyBorder="1" applyAlignment="1">
      <alignment horizontal="right" vertical="center" wrapText="1"/>
    </xf>
    <xf numFmtId="0" fontId="54" fillId="0" borderId="0" xfId="0" applyFont="1"/>
    <xf numFmtId="0" fontId="54" fillId="42" borderId="42" xfId="0" applyFont="1" applyFill="1" applyBorder="1" applyAlignment="1">
      <alignment horizontal="left" vertical="top" wrapText="1"/>
    </xf>
    <xf numFmtId="0" fontId="54" fillId="42" borderId="44" xfId="0" applyFont="1" applyFill="1" applyBorder="1" applyAlignment="1">
      <alignment horizontal="left" vertical="top" wrapText="1"/>
    </xf>
    <xf numFmtId="167" fontId="54" fillId="42" borderId="53" xfId="0" applyNumberFormat="1" applyFont="1" applyFill="1" applyBorder="1" applyAlignment="1">
      <alignment horizontal="right" vertical="top" wrapText="1"/>
    </xf>
    <xf numFmtId="0" fontId="55" fillId="0" borderId="12" xfId="0" applyFont="1" applyBorder="1"/>
    <xf numFmtId="39" fontId="43" fillId="0" borderId="12" xfId="0" applyNumberFormat="1" applyFont="1" applyBorder="1" applyAlignment="1">
      <alignment horizontal="center"/>
    </xf>
    <xf numFmtId="39" fontId="40" fillId="0" borderId="56" xfId="0" applyNumberFormat="1" applyFont="1" applyBorder="1"/>
    <xf numFmtId="0" fontId="41" fillId="0" borderId="65" xfId="60" applyFont="1" applyBorder="1"/>
    <xf numFmtId="10" fontId="41" fillId="0" borderId="65" xfId="60" applyNumberFormat="1" applyFont="1" applyBorder="1" applyAlignment="1">
      <alignment horizontal="center"/>
    </xf>
    <xf numFmtId="0" fontId="55" fillId="0" borderId="39" xfId="0" applyFont="1" applyBorder="1" applyAlignment="1">
      <alignment horizontal="center" vertical="top" wrapText="1"/>
    </xf>
    <xf numFmtId="4" fontId="55" fillId="0" borderId="37" xfId="0" applyNumberFormat="1" applyFont="1" applyBorder="1" applyAlignment="1">
      <alignment horizontal="right" vertical="top" wrapText="1"/>
    </xf>
    <xf numFmtId="0" fontId="51" fillId="0" borderId="0" xfId="0" applyFont="1" applyAlignment="1">
      <alignment horizontal="center"/>
    </xf>
    <xf numFmtId="0" fontId="48" fillId="0" borderId="0" xfId="60" applyFont="1" applyAlignment="1">
      <alignment horizontal="left" vertical="center" wrapText="1"/>
    </xf>
    <xf numFmtId="4" fontId="33" fillId="0" borderId="0" xfId="0" applyNumberFormat="1" applyFont="1"/>
    <xf numFmtId="4" fontId="54" fillId="0" borderId="0" xfId="0" applyNumberFormat="1" applyFont="1" applyAlignment="1">
      <alignment horizontal="right" vertical="top" wrapText="1"/>
    </xf>
    <xf numFmtId="0" fontId="55" fillId="0" borderId="32" xfId="0" applyFont="1" applyBorder="1" applyAlignment="1">
      <alignment horizontal="center" vertical="center"/>
    </xf>
    <xf numFmtId="0" fontId="58" fillId="0" borderId="66" xfId="0" applyFont="1" applyBorder="1" applyAlignment="1">
      <alignment horizontal="right" vertical="center" wrapText="1"/>
    </xf>
    <xf numFmtId="0" fontId="58" fillId="0" borderId="0" xfId="0" applyFont="1" applyAlignment="1">
      <alignment horizontal="center" vertical="center" wrapText="1"/>
    </xf>
    <xf numFmtId="0" fontId="58" fillId="0" borderId="68" xfId="0" applyFont="1" applyBorder="1" applyAlignment="1">
      <alignment horizontal="right" vertical="center" wrapText="1"/>
    </xf>
    <xf numFmtId="0" fontId="68" fillId="0" borderId="0" xfId="0" applyFont="1" applyAlignment="1">
      <alignment horizontal="right" vertical="center" wrapText="1"/>
    </xf>
    <xf numFmtId="0" fontId="58" fillId="0" borderId="0" xfId="0" applyFont="1" applyAlignment="1">
      <alignment horizontal="right" vertical="center" wrapText="1"/>
    </xf>
    <xf numFmtId="0" fontId="54" fillId="0" borderId="71" xfId="0" applyFont="1" applyBorder="1" applyAlignment="1">
      <alignment horizontal="right" vertical="center" wrapText="1"/>
    </xf>
    <xf numFmtId="0" fontId="54" fillId="0" borderId="73" xfId="0" applyFont="1" applyBorder="1" applyAlignment="1">
      <alignment horizontal="right" vertical="center" wrapText="1"/>
    </xf>
    <xf numFmtId="0" fontId="54" fillId="0" borderId="75" xfId="0" applyFont="1" applyBorder="1" applyAlignment="1">
      <alignment horizontal="center" vertical="center" wrapText="1"/>
    </xf>
    <xf numFmtId="4" fontId="54" fillId="0" borderId="76" xfId="0" applyNumberFormat="1" applyFont="1" applyBorder="1" applyAlignment="1">
      <alignment horizontal="center" vertical="center" wrapText="1"/>
    </xf>
    <xf numFmtId="0" fontId="54" fillId="0" borderId="32" xfId="0" applyFont="1" applyBorder="1"/>
    <xf numFmtId="0" fontId="54" fillId="0" borderId="33" xfId="0" applyFont="1" applyBorder="1"/>
    <xf numFmtId="0" fontId="55" fillId="0" borderId="38" xfId="0" applyFont="1" applyBorder="1" applyAlignment="1">
      <alignment horizontal="left" vertical="top" wrapText="1"/>
    </xf>
    <xf numFmtId="10" fontId="0" fillId="0" borderId="0" xfId="0" applyNumberFormat="1"/>
    <xf numFmtId="0" fontId="55" fillId="0" borderId="59" xfId="0" applyFont="1" applyBorder="1" applyAlignment="1">
      <alignment horizontal="center" vertical="top" wrapText="1"/>
    </xf>
    <xf numFmtId="4" fontId="55" fillId="0" borderId="59" xfId="0" applyNumberFormat="1" applyFont="1" applyBorder="1" applyAlignment="1">
      <alignment horizontal="right" vertical="top" wrapText="1"/>
    </xf>
    <xf numFmtId="4" fontId="54" fillId="0" borderId="59" xfId="0" applyNumberFormat="1" applyFont="1" applyBorder="1" applyAlignment="1">
      <alignment horizontal="right" vertical="top" wrapText="1"/>
    </xf>
    <xf numFmtId="4" fontId="55" fillId="0" borderId="60" xfId="0" applyNumberFormat="1" applyFont="1" applyBorder="1" applyAlignment="1">
      <alignment horizontal="right" vertical="top" wrapText="1"/>
    </xf>
    <xf numFmtId="4" fontId="54" fillId="0" borderId="39" xfId="0" applyNumberFormat="1" applyFont="1" applyBorder="1" applyAlignment="1">
      <alignment horizontal="right" vertical="top" wrapText="1"/>
    </xf>
    <xf numFmtId="0" fontId="33" fillId="0" borderId="0" xfId="0" applyFont="1" applyAlignment="1">
      <alignment vertical="center" wrapText="1"/>
    </xf>
    <xf numFmtId="0" fontId="70" fillId="0" borderId="0" xfId="0" applyFont="1" applyAlignment="1">
      <alignment vertical="center" wrapText="1"/>
    </xf>
    <xf numFmtId="4" fontId="33" fillId="0" borderId="0" xfId="0" applyNumberFormat="1" applyFont="1" applyAlignment="1">
      <alignment horizontal="left" vertical="center" wrapText="1"/>
    </xf>
    <xf numFmtId="0" fontId="54" fillId="0" borderId="33" xfId="0" applyFont="1" applyBorder="1" applyAlignment="1">
      <alignment horizontal="center" vertical="center"/>
    </xf>
    <xf numFmtId="0" fontId="71" fillId="0" borderId="0" xfId="0" applyFont="1" applyAlignment="1">
      <alignment vertical="center" wrapText="1"/>
    </xf>
    <xf numFmtId="0" fontId="59" fillId="0" borderId="67" xfId="0" applyFont="1" applyBorder="1" applyAlignment="1">
      <alignment horizontal="center" vertical="center" wrapText="1"/>
    </xf>
    <xf numFmtId="0" fontId="54" fillId="0" borderId="72" xfId="0" applyFont="1" applyBorder="1" applyAlignment="1">
      <alignment horizontal="center" vertical="center"/>
    </xf>
    <xf numFmtId="4" fontId="55" fillId="0" borderId="0" xfId="0" applyNumberFormat="1" applyFont="1" applyAlignment="1">
      <alignment horizontal="center" vertical="center"/>
    </xf>
    <xf numFmtId="0" fontId="54" fillId="0" borderId="77" xfId="0" applyFont="1" applyBorder="1" applyAlignment="1">
      <alignment horizontal="left" vertical="top" wrapText="1"/>
    </xf>
    <xf numFmtId="0" fontId="54" fillId="0" borderId="38" xfId="0" applyFont="1" applyBorder="1" applyAlignment="1">
      <alignment horizontal="left" vertical="top" wrapText="1"/>
    </xf>
    <xf numFmtId="4" fontId="54" fillId="40" borderId="37" xfId="0" applyNumberFormat="1" applyFont="1" applyFill="1" applyBorder="1" applyAlignment="1">
      <alignment horizontal="center" vertical="center"/>
    </xf>
    <xf numFmtId="2" fontId="61" fillId="0" borderId="12" xfId="0" applyNumberFormat="1" applyFont="1" applyBorder="1" applyAlignment="1">
      <alignment horizontal="right"/>
    </xf>
    <xf numFmtId="4" fontId="61" fillId="0" borderId="12" xfId="681" applyNumberFormat="1" applyFont="1" applyBorder="1" applyAlignment="1">
      <alignment horizontal="right"/>
    </xf>
    <xf numFmtId="0" fontId="55" fillId="0" borderId="0" xfId="0" applyFont="1" applyAlignment="1">
      <alignment horizontal="left" vertical="top" wrapText="1"/>
    </xf>
    <xf numFmtId="0" fontId="55" fillId="0" borderId="0" xfId="0" applyFont="1" applyAlignment="1">
      <alignment horizontal="center" vertical="top" wrapText="1"/>
    </xf>
    <xf numFmtId="4" fontId="55" fillId="0" borderId="0" xfId="0" applyNumberFormat="1" applyFont="1" applyAlignment="1">
      <alignment horizontal="right" vertical="top" wrapText="1"/>
    </xf>
    <xf numFmtId="0" fontId="55" fillId="0" borderId="78" xfId="0" applyFont="1" applyBorder="1" applyAlignment="1">
      <alignment horizontal="center" vertical="center" wrapText="1"/>
    </xf>
    <xf numFmtId="4" fontId="54" fillId="0" borderId="37" xfId="0" applyNumberFormat="1" applyFont="1" applyBorder="1" applyAlignment="1">
      <alignment horizontal="right" vertical="top" wrapText="1"/>
    </xf>
    <xf numFmtId="4" fontId="54" fillId="44" borderId="37" xfId="0" applyNumberFormat="1" applyFont="1" applyFill="1" applyBorder="1" applyAlignment="1">
      <alignment horizontal="right" vertical="top" wrapText="1"/>
    </xf>
    <xf numFmtId="0" fontId="34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wrapText="1"/>
    </xf>
    <xf numFmtId="0" fontId="47" fillId="0" borderId="0" xfId="60" applyFont="1" applyAlignment="1">
      <alignment horizontal="center" vertical="center"/>
    </xf>
    <xf numFmtId="4" fontId="70" fillId="0" borderId="0" xfId="0" applyNumberFormat="1" applyFont="1" applyAlignment="1">
      <alignment horizontal="left"/>
    </xf>
    <xf numFmtId="0" fontId="60" fillId="0" borderId="12" xfId="0" applyFont="1" applyBorder="1"/>
    <xf numFmtId="0" fontId="54" fillId="42" borderId="0" xfId="0" applyFont="1" applyFill="1" applyAlignment="1">
      <alignment horizontal="left" vertical="top" wrapText="1"/>
    </xf>
    <xf numFmtId="0" fontId="54" fillId="42" borderId="0" xfId="0" applyFont="1" applyFill="1" applyAlignment="1">
      <alignment horizontal="center" vertical="top" wrapText="1"/>
    </xf>
    <xf numFmtId="4" fontId="54" fillId="42" borderId="0" xfId="0" applyNumberFormat="1" applyFont="1" applyFill="1" applyAlignment="1">
      <alignment horizontal="right" vertical="top" wrapText="1"/>
    </xf>
    <xf numFmtId="4" fontId="33" fillId="0" borderId="0" xfId="0" applyNumberFormat="1" applyFont="1" applyAlignment="1">
      <alignment vertical="center" wrapText="1"/>
    </xf>
    <xf numFmtId="0" fontId="55" fillId="0" borderId="57" xfId="0" applyFont="1" applyBorder="1" applyAlignment="1">
      <alignment horizontal="left" vertical="top" wrapText="1"/>
    </xf>
    <xf numFmtId="0" fontId="72" fillId="0" borderId="39" xfId="0" applyFont="1" applyBorder="1" applyAlignment="1">
      <alignment horizontal="center" vertical="top" wrapText="1"/>
    </xf>
    <xf numFmtId="4" fontId="72" fillId="0" borderId="39" xfId="0" applyNumberFormat="1" applyFont="1" applyBorder="1" applyAlignment="1">
      <alignment horizontal="right" vertical="top" wrapText="1"/>
    </xf>
    <xf numFmtId="0" fontId="73" fillId="0" borderId="38" xfId="0" applyFont="1" applyBorder="1" applyAlignment="1">
      <alignment horizontal="left" vertical="top" wrapText="1"/>
    </xf>
    <xf numFmtId="0" fontId="73" fillId="0" borderId="39" xfId="0" applyFont="1" applyBorder="1" applyAlignment="1">
      <alignment horizontal="left" vertical="top" wrapText="1"/>
    </xf>
    <xf numFmtId="0" fontId="73" fillId="0" borderId="39" xfId="0" applyFont="1" applyBorder="1" applyAlignment="1">
      <alignment horizontal="center" vertical="top" wrapText="1"/>
    </xf>
    <xf numFmtId="167" fontId="72" fillId="0" borderId="39" xfId="0" applyNumberFormat="1" applyFont="1" applyBorder="1" applyAlignment="1">
      <alignment horizontal="right" vertical="top" wrapText="1"/>
    </xf>
    <xf numFmtId="4" fontId="72" fillId="0" borderId="37" xfId="0" applyNumberFormat="1" applyFont="1" applyBorder="1" applyAlignment="1">
      <alignment horizontal="right" vertical="top" wrapText="1"/>
    </xf>
    <xf numFmtId="0" fontId="72" fillId="0" borderId="38" xfId="0" applyFont="1" applyBorder="1" applyAlignment="1">
      <alignment horizontal="right" vertical="top" wrapText="1"/>
    </xf>
    <xf numFmtId="0" fontId="72" fillId="0" borderId="39" xfId="0" applyFont="1" applyBorder="1" applyAlignment="1">
      <alignment horizontal="left" vertical="top" wrapText="1"/>
    </xf>
    <xf numFmtId="4" fontId="72" fillId="40" borderId="37" xfId="0" applyNumberFormat="1" applyFont="1" applyFill="1" applyBorder="1" applyAlignment="1">
      <alignment horizontal="right" vertical="top"/>
    </xf>
    <xf numFmtId="4" fontId="73" fillId="43" borderId="37" xfId="0" applyNumberFormat="1" applyFont="1" applyFill="1" applyBorder="1" applyAlignment="1">
      <alignment horizontal="right" vertical="top"/>
    </xf>
    <xf numFmtId="4" fontId="55" fillId="45" borderId="39" xfId="0" applyNumberFormat="1" applyFont="1" applyFill="1" applyBorder="1" applyAlignment="1">
      <alignment horizontal="right" vertical="top" wrapText="1"/>
    </xf>
    <xf numFmtId="0" fontId="73" fillId="42" borderId="43" xfId="0" applyFont="1" applyFill="1" applyBorder="1" applyAlignment="1">
      <alignment horizontal="left" vertical="top" wrapText="1"/>
    </xf>
    <xf numFmtId="0" fontId="73" fillId="42" borderId="43" xfId="0" applyFont="1" applyFill="1" applyBorder="1" applyAlignment="1">
      <alignment horizontal="center" vertical="top" wrapText="1"/>
    </xf>
    <xf numFmtId="167" fontId="73" fillId="42" borderId="43" xfId="0" applyNumberFormat="1" applyFont="1" applyFill="1" applyBorder="1" applyAlignment="1">
      <alignment horizontal="right" vertical="top" wrapText="1"/>
    </xf>
    <xf numFmtId="4" fontId="73" fillId="42" borderId="43" xfId="0" applyNumberFormat="1" applyFont="1" applyFill="1" applyBorder="1" applyAlignment="1">
      <alignment horizontal="right" vertical="top" wrapText="1"/>
    </xf>
    <xf numFmtId="4" fontId="73" fillId="42" borderId="43" xfId="0" applyNumberFormat="1" applyFont="1" applyFill="1" applyBorder="1" applyAlignment="1">
      <alignment horizontal="right" vertical="top"/>
    </xf>
    <xf numFmtId="0" fontId="73" fillId="0" borderId="77" xfId="0" applyFont="1" applyBorder="1" applyAlignment="1">
      <alignment horizontal="left" vertical="top" wrapText="1"/>
    </xf>
    <xf numFmtId="0" fontId="55" fillId="0" borderId="86" xfId="0" applyFont="1" applyBorder="1" applyAlignment="1">
      <alignment horizontal="left" vertical="top" wrapText="1"/>
    </xf>
    <xf numFmtId="0" fontId="55" fillId="0" borderId="59" xfId="0" applyFont="1" applyBorder="1" applyAlignment="1">
      <alignment horizontal="left" vertical="top" wrapText="1"/>
    </xf>
    <xf numFmtId="4" fontId="73" fillId="43" borderId="37" xfId="682" applyNumberFormat="1" applyFont="1" applyFill="1" applyBorder="1" applyAlignment="1">
      <alignment horizontal="right" vertical="top"/>
    </xf>
    <xf numFmtId="0" fontId="73" fillId="0" borderId="38" xfId="682" applyFont="1" applyBorder="1" applyAlignment="1">
      <alignment horizontal="left" vertical="top" wrapText="1"/>
    </xf>
    <xf numFmtId="0" fontId="73" fillId="0" borderId="39" xfId="682" applyFont="1" applyBorder="1" applyAlignment="1">
      <alignment horizontal="left" vertical="top" wrapText="1"/>
    </xf>
    <xf numFmtId="0" fontId="73" fillId="0" borderId="39" xfId="682" applyFont="1" applyBorder="1" applyAlignment="1">
      <alignment horizontal="center" vertical="top" wrapText="1"/>
    </xf>
    <xf numFmtId="167" fontId="72" fillId="0" borderId="39" xfId="682" applyNumberFormat="1" applyFont="1" applyBorder="1" applyAlignment="1">
      <alignment horizontal="right" vertical="top" wrapText="1"/>
    </xf>
    <xf numFmtId="4" fontId="72" fillId="0" borderId="39" xfId="682" applyNumberFormat="1" applyFont="1" applyBorder="1" applyAlignment="1">
      <alignment horizontal="right" vertical="top" wrapText="1"/>
    </xf>
    <xf numFmtId="4" fontId="72" fillId="0" borderId="37" xfId="682" applyNumberFormat="1" applyFont="1" applyBorder="1" applyAlignment="1">
      <alignment horizontal="right" vertical="top" wrapText="1"/>
    </xf>
    <xf numFmtId="0" fontId="72" fillId="0" borderId="38" xfId="682" applyFont="1" applyBorder="1" applyAlignment="1">
      <alignment horizontal="right" vertical="top" wrapText="1"/>
    </xf>
    <xf numFmtId="0" fontId="72" fillId="0" borderId="39" xfId="682" applyFont="1" applyBorder="1" applyAlignment="1">
      <alignment horizontal="left" vertical="top" wrapText="1"/>
    </xf>
    <xf numFmtId="0" fontId="72" fillId="0" borderId="39" xfId="682" applyFont="1" applyBorder="1" applyAlignment="1">
      <alignment horizontal="center" vertical="top" wrapText="1"/>
    </xf>
    <xf numFmtId="4" fontId="72" fillId="40" borderId="37" xfId="682" applyNumberFormat="1" applyFont="1" applyFill="1" applyBorder="1" applyAlignment="1">
      <alignment horizontal="right" vertical="top"/>
    </xf>
    <xf numFmtId="0" fontId="55" fillId="0" borderId="57" xfId="0" applyFont="1" applyBorder="1" applyAlignment="1">
      <alignment horizontal="center" vertical="center" wrapText="1"/>
    </xf>
    <xf numFmtId="0" fontId="54" fillId="0" borderId="64" xfId="0" applyFont="1" applyBorder="1" applyAlignment="1">
      <alignment horizontal="left" vertical="top" wrapText="1"/>
    </xf>
    <xf numFmtId="0" fontId="54" fillId="0" borderId="57" xfId="0" applyFont="1" applyBorder="1" applyAlignment="1">
      <alignment horizontal="left" vertical="top" wrapText="1"/>
    </xf>
    <xf numFmtId="0" fontId="54" fillId="0" borderId="82" xfId="0" applyFont="1" applyBorder="1" applyAlignment="1">
      <alignment horizontal="left" vertical="top" wrapText="1"/>
    </xf>
    <xf numFmtId="0" fontId="54" fillId="44" borderId="58" xfId="0" applyFont="1" applyFill="1" applyBorder="1" applyAlignment="1">
      <alignment horizontal="right" vertical="top" wrapText="1"/>
    </xf>
    <xf numFmtId="0" fontId="54" fillId="44" borderId="57" xfId="0" applyFont="1" applyFill="1" applyBorder="1" applyAlignment="1">
      <alignment horizontal="right" vertical="top" wrapText="1"/>
    </xf>
    <xf numFmtId="0" fontId="54" fillId="44" borderId="78" xfId="0" applyFont="1" applyFill="1" applyBorder="1" applyAlignment="1">
      <alignment horizontal="right" vertical="top" wrapText="1"/>
    </xf>
    <xf numFmtId="0" fontId="54" fillId="40" borderId="58" xfId="0" applyFont="1" applyFill="1" applyBorder="1" applyAlignment="1">
      <alignment horizontal="right" vertical="top"/>
    </xf>
    <xf numFmtId="0" fontId="54" fillId="40" borderId="57" xfId="0" applyFont="1" applyFill="1" applyBorder="1" applyAlignment="1">
      <alignment horizontal="right" vertical="top"/>
    </xf>
    <xf numFmtId="0" fontId="54" fillId="40" borderId="78" xfId="0" applyFont="1" applyFill="1" applyBorder="1" applyAlignment="1">
      <alignment horizontal="right" vertical="top"/>
    </xf>
    <xf numFmtId="0" fontId="69" fillId="40" borderId="79" xfId="0" applyFont="1" applyFill="1" applyBorder="1" applyAlignment="1">
      <alignment horizontal="center" vertical="top" wrapText="1"/>
    </xf>
    <xf numFmtId="0" fontId="69" fillId="40" borderId="80" xfId="0" applyFont="1" applyFill="1" applyBorder="1" applyAlignment="1">
      <alignment horizontal="center" vertical="top" wrapText="1"/>
    </xf>
    <xf numFmtId="0" fontId="69" fillId="40" borderId="81" xfId="0" applyFont="1" applyFill="1" applyBorder="1" applyAlignment="1">
      <alignment horizontal="center" vertical="top" wrapText="1"/>
    </xf>
    <xf numFmtId="0" fontId="54" fillId="0" borderId="64" xfId="0" applyFont="1" applyBorder="1" applyAlignment="1">
      <alignment vertical="top" wrapText="1"/>
    </xf>
    <xf numFmtId="0" fontId="54" fillId="0" borderId="57" xfId="0" applyFont="1" applyBorder="1" applyAlignment="1">
      <alignment vertical="top" wrapText="1"/>
    </xf>
    <xf numFmtId="0" fontId="54" fillId="0" borderId="82" xfId="0" applyFont="1" applyBorder="1" applyAlignment="1">
      <alignment vertical="top" wrapText="1"/>
    </xf>
    <xf numFmtId="0" fontId="54" fillId="0" borderId="68" xfId="0" applyFont="1" applyBorder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0" fontId="54" fillId="0" borderId="69" xfId="0" applyFont="1" applyBorder="1" applyAlignment="1">
      <alignment horizontal="center" vertical="center" wrapText="1"/>
    </xf>
    <xf numFmtId="0" fontId="58" fillId="0" borderId="68" xfId="0" applyFont="1" applyBorder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58" fillId="0" borderId="69" xfId="0" applyFont="1" applyBorder="1" applyAlignment="1">
      <alignment horizontal="center" vertical="center" wrapText="1"/>
    </xf>
    <xf numFmtId="0" fontId="54" fillId="0" borderId="50" xfId="0" applyFont="1" applyBorder="1" applyAlignment="1">
      <alignment horizontal="left" wrapText="1"/>
    </xf>
    <xf numFmtId="0" fontId="54" fillId="0" borderId="51" xfId="0" applyFont="1" applyBorder="1" applyAlignment="1">
      <alignment horizontal="left" wrapText="1"/>
    </xf>
    <xf numFmtId="0" fontId="54" fillId="0" borderId="74" xfId="0" applyFont="1" applyBorder="1" applyAlignment="1">
      <alignment horizontal="left" wrapText="1"/>
    </xf>
    <xf numFmtId="0" fontId="58" fillId="0" borderId="11" xfId="0" applyFont="1" applyBorder="1" applyAlignment="1">
      <alignment horizontal="center" vertical="center" wrapText="1"/>
    </xf>
    <xf numFmtId="0" fontId="58" fillId="0" borderId="70" xfId="0" applyFont="1" applyBorder="1" applyAlignment="1">
      <alignment horizontal="center" vertical="center" wrapText="1"/>
    </xf>
    <xf numFmtId="0" fontId="54" fillId="0" borderId="61" xfId="0" applyFont="1" applyBorder="1" applyAlignment="1">
      <alignment horizontal="left" vertical="top" wrapText="1"/>
    </xf>
    <xf numFmtId="0" fontId="54" fillId="0" borderId="62" xfId="0" applyFont="1" applyBorder="1" applyAlignment="1">
      <alignment horizontal="left" vertical="top" wrapText="1"/>
    </xf>
    <xf numFmtId="0" fontId="54" fillId="0" borderId="63" xfId="0" applyFont="1" applyBorder="1" applyAlignment="1">
      <alignment horizontal="left" vertical="top" wrapText="1"/>
    </xf>
    <xf numFmtId="0" fontId="40" fillId="0" borderId="26" xfId="60" applyFont="1" applyBorder="1" applyAlignment="1">
      <alignment horizontal="center" vertical="center"/>
    </xf>
    <xf numFmtId="0" fontId="40" fillId="0" borderId="27" xfId="60" applyFont="1" applyBorder="1" applyAlignment="1">
      <alignment horizontal="center" vertical="center"/>
    </xf>
    <xf numFmtId="0" fontId="40" fillId="0" borderId="22" xfId="60" applyFont="1" applyBorder="1" applyAlignment="1">
      <alignment horizontal="center" vertical="center"/>
    </xf>
    <xf numFmtId="0" fontId="40" fillId="0" borderId="23" xfId="60" applyFont="1" applyBorder="1" applyAlignment="1">
      <alignment horizontal="center" vertical="center"/>
    </xf>
    <xf numFmtId="0" fontId="40" fillId="0" borderId="24" xfId="60" applyFont="1" applyBorder="1" applyAlignment="1">
      <alignment horizontal="center" vertical="center"/>
    </xf>
    <xf numFmtId="0" fontId="40" fillId="0" borderId="28" xfId="60" applyFont="1" applyBorder="1" applyAlignment="1">
      <alignment horizontal="center" vertical="center"/>
    </xf>
    <xf numFmtId="0" fontId="42" fillId="0" borderId="13" xfId="60" applyFont="1" applyBorder="1" applyAlignment="1">
      <alignment horizontal="left" wrapText="1"/>
    </xf>
    <xf numFmtId="0" fontId="42" fillId="0" borderId="14" xfId="60" applyFont="1" applyBorder="1" applyAlignment="1">
      <alignment horizontal="left" wrapText="1"/>
    </xf>
    <xf numFmtId="0" fontId="42" fillId="0" borderId="15" xfId="60" applyFont="1" applyBorder="1" applyAlignment="1">
      <alignment horizontal="left" wrapText="1"/>
    </xf>
    <xf numFmtId="0" fontId="36" fillId="0" borderId="13" xfId="60" applyBorder="1" applyAlignment="1">
      <alignment horizontal="center"/>
    </xf>
    <xf numFmtId="0" fontId="36" fillId="0" borderId="14" xfId="60" applyBorder="1" applyAlignment="1">
      <alignment horizontal="center"/>
    </xf>
    <xf numFmtId="0" fontId="36" fillId="0" borderId="15" xfId="60" applyBorder="1" applyAlignment="1">
      <alignment horizontal="center"/>
    </xf>
    <xf numFmtId="0" fontId="46" fillId="0" borderId="16" xfId="60" applyFont="1" applyBorder="1" applyAlignment="1">
      <alignment horizontal="center"/>
    </xf>
    <xf numFmtId="0" fontId="46" fillId="0" borderId="17" xfId="60" applyFont="1" applyBorder="1" applyAlignment="1">
      <alignment horizontal="center"/>
    </xf>
    <xf numFmtId="0" fontId="46" fillId="0" borderId="18" xfId="60" applyFont="1" applyBorder="1" applyAlignment="1">
      <alignment horizontal="center"/>
    </xf>
    <xf numFmtId="0" fontId="46" fillId="0" borderId="0" xfId="60" applyFont="1"/>
    <xf numFmtId="0" fontId="53" fillId="0" borderId="0" xfId="60" applyFont="1" applyAlignment="1">
      <alignment horizontal="center"/>
    </xf>
    <xf numFmtId="0" fontId="41" fillId="0" borderId="0" xfId="60" applyFont="1" applyAlignment="1">
      <alignment horizontal="center"/>
    </xf>
    <xf numFmtId="0" fontId="51" fillId="0" borderId="0" xfId="0" applyFont="1" applyAlignment="1">
      <alignment horizontal="center"/>
    </xf>
    <xf numFmtId="0" fontId="48" fillId="0" borderId="0" xfId="60" applyFont="1" applyAlignment="1">
      <alignment horizontal="left" vertical="center" wrapText="1"/>
    </xf>
    <xf numFmtId="0" fontId="67" fillId="0" borderId="0" xfId="60" applyFont="1" applyAlignment="1">
      <alignment horizontal="left" vertical="center" wrapText="1"/>
    </xf>
    <xf numFmtId="0" fontId="36" fillId="0" borderId="0" xfId="60" applyAlignment="1">
      <alignment horizontal="center"/>
    </xf>
    <xf numFmtId="0" fontId="44" fillId="0" borderId="0" xfId="60" applyFont="1" applyAlignment="1">
      <alignment horizontal="center"/>
    </xf>
    <xf numFmtId="0" fontId="34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wrapText="1"/>
    </xf>
    <xf numFmtId="0" fontId="47" fillId="0" borderId="0" xfId="60" applyFont="1" applyAlignment="1">
      <alignment horizontal="center" vertical="center"/>
    </xf>
    <xf numFmtId="0" fontId="73" fillId="0" borderId="39" xfId="0" applyFont="1" applyBorder="1" applyAlignment="1">
      <alignment horizontal="left" vertical="top" wrapText="1"/>
    </xf>
    <xf numFmtId="0" fontId="73" fillId="0" borderId="37" xfId="0" applyFont="1" applyBorder="1" applyAlignment="1">
      <alignment horizontal="left" vertical="top" wrapText="1"/>
    </xf>
    <xf numFmtId="0" fontId="72" fillId="40" borderId="38" xfId="0" applyFont="1" applyFill="1" applyBorder="1" applyAlignment="1">
      <alignment horizontal="right" vertical="top"/>
    </xf>
    <xf numFmtId="0" fontId="72" fillId="40" borderId="39" xfId="0" applyFont="1" applyFill="1" applyBorder="1" applyAlignment="1">
      <alignment horizontal="right" vertical="top"/>
    </xf>
    <xf numFmtId="0" fontId="72" fillId="40" borderId="38" xfId="0" applyFont="1" applyFill="1" applyBorder="1" applyAlignment="1">
      <alignment horizontal="right" vertical="top" wrapText="1"/>
    </xf>
    <xf numFmtId="0" fontId="72" fillId="40" borderId="39" xfId="0" applyFont="1" applyFill="1" applyBorder="1" applyAlignment="1">
      <alignment horizontal="right" vertical="top" wrapText="1"/>
    </xf>
    <xf numFmtId="0" fontId="72" fillId="40" borderId="37" xfId="0" applyFont="1" applyFill="1" applyBorder="1" applyAlignment="1">
      <alignment horizontal="right" vertical="top" wrapText="1"/>
    </xf>
    <xf numFmtId="0" fontId="55" fillId="40" borderId="38" xfId="0" applyFont="1" applyFill="1" applyBorder="1" applyAlignment="1">
      <alignment horizontal="left" vertical="top" wrapText="1"/>
    </xf>
    <xf numFmtId="0" fontId="55" fillId="40" borderId="39" xfId="0" applyFont="1" applyFill="1" applyBorder="1" applyAlignment="1">
      <alignment horizontal="left" vertical="top" wrapText="1"/>
    </xf>
    <xf numFmtId="0" fontId="55" fillId="40" borderId="37" xfId="0" applyFont="1" applyFill="1" applyBorder="1" applyAlignment="1">
      <alignment horizontal="left" vertical="top" wrapText="1"/>
    </xf>
    <xf numFmtId="0" fontId="54" fillId="0" borderId="47" xfId="0" applyFont="1" applyBorder="1" applyAlignment="1">
      <alignment horizontal="left" wrapText="1"/>
    </xf>
    <xf numFmtId="0" fontId="54" fillId="0" borderId="48" xfId="0" applyFont="1" applyBorder="1" applyAlignment="1">
      <alignment horizontal="left" wrapText="1"/>
    </xf>
    <xf numFmtId="0" fontId="54" fillId="0" borderId="49" xfId="0" applyFont="1" applyBorder="1" applyAlignment="1">
      <alignment horizontal="left" wrapText="1"/>
    </xf>
    <xf numFmtId="0" fontId="54" fillId="0" borderId="83" xfId="0" applyFont="1" applyBorder="1" applyAlignment="1">
      <alignment horizontal="left" wrapText="1"/>
    </xf>
    <xf numFmtId="0" fontId="54" fillId="0" borderId="84" xfId="0" applyFont="1" applyBorder="1" applyAlignment="1">
      <alignment horizontal="left" wrapText="1"/>
    </xf>
    <xf numFmtId="0" fontId="54" fillId="0" borderId="85" xfId="0" applyFont="1" applyBorder="1" applyAlignment="1">
      <alignment horizontal="left" wrapText="1"/>
    </xf>
    <xf numFmtId="0" fontId="59" fillId="0" borderId="35" xfId="0" applyFont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 wrapText="1"/>
    </xf>
    <xf numFmtId="0" fontId="54" fillId="41" borderId="10" xfId="0" applyFont="1" applyFill="1" applyBorder="1" applyAlignment="1">
      <alignment horizontal="center" vertical="center" wrapText="1"/>
    </xf>
    <xf numFmtId="0" fontId="54" fillId="41" borderId="0" xfId="0" applyFont="1" applyFill="1" applyAlignment="1">
      <alignment horizontal="center" vertical="center" wrapText="1"/>
    </xf>
    <xf numFmtId="0" fontId="54" fillId="41" borderId="29" xfId="0" applyFont="1" applyFill="1" applyBorder="1" applyAlignment="1">
      <alignment horizontal="center" vertical="center" wrapText="1"/>
    </xf>
    <xf numFmtId="0" fontId="58" fillId="41" borderId="10" xfId="0" applyFont="1" applyFill="1" applyBorder="1" applyAlignment="1">
      <alignment horizontal="center" vertical="center" wrapText="1"/>
    </xf>
    <xf numFmtId="0" fontId="58" fillId="41" borderId="0" xfId="0" applyFont="1" applyFill="1" applyAlignment="1">
      <alignment horizontal="center" vertical="center" wrapText="1"/>
    </xf>
    <xf numFmtId="0" fontId="58" fillId="41" borderId="29" xfId="0" applyFont="1" applyFill="1" applyBorder="1" applyAlignment="1">
      <alignment horizontal="center" vertical="center" wrapText="1"/>
    </xf>
    <xf numFmtId="0" fontId="58" fillId="41" borderId="11" xfId="0" applyFont="1" applyFill="1" applyBorder="1" applyAlignment="1">
      <alignment horizontal="center" vertical="center" wrapText="1"/>
    </xf>
    <xf numFmtId="0" fontId="58" fillId="41" borderId="30" xfId="0" applyFont="1" applyFill="1" applyBorder="1" applyAlignment="1">
      <alignment horizontal="center" vertical="center" wrapText="1"/>
    </xf>
    <xf numFmtId="0" fontId="73" fillId="0" borderId="59" xfId="0" applyFont="1" applyBorder="1" applyAlignment="1">
      <alignment horizontal="left" vertical="top" wrapText="1"/>
    </xf>
    <xf numFmtId="0" fontId="73" fillId="0" borderId="60" xfId="0" applyFont="1" applyBorder="1" applyAlignment="1">
      <alignment horizontal="left" vertical="top" wrapText="1"/>
    </xf>
    <xf numFmtId="0" fontId="55" fillId="40" borderId="38" xfId="0" applyFont="1" applyFill="1" applyBorder="1" applyAlignment="1">
      <alignment horizontal="right" vertical="top" wrapText="1"/>
    </xf>
    <xf numFmtId="0" fontId="55" fillId="40" borderId="39" xfId="0" applyFont="1" applyFill="1" applyBorder="1" applyAlignment="1">
      <alignment horizontal="right" vertical="top" wrapText="1"/>
    </xf>
    <xf numFmtId="0" fontId="55" fillId="40" borderId="37" xfId="0" applyFont="1" applyFill="1" applyBorder="1" applyAlignment="1">
      <alignment horizontal="right" vertical="top" wrapText="1"/>
    </xf>
    <xf numFmtId="0" fontId="72" fillId="40" borderId="38" xfId="682" applyFont="1" applyFill="1" applyBorder="1" applyAlignment="1">
      <alignment horizontal="right" vertical="top"/>
    </xf>
    <xf numFmtId="0" fontId="72" fillId="40" borderId="39" xfId="682" applyFont="1" applyFill="1" applyBorder="1" applyAlignment="1">
      <alignment horizontal="right" vertical="top"/>
    </xf>
    <xf numFmtId="0" fontId="72" fillId="40" borderId="58" xfId="682" applyFont="1" applyFill="1" applyBorder="1" applyAlignment="1">
      <alignment horizontal="right" vertical="top"/>
    </xf>
    <xf numFmtId="0" fontId="72" fillId="40" borderId="57" xfId="682" applyFont="1" applyFill="1" applyBorder="1" applyAlignment="1">
      <alignment horizontal="right" vertical="top"/>
    </xf>
    <xf numFmtId="0" fontId="72" fillId="40" borderId="78" xfId="682" applyFont="1" applyFill="1" applyBorder="1" applyAlignment="1">
      <alignment horizontal="right" vertical="top"/>
    </xf>
    <xf numFmtId="0" fontId="64" fillId="0" borderId="41" xfId="0" applyFont="1" applyBorder="1" applyAlignment="1">
      <alignment horizontal="left" vertical="center" wrapText="1"/>
    </xf>
    <xf numFmtId="0" fontId="64" fillId="0" borderId="52" xfId="0" applyFont="1" applyBorder="1" applyAlignment="1">
      <alignment horizontal="left" vertical="center" wrapText="1"/>
    </xf>
    <xf numFmtId="37" fontId="40" fillId="0" borderId="54" xfId="0" applyNumberFormat="1" applyFont="1" applyBorder="1" applyAlignment="1">
      <alignment horizontal="center"/>
    </xf>
    <xf numFmtId="37" fontId="40" fillId="0" borderId="55" xfId="0" applyNumberFormat="1" applyFont="1" applyBorder="1" applyAlignment="1">
      <alignment horizontal="center"/>
    </xf>
    <xf numFmtId="0" fontId="54" fillId="40" borderId="38" xfId="0" applyFont="1" applyFill="1" applyBorder="1" applyAlignment="1">
      <alignment horizontal="right" vertical="top"/>
    </xf>
    <xf numFmtId="0" fontId="54" fillId="40" borderId="39" xfId="0" applyFont="1" applyFill="1" applyBorder="1" applyAlignment="1">
      <alignment horizontal="right" vertical="top"/>
    </xf>
    <xf numFmtId="4" fontId="54" fillId="40" borderId="39" xfId="0" applyNumberFormat="1" applyFont="1" applyFill="1" applyBorder="1" applyAlignment="1">
      <alignment horizontal="right" vertical="top"/>
    </xf>
    <xf numFmtId="4" fontId="54" fillId="40" borderId="37" xfId="0" applyNumberFormat="1" applyFont="1" applyFill="1" applyBorder="1" applyAlignment="1">
      <alignment horizontal="right" vertical="top"/>
    </xf>
  </cellXfs>
  <cellStyles count="702">
    <cellStyle name="20% - Ênfase1" xfId="19" builtinId="30" customBuiltin="1"/>
    <cellStyle name="20% - Ênfase1 10" xfId="573" xr:uid="{00000000-0005-0000-0000-000001000000}"/>
    <cellStyle name="20% - Ênfase1 11" xfId="587" xr:uid="{00000000-0005-0000-0000-000002000000}"/>
    <cellStyle name="20% - Ênfase1 12" xfId="602" xr:uid="{9D9B36B9-8206-4547-A6E1-D418AAD18C62}"/>
    <cellStyle name="20% - Ênfase1 13" xfId="622" xr:uid="{16A5F1C8-0B91-4014-A842-D6E780ABF8FE}"/>
    <cellStyle name="20% - Ênfase1 14" xfId="643" xr:uid="{B0E2BE51-540E-4B4A-9092-F026863DAA4F}"/>
    <cellStyle name="20% - Ênfase1 15" xfId="663" xr:uid="{D7245529-6BFB-4F9B-8B28-B9A52EAB7765}"/>
    <cellStyle name="20% - Ênfase1 16" xfId="684" xr:uid="{544850E2-DE77-466F-A585-909C0DAB7084}"/>
    <cellStyle name="20% - Ênfase1 2" xfId="43" xr:uid="{00000000-0005-0000-0000-000003000000}"/>
    <cellStyle name="20% - Ênfase1 2 2" xfId="112" xr:uid="{00000000-0005-0000-0000-000004000000}"/>
    <cellStyle name="20% - Ênfase1 2 2 2" xfId="248" xr:uid="{00000000-0005-0000-0000-000005000000}"/>
    <cellStyle name="20% - Ênfase1 2 2 2 2" xfId="508" xr:uid="{00000000-0005-0000-0000-000006000000}"/>
    <cellStyle name="20% - Ênfase1 2 2 3" xfId="380" xr:uid="{00000000-0005-0000-0000-000007000000}"/>
    <cellStyle name="20% - Ênfase1 2 3" xfId="197" xr:uid="{00000000-0005-0000-0000-000008000000}"/>
    <cellStyle name="20% - Ênfase1 2 3 2" xfId="458" xr:uid="{00000000-0005-0000-0000-000009000000}"/>
    <cellStyle name="20% - Ênfase1 2 4" xfId="329" xr:uid="{00000000-0005-0000-0000-00000A000000}"/>
    <cellStyle name="20% - Ênfase1 3" xfId="73" xr:uid="{00000000-0005-0000-0000-00000B000000}"/>
    <cellStyle name="20% - Ênfase1 3 2" xfId="132" xr:uid="{00000000-0005-0000-0000-00000C000000}"/>
    <cellStyle name="20% - Ênfase1 3 2 2" xfId="264" xr:uid="{00000000-0005-0000-0000-00000D000000}"/>
    <cellStyle name="20% - Ênfase1 3 2 2 2" xfId="524" xr:uid="{00000000-0005-0000-0000-00000E000000}"/>
    <cellStyle name="20% - Ênfase1 3 2 3" xfId="396" xr:uid="{00000000-0005-0000-0000-00000F000000}"/>
    <cellStyle name="20% - Ênfase1 3 3" xfId="213" xr:uid="{00000000-0005-0000-0000-000010000000}"/>
    <cellStyle name="20% - Ênfase1 3 3 2" xfId="474" xr:uid="{00000000-0005-0000-0000-000011000000}"/>
    <cellStyle name="20% - Ênfase1 3 4" xfId="345" xr:uid="{00000000-0005-0000-0000-000012000000}"/>
    <cellStyle name="20% - Ênfase1 4" xfId="82" xr:uid="{00000000-0005-0000-0000-000013000000}"/>
    <cellStyle name="20% - Ênfase1 4 2" xfId="140" xr:uid="{00000000-0005-0000-0000-000014000000}"/>
    <cellStyle name="20% - Ênfase1 4 2 2" xfId="271" xr:uid="{00000000-0005-0000-0000-000015000000}"/>
    <cellStyle name="20% - Ênfase1 4 2 2 2" xfId="531" xr:uid="{00000000-0005-0000-0000-000016000000}"/>
    <cellStyle name="20% - Ênfase1 4 2 3" xfId="403" xr:uid="{00000000-0005-0000-0000-000017000000}"/>
    <cellStyle name="20% - Ênfase1 4 3" xfId="221" xr:uid="{00000000-0005-0000-0000-000018000000}"/>
    <cellStyle name="20% - Ênfase1 4 3 2" xfId="481" xr:uid="{00000000-0005-0000-0000-000019000000}"/>
    <cellStyle name="20% - Ênfase1 4 4" xfId="353" xr:uid="{00000000-0005-0000-0000-00001A000000}"/>
    <cellStyle name="20% - Ênfase1 5" xfId="97" xr:uid="{00000000-0005-0000-0000-00001B000000}"/>
    <cellStyle name="20% - Ênfase1 5 2" xfId="235" xr:uid="{00000000-0005-0000-0000-00001C000000}"/>
    <cellStyle name="20% - Ênfase1 5 2 2" xfId="495" xr:uid="{00000000-0005-0000-0000-00001D000000}"/>
    <cellStyle name="20% - Ênfase1 5 3" xfId="367" xr:uid="{00000000-0005-0000-0000-00001E000000}"/>
    <cellStyle name="20% - Ênfase1 6" xfId="154" xr:uid="{00000000-0005-0000-0000-00001F000000}"/>
    <cellStyle name="20% - Ênfase1 6 2" xfId="285" xr:uid="{00000000-0005-0000-0000-000020000000}"/>
    <cellStyle name="20% - Ênfase1 6 2 2" xfId="545" xr:uid="{00000000-0005-0000-0000-000021000000}"/>
    <cellStyle name="20% - Ênfase1 6 3" xfId="417" xr:uid="{00000000-0005-0000-0000-000022000000}"/>
    <cellStyle name="20% - Ênfase1 7" xfId="168" xr:uid="{00000000-0005-0000-0000-000023000000}"/>
    <cellStyle name="20% - Ênfase1 7 2" xfId="299" xr:uid="{00000000-0005-0000-0000-000024000000}"/>
    <cellStyle name="20% - Ênfase1 7 2 2" xfId="559" xr:uid="{00000000-0005-0000-0000-000025000000}"/>
    <cellStyle name="20% - Ênfase1 7 3" xfId="431" xr:uid="{00000000-0005-0000-0000-000026000000}"/>
    <cellStyle name="20% - Ênfase1 8" xfId="182" xr:uid="{00000000-0005-0000-0000-000027000000}"/>
    <cellStyle name="20% - Ênfase1 8 2" xfId="445" xr:uid="{00000000-0005-0000-0000-000028000000}"/>
    <cellStyle name="20% - Ênfase1 9" xfId="314" xr:uid="{00000000-0005-0000-0000-000029000000}"/>
    <cellStyle name="20% - Ênfase2" xfId="23" builtinId="34" customBuiltin="1"/>
    <cellStyle name="20% - Ênfase2 10" xfId="575" xr:uid="{00000000-0005-0000-0000-00002B000000}"/>
    <cellStyle name="20% - Ênfase2 11" xfId="589" xr:uid="{00000000-0005-0000-0000-00002C000000}"/>
    <cellStyle name="20% - Ênfase2 12" xfId="605" xr:uid="{0456757A-DB30-4EB0-969C-54468FA3276B}"/>
    <cellStyle name="20% - Ênfase2 13" xfId="625" xr:uid="{5BC4EC8C-7539-4D07-A8D4-162777FEB90C}"/>
    <cellStyle name="20% - Ênfase2 14" xfId="646" xr:uid="{6096FBAB-AA18-4E77-A8A7-CD40B6C69CFD}"/>
    <cellStyle name="20% - Ênfase2 15" xfId="666" xr:uid="{661DE410-C610-43F6-9615-DFBA919489FA}"/>
    <cellStyle name="20% - Ênfase2 16" xfId="687" xr:uid="{8064B1DA-B60B-429B-8383-A5FAD34C811C}"/>
    <cellStyle name="20% - Ênfase2 2" xfId="44" xr:uid="{00000000-0005-0000-0000-00002D000000}"/>
    <cellStyle name="20% - Ênfase2 2 2" xfId="113" xr:uid="{00000000-0005-0000-0000-00002E000000}"/>
    <cellStyle name="20% - Ênfase2 2 2 2" xfId="249" xr:uid="{00000000-0005-0000-0000-00002F000000}"/>
    <cellStyle name="20% - Ênfase2 2 2 2 2" xfId="509" xr:uid="{00000000-0005-0000-0000-000030000000}"/>
    <cellStyle name="20% - Ênfase2 2 2 3" xfId="381" xr:uid="{00000000-0005-0000-0000-000031000000}"/>
    <cellStyle name="20% - Ênfase2 2 3" xfId="198" xr:uid="{00000000-0005-0000-0000-000032000000}"/>
    <cellStyle name="20% - Ênfase2 2 3 2" xfId="459" xr:uid="{00000000-0005-0000-0000-000033000000}"/>
    <cellStyle name="20% - Ênfase2 2 4" xfId="330" xr:uid="{00000000-0005-0000-0000-000034000000}"/>
    <cellStyle name="20% - Ênfase2 3" xfId="74" xr:uid="{00000000-0005-0000-0000-000035000000}"/>
    <cellStyle name="20% - Ênfase2 3 2" xfId="133" xr:uid="{00000000-0005-0000-0000-000036000000}"/>
    <cellStyle name="20% - Ênfase2 3 2 2" xfId="265" xr:uid="{00000000-0005-0000-0000-000037000000}"/>
    <cellStyle name="20% - Ênfase2 3 2 2 2" xfId="525" xr:uid="{00000000-0005-0000-0000-000038000000}"/>
    <cellStyle name="20% - Ênfase2 3 2 3" xfId="397" xr:uid="{00000000-0005-0000-0000-000039000000}"/>
    <cellStyle name="20% - Ênfase2 3 3" xfId="214" xr:uid="{00000000-0005-0000-0000-00003A000000}"/>
    <cellStyle name="20% - Ênfase2 3 3 2" xfId="475" xr:uid="{00000000-0005-0000-0000-00003B000000}"/>
    <cellStyle name="20% - Ênfase2 3 4" xfId="346" xr:uid="{00000000-0005-0000-0000-00003C000000}"/>
    <cellStyle name="20% - Ênfase2 4" xfId="84" xr:uid="{00000000-0005-0000-0000-00003D000000}"/>
    <cellStyle name="20% - Ênfase2 4 2" xfId="142" xr:uid="{00000000-0005-0000-0000-00003E000000}"/>
    <cellStyle name="20% - Ênfase2 4 2 2" xfId="273" xr:uid="{00000000-0005-0000-0000-00003F000000}"/>
    <cellStyle name="20% - Ênfase2 4 2 2 2" xfId="533" xr:uid="{00000000-0005-0000-0000-000040000000}"/>
    <cellStyle name="20% - Ênfase2 4 2 3" xfId="405" xr:uid="{00000000-0005-0000-0000-000041000000}"/>
    <cellStyle name="20% - Ênfase2 4 3" xfId="223" xr:uid="{00000000-0005-0000-0000-000042000000}"/>
    <cellStyle name="20% - Ênfase2 4 3 2" xfId="483" xr:uid="{00000000-0005-0000-0000-000043000000}"/>
    <cellStyle name="20% - Ênfase2 4 4" xfId="355" xr:uid="{00000000-0005-0000-0000-000044000000}"/>
    <cellStyle name="20% - Ênfase2 5" xfId="99" xr:uid="{00000000-0005-0000-0000-000045000000}"/>
    <cellStyle name="20% - Ênfase2 5 2" xfId="237" xr:uid="{00000000-0005-0000-0000-000046000000}"/>
    <cellStyle name="20% - Ênfase2 5 2 2" xfId="497" xr:uid="{00000000-0005-0000-0000-000047000000}"/>
    <cellStyle name="20% - Ênfase2 5 3" xfId="369" xr:uid="{00000000-0005-0000-0000-000048000000}"/>
    <cellStyle name="20% - Ênfase2 6" xfId="156" xr:uid="{00000000-0005-0000-0000-000049000000}"/>
    <cellStyle name="20% - Ênfase2 6 2" xfId="287" xr:uid="{00000000-0005-0000-0000-00004A000000}"/>
    <cellStyle name="20% - Ênfase2 6 2 2" xfId="547" xr:uid="{00000000-0005-0000-0000-00004B000000}"/>
    <cellStyle name="20% - Ênfase2 6 3" xfId="419" xr:uid="{00000000-0005-0000-0000-00004C000000}"/>
    <cellStyle name="20% - Ênfase2 7" xfId="170" xr:uid="{00000000-0005-0000-0000-00004D000000}"/>
    <cellStyle name="20% - Ênfase2 7 2" xfId="301" xr:uid="{00000000-0005-0000-0000-00004E000000}"/>
    <cellStyle name="20% - Ênfase2 7 2 2" xfId="561" xr:uid="{00000000-0005-0000-0000-00004F000000}"/>
    <cellStyle name="20% - Ênfase2 7 3" xfId="433" xr:uid="{00000000-0005-0000-0000-000050000000}"/>
    <cellStyle name="20% - Ênfase2 8" xfId="184" xr:uid="{00000000-0005-0000-0000-000051000000}"/>
    <cellStyle name="20% - Ênfase2 8 2" xfId="447" xr:uid="{00000000-0005-0000-0000-000052000000}"/>
    <cellStyle name="20% - Ênfase2 9" xfId="316" xr:uid="{00000000-0005-0000-0000-000053000000}"/>
    <cellStyle name="20% - Ênfase3" xfId="27" builtinId="38" customBuiltin="1"/>
    <cellStyle name="20% - Ênfase3 10" xfId="577" xr:uid="{00000000-0005-0000-0000-000055000000}"/>
    <cellStyle name="20% - Ênfase3 11" xfId="591" xr:uid="{00000000-0005-0000-0000-000056000000}"/>
    <cellStyle name="20% - Ênfase3 12" xfId="608" xr:uid="{2C538437-63FE-48C9-9625-B26FEA2E6E21}"/>
    <cellStyle name="20% - Ênfase3 13" xfId="628" xr:uid="{14832452-CDB9-477B-98C7-FAD35BBBBE24}"/>
    <cellStyle name="20% - Ênfase3 14" xfId="649" xr:uid="{28205AB1-BCDD-45A1-A6C2-B8B06B0148D2}"/>
    <cellStyle name="20% - Ênfase3 15" xfId="669" xr:uid="{25CD2904-1E06-4087-A123-2FB4A46ED0BD}"/>
    <cellStyle name="20% - Ênfase3 16" xfId="690" xr:uid="{69CF8CC6-035A-4DED-ABF1-8CF43B1678ED}"/>
    <cellStyle name="20% - Ênfase3 2" xfId="45" xr:uid="{00000000-0005-0000-0000-000057000000}"/>
    <cellStyle name="20% - Ênfase3 2 2" xfId="114" xr:uid="{00000000-0005-0000-0000-000058000000}"/>
    <cellStyle name="20% - Ênfase3 2 2 2" xfId="250" xr:uid="{00000000-0005-0000-0000-000059000000}"/>
    <cellStyle name="20% - Ênfase3 2 2 2 2" xfId="510" xr:uid="{00000000-0005-0000-0000-00005A000000}"/>
    <cellStyle name="20% - Ênfase3 2 2 3" xfId="382" xr:uid="{00000000-0005-0000-0000-00005B000000}"/>
    <cellStyle name="20% - Ênfase3 2 3" xfId="199" xr:uid="{00000000-0005-0000-0000-00005C000000}"/>
    <cellStyle name="20% - Ênfase3 2 3 2" xfId="460" xr:uid="{00000000-0005-0000-0000-00005D000000}"/>
    <cellStyle name="20% - Ênfase3 2 4" xfId="331" xr:uid="{00000000-0005-0000-0000-00005E000000}"/>
    <cellStyle name="20% - Ênfase3 3" xfId="75" xr:uid="{00000000-0005-0000-0000-00005F000000}"/>
    <cellStyle name="20% - Ênfase3 3 2" xfId="134" xr:uid="{00000000-0005-0000-0000-000060000000}"/>
    <cellStyle name="20% - Ênfase3 3 2 2" xfId="266" xr:uid="{00000000-0005-0000-0000-000061000000}"/>
    <cellStyle name="20% - Ênfase3 3 2 2 2" xfId="526" xr:uid="{00000000-0005-0000-0000-000062000000}"/>
    <cellStyle name="20% - Ênfase3 3 2 3" xfId="398" xr:uid="{00000000-0005-0000-0000-000063000000}"/>
    <cellStyle name="20% - Ênfase3 3 3" xfId="215" xr:uid="{00000000-0005-0000-0000-000064000000}"/>
    <cellStyle name="20% - Ênfase3 3 3 2" xfId="476" xr:uid="{00000000-0005-0000-0000-000065000000}"/>
    <cellStyle name="20% - Ênfase3 3 4" xfId="347" xr:uid="{00000000-0005-0000-0000-000066000000}"/>
    <cellStyle name="20% - Ênfase3 4" xfId="86" xr:uid="{00000000-0005-0000-0000-000067000000}"/>
    <cellStyle name="20% - Ênfase3 4 2" xfId="144" xr:uid="{00000000-0005-0000-0000-000068000000}"/>
    <cellStyle name="20% - Ênfase3 4 2 2" xfId="275" xr:uid="{00000000-0005-0000-0000-000069000000}"/>
    <cellStyle name="20% - Ênfase3 4 2 2 2" xfId="535" xr:uid="{00000000-0005-0000-0000-00006A000000}"/>
    <cellStyle name="20% - Ênfase3 4 2 3" xfId="407" xr:uid="{00000000-0005-0000-0000-00006B000000}"/>
    <cellStyle name="20% - Ênfase3 4 3" xfId="225" xr:uid="{00000000-0005-0000-0000-00006C000000}"/>
    <cellStyle name="20% - Ênfase3 4 3 2" xfId="485" xr:uid="{00000000-0005-0000-0000-00006D000000}"/>
    <cellStyle name="20% - Ênfase3 4 4" xfId="357" xr:uid="{00000000-0005-0000-0000-00006E000000}"/>
    <cellStyle name="20% - Ênfase3 5" xfId="101" xr:uid="{00000000-0005-0000-0000-00006F000000}"/>
    <cellStyle name="20% - Ênfase3 5 2" xfId="239" xr:uid="{00000000-0005-0000-0000-000070000000}"/>
    <cellStyle name="20% - Ênfase3 5 2 2" xfId="499" xr:uid="{00000000-0005-0000-0000-000071000000}"/>
    <cellStyle name="20% - Ênfase3 5 3" xfId="371" xr:uid="{00000000-0005-0000-0000-000072000000}"/>
    <cellStyle name="20% - Ênfase3 6" xfId="158" xr:uid="{00000000-0005-0000-0000-000073000000}"/>
    <cellStyle name="20% - Ênfase3 6 2" xfId="289" xr:uid="{00000000-0005-0000-0000-000074000000}"/>
    <cellStyle name="20% - Ênfase3 6 2 2" xfId="549" xr:uid="{00000000-0005-0000-0000-000075000000}"/>
    <cellStyle name="20% - Ênfase3 6 3" xfId="421" xr:uid="{00000000-0005-0000-0000-000076000000}"/>
    <cellStyle name="20% - Ênfase3 7" xfId="172" xr:uid="{00000000-0005-0000-0000-000077000000}"/>
    <cellStyle name="20% - Ênfase3 7 2" xfId="303" xr:uid="{00000000-0005-0000-0000-000078000000}"/>
    <cellStyle name="20% - Ênfase3 7 2 2" xfId="563" xr:uid="{00000000-0005-0000-0000-000079000000}"/>
    <cellStyle name="20% - Ênfase3 7 3" xfId="435" xr:uid="{00000000-0005-0000-0000-00007A000000}"/>
    <cellStyle name="20% - Ênfase3 8" xfId="186" xr:uid="{00000000-0005-0000-0000-00007B000000}"/>
    <cellStyle name="20% - Ênfase3 8 2" xfId="449" xr:uid="{00000000-0005-0000-0000-00007C000000}"/>
    <cellStyle name="20% - Ênfase3 9" xfId="318" xr:uid="{00000000-0005-0000-0000-00007D000000}"/>
    <cellStyle name="20% - Ênfase4" xfId="31" builtinId="42" customBuiltin="1"/>
    <cellStyle name="20% - Ênfase4 10" xfId="579" xr:uid="{00000000-0005-0000-0000-00007F000000}"/>
    <cellStyle name="20% - Ênfase4 11" xfId="593" xr:uid="{00000000-0005-0000-0000-000080000000}"/>
    <cellStyle name="20% - Ênfase4 12" xfId="611" xr:uid="{02324DEA-891A-4D1B-BB86-8C29DD36847D}"/>
    <cellStyle name="20% - Ênfase4 13" xfId="631" xr:uid="{26C8F163-0727-402D-A198-09836E62F45A}"/>
    <cellStyle name="20% - Ênfase4 14" xfId="652" xr:uid="{CDB83FCB-554B-45D6-828C-4C1FD7EF3818}"/>
    <cellStyle name="20% - Ênfase4 15" xfId="672" xr:uid="{BEC1CC16-97C8-48CA-B721-7C6ACE6B3CD3}"/>
    <cellStyle name="20% - Ênfase4 16" xfId="693" xr:uid="{14EC8A71-42C2-45D1-8E0B-B32396123DAF}"/>
    <cellStyle name="20% - Ênfase4 2" xfId="46" xr:uid="{00000000-0005-0000-0000-000081000000}"/>
    <cellStyle name="20% - Ênfase4 2 2" xfId="115" xr:uid="{00000000-0005-0000-0000-000082000000}"/>
    <cellStyle name="20% - Ênfase4 2 2 2" xfId="251" xr:uid="{00000000-0005-0000-0000-000083000000}"/>
    <cellStyle name="20% - Ênfase4 2 2 2 2" xfId="511" xr:uid="{00000000-0005-0000-0000-000084000000}"/>
    <cellStyle name="20% - Ênfase4 2 2 3" xfId="383" xr:uid="{00000000-0005-0000-0000-000085000000}"/>
    <cellStyle name="20% - Ênfase4 2 3" xfId="200" xr:uid="{00000000-0005-0000-0000-000086000000}"/>
    <cellStyle name="20% - Ênfase4 2 3 2" xfId="461" xr:uid="{00000000-0005-0000-0000-000087000000}"/>
    <cellStyle name="20% - Ênfase4 2 4" xfId="332" xr:uid="{00000000-0005-0000-0000-000088000000}"/>
    <cellStyle name="20% - Ênfase4 3" xfId="77" xr:uid="{00000000-0005-0000-0000-000089000000}"/>
    <cellStyle name="20% - Ênfase4 3 2" xfId="136" xr:uid="{00000000-0005-0000-0000-00008A000000}"/>
    <cellStyle name="20% - Ênfase4 3 2 2" xfId="268" xr:uid="{00000000-0005-0000-0000-00008B000000}"/>
    <cellStyle name="20% - Ênfase4 3 2 2 2" xfId="528" xr:uid="{00000000-0005-0000-0000-00008C000000}"/>
    <cellStyle name="20% - Ênfase4 3 2 3" xfId="400" xr:uid="{00000000-0005-0000-0000-00008D000000}"/>
    <cellStyle name="20% - Ênfase4 3 3" xfId="217" xr:uid="{00000000-0005-0000-0000-00008E000000}"/>
    <cellStyle name="20% - Ênfase4 3 3 2" xfId="478" xr:uid="{00000000-0005-0000-0000-00008F000000}"/>
    <cellStyle name="20% - Ênfase4 3 4" xfId="349" xr:uid="{00000000-0005-0000-0000-000090000000}"/>
    <cellStyle name="20% - Ênfase4 4" xfId="88" xr:uid="{00000000-0005-0000-0000-000091000000}"/>
    <cellStyle name="20% - Ênfase4 4 2" xfId="146" xr:uid="{00000000-0005-0000-0000-000092000000}"/>
    <cellStyle name="20% - Ênfase4 4 2 2" xfId="277" xr:uid="{00000000-0005-0000-0000-000093000000}"/>
    <cellStyle name="20% - Ênfase4 4 2 2 2" xfId="537" xr:uid="{00000000-0005-0000-0000-000094000000}"/>
    <cellStyle name="20% - Ênfase4 4 2 3" xfId="409" xr:uid="{00000000-0005-0000-0000-000095000000}"/>
    <cellStyle name="20% - Ênfase4 4 3" xfId="227" xr:uid="{00000000-0005-0000-0000-000096000000}"/>
    <cellStyle name="20% - Ênfase4 4 3 2" xfId="487" xr:uid="{00000000-0005-0000-0000-000097000000}"/>
    <cellStyle name="20% - Ênfase4 4 4" xfId="359" xr:uid="{00000000-0005-0000-0000-000098000000}"/>
    <cellStyle name="20% - Ênfase4 5" xfId="103" xr:uid="{00000000-0005-0000-0000-000099000000}"/>
    <cellStyle name="20% - Ênfase4 5 2" xfId="241" xr:uid="{00000000-0005-0000-0000-00009A000000}"/>
    <cellStyle name="20% - Ênfase4 5 2 2" xfId="501" xr:uid="{00000000-0005-0000-0000-00009B000000}"/>
    <cellStyle name="20% - Ênfase4 5 3" xfId="373" xr:uid="{00000000-0005-0000-0000-00009C000000}"/>
    <cellStyle name="20% - Ênfase4 6" xfId="160" xr:uid="{00000000-0005-0000-0000-00009D000000}"/>
    <cellStyle name="20% - Ênfase4 6 2" xfId="291" xr:uid="{00000000-0005-0000-0000-00009E000000}"/>
    <cellStyle name="20% - Ênfase4 6 2 2" xfId="551" xr:uid="{00000000-0005-0000-0000-00009F000000}"/>
    <cellStyle name="20% - Ênfase4 6 3" xfId="423" xr:uid="{00000000-0005-0000-0000-0000A0000000}"/>
    <cellStyle name="20% - Ênfase4 7" xfId="174" xr:uid="{00000000-0005-0000-0000-0000A1000000}"/>
    <cellStyle name="20% - Ênfase4 7 2" xfId="305" xr:uid="{00000000-0005-0000-0000-0000A2000000}"/>
    <cellStyle name="20% - Ênfase4 7 2 2" xfId="565" xr:uid="{00000000-0005-0000-0000-0000A3000000}"/>
    <cellStyle name="20% - Ênfase4 7 3" xfId="437" xr:uid="{00000000-0005-0000-0000-0000A4000000}"/>
    <cellStyle name="20% - Ênfase4 8" xfId="188" xr:uid="{00000000-0005-0000-0000-0000A5000000}"/>
    <cellStyle name="20% - Ênfase4 8 2" xfId="451" xr:uid="{00000000-0005-0000-0000-0000A6000000}"/>
    <cellStyle name="20% - Ênfase4 9" xfId="320" xr:uid="{00000000-0005-0000-0000-0000A7000000}"/>
    <cellStyle name="20% - Ênfase5" xfId="35" builtinId="46" customBuiltin="1"/>
    <cellStyle name="20% - Ênfase5 10" xfId="595" xr:uid="{00000000-0005-0000-0000-0000A9000000}"/>
    <cellStyle name="20% - Ênfase5 11" xfId="614" xr:uid="{FE15844D-E9F3-4AC7-9B61-DEEBD83EB0F4}"/>
    <cellStyle name="20% - Ênfase5 12" xfId="634" xr:uid="{0909B922-FD8D-49FA-AEBD-CDA01F7C2047}"/>
    <cellStyle name="20% - Ênfase5 13" xfId="655" xr:uid="{1F3FF3B7-BD09-4A92-AD31-4E3E3F10BEA8}"/>
    <cellStyle name="20% - Ênfase5 14" xfId="675" xr:uid="{4576F720-65D3-485E-904E-126E7A88AA63}"/>
    <cellStyle name="20% - Ênfase5 15" xfId="696" xr:uid="{18E93176-A7A3-4444-BAB8-11B72C710543}"/>
    <cellStyle name="20% - Ênfase5 2" xfId="47" xr:uid="{00000000-0005-0000-0000-0000AA000000}"/>
    <cellStyle name="20% - Ênfase5 2 2" xfId="116" xr:uid="{00000000-0005-0000-0000-0000AB000000}"/>
    <cellStyle name="20% - Ênfase5 2 2 2" xfId="252" xr:uid="{00000000-0005-0000-0000-0000AC000000}"/>
    <cellStyle name="20% - Ênfase5 2 2 2 2" xfId="512" xr:uid="{00000000-0005-0000-0000-0000AD000000}"/>
    <cellStyle name="20% - Ênfase5 2 2 3" xfId="384" xr:uid="{00000000-0005-0000-0000-0000AE000000}"/>
    <cellStyle name="20% - Ênfase5 2 3" xfId="201" xr:uid="{00000000-0005-0000-0000-0000AF000000}"/>
    <cellStyle name="20% - Ênfase5 2 3 2" xfId="462" xr:uid="{00000000-0005-0000-0000-0000B0000000}"/>
    <cellStyle name="20% - Ênfase5 2 4" xfId="333" xr:uid="{00000000-0005-0000-0000-0000B1000000}"/>
    <cellStyle name="20% - Ênfase5 3" xfId="90" xr:uid="{00000000-0005-0000-0000-0000B2000000}"/>
    <cellStyle name="20% - Ênfase5 3 2" xfId="148" xr:uid="{00000000-0005-0000-0000-0000B3000000}"/>
    <cellStyle name="20% - Ênfase5 3 2 2" xfId="279" xr:uid="{00000000-0005-0000-0000-0000B4000000}"/>
    <cellStyle name="20% - Ênfase5 3 2 2 2" xfId="539" xr:uid="{00000000-0005-0000-0000-0000B5000000}"/>
    <cellStyle name="20% - Ênfase5 3 2 3" xfId="411" xr:uid="{00000000-0005-0000-0000-0000B6000000}"/>
    <cellStyle name="20% - Ênfase5 3 3" xfId="229" xr:uid="{00000000-0005-0000-0000-0000B7000000}"/>
    <cellStyle name="20% - Ênfase5 3 3 2" xfId="489" xr:uid="{00000000-0005-0000-0000-0000B8000000}"/>
    <cellStyle name="20% - Ênfase5 3 4" xfId="361" xr:uid="{00000000-0005-0000-0000-0000B9000000}"/>
    <cellStyle name="20% - Ênfase5 4" xfId="105" xr:uid="{00000000-0005-0000-0000-0000BA000000}"/>
    <cellStyle name="20% - Ênfase5 4 2" xfId="243" xr:uid="{00000000-0005-0000-0000-0000BB000000}"/>
    <cellStyle name="20% - Ênfase5 4 2 2" xfId="503" xr:uid="{00000000-0005-0000-0000-0000BC000000}"/>
    <cellStyle name="20% - Ênfase5 4 3" xfId="375" xr:uid="{00000000-0005-0000-0000-0000BD000000}"/>
    <cellStyle name="20% - Ênfase5 5" xfId="162" xr:uid="{00000000-0005-0000-0000-0000BE000000}"/>
    <cellStyle name="20% - Ênfase5 5 2" xfId="293" xr:uid="{00000000-0005-0000-0000-0000BF000000}"/>
    <cellStyle name="20% - Ênfase5 5 2 2" xfId="553" xr:uid="{00000000-0005-0000-0000-0000C0000000}"/>
    <cellStyle name="20% - Ênfase5 5 3" xfId="425" xr:uid="{00000000-0005-0000-0000-0000C1000000}"/>
    <cellStyle name="20% - Ênfase5 6" xfId="176" xr:uid="{00000000-0005-0000-0000-0000C2000000}"/>
    <cellStyle name="20% - Ênfase5 6 2" xfId="307" xr:uid="{00000000-0005-0000-0000-0000C3000000}"/>
    <cellStyle name="20% - Ênfase5 6 2 2" xfId="567" xr:uid="{00000000-0005-0000-0000-0000C4000000}"/>
    <cellStyle name="20% - Ênfase5 6 3" xfId="439" xr:uid="{00000000-0005-0000-0000-0000C5000000}"/>
    <cellStyle name="20% - Ênfase5 7" xfId="190" xr:uid="{00000000-0005-0000-0000-0000C6000000}"/>
    <cellStyle name="20% - Ênfase5 7 2" xfId="453" xr:uid="{00000000-0005-0000-0000-0000C7000000}"/>
    <cellStyle name="20% - Ênfase5 8" xfId="322" xr:uid="{00000000-0005-0000-0000-0000C8000000}"/>
    <cellStyle name="20% - Ênfase5 9" xfId="581" xr:uid="{00000000-0005-0000-0000-0000C9000000}"/>
    <cellStyle name="20% - Ênfase6" xfId="39" builtinId="50" customBuiltin="1"/>
    <cellStyle name="20% - Ênfase6 10" xfId="597" xr:uid="{00000000-0005-0000-0000-0000CB000000}"/>
    <cellStyle name="20% - Ênfase6 11" xfId="617" xr:uid="{3417B176-B913-4A0E-8B29-E2C45F61981F}"/>
    <cellStyle name="20% - Ênfase6 12" xfId="637" xr:uid="{6F7FF8D7-0FF1-4F5D-ADE9-68EF4DDE810A}"/>
    <cellStyle name="20% - Ênfase6 13" xfId="658" xr:uid="{AF486C77-31DC-4DFC-B6C5-D0D1471A9417}"/>
    <cellStyle name="20% - Ênfase6 14" xfId="678" xr:uid="{A39C04B9-8DA6-4F63-AB44-2795DB0DCA4D}"/>
    <cellStyle name="20% - Ênfase6 15" xfId="699" xr:uid="{BBA492BA-72DF-4DA8-9818-13B77F5BA219}"/>
    <cellStyle name="20% - Ênfase6 2" xfId="48" xr:uid="{00000000-0005-0000-0000-0000CC000000}"/>
    <cellStyle name="20% - Ênfase6 2 2" xfId="117" xr:uid="{00000000-0005-0000-0000-0000CD000000}"/>
    <cellStyle name="20% - Ênfase6 2 2 2" xfId="253" xr:uid="{00000000-0005-0000-0000-0000CE000000}"/>
    <cellStyle name="20% - Ênfase6 2 2 2 2" xfId="513" xr:uid="{00000000-0005-0000-0000-0000CF000000}"/>
    <cellStyle name="20% - Ênfase6 2 2 3" xfId="385" xr:uid="{00000000-0005-0000-0000-0000D0000000}"/>
    <cellStyle name="20% - Ênfase6 2 3" xfId="202" xr:uid="{00000000-0005-0000-0000-0000D1000000}"/>
    <cellStyle name="20% - Ênfase6 2 3 2" xfId="463" xr:uid="{00000000-0005-0000-0000-0000D2000000}"/>
    <cellStyle name="20% - Ênfase6 2 4" xfId="334" xr:uid="{00000000-0005-0000-0000-0000D3000000}"/>
    <cellStyle name="20% - Ênfase6 3" xfId="92" xr:uid="{00000000-0005-0000-0000-0000D4000000}"/>
    <cellStyle name="20% - Ênfase6 3 2" xfId="150" xr:uid="{00000000-0005-0000-0000-0000D5000000}"/>
    <cellStyle name="20% - Ênfase6 3 2 2" xfId="281" xr:uid="{00000000-0005-0000-0000-0000D6000000}"/>
    <cellStyle name="20% - Ênfase6 3 2 2 2" xfId="541" xr:uid="{00000000-0005-0000-0000-0000D7000000}"/>
    <cellStyle name="20% - Ênfase6 3 2 3" xfId="413" xr:uid="{00000000-0005-0000-0000-0000D8000000}"/>
    <cellStyle name="20% - Ênfase6 3 3" xfId="231" xr:uid="{00000000-0005-0000-0000-0000D9000000}"/>
    <cellStyle name="20% - Ênfase6 3 3 2" xfId="491" xr:uid="{00000000-0005-0000-0000-0000DA000000}"/>
    <cellStyle name="20% - Ênfase6 3 4" xfId="363" xr:uid="{00000000-0005-0000-0000-0000DB000000}"/>
    <cellStyle name="20% - Ênfase6 4" xfId="107" xr:uid="{00000000-0005-0000-0000-0000DC000000}"/>
    <cellStyle name="20% - Ênfase6 4 2" xfId="245" xr:uid="{00000000-0005-0000-0000-0000DD000000}"/>
    <cellStyle name="20% - Ênfase6 4 2 2" xfId="505" xr:uid="{00000000-0005-0000-0000-0000DE000000}"/>
    <cellStyle name="20% - Ênfase6 4 3" xfId="377" xr:uid="{00000000-0005-0000-0000-0000DF000000}"/>
    <cellStyle name="20% - Ênfase6 5" xfId="164" xr:uid="{00000000-0005-0000-0000-0000E0000000}"/>
    <cellStyle name="20% - Ênfase6 5 2" xfId="295" xr:uid="{00000000-0005-0000-0000-0000E1000000}"/>
    <cellStyle name="20% - Ênfase6 5 2 2" xfId="555" xr:uid="{00000000-0005-0000-0000-0000E2000000}"/>
    <cellStyle name="20% - Ênfase6 5 3" xfId="427" xr:uid="{00000000-0005-0000-0000-0000E3000000}"/>
    <cellStyle name="20% - Ênfase6 6" xfId="178" xr:uid="{00000000-0005-0000-0000-0000E4000000}"/>
    <cellStyle name="20% - Ênfase6 6 2" xfId="309" xr:uid="{00000000-0005-0000-0000-0000E5000000}"/>
    <cellStyle name="20% - Ênfase6 6 2 2" xfId="569" xr:uid="{00000000-0005-0000-0000-0000E6000000}"/>
    <cellStyle name="20% - Ênfase6 6 3" xfId="441" xr:uid="{00000000-0005-0000-0000-0000E7000000}"/>
    <cellStyle name="20% - Ênfase6 7" xfId="192" xr:uid="{00000000-0005-0000-0000-0000E8000000}"/>
    <cellStyle name="20% - Ênfase6 7 2" xfId="455" xr:uid="{00000000-0005-0000-0000-0000E9000000}"/>
    <cellStyle name="20% - Ênfase6 8" xfId="324" xr:uid="{00000000-0005-0000-0000-0000EA000000}"/>
    <cellStyle name="20% - Ênfase6 9" xfId="583" xr:uid="{00000000-0005-0000-0000-0000EB000000}"/>
    <cellStyle name="40% - Ênfase1" xfId="20" builtinId="31" customBuiltin="1"/>
    <cellStyle name="40% - Ênfase1 10" xfId="588" xr:uid="{00000000-0005-0000-0000-0000ED000000}"/>
    <cellStyle name="40% - Ênfase1 11" xfId="603" xr:uid="{4AF15EF7-E334-4B17-B846-96EB0CECAE46}"/>
    <cellStyle name="40% - Ênfase1 12" xfId="623" xr:uid="{FE006182-4222-442B-B945-1F17DD1E15F7}"/>
    <cellStyle name="40% - Ênfase1 13" xfId="644" xr:uid="{830E9D4E-E9EB-4B16-8BF8-31A0ADDE91E0}"/>
    <cellStyle name="40% - Ênfase1 14" xfId="664" xr:uid="{0A619936-5891-42C6-BA1F-44BACA3A1FDF}"/>
    <cellStyle name="40% - Ênfase1 15" xfId="685" xr:uid="{AB90CE93-33F3-49A7-A362-9D23194CFF4E}"/>
    <cellStyle name="40% - Ênfase1 2" xfId="49" xr:uid="{00000000-0005-0000-0000-0000EE000000}"/>
    <cellStyle name="40% - Ênfase1 2 2" xfId="118" xr:uid="{00000000-0005-0000-0000-0000EF000000}"/>
    <cellStyle name="40% - Ênfase1 2 2 2" xfId="254" xr:uid="{00000000-0005-0000-0000-0000F0000000}"/>
    <cellStyle name="40% - Ênfase1 2 2 2 2" xfId="514" xr:uid="{00000000-0005-0000-0000-0000F1000000}"/>
    <cellStyle name="40% - Ênfase1 2 2 3" xfId="386" xr:uid="{00000000-0005-0000-0000-0000F2000000}"/>
    <cellStyle name="40% - Ênfase1 2 3" xfId="203" xr:uid="{00000000-0005-0000-0000-0000F3000000}"/>
    <cellStyle name="40% - Ênfase1 2 3 2" xfId="464" xr:uid="{00000000-0005-0000-0000-0000F4000000}"/>
    <cellStyle name="40% - Ênfase1 2 4" xfId="335" xr:uid="{00000000-0005-0000-0000-0000F5000000}"/>
    <cellStyle name="40% - Ênfase1 3" xfId="83" xr:uid="{00000000-0005-0000-0000-0000F6000000}"/>
    <cellStyle name="40% - Ênfase1 3 2" xfId="141" xr:uid="{00000000-0005-0000-0000-0000F7000000}"/>
    <cellStyle name="40% - Ênfase1 3 2 2" xfId="272" xr:uid="{00000000-0005-0000-0000-0000F8000000}"/>
    <cellStyle name="40% - Ênfase1 3 2 2 2" xfId="532" xr:uid="{00000000-0005-0000-0000-0000F9000000}"/>
    <cellStyle name="40% - Ênfase1 3 2 3" xfId="404" xr:uid="{00000000-0005-0000-0000-0000FA000000}"/>
    <cellStyle name="40% - Ênfase1 3 3" xfId="222" xr:uid="{00000000-0005-0000-0000-0000FB000000}"/>
    <cellStyle name="40% - Ênfase1 3 3 2" xfId="482" xr:uid="{00000000-0005-0000-0000-0000FC000000}"/>
    <cellStyle name="40% - Ênfase1 3 4" xfId="354" xr:uid="{00000000-0005-0000-0000-0000FD000000}"/>
    <cellStyle name="40% - Ênfase1 4" xfId="98" xr:uid="{00000000-0005-0000-0000-0000FE000000}"/>
    <cellStyle name="40% - Ênfase1 4 2" xfId="236" xr:uid="{00000000-0005-0000-0000-0000FF000000}"/>
    <cellStyle name="40% - Ênfase1 4 2 2" xfId="496" xr:uid="{00000000-0005-0000-0000-000000010000}"/>
    <cellStyle name="40% - Ênfase1 4 3" xfId="368" xr:uid="{00000000-0005-0000-0000-000001010000}"/>
    <cellStyle name="40% - Ênfase1 5" xfId="155" xr:uid="{00000000-0005-0000-0000-000002010000}"/>
    <cellStyle name="40% - Ênfase1 5 2" xfId="286" xr:uid="{00000000-0005-0000-0000-000003010000}"/>
    <cellStyle name="40% - Ênfase1 5 2 2" xfId="546" xr:uid="{00000000-0005-0000-0000-000004010000}"/>
    <cellStyle name="40% - Ênfase1 5 3" xfId="418" xr:uid="{00000000-0005-0000-0000-000005010000}"/>
    <cellStyle name="40% - Ênfase1 6" xfId="169" xr:uid="{00000000-0005-0000-0000-000006010000}"/>
    <cellStyle name="40% - Ênfase1 6 2" xfId="300" xr:uid="{00000000-0005-0000-0000-000007010000}"/>
    <cellStyle name="40% - Ênfase1 6 2 2" xfId="560" xr:uid="{00000000-0005-0000-0000-000008010000}"/>
    <cellStyle name="40% - Ênfase1 6 3" xfId="432" xr:uid="{00000000-0005-0000-0000-000009010000}"/>
    <cellStyle name="40% - Ênfase1 7" xfId="183" xr:uid="{00000000-0005-0000-0000-00000A010000}"/>
    <cellStyle name="40% - Ênfase1 7 2" xfId="446" xr:uid="{00000000-0005-0000-0000-00000B010000}"/>
    <cellStyle name="40% - Ênfase1 8" xfId="315" xr:uid="{00000000-0005-0000-0000-00000C010000}"/>
    <cellStyle name="40% - Ênfase1 9" xfId="574" xr:uid="{00000000-0005-0000-0000-00000D010000}"/>
    <cellStyle name="40% - Ênfase2" xfId="24" builtinId="35" customBuiltin="1"/>
    <cellStyle name="40% - Ênfase2 10" xfId="590" xr:uid="{00000000-0005-0000-0000-00000F010000}"/>
    <cellStyle name="40% - Ênfase2 11" xfId="606" xr:uid="{DE83D656-9740-4040-9669-A389DC9EEDB7}"/>
    <cellStyle name="40% - Ênfase2 12" xfId="626" xr:uid="{6972634D-4166-4C92-AD98-850595421998}"/>
    <cellStyle name="40% - Ênfase2 13" xfId="647" xr:uid="{3ECC5699-F71A-44C0-84A2-CA9A561A07A0}"/>
    <cellStyle name="40% - Ênfase2 14" xfId="667" xr:uid="{2FEA7623-A0F1-4CDC-AC46-27B033093820}"/>
    <cellStyle name="40% - Ênfase2 15" xfId="688" xr:uid="{69C4F104-02F0-4141-A09B-6449CA3E44CD}"/>
    <cellStyle name="40% - Ênfase2 2" xfId="50" xr:uid="{00000000-0005-0000-0000-000010010000}"/>
    <cellStyle name="40% - Ênfase2 2 2" xfId="119" xr:uid="{00000000-0005-0000-0000-000011010000}"/>
    <cellStyle name="40% - Ênfase2 2 2 2" xfId="255" xr:uid="{00000000-0005-0000-0000-000012010000}"/>
    <cellStyle name="40% - Ênfase2 2 2 2 2" xfId="515" xr:uid="{00000000-0005-0000-0000-000013010000}"/>
    <cellStyle name="40% - Ênfase2 2 2 3" xfId="387" xr:uid="{00000000-0005-0000-0000-000014010000}"/>
    <cellStyle name="40% - Ênfase2 2 3" xfId="204" xr:uid="{00000000-0005-0000-0000-000015010000}"/>
    <cellStyle name="40% - Ênfase2 2 3 2" xfId="465" xr:uid="{00000000-0005-0000-0000-000016010000}"/>
    <cellStyle name="40% - Ênfase2 2 4" xfId="336" xr:uid="{00000000-0005-0000-0000-000017010000}"/>
    <cellStyle name="40% - Ênfase2 3" xfId="85" xr:uid="{00000000-0005-0000-0000-000018010000}"/>
    <cellStyle name="40% - Ênfase2 3 2" xfId="143" xr:uid="{00000000-0005-0000-0000-000019010000}"/>
    <cellStyle name="40% - Ênfase2 3 2 2" xfId="274" xr:uid="{00000000-0005-0000-0000-00001A010000}"/>
    <cellStyle name="40% - Ênfase2 3 2 2 2" xfId="534" xr:uid="{00000000-0005-0000-0000-00001B010000}"/>
    <cellStyle name="40% - Ênfase2 3 2 3" xfId="406" xr:uid="{00000000-0005-0000-0000-00001C010000}"/>
    <cellStyle name="40% - Ênfase2 3 3" xfId="224" xr:uid="{00000000-0005-0000-0000-00001D010000}"/>
    <cellStyle name="40% - Ênfase2 3 3 2" xfId="484" xr:uid="{00000000-0005-0000-0000-00001E010000}"/>
    <cellStyle name="40% - Ênfase2 3 4" xfId="356" xr:uid="{00000000-0005-0000-0000-00001F010000}"/>
    <cellStyle name="40% - Ênfase2 4" xfId="100" xr:uid="{00000000-0005-0000-0000-000020010000}"/>
    <cellStyle name="40% - Ênfase2 4 2" xfId="238" xr:uid="{00000000-0005-0000-0000-000021010000}"/>
    <cellStyle name="40% - Ênfase2 4 2 2" xfId="498" xr:uid="{00000000-0005-0000-0000-000022010000}"/>
    <cellStyle name="40% - Ênfase2 4 3" xfId="370" xr:uid="{00000000-0005-0000-0000-000023010000}"/>
    <cellStyle name="40% - Ênfase2 5" xfId="157" xr:uid="{00000000-0005-0000-0000-000024010000}"/>
    <cellStyle name="40% - Ênfase2 5 2" xfId="288" xr:uid="{00000000-0005-0000-0000-000025010000}"/>
    <cellStyle name="40% - Ênfase2 5 2 2" xfId="548" xr:uid="{00000000-0005-0000-0000-000026010000}"/>
    <cellStyle name="40% - Ênfase2 5 3" xfId="420" xr:uid="{00000000-0005-0000-0000-000027010000}"/>
    <cellStyle name="40% - Ênfase2 6" xfId="171" xr:uid="{00000000-0005-0000-0000-000028010000}"/>
    <cellStyle name="40% - Ênfase2 6 2" xfId="302" xr:uid="{00000000-0005-0000-0000-000029010000}"/>
    <cellStyle name="40% - Ênfase2 6 2 2" xfId="562" xr:uid="{00000000-0005-0000-0000-00002A010000}"/>
    <cellStyle name="40% - Ênfase2 6 3" xfId="434" xr:uid="{00000000-0005-0000-0000-00002B010000}"/>
    <cellStyle name="40% - Ênfase2 7" xfId="185" xr:uid="{00000000-0005-0000-0000-00002C010000}"/>
    <cellStyle name="40% - Ênfase2 7 2" xfId="448" xr:uid="{00000000-0005-0000-0000-00002D010000}"/>
    <cellStyle name="40% - Ênfase2 8" xfId="317" xr:uid="{00000000-0005-0000-0000-00002E010000}"/>
    <cellStyle name="40% - Ênfase2 9" xfId="576" xr:uid="{00000000-0005-0000-0000-00002F010000}"/>
    <cellStyle name="40% - Ênfase3" xfId="28" builtinId="39" customBuiltin="1"/>
    <cellStyle name="40% - Ênfase3 10" xfId="578" xr:uid="{00000000-0005-0000-0000-000031010000}"/>
    <cellStyle name="40% - Ênfase3 11" xfId="592" xr:uid="{00000000-0005-0000-0000-000032010000}"/>
    <cellStyle name="40% - Ênfase3 12" xfId="609" xr:uid="{2DA42072-D5B1-46D2-944A-CD3C68F714FA}"/>
    <cellStyle name="40% - Ênfase3 13" xfId="629" xr:uid="{9E6E7CFB-E6DF-4277-A2F5-FBF77A93E3CC}"/>
    <cellStyle name="40% - Ênfase3 14" xfId="650" xr:uid="{84D69D90-CB2B-41EC-B88E-BA053C00C463}"/>
    <cellStyle name="40% - Ênfase3 15" xfId="670" xr:uid="{8228DF20-163E-4DD2-BC55-F9778DFC1625}"/>
    <cellStyle name="40% - Ênfase3 16" xfId="691" xr:uid="{A37C66C0-1DC2-4CD2-B044-267631768F40}"/>
    <cellStyle name="40% - Ênfase3 2" xfId="51" xr:uid="{00000000-0005-0000-0000-000033010000}"/>
    <cellStyle name="40% - Ênfase3 2 2" xfId="120" xr:uid="{00000000-0005-0000-0000-000034010000}"/>
    <cellStyle name="40% - Ênfase3 2 2 2" xfId="256" xr:uid="{00000000-0005-0000-0000-000035010000}"/>
    <cellStyle name="40% - Ênfase3 2 2 2 2" xfId="516" xr:uid="{00000000-0005-0000-0000-000036010000}"/>
    <cellStyle name="40% - Ênfase3 2 2 3" xfId="388" xr:uid="{00000000-0005-0000-0000-000037010000}"/>
    <cellStyle name="40% - Ênfase3 2 3" xfId="205" xr:uid="{00000000-0005-0000-0000-000038010000}"/>
    <cellStyle name="40% - Ênfase3 2 3 2" xfId="466" xr:uid="{00000000-0005-0000-0000-000039010000}"/>
    <cellStyle name="40% - Ênfase3 2 4" xfId="337" xr:uid="{00000000-0005-0000-0000-00003A010000}"/>
    <cellStyle name="40% - Ênfase3 3" xfId="76" xr:uid="{00000000-0005-0000-0000-00003B010000}"/>
    <cellStyle name="40% - Ênfase3 3 2" xfId="135" xr:uid="{00000000-0005-0000-0000-00003C010000}"/>
    <cellStyle name="40% - Ênfase3 3 2 2" xfId="267" xr:uid="{00000000-0005-0000-0000-00003D010000}"/>
    <cellStyle name="40% - Ênfase3 3 2 2 2" xfId="527" xr:uid="{00000000-0005-0000-0000-00003E010000}"/>
    <cellStyle name="40% - Ênfase3 3 2 3" xfId="399" xr:uid="{00000000-0005-0000-0000-00003F010000}"/>
    <cellStyle name="40% - Ênfase3 3 3" xfId="216" xr:uid="{00000000-0005-0000-0000-000040010000}"/>
    <cellStyle name="40% - Ênfase3 3 3 2" xfId="477" xr:uid="{00000000-0005-0000-0000-000041010000}"/>
    <cellStyle name="40% - Ênfase3 3 4" xfId="348" xr:uid="{00000000-0005-0000-0000-000042010000}"/>
    <cellStyle name="40% - Ênfase3 4" xfId="87" xr:uid="{00000000-0005-0000-0000-000043010000}"/>
    <cellStyle name="40% - Ênfase3 4 2" xfId="145" xr:uid="{00000000-0005-0000-0000-000044010000}"/>
    <cellStyle name="40% - Ênfase3 4 2 2" xfId="276" xr:uid="{00000000-0005-0000-0000-000045010000}"/>
    <cellStyle name="40% - Ênfase3 4 2 2 2" xfId="536" xr:uid="{00000000-0005-0000-0000-000046010000}"/>
    <cellStyle name="40% - Ênfase3 4 2 3" xfId="408" xr:uid="{00000000-0005-0000-0000-000047010000}"/>
    <cellStyle name="40% - Ênfase3 4 3" xfId="226" xr:uid="{00000000-0005-0000-0000-000048010000}"/>
    <cellStyle name="40% - Ênfase3 4 3 2" xfId="486" xr:uid="{00000000-0005-0000-0000-000049010000}"/>
    <cellStyle name="40% - Ênfase3 4 4" xfId="358" xr:uid="{00000000-0005-0000-0000-00004A010000}"/>
    <cellStyle name="40% - Ênfase3 5" xfId="102" xr:uid="{00000000-0005-0000-0000-00004B010000}"/>
    <cellStyle name="40% - Ênfase3 5 2" xfId="240" xr:uid="{00000000-0005-0000-0000-00004C010000}"/>
    <cellStyle name="40% - Ênfase3 5 2 2" xfId="500" xr:uid="{00000000-0005-0000-0000-00004D010000}"/>
    <cellStyle name="40% - Ênfase3 5 3" xfId="372" xr:uid="{00000000-0005-0000-0000-00004E010000}"/>
    <cellStyle name="40% - Ênfase3 6" xfId="159" xr:uid="{00000000-0005-0000-0000-00004F010000}"/>
    <cellStyle name="40% - Ênfase3 6 2" xfId="290" xr:uid="{00000000-0005-0000-0000-000050010000}"/>
    <cellStyle name="40% - Ênfase3 6 2 2" xfId="550" xr:uid="{00000000-0005-0000-0000-000051010000}"/>
    <cellStyle name="40% - Ênfase3 6 3" xfId="422" xr:uid="{00000000-0005-0000-0000-000052010000}"/>
    <cellStyle name="40% - Ênfase3 7" xfId="173" xr:uid="{00000000-0005-0000-0000-000053010000}"/>
    <cellStyle name="40% - Ênfase3 7 2" xfId="304" xr:uid="{00000000-0005-0000-0000-000054010000}"/>
    <cellStyle name="40% - Ênfase3 7 2 2" xfId="564" xr:uid="{00000000-0005-0000-0000-000055010000}"/>
    <cellStyle name="40% - Ênfase3 7 3" xfId="436" xr:uid="{00000000-0005-0000-0000-000056010000}"/>
    <cellStyle name="40% - Ênfase3 8" xfId="187" xr:uid="{00000000-0005-0000-0000-000057010000}"/>
    <cellStyle name="40% - Ênfase3 8 2" xfId="450" xr:uid="{00000000-0005-0000-0000-000058010000}"/>
    <cellStyle name="40% - Ênfase3 9" xfId="319" xr:uid="{00000000-0005-0000-0000-000059010000}"/>
    <cellStyle name="40% - Ênfase4" xfId="32" builtinId="43" customBuiltin="1"/>
    <cellStyle name="40% - Ênfase4 10" xfId="594" xr:uid="{00000000-0005-0000-0000-00005B010000}"/>
    <cellStyle name="40% - Ênfase4 11" xfId="612" xr:uid="{C6D5ACF5-204D-4A9B-A2AF-D34868F81C83}"/>
    <cellStyle name="40% - Ênfase4 12" xfId="632" xr:uid="{3FB2C06A-07FF-4805-BFFA-034E0F1A03B1}"/>
    <cellStyle name="40% - Ênfase4 13" xfId="653" xr:uid="{5622077A-EA44-428D-9C55-67A01FEAAC08}"/>
    <cellStyle name="40% - Ênfase4 14" xfId="673" xr:uid="{3A1EAD53-C561-4D1A-BB3F-B93FD26946C8}"/>
    <cellStyle name="40% - Ênfase4 15" xfId="694" xr:uid="{269AA889-9A37-4596-87F0-150BD5C1356F}"/>
    <cellStyle name="40% - Ênfase4 2" xfId="52" xr:uid="{00000000-0005-0000-0000-00005C010000}"/>
    <cellStyle name="40% - Ênfase4 2 2" xfId="121" xr:uid="{00000000-0005-0000-0000-00005D010000}"/>
    <cellStyle name="40% - Ênfase4 2 2 2" xfId="257" xr:uid="{00000000-0005-0000-0000-00005E010000}"/>
    <cellStyle name="40% - Ênfase4 2 2 2 2" xfId="517" xr:uid="{00000000-0005-0000-0000-00005F010000}"/>
    <cellStyle name="40% - Ênfase4 2 2 3" xfId="389" xr:uid="{00000000-0005-0000-0000-000060010000}"/>
    <cellStyle name="40% - Ênfase4 2 3" xfId="206" xr:uid="{00000000-0005-0000-0000-000061010000}"/>
    <cellStyle name="40% - Ênfase4 2 3 2" xfId="467" xr:uid="{00000000-0005-0000-0000-000062010000}"/>
    <cellStyle name="40% - Ênfase4 2 4" xfId="338" xr:uid="{00000000-0005-0000-0000-000063010000}"/>
    <cellStyle name="40% - Ênfase4 3" xfId="89" xr:uid="{00000000-0005-0000-0000-000064010000}"/>
    <cellStyle name="40% - Ênfase4 3 2" xfId="147" xr:uid="{00000000-0005-0000-0000-000065010000}"/>
    <cellStyle name="40% - Ênfase4 3 2 2" xfId="278" xr:uid="{00000000-0005-0000-0000-000066010000}"/>
    <cellStyle name="40% - Ênfase4 3 2 2 2" xfId="538" xr:uid="{00000000-0005-0000-0000-000067010000}"/>
    <cellStyle name="40% - Ênfase4 3 2 3" xfId="410" xr:uid="{00000000-0005-0000-0000-000068010000}"/>
    <cellStyle name="40% - Ênfase4 3 3" xfId="228" xr:uid="{00000000-0005-0000-0000-000069010000}"/>
    <cellStyle name="40% - Ênfase4 3 3 2" xfId="488" xr:uid="{00000000-0005-0000-0000-00006A010000}"/>
    <cellStyle name="40% - Ênfase4 3 4" xfId="360" xr:uid="{00000000-0005-0000-0000-00006B010000}"/>
    <cellStyle name="40% - Ênfase4 4" xfId="104" xr:uid="{00000000-0005-0000-0000-00006C010000}"/>
    <cellStyle name="40% - Ênfase4 4 2" xfId="242" xr:uid="{00000000-0005-0000-0000-00006D010000}"/>
    <cellStyle name="40% - Ênfase4 4 2 2" xfId="502" xr:uid="{00000000-0005-0000-0000-00006E010000}"/>
    <cellStyle name="40% - Ênfase4 4 3" xfId="374" xr:uid="{00000000-0005-0000-0000-00006F010000}"/>
    <cellStyle name="40% - Ênfase4 5" xfId="161" xr:uid="{00000000-0005-0000-0000-000070010000}"/>
    <cellStyle name="40% - Ênfase4 5 2" xfId="292" xr:uid="{00000000-0005-0000-0000-000071010000}"/>
    <cellStyle name="40% - Ênfase4 5 2 2" xfId="552" xr:uid="{00000000-0005-0000-0000-000072010000}"/>
    <cellStyle name="40% - Ênfase4 5 3" xfId="424" xr:uid="{00000000-0005-0000-0000-000073010000}"/>
    <cellStyle name="40% - Ênfase4 6" xfId="175" xr:uid="{00000000-0005-0000-0000-000074010000}"/>
    <cellStyle name="40% - Ênfase4 6 2" xfId="306" xr:uid="{00000000-0005-0000-0000-000075010000}"/>
    <cellStyle name="40% - Ênfase4 6 2 2" xfId="566" xr:uid="{00000000-0005-0000-0000-000076010000}"/>
    <cellStyle name="40% - Ênfase4 6 3" xfId="438" xr:uid="{00000000-0005-0000-0000-000077010000}"/>
    <cellStyle name="40% - Ênfase4 7" xfId="189" xr:uid="{00000000-0005-0000-0000-000078010000}"/>
    <cellStyle name="40% - Ênfase4 7 2" xfId="452" xr:uid="{00000000-0005-0000-0000-000079010000}"/>
    <cellStyle name="40% - Ênfase4 8" xfId="321" xr:uid="{00000000-0005-0000-0000-00007A010000}"/>
    <cellStyle name="40% - Ênfase4 9" xfId="580" xr:uid="{00000000-0005-0000-0000-00007B010000}"/>
    <cellStyle name="40% - Ênfase5" xfId="36" builtinId="47" customBuiltin="1"/>
    <cellStyle name="40% - Ênfase5 10" xfId="596" xr:uid="{00000000-0005-0000-0000-00007D010000}"/>
    <cellStyle name="40% - Ênfase5 11" xfId="615" xr:uid="{AC60D638-E82A-4058-A207-3268F72D3C29}"/>
    <cellStyle name="40% - Ênfase5 12" xfId="635" xr:uid="{00D740AC-DFB1-48A6-A24C-8C4303E401B3}"/>
    <cellStyle name="40% - Ênfase5 13" xfId="656" xr:uid="{66F536A2-A28D-4F5D-A203-0FA49734C2CA}"/>
    <cellStyle name="40% - Ênfase5 14" xfId="676" xr:uid="{BABE3329-9B98-4CE4-8D1C-A55D80F1D671}"/>
    <cellStyle name="40% - Ênfase5 15" xfId="697" xr:uid="{66BF1C51-F071-41D7-A137-FAF83381EE68}"/>
    <cellStyle name="40% - Ênfase5 2" xfId="53" xr:uid="{00000000-0005-0000-0000-00007E010000}"/>
    <cellStyle name="40% - Ênfase5 2 2" xfId="122" xr:uid="{00000000-0005-0000-0000-00007F010000}"/>
    <cellStyle name="40% - Ênfase5 2 2 2" xfId="258" xr:uid="{00000000-0005-0000-0000-000080010000}"/>
    <cellStyle name="40% - Ênfase5 2 2 2 2" xfId="518" xr:uid="{00000000-0005-0000-0000-000081010000}"/>
    <cellStyle name="40% - Ênfase5 2 2 3" xfId="390" xr:uid="{00000000-0005-0000-0000-000082010000}"/>
    <cellStyle name="40% - Ênfase5 2 3" xfId="207" xr:uid="{00000000-0005-0000-0000-000083010000}"/>
    <cellStyle name="40% - Ênfase5 2 3 2" xfId="468" xr:uid="{00000000-0005-0000-0000-000084010000}"/>
    <cellStyle name="40% - Ênfase5 2 4" xfId="339" xr:uid="{00000000-0005-0000-0000-000085010000}"/>
    <cellStyle name="40% - Ênfase5 3" xfId="91" xr:uid="{00000000-0005-0000-0000-000086010000}"/>
    <cellStyle name="40% - Ênfase5 3 2" xfId="149" xr:uid="{00000000-0005-0000-0000-000087010000}"/>
    <cellStyle name="40% - Ênfase5 3 2 2" xfId="280" xr:uid="{00000000-0005-0000-0000-000088010000}"/>
    <cellStyle name="40% - Ênfase5 3 2 2 2" xfId="540" xr:uid="{00000000-0005-0000-0000-000089010000}"/>
    <cellStyle name="40% - Ênfase5 3 2 3" xfId="412" xr:uid="{00000000-0005-0000-0000-00008A010000}"/>
    <cellStyle name="40% - Ênfase5 3 3" xfId="230" xr:uid="{00000000-0005-0000-0000-00008B010000}"/>
    <cellStyle name="40% - Ênfase5 3 3 2" xfId="490" xr:uid="{00000000-0005-0000-0000-00008C010000}"/>
    <cellStyle name="40% - Ênfase5 3 4" xfId="362" xr:uid="{00000000-0005-0000-0000-00008D010000}"/>
    <cellStyle name="40% - Ênfase5 4" xfId="106" xr:uid="{00000000-0005-0000-0000-00008E010000}"/>
    <cellStyle name="40% - Ênfase5 4 2" xfId="244" xr:uid="{00000000-0005-0000-0000-00008F010000}"/>
    <cellStyle name="40% - Ênfase5 4 2 2" xfId="504" xr:uid="{00000000-0005-0000-0000-000090010000}"/>
    <cellStyle name="40% - Ênfase5 4 3" xfId="376" xr:uid="{00000000-0005-0000-0000-000091010000}"/>
    <cellStyle name="40% - Ênfase5 5" xfId="163" xr:uid="{00000000-0005-0000-0000-000092010000}"/>
    <cellStyle name="40% - Ênfase5 5 2" xfId="294" xr:uid="{00000000-0005-0000-0000-000093010000}"/>
    <cellStyle name="40% - Ênfase5 5 2 2" xfId="554" xr:uid="{00000000-0005-0000-0000-000094010000}"/>
    <cellStyle name="40% - Ênfase5 5 3" xfId="426" xr:uid="{00000000-0005-0000-0000-000095010000}"/>
    <cellStyle name="40% - Ênfase5 6" xfId="177" xr:uid="{00000000-0005-0000-0000-000096010000}"/>
    <cellStyle name="40% - Ênfase5 6 2" xfId="308" xr:uid="{00000000-0005-0000-0000-000097010000}"/>
    <cellStyle name="40% - Ênfase5 6 2 2" xfId="568" xr:uid="{00000000-0005-0000-0000-000098010000}"/>
    <cellStyle name="40% - Ênfase5 6 3" xfId="440" xr:uid="{00000000-0005-0000-0000-000099010000}"/>
    <cellStyle name="40% - Ênfase5 7" xfId="191" xr:uid="{00000000-0005-0000-0000-00009A010000}"/>
    <cellStyle name="40% - Ênfase5 7 2" xfId="454" xr:uid="{00000000-0005-0000-0000-00009B010000}"/>
    <cellStyle name="40% - Ênfase5 8" xfId="323" xr:uid="{00000000-0005-0000-0000-00009C010000}"/>
    <cellStyle name="40% - Ênfase5 9" xfId="582" xr:uid="{00000000-0005-0000-0000-00009D010000}"/>
    <cellStyle name="40% - Ênfase6" xfId="40" builtinId="51" customBuiltin="1"/>
    <cellStyle name="40% - Ênfase6 10" xfId="598" xr:uid="{00000000-0005-0000-0000-00009F010000}"/>
    <cellStyle name="40% - Ênfase6 11" xfId="618" xr:uid="{4EFB9070-74B6-4966-AA37-CB5CF625827C}"/>
    <cellStyle name="40% - Ênfase6 12" xfId="638" xr:uid="{4379B929-8B5B-4BD3-B99A-C1D8C834F744}"/>
    <cellStyle name="40% - Ênfase6 13" xfId="659" xr:uid="{D085711C-95CC-446D-AEAC-95DF17FC6A82}"/>
    <cellStyle name="40% - Ênfase6 14" xfId="679" xr:uid="{2697BD14-C291-45B7-ACC5-95E25EBA3980}"/>
    <cellStyle name="40% - Ênfase6 15" xfId="700" xr:uid="{A2D96BB5-7978-47E8-939E-DD2FF0475E28}"/>
    <cellStyle name="40% - Ênfase6 2" xfId="54" xr:uid="{00000000-0005-0000-0000-0000A0010000}"/>
    <cellStyle name="40% - Ênfase6 2 2" xfId="123" xr:uid="{00000000-0005-0000-0000-0000A1010000}"/>
    <cellStyle name="40% - Ênfase6 2 2 2" xfId="259" xr:uid="{00000000-0005-0000-0000-0000A2010000}"/>
    <cellStyle name="40% - Ênfase6 2 2 2 2" xfId="519" xr:uid="{00000000-0005-0000-0000-0000A3010000}"/>
    <cellStyle name="40% - Ênfase6 2 2 3" xfId="391" xr:uid="{00000000-0005-0000-0000-0000A4010000}"/>
    <cellStyle name="40% - Ênfase6 2 3" xfId="208" xr:uid="{00000000-0005-0000-0000-0000A5010000}"/>
    <cellStyle name="40% - Ênfase6 2 3 2" xfId="469" xr:uid="{00000000-0005-0000-0000-0000A6010000}"/>
    <cellStyle name="40% - Ênfase6 2 4" xfId="340" xr:uid="{00000000-0005-0000-0000-0000A7010000}"/>
    <cellStyle name="40% - Ênfase6 3" xfId="93" xr:uid="{00000000-0005-0000-0000-0000A8010000}"/>
    <cellStyle name="40% - Ênfase6 3 2" xfId="151" xr:uid="{00000000-0005-0000-0000-0000A9010000}"/>
    <cellStyle name="40% - Ênfase6 3 2 2" xfId="282" xr:uid="{00000000-0005-0000-0000-0000AA010000}"/>
    <cellStyle name="40% - Ênfase6 3 2 2 2" xfId="542" xr:uid="{00000000-0005-0000-0000-0000AB010000}"/>
    <cellStyle name="40% - Ênfase6 3 2 3" xfId="414" xr:uid="{00000000-0005-0000-0000-0000AC010000}"/>
    <cellStyle name="40% - Ênfase6 3 3" xfId="232" xr:uid="{00000000-0005-0000-0000-0000AD010000}"/>
    <cellStyle name="40% - Ênfase6 3 3 2" xfId="492" xr:uid="{00000000-0005-0000-0000-0000AE010000}"/>
    <cellStyle name="40% - Ênfase6 3 4" xfId="364" xr:uid="{00000000-0005-0000-0000-0000AF010000}"/>
    <cellStyle name="40% - Ênfase6 4" xfId="108" xr:uid="{00000000-0005-0000-0000-0000B0010000}"/>
    <cellStyle name="40% - Ênfase6 4 2" xfId="246" xr:uid="{00000000-0005-0000-0000-0000B1010000}"/>
    <cellStyle name="40% - Ênfase6 4 2 2" xfId="506" xr:uid="{00000000-0005-0000-0000-0000B2010000}"/>
    <cellStyle name="40% - Ênfase6 4 3" xfId="378" xr:uid="{00000000-0005-0000-0000-0000B3010000}"/>
    <cellStyle name="40% - Ênfase6 5" xfId="165" xr:uid="{00000000-0005-0000-0000-0000B4010000}"/>
    <cellStyle name="40% - Ênfase6 5 2" xfId="296" xr:uid="{00000000-0005-0000-0000-0000B5010000}"/>
    <cellStyle name="40% - Ênfase6 5 2 2" xfId="556" xr:uid="{00000000-0005-0000-0000-0000B6010000}"/>
    <cellStyle name="40% - Ênfase6 5 3" xfId="428" xr:uid="{00000000-0005-0000-0000-0000B7010000}"/>
    <cellStyle name="40% - Ênfase6 6" xfId="179" xr:uid="{00000000-0005-0000-0000-0000B8010000}"/>
    <cellStyle name="40% - Ênfase6 6 2" xfId="310" xr:uid="{00000000-0005-0000-0000-0000B9010000}"/>
    <cellStyle name="40% - Ênfase6 6 2 2" xfId="570" xr:uid="{00000000-0005-0000-0000-0000BA010000}"/>
    <cellStyle name="40% - Ênfase6 6 3" xfId="442" xr:uid="{00000000-0005-0000-0000-0000BB010000}"/>
    <cellStyle name="40% - Ênfase6 7" xfId="193" xr:uid="{00000000-0005-0000-0000-0000BC010000}"/>
    <cellStyle name="40% - Ênfase6 7 2" xfId="456" xr:uid="{00000000-0005-0000-0000-0000BD010000}"/>
    <cellStyle name="40% - Ênfase6 8" xfId="325" xr:uid="{00000000-0005-0000-0000-0000BE010000}"/>
    <cellStyle name="40% - Ênfase6 9" xfId="584" xr:uid="{00000000-0005-0000-0000-0000BF010000}"/>
    <cellStyle name="60% - Ênfase1" xfId="21" builtinId="32" customBuiltin="1"/>
    <cellStyle name="60% - Ênfase1 2" xfId="604" xr:uid="{AEA8059B-600C-44DC-9E60-52BE5683FE43}"/>
    <cellStyle name="60% - Ênfase1 3" xfId="624" xr:uid="{D9609D76-4265-4A12-8EA9-B6F194929AD3}"/>
    <cellStyle name="60% - Ênfase1 4" xfId="645" xr:uid="{579E712C-E3B1-40C5-BAF0-54FE880767FD}"/>
    <cellStyle name="60% - Ênfase1 5" xfId="665" xr:uid="{FD789B35-A3FB-41F1-8995-49A74268FE38}"/>
    <cellStyle name="60% - Ênfase1 6" xfId="686" xr:uid="{CEEAB139-EA67-44BC-809A-E7BFDE6DAB32}"/>
    <cellStyle name="60% - Ênfase2" xfId="25" builtinId="36" customBuiltin="1"/>
    <cellStyle name="60% - Ênfase2 2" xfId="607" xr:uid="{ED14B325-DF89-4D1F-96BA-63D75A3C4B39}"/>
    <cellStyle name="60% - Ênfase2 3" xfId="627" xr:uid="{66D7AE3E-D755-4E56-B660-E86465AB5D16}"/>
    <cellStyle name="60% - Ênfase2 4" xfId="648" xr:uid="{548A41AE-BF55-4EBF-BF5B-7A18AB7DB8B2}"/>
    <cellStyle name="60% - Ênfase2 5" xfId="668" xr:uid="{FE0A1306-EFF3-4FF5-A0D5-8F69A861A294}"/>
    <cellStyle name="60% - Ênfase2 6" xfId="689" xr:uid="{B09FF2C6-5C69-4FAB-9C3D-ED930E6F6FFA}"/>
    <cellStyle name="60% - Ênfase3" xfId="29" builtinId="40" customBuiltin="1"/>
    <cellStyle name="60% - Ênfase3 2" xfId="55" xr:uid="{00000000-0005-0000-0000-0000C3010000}"/>
    <cellStyle name="60% - Ênfase3 3" xfId="610" xr:uid="{5016CA49-0DDE-4060-919A-F31861721C5C}"/>
    <cellStyle name="60% - Ênfase3 4" xfId="630" xr:uid="{FFBED453-870F-4264-9A09-4BD5A4627E5D}"/>
    <cellStyle name="60% - Ênfase3 5" xfId="651" xr:uid="{B52FABCE-99C6-4EF0-A9C5-0A310D21D629}"/>
    <cellStyle name="60% - Ênfase3 6" xfId="671" xr:uid="{3EACF849-A050-46F9-B27A-F4C8BCB1E48C}"/>
    <cellStyle name="60% - Ênfase3 7" xfId="692" xr:uid="{C2506444-F52B-4B60-83CD-6F7A54366BDE}"/>
    <cellStyle name="60% - Ênfase4" xfId="33" builtinId="44" customBuiltin="1"/>
    <cellStyle name="60% - Ênfase4 2" xfId="56" xr:uid="{00000000-0005-0000-0000-0000C5010000}"/>
    <cellStyle name="60% - Ênfase4 3" xfId="613" xr:uid="{DCFB79DE-02D1-49B9-ACC5-D4512B115AA4}"/>
    <cellStyle name="60% - Ênfase4 4" xfId="633" xr:uid="{4C444234-9822-4282-8937-DF0744F1FB0A}"/>
    <cellStyle name="60% - Ênfase4 5" xfId="654" xr:uid="{CFC68666-50F3-46A5-BDFD-44AA81F2C9E8}"/>
    <cellStyle name="60% - Ênfase4 6" xfId="674" xr:uid="{51303042-9FE4-4458-938C-53D1CC252E7E}"/>
    <cellStyle name="60% - Ênfase4 7" xfId="695" xr:uid="{AA69D0F3-4D19-4024-B88B-431AD8D3EB76}"/>
    <cellStyle name="60% - Ênfase5" xfId="37" builtinId="48" customBuiltin="1"/>
    <cellStyle name="60% - Ênfase5 2" xfId="616" xr:uid="{B8935F4B-3EBC-4396-8D80-953BAC56E384}"/>
    <cellStyle name="60% - Ênfase5 3" xfId="636" xr:uid="{271DD53A-73B9-4C40-8BE7-549CE67B0498}"/>
    <cellStyle name="60% - Ênfase5 4" xfId="657" xr:uid="{50717944-270A-4717-9D5C-4A57CEB72636}"/>
    <cellStyle name="60% - Ênfase5 5" xfId="677" xr:uid="{6F63130B-0CBE-4F55-AA58-C43467E5B789}"/>
    <cellStyle name="60% - Ênfase5 6" xfId="698" xr:uid="{B5205B3E-EB77-41B9-A4F8-0309DF61BB09}"/>
    <cellStyle name="60% - Ênfase6" xfId="41" builtinId="52" customBuiltin="1"/>
    <cellStyle name="60% - Ênfase6 2" xfId="57" xr:uid="{00000000-0005-0000-0000-0000C8010000}"/>
    <cellStyle name="60% - Ênfase6 3" xfId="619" xr:uid="{ECF91CF2-9DB3-40D1-8B81-006B1871D17D}"/>
    <cellStyle name="60% - Ênfase6 4" xfId="639" xr:uid="{FD1D8171-FAC7-4B90-AC19-D816E198F65A}"/>
    <cellStyle name="60% - Ênfase6 5" xfId="660" xr:uid="{6B31A831-6461-48FF-BF9D-B8D48151E9B3}"/>
    <cellStyle name="60% - Ênfase6 6" xfId="680" xr:uid="{07AD6A85-A066-4A5E-9D5C-5F5926FE0000}"/>
    <cellStyle name="60% - Ênfase6 7" xfId="701" xr:uid="{BD7E792E-A4CE-4BA0-A9B1-BE17A8E72962}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Hiperlink" xfId="640" builtinId="8"/>
    <cellStyle name="Moeda" xfId="681" builtinId="4"/>
    <cellStyle name="Moeda 2" xfId="59" xr:uid="{00000000-0005-0000-0000-0000D5010000}"/>
    <cellStyle name="Moeda 2 2" xfId="65" xr:uid="{00000000-0005-0000-0000-0000D6010000}"/>
    <cellStyle name="Moeda 2 2 2" xfId="124" xr:uid="{00000000-0005-0000-0000-0000D7010000}"/>
    <cellStyle name="Moeda 3" xfId="58" xr:uid="{00000000-0005-0000-0000-0000D8010000}"/>
    <cellStyle name="Moeda 4" xfId="70" xr:uid="{00000000-0005-0000-0000-0000D9010000}"/>
    <cellStyle name="Moeda 4 2" xfId="129" xr:uid="{00000000-0005-0000-0000-0000DA010000}"/>
    <cellStyle name="Moeda 4 2 2" xfId="261" xr:uid="{00000000-0005-0000-0000-0000DB010000}"/>
    <cellStyle name="Moeda 4 2 2 2" xfId="521" xr:uid="{00000000-0005-0000-0000-0000DC010000}"/>
    <cellStyle name="Moeda 4 2 3" xfId="393" xr:uid="{00000000-0005-0000-0000-0000DD010000}"/>
    <cellStyle name="Moeda 4 3" xfId="210" xr:uid="{00000000-0005-0000-0000-0000DE010000}"/>
    <cellStyle name="Moeda 4 3 2" xfId="471" xr:uid="{00000000-0005-0000-0000-0000DF010000}"/>
    <cellStyle name="Moeda 4 4" xfId="342" xr:uid="{00000000-0005-0000-0000-0000E0010000}"/>
    <cellStyle name="Moeda 5" xfId="311" xr:uid="{00000000-0005-0000-0000-0000E1010000}"/>
    <cellStyle name="Neutro" xfId="8" builtinId="28" customBuiltin="1"/>
    <cellStyle name="Neutro 2" xfId="600" xr:uid="{8E7B585F-B8C7-4FFE-B525-5BF018A838D5}"/>
    <cellStyle name="Normal" xfId="0" builtinId="0"/>
    <cellStyle name="Normal 10" xfId="180" xr:uid="{00000000-0005-0000-0000-0000E4010000}"/>
    <cellStyle name="Normal 10 2" xfId="443" xr:uid="{00000000-0005-0000-0000-0000E5010000}"/>
    <cellStyle name="Normal 11" xfId="194" xr:uid="{00000000-0005-0000-0000-0000E6010000}"/>
    <cellStyle name="Normal 12" xfId="326" xr:uid="{00000000-0005-0000-0000-0000E7010000}"/>
    <cellStyle name="Normal 13" xfId="312" xr:uid="{00000000-0005-0000-0000-0000E8010000}"/>
    <cellStyle name="Normal 14" xfId="571" xr:uid="{00000000-0005-0000-0000-0000E9010000}"/>
    <cellStyle name="Normal 15" xfId="585" xr:uid="{00000000-0005-0000-0000-0000EA010000}"/>
    <cellStyle name="Normal 16" xfId="599" xr:uid="{6235B5CA-908B-4DD2-AB87-A826B106D0F7}"/>
    <cellStyle name="Normal 17" xfId="620" xr:uid="{694A88FE-921D-4400-92A3-65E302CB8E0B}"/>
    <cellStyle name="Normal 18" xfId="641" xr:uid="{BAE44794-D68A-45DB-8E4B-4C0ABE3117DA}"/>
    <cellStyle name="Normal 19" xfId="661" xr:uid="{996A5A9B-B650-4029-A745-D76116F6EB7B}"/>
    <cellStyle name="Normal 2" xfId="60" xr:uid="{00000000-0005-0000-0000-0000EB010000}"/>
    <cellStyle name="Normal 2 2" xfId="66" xr:uid="{00000000-0005-0000-0000-0000EC010000}"/>
    <cellStyle name="Normal 2 2 2" xfId="125" xr:uid="{00000000-0005-0000-0000-0000ED010000}"/>
    <cellStyle name="Normal 20" xfId="682" xr:uid="{DAD8429E-1517-4A12-8B4C-BC1E2CB404B8}"/>
    <cellStyle name="Normal 3" xfId="42" xr:uid="{00000000-0005-0000-0000-0000EE010000}"/>
    <cellStyle name="Normal 3 2" xfId="111" xr:uid="{00000000-0005-0000-0000-0000EF010000}"/>
    <cellStyle name="Normal 3 2 2" xfId="247" xr:uid="{00000000-0005-0000-0000-0000F0010000}"/>
    <cellStyle name="Normal 3 2 2 2" xfId="507" xr:uid="{00000000-0005-0000-0000-0000F1010000}"/>
    <cellStyle name="Normal 3 2 3" xfId="379" xr:uid="{00000000-0005-0000-0000-0000F2010000}"/>
    <cellStyle name="Normal 3 3" xfId="196" xr:uid="{00000000-0005-0000-0000-0000F3010000}"/>
    <cellStyle name="Normal 3 3 2" xfId="457" xr:uid="{00000000-0005-0000-0000-0000F4010000}"/>
    <cellStyle name="Normal 3 4" xfId="328" xr:uid="{00000000-0005-0000-0000-0000F5010000}"/>
    <cellStyle name="Normal 4" xfId="79" xr:uid="{00000000-0005-0000-0000-0000F6010000}"/>
    <cellStyle name="Normal 4 2" xfId="138" xr:uid="{00000000-0005-0000-0000-0000F7010000}"/>
    <cellStyle name="Normal 4 2 2" xfId="269" xr:uid="{00000000-0005-0000-0000-0000F8010000}"/>
    <cellStyle name="Normal 4 2 2 2" xfId="529" xr:uid="{00000000-0005-0000-0000-0000F9010000}"/>
    <cellStyle name="Normal 4 2 3" xfId="401" xr:uid="{00000000-0005-0000-0000-0000FA010000}"/>
    <cellStyle name="Normal 4 3" xfId="219" xr:uid="{00000000-0005-0000-0000-0000FB010000}"/>
    <cellStyle name="Normal 4 3 2" xfId="479" xr:uid="{00000000-0005-0000-0000-0000FC010000}"/>
    <cellStyle name="Normal 4 4" xfId="351" xr:uid="{00000000-0005-0000-0000-0000FD010000}"/>
    <cellStyle name="Normal 5" xfId="95" xr:uid="{00000000-0005-0000-0000-0000FE010000}"/>
    <cellStyle name="Normal 5 2" xfId="233" xr:uid="{00000000-0005-0000-0000-0000FF010000}"/>
    <cellStyle name="Normal 5 2 2" xfId="493" xr:uid="{00000000-0005-0000-0000-000000020000}"/>
    <cellStyle name="Normal 5 3" xfId="365" xr:uid="{00000000-0005-0000-0000-000001020000}"/>
    <cellStyle name="Normal 6" xfId="94" xr:uid="{00000000-0005-0000-0000-000002020000}"/>
    <cellStyle name="Normal 7" xfId="109" xr:uid="{00000000-0005-0000-0000-000003020000}"/>
    <cellStyle name="Normal 8" xfId="152" xr:uid="{00000000-0005-0000-0000-000004020000}"/>
    <cellStyle name="Normal 8 2" xfId="283" xr:uid="{00000000-0005-0000-0000-000005020000}"/>
    <cellStyle name="Normal 8 2 2" xfId="543" xr:uid="{00000000-0005-0000-0000-000006020000}"/>
    <cellStyle name="Normal 8 3" xfId="415" xr:uid="{00000000-0005-0000-0000-000007020000}"/>
    <cellStyle name="Normal 9" xfId="166" xr:uid="{00000000-0005-0000-0000-000008020000}"/>
    <cellStyle name="Normal 9 2" xfId="297" xr:uid="{00000000-0005-0000-0000-000009020000}"/>
    <cellStyle name="Normal 9 2 2" xfId="557" xr:uid="{00000000-0005-0000-0000-00000A020000}"/>
    <cellStyle name="Normal 9 3" xfId="429" xr:uid="{00000000-0005-0000-0000-00000B020000}"/>
    <cellStyle name="Nota" xfId="15" builtinId="10" customBuiltin="1"/>
    <cellStyle name="Nota 10" xfId="572" xr:uid="{00000000-0005-0000-0000-00000D020000}"/>
    <cellStyle name="Nota 11" xfId="586" xr:uid="{00000000-0005-0000-0000-00000E020000}"/>
    <cellStyle name="Nota 12" xfId="601" xr:uid="{DCBD3A44-BD3F-4480-8BC2-44965546E173}"/>
    <cellStyle name="Nota 13" xfId="621" xr:uid="{3D8E70CC-71FF-40F8-9F32-C6254CFCA4A2}"/>
    <cellStyle name="Nota 14" xfId="642" xr:uid="{7829B21D-5733-4F1B-8575-B22D9928C360}"/>
    <cellStyle name="Nota 15" xfId="662" xr:uid="{9B19D804-1A9E-4207-8B43-0C175FB3D808}"/>
    <cellStyle name="Nota 16" xfId="683" xr:uid="{807A6D8A-0A78-4B8C-B209-83D8C1AD3DC3}"/>
    <cellStyle name="Nota 2" xfId="61" xr:uid="{00000000-0005-0000-0000-00000F020000}"/>
    <cellStyle name="Nota 3" xfId="72" xr:uid="{00000000-0005-0000-0000-000010020000}"/>
    <cellStyle name="Nota 3 2" xfId="131" xr:uid="{00000000-0005-0000-0000-000011020000}"/>
    <cellStyle name="Nota 3 2 2" xfId="263" xr:uid="{00000000-0005-0000-0000-000012020000}"/>
    <cellStyle name="Nota 3 2 2 2" xfId="523" xr:uid="{00000000-0005-0000-0000-000013020000}"/>
    <cellStyle name="Nota 3 2 3" xfId="395" xr:uid="{00000000-0005-0000-0000-000014020000}"/>
    <cellStyle name="Nota 3 3" xfId="212" xr:uid="{00000000-0005-0000-0000-000015020000}"/>
    <cellStyle name="Nota 3 3 2" xfId="473" xr:uid="{00000000-0005-0000-0000-000016020000}"/>
    <cellStyle name="Nota 3 4" xfId="344" xr:uid="{00000000-0005-0000-0000-000017020000}"/>
    <cellStyle name="Nota 4" xfId="81" xr:uid="{00000000-0005-0000-0000-000018020000}"/>
    <cellStyle name="Nota 4 2" xfId="139" xr:uid="{00000000-0005-0000-0000-000019020000}"/>
    <cellStyle name="Nota 4 2 2" xfId="270" xr:uid="{00000000-0005-0000-0000-00001A020000}"/>
    <cellStyle name="Nota 4 2 2 2" xfId="530" xr:uid="{00000000-0005-0000-0000-00001B020000}"/>
    <cellStyle name="Nota 4 2 3" xfId="402" xr:uid="{00000000-0005-0000-0000-00001C020000}"/>
    <cellStyle name="Nota 4 3" xfId="220" xr:uid="{00000000-0005-0000-0000-00001D020000}"/>
    <cellStyle name="Nota 4 3 2" xfId="480" xr:uid="{00000000-0005-0000-0000-00001E020000}"/>
    <cellStyle name="Nota 4 4" xfId="352" xr:uid="{00000000-0005-0000-0000-00001F020000}"/>
    <cellStyle name="Nota 5" xfId="96" xr:uid="{00000000-0005-0000-0000-000020020000}"/>
    <cellStyle name="Nota 5 2" xfId="234" xr:uid="{00000000-0005-0000-0000-000021020000}"/>
    <cellStyle name="Nota 5 2 2" xfId="494" xr:uid="{00000000-0005-0000-0000-000022020000}"/>
    <cellStyle name="Nota 5 3" xfId="366" xr:uid="{00000000-0005-0000-0000-000023020000}"/>
    <cellStyle name="Nota 6" xfId="153" xr:uid="{00000000-0005-0000-0000-000024020000}"/>
    <cellStyle name="Nota 6 2" xfId="284" xr:uid="{00000000-0005-0000-0000-000025020000}"/>
    <cellStyle name="Nota 6 2 2" xfId="544" xr:uid="{00000000-0005-0000-0000-000026020000}"/>
    <cellStyle name="Nota 6 3" xfId="416" xr:uid="{00000000-0005-0000-0000-000027020000}"/>
    <cellStyle name="Nota 7" xfId="167" xr:uid="{00000000-0005-0000-0000-000028020000}"/>
    <cellStyle name="Nota 7 2" xfId="298" xr:uid="{00000000-0005-0000-0000-000029020000}"/>
    <cellStyle name="Nota 7 2 2" xfId="558" xr:uid="{00000000-0005-0000-0000-00002A020000}"/>
    <cellStyle name="Nota 7 3" xfId="430" xr:uid="{00000000-0005-0000-0000-00002B020000}"/>
    <cellStyle name="Nota 8" xfId="181" xr:uid="{00000000-0005-0000-0000-00002C020000}"/>
    <cellStyle name="Nota 8 2" xfId="444" xr:uid="{00000000-0005-0000-0000-00002D020000}"/>
    <cellStyle name="Nota 9" xfId="313" xr:uid="{00000000-0005-0000-0000-00002E020000}"/>
    <cellStyle name="Porcentagem 2" xfId="62" xr:uid="{00000000-0005-0000-0000-00002F020000}"/>
    <cellStyle name="Porcentagem 2 2" xfId="67" xr:uid="{00000000-0005-0000-0000-000030020000}"/>
    <cellStyle name="Porcentagem 2 2 2" xfId="126" xr:uid="{00000000-0005-0000-0000-000031020000}"/>
    <cellStyle name="Porcentagem 3" xfId="71" xr:uid="{00000000-0005-0000-0000-000032020000}"/>
    <cellStyle name="Porcentagem 3 2" xfId="130" xr:uid="{00000000-0005-0000-0000-000033020000}"/>
    <cellStyle name="Porcentagem 3 2 2" xfId="262" xr:uid="{00000000-0005-0000-0000-000034020000}"/>
    <cellStyle name="Porcentagem 3 2 2 2" xfId="522" xr:uid="{00000000-0005-0000-0000-000035020000}"/>
    <cellStyle name="Porcentagem 3 2 3" xfId="394" xr:uid="{00000000-0005-0000-0000-000036020000}"/>
    <cellStyle name="Porcentagem 3 3" xfId="211" xr:uid="{00000000-0005-0000-0000-000037020000}"/>
    <cellStyle name="Porcentagem 3 3 2" xfId="472" xr:uid="{00000000-0005-0000-0000-000038020000}"/>
    <cellStyle name="Porcentagem 3 4" xfId="343" xr:uid="{00000000-0005-0000-0000-000039020000}"/>
    <cellStyle name="Ruim" xfId="7" builtinId="27" customBuiltin="1"/>
    <cellStyle name="Saída" xfId="10" builtinId="21" customBuiltin="1"/>
    <cellStyle name="Separador de milhares 2" xfId="63" xr:uid="{00000000-0005-0000-0000-00003C020000}"/>
    <cellStyle name="Separador de milhares 2 2" xfId="68" xr:uid="{00000000-0005-0000-0000-00003D020000}"/>
    <cellStyle name="Separador de milhares 2 2 2" xfId="127" xr:uid="{00000000-0005-0000-0000-00003E020000}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ítulo 5" xfId="64" xr:uid="{00000000-0005-0000-0000-000046020000}"/>
    <cellStyle name="Título 6" xfId="80" xr:uid="{00000000-0005-0000-0000-000047020000}"/>
    <cellStyle name="Título 7" xfId="110" xr:uid="{00000000-0005-0000-0000-000048020000}"/>
    <cellStyle name="Título 8" xfId="195" xr:uid="{00000000-0005-0000-0000-000049020000}"/>
    <cellStyle name="Título 9" xfId="327" xr:uid="{00000000-0005-0000-0000-00004A020000}"/>
    <cellStyle name="Total" xfId="17" builtinId="25" customBuiltin="1"/>
    <cellStyle name="Vírgula" xfId="78" builtinId="3"/>
    <cellStyle name="Vírgula 2" xfId="69" xr:uid="{00000000-0005-0000-0000-00004C020000}"/>
    <cellStyle name="Vírgula 2 2" xfId="128" xr:uid="{00000000-0005-0000-0000-00004D020000}"/>
    <cellStyle name="Vírgula 2 2 2" xfId="260" xr:uid="{00000000-0005-0000-0000-00004E020000}"/>
    <cellStyle name="Vírgula 2 2 2 2" xfId="520" xr:uid="{00000000-0005-0000-0000-00004F020000}"/>
    <cellStyle name="Vírgula 2 2 3" xfId="392" xr:uid="{00000000-0005-0000-0000-000050020000}"/>
    <cellStyle name="Vírgula 2 3" xfId="209" xr:uid="{00000000-0005-0000-0000-000051020000}"/>
    <cellStyle name="Vírgula 2 3 2" xfId="470" xr:uid="{00000000-0005-0000-0000-000052020000}"/>
    <cellStyle name="Vírgula 2 4" xfId="341" xr:uid="{00000000-0005-0000-0000-000053020000}"/>
    <cellStyle name="Vírgula 3" xfId="137" xr:uid="{00000000-0005-0000-0000-000054020000}"/>
    <cellStyle name="Vírgula 4" xfId="218" xr:uid="{00000000-0005-0000-0000-000055020000}"/>
    <cellStyle name="Vírgula 5" xfId="350" xr:uid="{00000000-0005-0000-0000-00005602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0</xdr:col>
      <xdr:colOff>895350</xdr:colOff>
      <xdr:row>4</xdr:row>
      <xdr:rowOff>89935</xdr:rowOff>
    </xdr:to>
    <xdr:pic>
      <xdr:nvPicPr>
        <xdr:cNvPr id="3" name="Picture 3" descr="Brasão%20Municipi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47625"/>
          <a:ext cx="895350" cy="8900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119273</xdr:colOff>
      <xdr:row>0</xdr:row>
      <xdr:rowOff>88459</xdr:rowOff>
    </xdr:from>
    <xdr:to>
      <xdr:col>1</xdr:col>
      <xdr:colOff>889552</xdr:colOff>
      <xdr:row>5</xdr:row>
      <xdr:rowOff>239</xdr:rowOff>
    </xdr:to>
    <xdr:pic>
      <xdr:nvPicPr>
        <xdr:cNvPr id="3" name="Picture 3" descr="Brasão%20Municipi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4113" y="88459"/>
          <a:ext cx="770279" cy="711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119273</xdr:colOff>
      <xdr:row>0</xdr:row>
      <xdr:rowOff>88459</xdr:rowOff>
    </xdr:from>
    <xdr:to>
      <xdr:col>1</xdr:col>
      <xdr:colOff>889552</xdr:colOff>
      <xdr:row>5</xdr:row>
      <xdr:rowOff>239</xdr:rowOff>
    </xdr:to>
    <xdr:pic>
      <xdr:nvPicPr>
        <xdr:cNvPr id="2" name="Picture 3" descr="Brasão%20Municipio">
          <a:extLst>
            <a:ext uri="{FF2B5EF4-FFF2-40B4-BE49-F238E27FC236}">
              <a16:creationId xmlns:a16="http://schemas.microsoft.com/office/drawing/2014/main" id="{F69FC87F-CC5F-4DB8-A25C-51053186D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8873" y="88459"/>
          <a:ext cx="770279" cy="7214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157373</xdr:colOff>
      <xdr:row>0</xdr:row>
      <xdr:rowOff>57979</xdr:rowOff>
    </xdr:from>
    <xdr:to>
      <xdr:col>0</xdr:col>
      <xdr:colOff>927652</xdr:colOff>
      <xdr:row>4</xdr:row>
      <xdr:rowOff>129779</xdr:rowOff>
    </xdr:to>
    <xdr:pic>
      <xdr:nvPicPr>
        <xdr:cNvPr id="2" name="Picture 3" descr="Brasão%20Municipio">
          <a:extLst>
            <a:ext uri="{FF2B5EF4-FFF2-40B4-BE49-F238E27FC236}">
              <a16:creationId xmlns:a16="http://schemas.microsoft.com/office/drawing/2014/main" id="{20B8A25F-E9E7-432E-A12A-D9EB2E295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373" y="57979"/>
          <a:ext cx="770279" cy="7195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tabSelected="1" view="pageBreakPreview" zoomScaleNormal="100" zoomScaleSheetLayoutView="100" workbookViewId="0">
      <selection activeCell="A8" sqref="A8:E8"/>
    </sheetView>
  </sheetViews>
  <sheetFormatPr defaultRowHeight="15" x14ac:dyDescent="0.25"/>
  <cols>
    <col min="1" max="1" width="18.28515625" customWidth="1"/>
    <col min="2" max="2" width="6.5703125" customWidth="1"/>
    <col min="3" max="3" width="19.5703125" customWidth="1"/>
    <col min="4" max="5" width="22.85546875" customWidth="1"/>
    <col min="6" max="6" width="15.28515625" customWidth="1"/>
    <col min="7" max="7" width="12.7109375" bestFit="1" customWidth="1"/>
    <col min="257" max="257" width="18.28515625" customWidth="1"/>
    <col min="258" max="258" width="6.5703125" customWidth="1"/>
    <col min="259" max="259" width="21.42578125" customWidth="1"/>
    <col min="260" max="260" width="20.85546875" bestFit="1" customWidth="1"/>
    <col min="261" max="261" width="15.28515625" bestFit="1" customWidth="1"/>
    <col min="262" max="262" width="15.28515625" customWidth="1"/>
    <col min="263" max="263" width="12.7109375" bestFit="1" customWidth="1"/>
    <col min="513" max="513" width="18.28515625" customWidth="1"/>
    <col min="514" max="514" width="6.5703125" customWidth="1"/>
    <col min="515" max="515" width="21.42578125" customWidth="1"/>
    <col min="516" max="516" width="20.85546875" bestFit="1" customWidth="1"/>
    <col min="517" max="517" width="15.28515625" bestFit="1" customWidth="1"/>
    <col min="518" max="518" width="15.28515625" customWidth="1"/>
    <col min="519" max="519" width="12.7109375" bestFit="1" customWidth="1"/>
    <col min="769" max="769" width="18.28515625" customWidth="1"/>
    <col min="770" max="770" width="6.5703125" customWidth="1"/>
    <col min="771" max="771" width="21.42578125" customWidth="1"/>
    <col min="772" max="772" width="20.85546875" bestFit="1" customWidth="1"/>
    <col min="773" max="773" width="15.28515625" bestFit="1" customWidth="1"/>
    <col min="774" max="774" width="15.28515625" customWidth="1"/>
    <col min="775" max="775" width="12.7109375" bestFit="1" customWidth="1"/>
    <col min="1025" max="1025" width="18.28515625" customWidth="1"/>
    <col min="1026" max="1026" width="6.5703125" customWidth="1"/>
    <col min="1027" max="1027" width="21.42578125" customWidth="1"/>
    <col min="1028" max="1028" width="20.85546875" bestFit="1" customWidth="1"/>
    <col min="1029" max="1029" width="15.28515625" bestFit="1" customWidth="1"/>
    <col min="1030" max="1030" width="15.28515625" customWidth="1"/>
    <col min="1031" max="1031" width="12.7109375" bestFit="1" customWidth="1"/>
    <col min="1281" max="1281" width="18.28515625" customWidth="1"/>
    <col min="1282" max="1282" width="6.5703125" customWidth="1"/>
    <col min="1283" max="1283" width="21.42578125" customWidth="1"/>
    <col min="1284" max="1284" width="20.85546875" bestFit="1" customWidth="1"/>
    <col min="1285" max="1285" width="15.28515625" bestFit="1" customWidth="1"/>
    <col min="1286" max="1286" width="15.28515625" customWidth="1"/>
    <col min="1287" max="1287" width="12.7109375" bestFit="1" customWidth="1"/>
    <col min="1537" max="1537" width="18.28515625" customWidth="1"/>
    <col min="1538" max="1538" width="6.5703125" customWidth="1"/>
    <col min="1539" max="1539" width="21.42578125" customWidth="1"/>
    <col min="1540" max="1540" width="20.85546875" bestFit="1" customWidth="1"/>
    <col min="1541" max="1541" width="15.28515625" bestFit="1" customWidth="1"/>
    <col min="1542" max="1542" width="15.28515625" customWidth="1"/>
    <col min="1543" max="1543" width="12.7109375" bestFit="1" customWidth="1"/>
    <col min="1793" max="1793" width="18.28515625" customWidth="1"/>
    <col min="1794" max="1794" width="6.5703125" customWidth="1"/>
    <col min="1795" max="1795" width="21.42578125" customWidth="1"/>
    <col min="1796" max="1796" width="20.85546875" bestFit="1" customWidth="1"/>
    <col min="1797" max="1797" width="15.28515625" bestFit="1" customWidth="1"/>
    <col min="1798" max="1798" width="15.28515625" customWidth="1"/>
    <col min="1799" max="1799" width="12.7109375" bestFit="1" customWidth="1"/>
    <col min="2049" max="2049" width="18.28515625" customWidth="1"/>
    <col min="2050" max="2050" width="6.5703125" customWidth="1"/>
    <col min="2051" max="2051" width="21.42578125" customWidth="1"/>
    <col min="2052" max="2052" width="20.85546875" bestFit="1" customWidth="1"/>
    <col min="2053" max="2053" width="15.28515625" bestFit="1" customWidth="1"/>
    <col min="2054" max="2054" width="15.28515625" customWidth="1"/>
    <col min="2055" max="2055" width="12.7109375" bestFit="1" customWidth="1"/>
    <col min="2305" max="2305" width="18.28515625" customWidth="1"/>
    <col min="2306" max="2306" width="6.5703125" customWidth="1"/>
    <col min="2307" max="2307" width="21.42578125" customWidth="1"/>
    <col min="2308" max="2308" width="20.85546875" bestFit="1" customWidth="1"/>
    <col min="2309" max="2309" width="15.28515625" bestFit="1" customWidth="1"/>
    <col min="2310" max="2310" width="15.28515625" customWidth="1"/>
    <col min="2311" max="2311" width="12.7109375" bestFit="1" customWidth="1"/>
    <col min="2561" max="2561" width="18.28515625" customWidth="1"/>
    <col min="2562" max="2562" width="6.5703125" customWidth="1"/>
    <col min="2563" max="2563" width="21.42578125" customWidth="1"/>
    <col min="2564" max="2564" width="20.85546875" bestFit="1" customWidth="1"/>
    <col min="2565" max="2565" width="15.28515625" bestFit="1" customWidth="1"/>
    <col min="2566" max="2566" width="15.28515625" customWidth="1"/>
    <col min="2567" max="2567" width="12.7109375" bestFit="1" customWidth="1"/>
    <col min="2817" max="2817" width="18.28515625" customWidth="1"/>
    <col min="2818" max="2818" width="6.5703125" customWidth="1"/>
    <col min="2819" max="2819" width="21.42578125" customWidth="1"/>
    <col min="2820" max="2820" width="20.85546875" bestFit="1" customWidth="1"/>
    <col min="2821" max="2821" width="15.28515625" bestFit="1" customWidth="1"/>
    <col min="2822" max="2822" width="15.28515625" customWidth="1"/>
    <col min="2823" max="2823" width="12.7109375" bestFit="1" customWidth="1"/>
    <col min="3073" max="3073" width="18.28515625" customWidth="1"/>
    <col min="3074" max="3074" width="6.5703125" customWidth="1"/>
    <col min="3075" max="3075" width="21.42578125" customWidth="1"/>
    <col min="3076" max="3076" width="20.85546875" bestFit="1" customWidth="1"/>
    <col min="3077" max="3077" width="15.28515625" bestFit="1" customWidth="1"/>
    <col min="3078" max="3078" width="15.28515625" customWidth="1"/>
    <col min="3079" max="3079" width="12.7109375" bestFit="1" customWidth="1"/>
    <col min="3329" max="3329" width="18.28515625" customWidth="1"/>
    <col min="3330" max="3330" width="6.5703125" customWidth="1"/>
    <col min="3331" max="3331" width="21.42578125" customWidth="1"/>
    <col min="3332" max="3332" width="20.85546875" bestFit="1" customWidth="1"/>
    <col min="3333" max="3333" width="15.28515625" bestFit="1" customWidth="1"/>
    <col min="3334" max="3334" width="15.28515625" customWidth="1"/>
    <col min="3335" max="3335" width="12.7109375" bestFit="1" customWidth="1"/>
    <col min="3585" max="3585" width="18.28515625" customWidth="1"/>
    <col min="3586" max="3586" width="6.5703125" customWidth="1"/>
    <col min="3587" max="3587" width="21.42578125" customWidth="1"/>
    <col min="3588" max="3588" width="20.85546875" bestFit="1" customWidth="1"/>
    <col min="3589" max="3589" width="15.28515625" bestFit="1" customWidth="1"/>
    <col min="3590" max="3590" width="15.28515625" customWidth="1"/>
    <col min="3591" max="3591" width="12.7109375" bestFit="1" customWidth="1"/>
    <col min="3841" max="3841" width="18.28515625" customWidth="1"/>
    <col min="3842" max="3842" width="6.5703125" customWidth="1"/>
    <col min="3843" max="3843" width="21.42578125" customWidth="1"/>
    <col min="3844" max="3844" width="20.85546875" bestFit="1" customWidth="1"/>
    <col min="3845" max="3845" width="15.28515625" bestFit="1" customWidth="1"/>
    <col min="3846" max="3846" width="15.28515625" customWidth="1"/>
    <col min="3847" max="3847" width="12.7109375" bestFit="1" customWidth="1"/>
    <col min="4097" max="4097" width="18.28515625" customWidth="1"/>
    <col min="4098" max="4098" width="6.5703125" customWidth="1"/>
    <col min="4099" max="4099" width="21.42578125" customWidth="1"/>
    <col min="4100" max="4100" width="20.85546875" bestFit="1" customWidth="1"/>
    <col min="4101" max="4101" width="15.28515625" bestFit="1" customWidth="1"/>
    <col min="4102" max="4102" width="15.28515625" customWidth="1"/>
    <col min="4103" max="4103" width="12.7109375" bestFit="1" customWidth="1"/>
    <col min="4353" max="4353" width="18.28515625" customWidth="1"/>
    <col min="4354" max="4354" width="6.5703125" customWidth="1"/>
    <col min="4355" max="4355" width="21.42578125" customWidth="1"/>
    <col min="4356" max="4356" width="20.85546875" bestFit="1" customWidth="1"/>
    <col min="4357" max="4357" width="15.28515625" bestFit="1" customWidth="1"/>
    <col min="4358" max="4358" width="15.28515625" customWidth="1"/>
    <col min="4359" max="4359" width="12.7109375" bestFit="1" customWidth="1"/>
    <col min="4609" max="4609" width="18.28515625" customWidth="1"/>
    <col min="4610" max="4610" width="6.5703125" customWidth="1"/>
    <col min="4611" max="4611" width="21.42578125" customWidth="1"/>
    <col min="4612" max="4612" width="20.85546875" bestFit="1" customWidth="1"/>
    <col min="4613" max="4613" width="15.28515625" bestFit="1" customWidth="1"/>
    <col min="4614" max="4614" width="15.28515625" customWidth="1"/>
    <col min="4615" max="4615" width="12.7109375" bestFit="1" customWidth="1"/>
    <col min="4865" max="4865" width="18.28515625" customWidth="1"/>
    <col min="4866" max="4866" width="6.5703125" customWidth="1"/>
    <col min="4867" max="4867" width="21.42578125" customWidth="1"/>
    <col min="4868" max="4868" width="20.85546875" bestFit="1" customWidth="1"/>
    <col min="4869" max="4869" width="15.28515625" bestFit="1" customWidth="1"/>
    <col min="4870" max="4870" width="15.28515625" customWidth="1"/>
    <col min="4871" max="4871" width="12.7109375" bestFit="1" customWidth="1"/>
    <col min="5121" max="5121" width="18.28515625" customWidth="1"/>
    <col min="5122" max="5122" width="6.5703125" customWidth="1"/>
    <col min="5123" max="5123" width="21.42578125" customWidth="1"/>
    <col min="5124" max="5124" width="20.85546875" bestFit="1" customWidth="1"/>
    <col min="5125" max="5125" width="15.28515625" bestFit="1" customWidth="1"/>
    <col min="5126" max="5126" width="15.28515625" customWidth="1"/>
    <col min="5127" max="5127" width="12.7109375" bestFit="1" customWidth="1"/>
    <col min="5377" max="5377" width="18.28515625" customWidth="1"/>
    <col min="5378" max="5378" width="6.5703125" customWidth="1"/>
    <col min="5379" max="5379" width="21.42578125" customWidth="1"/>
    <col min="5380" max="5380" width="20.85546875" bestFit="1" customWidth="1"/>
    <col min="5381" max="5381" width="15.28515625" bestFit="1" customWidth="1"/>
    <col min="5382" max="5382" width="15.28515625" customWidth="1"/>
    <col min="5383" max="5383" width="12.7109375" bestFit="1" customWidth="1"/>
    <col min="5633" max="5633" width="18.28515625" customWidth="1"/>
    <col min="5634" max="5634" width="6.5703125" customWidth="1"/>
    <col min="5635" max="5635" width="21.42578125" customWidth="1"/>
    <col min="5636" max="5636" width="20.85546875" bestFit="1" customWidth="1"/>
    <col min="5637" max="5637" width="15.28515625" bestFit="1" customWidth="1"/>
    <col min="5638" max="5638" width="15.28515625" customWidth="1"/>
    <col min="5639" max="5639" width="12.7109375" bestFit="1" customWidth="1"/>
    <col min="5889" max="5889" width="18.28515625" customWidth="1"/>
    <col min="5890" max="5890" width="6.5703125" customWidth="1"/>
    <col min="5891" max="5891" width="21.42578125" customWidth="1"/>
    <col min="5892" max="5892" width="20.85546875" bestFit="1" customWidth="1"/>
    <col min="5893" max="5893" width="15.28515625" bestFit="1" customWidth="1"/>
    <col min="5894" max="5894" width="15.28515625" customWidth="1"/>
    <col min="5895" max="5895" width="12.7109375" bestFit="1" customWidth="1"/>
    <col min="6145" max="6145" width="18.28515625" customWidth="1"/>
    <col min="6146" max="6146" width="6.5703125" customWidth="1"/>
    <col min="6147" max="6147" width="21.42578125" customWidth="1"/>
    <col min="6148" max="6148" width="20.85546875" bestFit="1" customWidth="1"/>
    <col min="6149" max="6149" width="15.28515625" bestFit="1" customWidth="1"/>
    <col min="6150" max="6150" width="15.28515625" customWidth="1"/>
    <col min="6151" max="6151" width="12.7109375" bestFit="1" customWidth="1"/>
    <col min="6401" max="6401" width="18.28515625" customWidth="1"/>
    <col min="6402" max="6402" width="6.5703125" customWidth="1"/>
    <col min="6403" max="6403" width="21.42578125" customWidth="1"/>
    <col min="6404" max="6404" width="20.85546875" bestFit="1" customWidth="1"/>
    <col min="6405" max="6405" width="15.28515625" bestFit="1" customWidth="1"/>
    <col min="6406" max="6406" width="15.28515625" customWidth="1"/>
    <col min="6407" max="6407" width="12.7109375" bestFit="1" customWidth="1"/>
    <col min="6657" max="6657" width="18.28515625" customWidth="1"/>
    <col min="6658" max="6658" width="6.5703125" customWidth="1"/>
    <col min="6659" max="6659" width="21.42578125" customWidth="1"/>
    <col min="6660" max="6660" width="20.85546875" bestFit="1" customWidth="1"/>
    <col min="6661" max="6661" width="15.28515625" bestFit="1" customWidth="1"/>
    <col min="6662" max="6662" width="15.28515625" customWidth="1"/>
    <col min="6663" max="6663" width="12.7109375" bestFit="1" customWidth="1"/>
    <col min="6913" max="6913" width="18.28515625" customWidth="1"/>
    <col min="6914" max="6914" width="6.5703125" customWidth="1"/>
    <col min="6915" max="6915" width="21.42578125" customWidth="1"/>
    <col min="6916" max="6916" width="20.85546875" bestFit="1" customWidth="1"/>
    <col min="6917" max="6917" width="15.28515625" bestFit="1" customWidth="1"/>
    <col min="6918" max="6918" width="15.28515625" customWidth="1"/>
    <col min="6919" max="6919" width="12.7109375" bestFit="1" customWidth="1"/>
    <col min="7169" max="7169" width="18.28515625" customWidth="1"/>
    <col min="7170" max="7170" width="6.5703125" customWidth="1"/>
    <col min="7171" max="7171" width="21.42578125" customWidth="1"/>
    <col min="7172" max="7172" width="20.85546875" bestFit="1" customWidth="1"/>
    <col min="7173" max="7173" width="15.28515625" bestFit="1" customWidth="1"/>
    <col min="7174" max="7174" width="15.28515625" customWidth="1"/>
    <col min="7175" max="7175" width="12.7109375" bestFit="1" customWidth="1"/>
    <col min="7425" max="7425" width="18.28515625" customWidth="1"/>
    <col min="7426" max="7426" width="6.5703125" customWidth="1"/>
    <col min="7427" max="7427" width="21.42578125" customWidth="1"/>
    <col min="7428" max="7428" width="20.85546875" bestFit="1" customWidth="1"/>
    <col min="7429" max="7429" width="15.28515625" bestFit="1" customWidth="1"/>
    <col min="7430" max="7430" width="15.28515625" customWidth="1"/>
    <col min="7431" max="7431" width="12.7109375" bestFit="1" customWidth="1"/>
    <col min="7681" max="7681" width="18.28515625" customWidth="1"/>
    <col min="7682" max="7682" width="6.5703125" customWidth="1"/>
    <col min="7683" max="7683" width="21.42578125" customWidth="1"/>
    <col min="7684" max="7684" width="20.85546875" bestFit="1" customWidth="1"/>
    <col min="7685" max="7685" width="15.28515625" bestFit="1" customWidth="1"/>
    <col min="7686" max="7686" width="15.28515625" customWidth="1"/>
    <col min="7687" max="7687" width="12.7109375" bestFit="1" customWidth="1"/>
    <col min="7937" max="7937" width="18.28515625" customWidth="1"/>
    <col min="7938" max="7938" width="6.5703125" customWidth="1"/>
    <col min="7939" max="7939" width="21.42578125" customWidth="1"/>
    <col min="7940" max="7940" width="20.85546875" bestFit="1" customWidth="1"/>
    <col min="7941" max="7941" width="15.28515625" bestFit="1" customWidth="1"/>
    <col min="7942" max="7942" width="15.28515625" customWidth="1"/>
    <col min="7943" max="7943" width="12.7109375" bestFit="1" customWidth="1"/>
    <col min="8193" max="8193" width="18.28515625" customWidth="1"/>
    <col min="8194" max="8194" width="6.5703125" customWidth="1"/>
    <col min="8195" max="8195" width="21.42578125" customWidth="1"/>
    <col min="8196" max="8196" width="20.85546875" bestFit="1" customWidth="1"/>
    <col min="8197" max="8197" width="15.28515625" bestFit="1" customWidth="1"/>
    <col min="8198" max="8198" width="15.28515625" customWidth="1"/>
    <col min="8199" max="8199" width="12.7109375" bestFit="1" customWidth="1"/>
    <col min="8449" max="8449" width="18.28515625" customWidth="1"/>
    <col min="8450" max="8450" width="6.5703125" customWidth="1"/>
    <col min="8451" max="8451" width="21.42578125" customWidth="1"/>
    <col min="8452" max="8452" width="20.85546875" bestFit="1" customWidth="1"/>
    <col min="8453" max="8453" width="15.28515625" bestFit="1" customWidth="1"/>
    <col min="8454" max="8454" width="15.28515625" customWidth="1"/>
    <col min="8455" max="8455" width="12.7109375" bestFit="1" customWidth="1"/>
    <col min="8705" max="8705" width="18.28515625" customWidth="1"/>
    <col min="8706" max="8706" width="6.5703125" customWidth="1"/>
    <col min="8707" max="8707" width="21.42578125" customWidth="1"/>
    <col min="8708" max="8708" width="20.85546875" bestFit="1" customWidth="1"/>
    <col min="8709" max="8709" width="15.28515625" bestFit="1" customWidth="1"/>
    <col min="8710" max="8710" width="15.28515625" customWidth="1"/>
    <col min="8711" max="8711" width="12.7109375" bestFit="1" customWidth="1"/>
    <col min="8961" max="8961" width="18.28515625" customWidth="1"/>
    <col min="8962" max="8962" width="6.5703125" customWidth="1"/>
    <col min="8963" max="8963" width="21.42578125" customWidth="1"/>
    <col min="8964" max="8964" width="20.85546875" bestFit="1" customWidth="1"/>
    <col min="8965" max="8965" width="15.28515625" bestFit="1" customWidth="1"/>
    <col min="8966" max="8966" width="15.28515625" customWidth="1"/>
    <col min="8967" max="8967" width="12.7109375" bestFit="1" customWidth="1"/>
    <col min="9217" max="9217" width="18.28515625" customWidth="1"/>
    <col min="9218" max="9218" width="6.5703125" customWidth="1"/>
    <col min="9219" max="9219" width="21.42578125" customWidth="1"/>
    <col min="9220" max="9220" width="20.85546875" bestFit="1" customWidth="1"/>
    <col min="9221" max="9221" width="15.28515625" bestFit="1" customWidth="1"/>
    <col min="9222" max="9222" width="15.28515625" customWidth="1"/>
    <col min="9223" max="9223" width="12.7109375" bestFit="1" customWidth="1"/>
    <col min="9473" max="9473" width="18.28515625" customWidth="1"/>
    <col min="9474" max="9474" width="6.5703125" customWidth="1"/>
    <col min="9475" max="9475" width="21.42578125" customWidth="1"/>
    <col min="9476" max="9476" width="20.85546875" bestFit="1" customWidth="1"/>
    <col min="9477" max="9477" width="15.28515625" bestFit="1" customWidth="1"/>
    <col min="9478" max="9478" width="15.28515625" customWidth="1"/>
    <col min="9479" max="9479" width="12.7109375" bestFit="1" customWidth="1"/>
    <col min="9729" max="9729" width="18.28515625" customWidth="1"/>
    <col min="9730" max="9730" width="6.5703125" customWidth="1"/>
    <col min="9731" max="9731" width="21.42578125" customWidth="1"/>
    <col min="9732" max="9732" width="20.85546875" bestFit="1" customWidth="1"/>
    <col min="9733" max="9733" width="15.28515625" bestFit="1" customWidth="1"/>
    <col min="9734" max="9734" width="15.28515625" customWidth="1"/>
    <col min="9735" max="9735" width="12.7109375" bestFit="1" customWidth="1"/>
    <col min="9985" max="9985" width="18.28515625" customWidth="1"/>
    <col min="9986" max="9986" width="6.5703125" customWidth="1"/>
    <col min="9987" max="9987" width="21.42578125" customWidth="1"/>
    <col min="9988" max="9988" width="20.85546875" bestFit="1" customWidth="1"/>
    <col min="9989" max="9989" width="15.28515625" bestFit="1" customWidth="1"/>
    <col min="9990" max="9990" width="15.28515625" customWidth="1"/>
    <col min="9991" max="9991" width="12.7109375" bestFit="1" customWidth="1"/>
    <col min="10241" max="10241" width="18.28515625" customWidth="1"/>
    <col min="10242" max="10242" width="6.5703125" customWidth="1"/>
    <col min="10243" max="10243" width="21.42578125" customWidth="1"/>
    <col min="10244" max="10244" width="20.85546875" bestFit="1" customWidth="1"/>
    <col min="10245" max="10245" width="15.28515625" bestFit="1" customWidth="1"/>
    <col min="10246" max="10246" width="15.28515625" customWidth="1"/>
    <col min="10247" max="10247" width="12.7109375" bestFit="1" customWidth="1"/>
    <col min="10497" max="10497" width="18.28515625" customWidth="1"/>
    <col min="10498" max="10498" width="6.5703125" customWidth="1"/>
    <col min="10499" max="10499" width="21.42578125" customWidth="1"/>
    <col min="10500" max="10500" width="20.85546875" bestFit="1" customWidth="1"/>
    <col min="10501" max="10501" width="15.28515625" bestFit="1" customWidth="1"/>
    <col min="10502" max="10502" width="15.28515625" customWidth="1"/>
    <col min="10503" max="10503" width="12.7109375" bestFit="1" customWidth="1"/>
    <col min="10753" max="10753" width="18.28515625" customWidth="1"/>
    <col min="10754" max="10754" width="6.5703125" customWidth="1"/>
    <col min="10755" max="10755" width="21.42578125" customWidth="1"/>
    <col min="10756" max="10756" width="20.85546875" bestFit="1" customWidth="1"/>
    <col min="10757" max="10757" width="15.28515625" bestFit="1" customWidth="1"/>
    <col min="10758" max="10758" width="15.28515625" customWidth="1"/>
    <col min="10759" max="10759" width="12.7109375" bestFit="1" customWidth="1"/>
    <col min="11009" max="11009" width="18.28515625" customWidth="1"/>
    <col min="11010" max="11010" width="6.5703125" customWidth="1"/>
    <col min="11011" max="11011" width="21.42578125" customWidth="1"/>
    <col min="11012" max="11012" width="20.85546875" bestFit="1" customWidth="1"/>
    <col min="11013" max="11013" width="15.28515625" bestFit="1" customWidth="1"/>
    <col min="11014" max="11014" width="15.28515625" customWidth="1"/>
    <col min="11015" max="11015" width="12.7109375" bestFit="1" customWidth="1"/>
    <col min="11265" max="11265" width="18.28515625" customWidth="1"/>
    <col min="11266" max="11266" width="6.5703125" customWidth="1"/>
    <col min="11267" max="11267" width="21.42578125" customWidth="1"/>
    <col min="11268" max="11268" width="20.85546875" bestFit="1" customWidth="1"/>
    <col min="11269" max="11269" width="15.28515625" bestFit="1" customWidth="1"/>
    <col min="11270" max="11270" width="15.28515625" customWidth="1"/>
    <col min="11271" max="11271" width="12.7109375" bestFit="1" customWidth="1"/>
    <col min="11521" max="11521" width="18.28515625" customWidth="1"/>
    <col min="11522" max="11522" width="6.5703125" customWidth="1"/>
    <col min="11523" max="11523" width="21.42578125" customWidth="1"/>
    <col min="11524" max="11524" width="20.85546875" bestFit="1" customWidth="1"/>
    <col min="11525" max="11525" width="15.28515625" bestFit="1" customWidth="1"/>
    <col min="11526" max="11526" width="15.28515625" customWidth="1"/>
    <col min="11527" max="11527" width="12.7109375" bestFit="1" customWidth="1"/>
    <col min="11777" max="11777" width="18.28515625" customWidth="1"/>
    <col min="11778" max="11778" width="6.5703125" customWidth="1"/>
    <col min="11779" max="11779" width="21.42578125" customWidth="1"/>
    <col min="11780" max="11780" width="20.85546875" bestFit="1" customWidth="1"/>
    <col min="11781" max="11781" width="15.28515625" bestFit="1" customWidth="1"/>
    <col min="11782" max="11782" width="15.28515625" customWidth="1"/>
    <col min="11783" max="11783" width="12.7109375" bestFit="1" customWidth="1"/>
    <col min="12033" max="12033" width="18.28515625" customWidth="1"/>
    <col min="12034" max="12034" width="6.5703125" customWidth="1"/>
    <col min="12035" max="12035" width="21.42578125" customWidth="1"/>
    <col min="12036" max="12036" width="20.85546875" bestFit="1" customWidth="1"/>
    <col min="12037" max="12037" width="15.28515625" bestFit="1" customWidth="1"/>
    <col min="12038" max="12038" width="15.28515625" customWidth="1"/>
    <col min="12039" max="12039" width="12.7109375" bestFit="1" customWidth="1"/>
    <col min="12289" max="12289" width="18.28515625" customWidth="1"/>
    <col min="12290" max="12290" width="6.5703125" customWidth="1"/>
    <col min="12291" max="12291" width="21.42578125" customWidth="1"/>
    <col min="12292" max="12292" width="20.85546875" bestFit="1" customWidth="1"/>
    <col min="12293" max="12293" width="15.28515625" bestFit="1" customWidth="1"/>
    <col min="12294" max="12294" width="15.28515625" customWidth="1"/>
    <col min="12295" max="12295" width="12.7109375" bestFit="1" customWidth="1"/>
    <col min="12545" max="12545" width="18.28515625" customWidth="1"/>
    <col min="12546" max="12546" width="6.5703125" customWidth="1"/>
    <col min="12547" max="12547" width="21.42578125" customWidth="1"/>
    <col min="12548" max="12548" width="20.85546875" bestFit="1" customWidth="1"/>
    <col min="12549" max="12549" width="15.28515625" bestFit="1" customWidth="1"/>
    <col min="12550" max="12550" width="15.28515625" customWidth="1"/>
    <col min="12551" max="12551" width="12.7109375" bestFit="1" customWidth="1"/>
    <col min="12801" max="12801" width="18.28515625" customWidth="1"/>
    <col min="12802" max="12802" width="6.5703125" customWidth="1"/>
    <col min="12803" max="12803" width="21.42578125" customWidth="1"/>
    <col min="12804" max="12804" width="20.85546875" bestFit="1" customWidth="1"/>
    <col min="12805" max="12805" width="15.28515625" bestFit="1" customWidth="1"/>
    <col min="12806" max="12806" width="15.28515625" customWidth="1"/>
    <col min="12807" max="12807" width="12.7109375" bestFit="1" customWidth="1"/>
    <col min="13057" max="13057" width="18.28515625" customWidth="1"/>
    <col min="13058" max="13058" width="6.5703125" customWidth="1"/>
    <col min="13059" max="13059" width="21.42578125" customWidth="1"/>
    <col min="13060" max="13060" width="20.85546875" bestFit="1" customWidth="1"/>
    <col min="13061" max="13061" width="15.28515625" bestFit="1" customWidth="1"/>
    <col min="13062" max="13062" width="15.28515625" customWidth="1"/>
    <col min="13063" max="13063" width="12.7109375" bestFit="1" customWidth="1"/>
    <col min="13313" max="13313" width="18.28515625" customWidth="1"/>
    <col min="13314" max="13314" width="6.5703125" customWidth="1"/>
    <col min="13315" max="13315" width="21.42578125" customWidth="1"/>
    <col min="13316" max="13316" width="20.85546875" bestFit="1" customWidth="1"/>
    <col min="13317" max="13317" width="15.28515625" bestFit="1" customWidth="1"/>
    <col min="13318" max="13318" width="15.28515625" customWidth="1"/>
    <col min="13319" max="13319" width="12.7109375" bestFit="1" customWidth="1"/>
    <col min="13569" max="13569" width="18.28515625" customWidth="1"/>
    <col min="13570" max="13570" width="6.5703125" customWidth="1"/>
    <col min="13571" max="13571" width="21.42578125" customWidth="1"/>
    <col min="13572" max="13572" width="20.85546875" bestFit="1" customWidth="1"/>
    <col min="13573" max="13573" width="15.28515625" bestFit="1" customWidth="1"/>
    <col min="13574" max="13574" width="15.28515625" customWidth="1"/>
    <col min="13575" max="13575" width="12.7109375" bestFit="1" customWidth="1"/>
    <col min="13825" max="13825" width="18.28515625" customWidth="1"/>
    <col min="13826" max="13826" width="6.5703125" customWidth="1"/>
    <col min="13827" max="13827" width="21.42578125" customWidth="1"/>
    <col min="13828" max="13828" width="20.85546875" bestFit="1" customWidth="1"/>
    <col min="13829" max="13829" width="15.28515625" bestFit="1" customWidth="1"/>
    <col min="13830" max="13830" width="15.28515625" customWidth="1"/>
    <col min="13831" max="13831" width="12.7109375" bestFit="1" customWidth="1"/>
    <col min="14081" max="14081" width="18.28515625" customWidth="1"/>
    <col min="14082" max="14082" width="6.5703125" customWidth="1"/>
    <col min="14083" max="14083" width="21.42578125" customWidth="1"/>
    <col min="14084" max="14084" width="20.85546875" bestFit="1" customWidth="1"/>
    <col min="14085" max="14085" width="15.28515625" bestFit="1" customWidth="1"/>
    <col min="14086" max="14086" width="15.28515625" customWidth="1"/>
    <col min="14087" max="14087" width="12.7109375" bestFit="1" customWidth="1"/>
    <col min="14337" max="14337" width="18.28515625" customWidth="1"/>
    <col min="14338" max="14338" width="6.5703125" customWidth="1"/>
    <col min="14339" max="14339" width="21.42578125" customWidth="1"/>
    <col min="14340" max="14340" width="20.85546875" bestFit="1" customWidth="1"/>
    <col min="14341" max="14341" width="15.28515625" bestFit="1" customWidth="1"/>
    <col min="14342" max="14342" width="15.28515625" customWidth="1"/>
    <col min="14343" max="14343" width="12.7109375" bestFit="1" customWidth="1"/>
    <col min="14593" max="14593" width="18.28515625" customWidth="1"/>
    <col min="14594" max="14594" width="6.5703125" customWidth="1"/>
    <col min="14595" max="14595" width="21.42578125" customWidth="1"/>
    <col min="14596" max="14596" width="20.85546875" bestFit="1" customWidth="1"/>
    <col min="14597" max="14597" width="15.28515625" bestFit="1" customWidth="1"/>
    <col min="14598" max="14598" width="15.28515625" customWidth="1"/>
    <col min="14599" max="14599" width="12.7109375" bestFit="1" customWidth="1"/>
    <col min="14849" max="14849" width="18.28515625" customWidth="1"/>
    <col min="14850" max="14850" width="6.5703125" customWidth="1"/>
    <col min="14851" max="14851" width="21.42578125" customWidth="1"/>
    <col min="14852" max="14852" width="20.85546875" bestFit="1" customWidth="1"/>
    <col min="14853" max="14853" width="15.28515625" bestFit="1" customWidth="1"/>
    <col min="14854" max="14854" width="15.28515625" customWidth="1"/>
    <col min="14855" max="14855" width="12.7109375" bestFit="1" customWidth="1"/>
    <col min="15105" max="15105" width="18.28515625" customWidth="1"/>
    <col min="15106" max="15106" width="6.5703125" customWidth="1"/>
    <col min="15107" max="15107" width="21.42578125" customWidth="1"/>
    <col min="15108" max="15108" width="20.85546875" bestFit="1" customWidth="1"/>
    <col min="15109" max="15109" width="15.28515625" bestFit="1" customWidth="1"/>
    <col min="15110" max="15110" width="15.28515625" customWidth="1"/>
    <col min="15111" max="15111" width="12.7109375" bestFit="1" customWidth="1"/>
    <col min="15361" max="15361" width="18.28515625" customWidth="1"/>
    <col min="15362" max="15362" width="6.5703125" customWidth="1"/>
    <col min="15363" max="15363" width="21.42578125" customWidth="1"/>
    <col min="15364" max="15364" width="20.85546875" bestFit="1" customWidth="1"/>
    <col min="15365" max="15365" width="15.28515625" bestFit="1" customWidth="1"/>
    <col min="15366" max="15366" width="15.28515625" customWidth="1"/>
    <col min="15367" max="15367" width="12.7109375" bestFit="1" customWidth="1"/>
    <col min="15617" max="15617" width="18.28515625" customWidth="1"/>
    <col min="15618" max="15618" width="6.5703125" customWidth="1"/>
    <col min="15619" max="15619" width="21.42578125" customWidth="1"/>
    <col min="15620" max="15620" width="20.85546875" bestFit="1" customWidth="1"/>
    <col min="15621" max="15621" width="15.28515625" bestFit="1" customWidth="1"/>
    <col min="15622" max="15622" width="15.28515625" customWidth="1"/>
    <col min="15623" max="15623" width="12.7109375" bestFit="1" customWidth="1"/>
    <col min="15873" max="15873" width="18.28515625" customWidth="1"/>
    <col min="15874" max="15874" width="6.5703125" customWidth="1"/>
    <col min="15875" max="15875" width="21.42578125" customWidth="1"/>
    <col min="15876" max="15876" width="20.85546875" bestFit="1" customWidth="1"/>
    <col min="15877" max="15877" width="15.28515625" bestFit="1" customWidth="1"/>
    <col min="15878" max="15878" width="15.28515625" customWidth="1"/>
    <col min="15879" max="15879" width="12.7109375" bestFit="1" customWidth="1"/>
    <col min="16129" max="16129" width="18.28515625" customWidth="1"/>
    <col min="16130" max="16130" width="6.5703125" customWidth="1"/>
    <col min="16131" max="16131" width="21.42578125" customWidth="1"/>
    <col min="16132" max="16132" width="20.85546875" bestFit="1" customWidth="1"/>
    <col min="16133" max="16133" width="15.28515625" bestFit="1" customWidth="1"/>
    <col min="16134" max="16134" width="15.28515625" customWidth="1"/>
    <col min="16135" max="16135" width="12.7109375" bestFit="1" customWidth="1"/>
  </cols>
  <sheetData>
    <row r="1" spans="1:9" ht="18.75" x14ac:dyDescent="0.3">
      <c r="A1" s="221"/>
      <c r="B1" s="221"/>
      <c r="C1" s="221"/>
      <c r="D1" s="221"/>
      <c r="E1" s="221"/>
      <c r="F1" s="5"/>
    </row>
    <row r="2" spans="1:9" s="28" customFormat="1" ht="19.5" customHeight="1" x14ac:dyDescent="0.4">
      <c r="A2" s="222" t="s">
        <v>18</v>
      </c>
      <c r="B2" s="222"/>
      <c r="C2" s="222"/>
      <c r="D2" s="222"/>
      <c r="E2" s="222"/>
      <c r="F2" s="30"/>
    </row>
    <row r="3" spans="1:9" s="28" customFormat="1" ht="14.25" customHeight="1" x14ac:dyDescent="0.25">
      <c r="A3" s="223" t="s">
        <v>29</v>
      </c>
      <c r="B3" s="223"/>
      <c r="C3" s="223"/>
      <c r="D3" s="223"/>
      <c r="E3" s="223"/>
      <c r="F3" s="31"/>
    </row>
    <row r="4" spans="1:9" s="29" customFormat="1" ht="14.25" x14ac:dyDescent="0.2">
      <c r="B4" s="28"/>
      <c r="C4" s="28"/>
      <c r="D4" s="28"/>
      <c r="E4" s="28"/>
    </row>
    <row r="5" spans="1:9" s="29" customFormat="1" ht="14.25" x14ac:dyDescent="0.2">
      <c r="A5" s="224" t="s">
        <v>27</v>
      </c>
      <c r="B5" s="224"/>
      <c r="C5" s="224"/>
      <c r="D5" s="224"/>
      <c r="E5" s="224"/>
    </row>
    <row r="6" spans="1:9" ht="15.75" thickBot="1" x14ac:dyDescent="0.3">
      <c r="A6" s="28"/>
      <c r="B6" s="28"/>
      <c r="C6" s="28"/>
      <c r="D6" s="28"/>
      <c r="E6" s="28"/>
    </row>
    <row r="7" spans="1:9" ht="32.25" customHeight="1" thickTop="1" thickBot="1" x14ac:dyDescent="0.3">
      <c r="A7" s="212" t="s">
        <v>1083</v>
      </c>
      <c r="B7" s="213"/>
      <c r="C7" s="213"/>
      <c r="D7" s="213"/>
      <c r="E7" s="214"/>
      <c r="F7" s="6"/>
    </row>
    <row r="8" spans="1:9" ht="16.5" thickTop="1" thickBot="1" x14ac:dyDescent="0.3">
      <c r="A8" s="212" t="str">
        <f>CRONOGRAMA!A8</f>
        <v>Endereço: Estrada General Motors, 320 - Caldeira, Indaiatuba - SP</v>
      </c>
      <c r="B8" s="213"/>
      <c r="C8" s="213"/>
      <c r="D8" s="213"/>
      <c r="E8" s="214"/>
      <c r="F8" s="7"/>
      <c r="G8" s="7"/>
      <c r="H8" s="7"/>
      <c r="I8" s="7"/>
    </row>
    <row r="9" spans="1:9" ht="16.5" thickTop="1" thickBot="1" x14ac:dyDescent="0.3">
      <c r="A9" s="215"/>
      <c r="B9" s="216"/>
      <c r="C9" s="216"/>
      <c r="D9" s="216"/>
      <c r="E9" s="217"/>
      <c r="F9" s="8"/>
    </row>
    <row r="10" spans="1:9" ht="19.5" thickTop="1" thickBot="1" x14ac:dyDescent="0.3">
      <c r="A10" s="218" t="s">
        <v>19</v>
      </c>
      <c r="B10" s="219"/>
      <c r="C10" s="219"/>
      <c r="D10" s="219"/>
      <c r="E10" s="220"/>
      <c r="F10" s="9"/>
    </row>
    <row r="11" spans="1:9" ht="15.75" thickBot="1" x14ac:dyDescent="0.3">
      <c r="A11" s="10"/>
      <c r="B11" s="11"/>
      <c r="C11" s="11"/>
      <c r="D11" s="11"/>
      <c r="E11" s="12"/>
      <c r="F11" s="3"/>
    </row>
    <row r="12" spans="1:9" ht="15.75" thickBot="1" x14ac:dyDescent="0.3">
      <c r="A12" s="13"/>
      <c r="B12" s="14"/>
      <c r="C12" s="15" t="s">
        <v>20</v>
      </c>
      <c r="D12" s="15" t="s">
        <v>21</v>
      </c>
      <c r="E12" s="15" t="s">
        <v>22</v>
      </c>
      <c r="F12" s="16"/>
    </row>
    <row r="13" spans="1:9" ht="15.75" thickBot="1" x14ac:dyDescent="0.3">
      <c r="A13" s="17"/>
      <c r="B13" s="18"/>
      <c r="C13" s="18"/>
      <c r="D13" s="19"/>
      <c r="E13" s="20"/>
      <c r="F13" s="16"/>
    </row>
    <row r="14" spans="1:9" ht="15.75" thickBot="1" x14ac:dyDescent="0.3">
      <c r="A14" s="23"/>
      <c r="B14" s="3"/>
      <c r="C14" s="24"/>
      <c r="D14" s="25"/>
      <c r="E14" s="24"/>
      <c r="F14" s="24"/>
    </row>
    <row r="15" spans="1:9" ht="16.5" thickTop="1" thickBot="1" x14ac:dyDescent="0.3">
      <c r="A15" s="206" t="s">
        <v>397</v>
      </c>
      <c r="B15" s="207"/>
      <c r="C15" s="89" t="s">
        <v>23</v>
      </c>
      <c r="D15" s="65">
        <v>1599056.01</v>
      </c>
      <c r="E15" s="90">
        <f>D15/D17</f>
        <v>0.76509457917181201</v>
      </c>
      <c r="F15" s="24"/>
    </row>
    <row r="16" spans="1:9" ht="16.5" thickTop="1" thickBot="1" x14ac:dyDescent="0.3">
      <c r="A16" s="208"/>
      <c r="B16" s="209"/>
      <c r="C16" s="21" t="s">
        <v>24</v>
      </c>
      <c r="D16" s="65">
        <v>490954.89</v>
      </c>
      <c r="E16" s="90">
        <f>D16/D17</f>
        <v>0.23490542082818805</v>
      </c>
      <c r="F16" s="24"/>
    </row>
    <row r="17" spans="1:6" ht="16.5" thickTop="1" thickBot="1" x14ac:dyDescent="0.3">
      <c r="A17" s="210"/>
      <c r="B17" s="211"/>
      <c r="C17" s="21" t="s">
        <v>25</v>
      </c>
      <c r="D17" s="65">
        <f>SUM(D15:D16)</f>
        <v>2090010.9</v>
      </c>
      <c r="E17" s="22">
        <f>SUM(E15:E16)</f>
        <v>1</v>
      </c>
      <c r="F17" s="24"/>
    </row>
    <row r="18" spans="1:6" ht="15.75" thickTop="1" x14ac:dyDescent="0.25">
      <c r="A18" s="23"/>
      <c r="B18" s="3"/>
      <c r="C18" s="24"/>
      <c r="D18" s="25"/>
      <c r="E18" s="24"/>
      <c r="F18" s="24"/>
    </row>
    <row r="19" spans="1:6" x14ac:dyDescent="0.25">
      <c r="A19" s="23"/>
      <c r="B19" s="3"/>
      <c r="C19" s="24"/>
      <c r="D19" s="25"/>
      <c r="E19" s="24"/>
      <c r="F19" s="24"/>
    </row>
    <row r="20" spans="1:6" x14ac:dyDescent="0.25">
      <c r="A20" s="23"/>
      <c r="B20" s="3"/>
      <c r="C20" s="24"/>
      <c r="D20" s="25"/>
      <c r="E20" s="24"/>
      <c r="F20" s="24"/>
    </row>
    <row r="21" spans="1:6" x14ac:dyDescent="0.25">
      <c r="A21" s="3"/>
      <c r="B21" s="3"/>
      <c r="C21" s="3"/>
      <c r="D21" s="26"/>
      <c r="E21" s="3"/>
      <c r="F21" s="3"/>
    </row>
    <row r="22" spans="1:6" ht="15.75" x14ac:dyDescent="0.25">
      <c r="A22" s="2" t="s">
        <v>1078</v>
      </c>
      <c r="B22" s="2"/>
      <c r="C22" s="2"/>
      <c r="D22" s="2"/>
      <c r="E22" s="2"/>
      <c r="F22" s="2"/>
    </row>
    <row r="23" spans="1:6" x14ac:dyDescent="0.25">
      <c r="A23" s="28"/>
      <c r="B23" s="28"/>
      <c r="C23" s="28"/>
      <c r="D23" s="28"/>
      <c r="E23" s="28"/>
    </row>
    <row r="24" spans="1:6" x14ac:dyDescent="0.25">
      <c r="A24" s="28"/>
      <c r="B24" s="28"/>
      <c r="C24" s="28"/>
      <c r="D24" s="28"/>
      <c r="E24" s="28"/>
    </row>
    <row r="25" spans="1:6" x14ac:dyDescent="0.25">
      <c r="A25" s="28"/>
      <c r="B25" s="28"/>
      <c r="C25" s="28"/>
      <c r="D25" s="28"/>
      <c r="E25" s="28"/>
    </row>
    <row r="26" spans="1:6" x14ac:dyDescent="0.25">
      <c r="A26" s="28"/>
      <c r="B26" s="28"/>
      <c r="C26" s="28"/>
      <c r="D26" s="28"/>
      <c r="E26" s="28"/>
    </row>
    <row r="27" spans="1:6" x14ac:dyDescent="0.25">
      <c r="A27" s="28"/>
      <c r="B27" s="28"/>
      <c r="C27" s="28"/>
      <c r="D27" s="28"/>
      <c r="E27" s="28"/>
    </row>
    <row r="28" spans="1:6" ht="15.75" x14ac:dyDescent="0.25">
      <c r="A28" s="4"/>
      <c r="B28" s="2"/>
      <c r="C28" s="23"/>
      <c r="D28" s="3"/>
      <c r="E28" s="3"/>
      <c r="F28" s="3"/>
    </row>
    <row r="29" spans="1:6" ht="15.75" x14ac:dyDescent="0.25">
      <c r="A29" s="4"/>
      <c r="B29" s="2"/>
      <c r="C29" s="2"/>
      <c r="D29" s="3"/>
      <c r="E29" s="3"/>
      <c r="F29" s="3"/>
    </row>
    <row r="30" spans="1:6" ht="15.75" x14ac:dyDescent="0.25">
      <c r="A30" s="4"/>
      <c r="B30" s="2"/>
      <c r="C30" s="2"/>
      <c r="D30" s="2"/>
      <c r="E30" s="3"/>
      <c r="F30" s="3"/>
    </row>
    <row r="31" spans="1:6" x14ac:dyDescent="0.25">
      <c r="A31" s="23"/>
      <c r="B31" s="23"/>
      <c r="C31" s="3"/>
      <c r="D31" s="3"/>
      <c r="E31" s="3"/>
      <c r="F31" s="3"/>
    </row>
  </sheetData>
  <mergeCells count="9">
    <mergeCell ref="A15:B17"/>
    <mergeCell ref="A8:E8"/>
    <mergeCell ref="A9:E9"/>
    <mergeCell ref="A10:E10"/>
    <mergeCell ref="A1:E1"/>
    <mergeCell ref="A2:E2"/>
    <mergeCell ref="A3:E3"/>
    <mergeCell ref="A5:E5"/>
    <mergeCell ref="A7:E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52"/>
  <sheetViews>
    <sheetView showGridLines="0" zoomScale="80" zoomScaleNormal="80" zoomScaleSheetLayoutView="90" workbookViewId="0">
      <selection activeCell="G231" sqref="G231"/>
    </sheetView>
  </sheetViews>
  <sheetFormatPr defaultColWidth="9.140625" defaultRowHeight="12.75" x14ac:dyDescent="0.2"/>
  <cols>
    <col min="1" max="1" width="9.140625" style="32" customWidth="1"/>
    <col min="2" max="2" width="18.7109375" style="32" customWidth="1"/>
    <col min="3" max="3" width="15.7109375" style="82" customWidth="1"/>
    <col min="4" max="4" width="14.28515625" style="32" bestFit="1" customWidth="1"/>
    <col min="5" max="5" width="45.85546875" style="32" customWidth="1"/>
    <col min="6" max="6" width="10.42578125" style="33" customWidth="1"/>
    <col min="7" max="7" width="16.28515625" style="33" customWidth="1"/>
    <col min="8" max="10" width="14.5703125" style="123" customWidth="1"/>
    <col min="11" max="11" width="18.140625" style="123" customWidth="1"/>
    <col min="12" max="12" width="121.28515625" style="116" customWidth="1"/>
    <col min="13" max="16384" width="9.140625" style="1"/>
  </cols>
  <sheetData>
    <row r="1" spans="1:12" s="32" customFormat="1" x14ac:dyDescent="0.2">
      <c r="B1" s="98"/>
      <c r="C1" s="81"/>
      <c r="D1" s="71"/>
      <c r="E1" s="71"/>
      <c r="F1" s="72"/>
      <c r="G1" s="72"/>
      <c r="H1" s="72"/>
      <c r="I1" s="72"/>
      <c r="J1" s="72"/>
      <c r="K1" s="121" t="s">
        <v>1079</v>
      </c>
      <c r="L1" s="117"/>
    </row>
    <row r="2" spans="1:12" s="32" customFormat="1" x14ac:dyDescent="0.2">
      <c r="B2" s="192" t="s">
        <v>6</v>
      </c>
      <c r="C2" s="193"/>
      <c r="D2" s="193"/>
      <c r="E2" s="193"/>
      <c r="F2" s="193"/>
      <c r="G2" s="193"/>
      <c r="H2" s="193"/>
      <c r="I2" s="193"/>
      <c r="J2" s="193"/>
      <c r="K2" s="194"/>
      <c r="L2" s="117"/>
    </row>
    <row r="3" spans="1:12" s="32" customFormat="1" x14ac:dyDescent="0.2">
      <c r="B3" s="192" t="s">
        <v>26</v>
      </c>
      <c r="C3" s="193"/>
      <c r="D3" s="193"/>
      <c r="E3" s="193"/>
      <c r="F3" s="193"/>
      <c r="G3" s="193"/>
      <c r="H3" s="193"/>
      <c r="I3" s="193"/>
      <c r="J3" s="193"/>
      <c r="K3" s="194"/>
      <c r="L3" s="117"/>
    </row>
    <row r="4" spans="1:12" s="32" customFormat="1" x14ac:dyDescent="0.2">
      <c r="B4" s="195" t="s">
        <v>27</v>
      </c>
      <c r="C4" s="196"/>
      <c r="D4" s="196"/>
      <c r="E4" s="196"/>
      <c r="F4" s="196"/>
      <c r="G4" s="196"/>
      <c r="H4" s="196"/>
      <c r="I4" s="196"/>
      <c r="J4" s="196"/>
      <c r="K4" s="197"/>
      <c r="L4" s="117"/>
    </row>
    <row r="5" spans="1:12" s="32" customFormat="1" x14ac:dyDescent="0.2">
      <c r="B5" s="100"/>
      <c r="C5" s="101"/>
      <c r="D5" s="102"/>
      <c r="E5" s="102"/>
      <c r="F5" s="99"/>
      <c r="G5" s="99"/>
      <c r="H5" s="201" t="s">
        <v>970</v>
      </c>
      <c r="I5" s="201"/>
      <c r="J5" s="201"/>
      <c r="K5" s="202"/>
      <c r="L5" s="117"/>
    </row>
    <row r="6" spans="1:12" s="32" customFormat="1" x14ac:dyDescent="0.2">
      <c r="B6" s="103" t="s">
        <v>30</v>
      </c>
      <c r="C6" s="107" t="s">
        <v>1082</v>
      </c>
      <c r="D6" s="108"/>
      <c r="E6" s="108"/>
      <c r="F6" s="119"/>
      <c r="G6" s="119"/>
      <c r="H6" s="119"/>
      <c r="I6" s="119"/>
      <c r="J6" s="119"/>
      <c r="K6" s="122"/>
      <c r="L6" s="117"/>
    </row>
    <row r="7" spans="1:12" s="32" customFormat="1" x14ac:dyDescent="0.2">
      <c r="B7" s="103" t="s">
        <v>31</v>
      </c>
      <c r="C7" s="107" t="s">
        <v>1082</v>
      </c>
      <c r="D7" s="108"/>
      <c r="E7" s="108"/>
      <c r="F7" s="119"/>
      <c r="G7" s="119"/>
      <c r="H7" s="119"/>
      <c r="I7" s="119"/>
      <c r="J7" s="119"/>
      <c r="K7" s="122"/>
      <c r="L7" s="117"/>
    </row>
    <row r="8" spans="1:12" s="32" customFormat="1" ht="13.5" thickBot="1" x14ac:dyDescent="0.25">
      <c r="B8" s="104" t="s">
        <v>32</v>
      </c>
      <c r="C8" s="198" t="s">
        <v>1085</v>
      </c>
      <c r="D8" s="199"/>
      <c r="E8" s="199"/>
      <c r="F8" s="199"/>
      <c r="G8" s="199"/>
      <c r="H8" s="199"/>
      <c r="I8" s="199"/>
      <c r="J8" s="199"/>
      <c r="K8" s="200"/>
      <c r="L8" s="117"/>
    </row>
    <row r="9" spans="1:12" ht="38.25" x14ac:dyDescent="0.2">
      <c r="B9" s="105" t="s">
        <v>0</v>
      </c>
      <c r="C9" s="73" t="s">
        <v>72</v>
      </c>
      <c r="D9" s="73" t="s">
        <v>73</v>
      </c>
      <c r="E9" s="73" t="s">
        <v>1</v>
      </c>
      <c r="F9" s="73" t="s">
        <v>74</v>
      </c>
      <c r="G9" s="74" t="s">
        <v>3</v>
      </c>
      <c r="H9" s="74" t="s">
        <v>75</v>
      </c>
      <c r="I9" s="75" t="s">
        <v>76</v>
      </c>
      <c r="J9" s="74" t="s">
        <v>77</v>
      </c>
      <c r="K9" s="106" t="s">
        <v>78</v>
      </c>
      <c r="L9" s="117"/>
    </row>
    <row r="10" spans="1:12" x14ac:dyDescent="0.2">
      <c r="A10" s="97"/>
      <c r="B10" s="124">
        <v>1</v>
      </c>
      <c r="C10" s="203" t="s">
        <v>33</v>
      </c>
      <c r="D10" s="204"/>
      <c r="E10" s="204"/>
      <c r="F10" s="204"/>
      <c r="G10" s="204"/>
      <c r="H10" s="204"/>
      <c r="I10" s="204"/>
      <c r="J10" s="204"/>
      <c r="K10" s="205"/>
    </row>
    <row r="11" spans="1:12" x14ac:dyDescent="0.2">
      <c r="A11" s="97"/>
      <c r="B11" s="125" t="s">
        <v>101</v>
      </c>
      <c r="C11" s="177" t="s">
        <v>34</v>
      </c>
      <c r="D11" s="178"/>
      <c r="E11" s="178"/>
      <c r="F11" s="178"/>
      <c r="G11" s="178"/>
      <c r="H11" s="178"/>
      <c r="I11" s="178"/>
      <c r="J11" s="178"/>
      <c r="K11" s="179"/>
    </row>
    <row r="12" spans="1:12" x14ac:dyDescent="0.2">
      <c r="A12" s="97">
        <f t="shared" ref="A12:A78" si="0">LEN(B12)</f>
        <v>5</v>
      </c>
      <c r="B12" s="109" t="s">
        <v>691</v>
      </c>
      <c r="C12" s="132" t="str">
        <f>IFERROR(VLOOKUP(A12,$B$237:$D$252,2,FALSE),"")</f>
        <v>COMPOSICAO</v>
      </c>
      <c r="D12" s="132" t="str">
        <f>IFERROR(VLOOKUP(A12,$B$237:$D$252,3,FALSE),"")</f>
        <v>2026/01</v>
      </c>
      <c r="E12" s="79" t="s">
        <v>417</v>
      </c>
      <c r="F12" s="91" t="s">
        <v>35</v>
      </c>
      <c r="G12" s="80">
        <v>1</v>
      </c>
      <c r="H12" s="80">
        <f>ROUND(J12/1.21,2)</f>
        <v>247661.9</v>
      </c>
      <c r="I12" s="80">
        <f>ROUND(G12*H12,2)</f>
        <v>247661.9</v>
      </c>
      <c r="J12" s="80">
        <v>299670.90000000002</v>
      </c>
      <c r="K12" s="133">
        <f>ROUND(G12*J12,2)</f>
        <v>299670.90000000002</v>
      </c>
      <c r="L12" s="62" t="s">
        <v>831</v>
      </c>
    </row>
    <row r="13" spans="1:12" x14ac:dyDescent="0.2">
      <c r="A13" s="97">
        <f t="shared" si="0"/>
        <v>15</v>
      </c>
      <c r="B13" s="109" t="s">
        <v>294</v>
      </c>
      <c r="C13" s="132" t="str">
        <f>IFERROR(VLOOKUP(A13,$B$237:$D$252,2,FALSE),"")</f>
        <v xml:space="preserve"> CPOS</v>
      </c>
      <c r="D13" s="132" t="str">
        <f>IFERROR(VLOOKUP(A13,$B$237:$D$252,3,FALSE),"")</f>
        <v>2025/11</v>
      </c>
      <c r="E13" s="79" t="s">
        <v>295</v>
      </c>
      <c r="F13" s="91" t="s">
        <v>35</v>
      </c>
      <c r="G13" s="80">
        <v>4</v>
      </c>
      <c r="H13" s="80">
        <f t="shared" ref="H13:H84" si="1">ROUND(J13/1.21,2)</f>
        <v>3844.02</v>
      </c>
      <c r="I13" s="80">
        <f>ROUND(G13*H13,2)</f>
        <v>15376.08</v>
      </c>
      <c r="J13" s="80">
        <v>4651.2700000000004</v>
      </c>
      <c r="K13" s="133">
        <f>ROUND(G13*J13,2)</f>
        <v>18605.080000000002</v>
      </c>
      <c r="L13" s="116" t="s">
        <v>644</v>
      </c>
    </row>
    <row r="14" spans="1:12" x14ac:dyDescent="0.2">
      <c r="A14" s="97">
        <f t="shared" si="0"/>
        <v>15</v>
      </c>
      <c r="B14" s="109" t="s">
        <v>959</v>
      </c>
      <c r="C14" s="132" t="str">
        <f>IFERROR(VLOOKUP(A14,$B$237:$D$252,2,FALSE),"")</f>
        <v xml:space="preserve"> CPOS</v>
      </c>
      <c r="D14" s="132" t="str">
        <f>IFERROR(VLOOKUP(A14,$B$237:$D$252,3,FALSE),"")</f>
        <v>2025/11</v>
      </c>
      <c r="E14" s="144" t="s">
        <v>958</v>
      </c>
      <c r="F14" s="91" t="s">
        <v>35</v>
      </c>
      <c r="G14" s="80">
        <v>4</v>
      </c>
      <c r="H14" s="80">
        <f t="shared" ref="H14" si="2">ROUND(J14/1.21,2)</f>
        <v>2772.01</v>
      </c>
      <c r="I14" s="80">
        <f>ROUND(G14*H14,2)</f>
        <v>11088.04</v>
      </c>
      <c r="J14" s="80">
        <v>3354.13</v>
      </c>
      <c r="K14" s="133">
        <f>ROUND(G14*J14,2)</f>
        <v>13416.52</v>
      </c>
      <c r="L14" s="116" t="s">
        <v>1065</v>
      </c>
    </row>
    <row r="15" spans="1:12" x14ac:dyDescent="0.2">
      <c r="A15" s="97">
        <f t="shared" si="0"/>
        <v>16</v>
      </c>
      <c r="B15" s="180" t="s">
        <v>99</v>
      </c>
      <c r="C15" s="181"/>
      <c r="D15" s="181"/>
      <c r="E15" s="181"/>
      <c r="F15" s="181"/>
      <c r="G15" s="181"/>
      <c r="H15" s="181"/>
      <c r="I15" s="181"/>
      <c r="J15" s="182"/>
      <c r="K15" s="134">
        <f>SUM(K12:K14)</f>
        <v>331692.50000000006</v>
      </c>
    </row>
    <row r="16" spans="1:12" x14ac:dyDescent="0.2">
      <c r="A16" s="97">
        <f t="shared" si="0"/>
        <v>1</v>
      </c>
      <c r="B16" s="125">
        <v>2</v>
      </c>
      <c r="C16" s="189" t="s">
        <v>36</v>
      </c>
      <c r="D16" s="190"/>
      <c r="E16" s="190"/>
      <c r="F16" s="190"/>
      <c r="G16" s="190"/>
      <c r="H16" s="190"/>
      <c r="I16" s="190"/>
      <c r="J16" s="190"/>
      <c r="K16" s="191"/>
    </row>
    <row r="17" spans="1:12" x14ac:dyDescent="0.2">
      <c r="A17" s="97">
        <f t="shared" si="0"/>
        <v>5</v>
      </c>
      <c r="B17" s="125" t="s">
        <v>102</v>
      </c>
      <c r="C17" s="177" t="s">
        <v>398</v>
      </c>
      <c r="D17" s="178"/>
      <c r="E17" s="178"/>
      <c r="F17" s="178"/>
      <c r="G17" s="178"/>
      <c r="H17" s="178"/>
      <c r="I17" s="178"/>
      <c r="J17" s="178"/>
      <c r="K17" s="179"/>
    </row>
    <row r="18" spans="1:12" ht="51" x14ac:dyDescent="0.2">
      <c r="A18" s="97">
        <f t="shared" si="0"/>
        <v>6</v>
      </c>
      <c r="B18" s="109" t="s">
        <v>418</v>
      </c>
      <c r="C18" s="132" t="str">
        <f t="shared" ref="C18:C26" si="3">IFERROR(VLOOKUP(A18,$B$237:$D$252,2,FALSE),"")</f>
        <v>SINAPI</v>
      </c>
      <c r="D18" s="132" t="str">
        <f t="shared" ref="D18:D26" si="4">IFERROR(VLOOKUP(A18,$B$237:$D$252,3,FALSE),"")</f>
        <v>2026/01</v>
      </c>
      <c r="E18" s="79" t="s">
        <v>419</v>
      </c>
      <c r="F18" s="91" t="s">
        <v>40</v>
      </c>
      <c r="G18" s="80">
        <v>90</v>
      </c>
      <c r="H18" s="80">
        <f t="shared" si="1"/>
        <v>10.46</v>
      </c>
      <c r="I18" s="80">
        <f t="shared" ref="I18:I84" si="5">ROUND(G18*H18,2)</f>
        <v>941.4</v>
      </c>
      <c r="J18" s="80">
        <v>12.66</v>
      </c>
      <c r="K18" s="133">
        <f t="shared" ref="K18:K26" si="6">ROUND(G18*J18,2)</f>
        <v>1139.4000000000001</v>
      </c>
      <c r="L18" s="116" t="s">
        <v>645</v>
      </c>
    </row>
    <row r="19" spans="1:12" x14ac:dyDescent="0.2">
      <c r="A19" s="97">
        <f t="shared" si="0"/>
        <v>6</v>
      </c>
      <c r="B19" s="109" t="s">
        <v>301</v>
      </c>
      <c r="C19" s="132" t="str">
        <f t="shared" si="3"/>
        <v>SINAPI</v>
      </c>
      <c r="D19" s="132" t="str">
        <f t="shared" si="4"/>
        <v>2026/01</v>
      </c>
      <c r="E19" s="79" t="s">
        <v>420</v>
      </c>
      <c r="F19" s="91" t="s">
        <v>38</v>
      </c>
      <c r="G19" s="80">
        <v>2.2999999999999998</v>
      </c>
      <c r="H19" s="80">
        <f t="shared" si="1"/>
        <v>123.25</v>
      </c>
      <c r="I19" s="80">
        <f t="shared" si="5"/>
        <v>283.48</v>
      </c>
      <c r="J19" s="80">
        <v>149.13</v>
      </c>
      <c r="K19" s="133">
        <f t="shared" si="6"/>
        <v>343</v>
      </c>
      <c r="L19" s="116" t="s">
        <v>646</v>
      </c>
    </row>
    <row r="20" spans="1:12" ht="38.25" x14ac:dyDescent="0.2">
      <c r="A20" s="97">
        <f t="shared" si="0"/>
        <v>6</v>
      </c>
      <c r="B20" s="109" t="s">
        <v>973</v>
      </c>
      <c r="C20" s="132" t="str">
        <f t="shared" si="3"/>
        <v>SINAPI</v>
      </c>
      <c r="D20" s="132" t="str">
        <f t="shared" si="4"/>
        <v>2026/01</v>
      </c>
      <c r="E20" s="79" t="s">
        <v>974</v>
      </c>
      <c r="F20" s="91" t="s">
        <v>37</v>
      </c>
      <c r="G20" s="80">
        <v>26</v>
      </c>
      <c r="H20" s="80">
        <f t="shared" ref="H20" si="7">ROUND(J20/1.21,2)</f>
        <v>16.190000000000001</v>
      </c>
      <c r="I20" s="80">
        <f t="shared" ref="I20" si="8">ROUND(G20*H20,2)</f>
        <v>420.94</v>
      </c>
      <c r="J20" s="80">
        <v>19.59</v>
      </c>
      <c r="K20" s="133">
        <f t="shared" ref="K20" si="9">ROUND(G20*J20,2)</f>
        <v>509.34</v>
      </c>
      <c r="L20" s="116" t="s">
        <v>1066</v>
      </c>
    </row>
    <row r="21" spans="1:12" ht="38.25" x14ac:dyDescent="0.2">
      <c r="A21" s="97">
        <f t="shared" si="0"/>
        <v>6</v>
      </c>
      <c r="B21" s="109" t="s">
        <v>91</v>
      </c>
      <c r="C21" s="132" t="str">
        <f t="shared" si="3"/>
        <v>SINAPI</v>
      </c>
      <c r="D21" s="132" t="str">
        <f t="shared" si="4"/>
        <v>2026/01</v>
      </c>
      <c r="E21" s="79" t="s">
        <v>92</v>
      </c>
      <c r="F21" s="91" t="s">
        <v>93</v>
      </c>
      <c r="G21" s="80">
        <v>101.4</v>
      </c>
      <c r="H21" s="80">
        <f t="shared" si="1"/>
        <v>3.25</v>
      </c>
      <c r="I21" s="80">
        <f t="shared" si="5"/>
        <v>329.55</v>
      </c>
      <c r="J21" s="80">
        <v>3.93</v>
      </c>
      <c r="K21" s="133">
        <f t="shared" si="6"/>
        <v>398.5</v>
      </c>
      <c r="L21" s="116" t="s">
        <v>690</v>
      </c>
    </row>
    <row r="22" spans="1:12" ht="51" x14ac:dyDescent="0.2">
      <c r="A22" s="97">
        <f t="shared" si="0"/>
        <v>6</v>
      </c>
      <c r="B22" s="109" t="s">
        <v>975</v>
      </c>
      <c r="C22" s="132" t="str">
        <f t="shared" si="3"/>
        <v>SINAPI</v>
      </c>
      <c r="D22" s="132" t="str">
        <f t="shared" si="4"/>
        <v>2026/01</v>
      </c>
      <c r="E22" s="79" t="s">
        <v>1012</v>
      </c>
      <c r="F22" s="91" t="s">
        <v>37</v>
      </c>
      <c r="G22" s="80">
        <v>50</v>
      </c>
      <c r="H22" s="80">
        <f t="shared" ref="H22" si="10">ROUND(J22/1.21,2)</f>
        <v>0.76</v>
      </c>
      <c r="I22" s="80">
        <f t="shared" ref="I22" si="11">ROUND(G22*H22,2)</f>
        <v>38</v>
      </c>
      <c r="J22" s="80">
        <v>0.92</v>
      </c>
      <c r="K22" s="133">
        <f t="shared" ref="K22" si="12">ROUND(G22*J22,2)</f>
        <v>46</v>
      </c>
      <c r="L22" s="116" t="s">
        <v>1067</v>
      </c>
    </row>
    <row r="23" spans="1:12" ht="63.75" x14ac:dyDescent="0.2">
      <c r="A23" s="97">
        <f t="shared" si="0"/>
        <v>7</v>
      </c>
      <c r="B23" s="109" t="s">
        <v>235</v>
      </c>
      <c r="C23" s="132" t="str">
        <f t="shared" si="3"/>
        <v>SINAPI</v>
      </c>
      <c r="D23" s="132" t="str">
        <f t="shared" si="4"/>
        <v>2026/01</v>
      </c>
      <c r="E23" s="79" t="s">
        <v>236</v>
      </c>
      <c r="F23" s="91" t="s">
        <v>38</v>
      </c>
      <c r="G23" s="80">
        <v>9.57</v>
      </c>
      <c r="H23" s="80">
        <f t="shared" si="1"/>
        <v>10.44</v>
      </c>
      <c r="I23" s="80">
        <f t="shared" si="5"/>
        <v>99.91</v>
      </c>
      <c r="J23" s="80">
        <v>12.63</v>
      </c>
      <c r="K23" s="133">
        <f t="shared" si="6"/>
        <v>120.87</v>
      </c>
      <c r="L23" s="116" t="s">
        <v>647</v>
      </c>
    </row>
    <row r="24" spans="1:12" ht="38.25" x14ac:dyDescent="0.2">
      <c r="A24" s="97">
        <f t="shared" si="0"/>
        <v>7</v>
      </c>
      <c r="B24" s="109" t="s">
        <v>692</v>
      </c>
      <c r="C24" s="132" t="str">
        <f t="shared" si="3"/>
        <v>SINAPI</v>
      </c>
      <c r="D24" s="132" t="str">
        <f t="shared" si="4"/>
        <v>2026/01</v>
      </c>
      <c r="E24" s="79" t="s">
        <v>693</v>
      </c>
      <c r="F24" s="91" t="s">
        <v>38</v>
      </c>
      <c r="G24" s="80">
        <v>3.5</v>
      </c>
      <c r="H24" s="80">
        <f t="shared" si="1"/>
        <v>132.88999999999999</v>
      </c>
      <c r="I24" s="80">
        <f t="shared" si="5"/>
        <v>465.12</v>
      </c>
      <c r="J24" s="80">
        <v>160.80000000000001</v>
      </c>
      <c r="K24" s="133">
        <f t="shared" si="6"/>
        <v>562.79999999999995</v>
      </c>
      <c r="L24" s="116" t="s">
        <v>752</v>
      </c>
    </row>
    <row r="25" spans="1:12" x14ac:dyDescent="0.2">
      <c r="A25" s="97">
        <f t="shared" si="0"/>
        <v>15</v>
      </c>
      <c r="B25" s="109" t="s">
        <v>399</v>
      </c>
      <c r="C25" s="132" t="str">
        <f t="shared" si="3"/>
        <v xml:space="preserve"> CPOS</v>
      </c>
      <c r="D25" s="132" t="str">
        <f t="shared" si="4"/>
        <v>2025/11</v>
      </c>
      <c r="E25" s="79" t="s">
        <v>400</v>
      </c>
      <c r="F25" s="91" t="s">
        <v>37</v>
      </c>
      <c r="G25" s="80">
        <v>147.16999999999999</v>
      </c>
      <c r="H25" s="80">
        <f t="shared" si="1"/>
        <v>46.93</v>
      </c>
      <c r="I25" s="80">
        <f t="shared" si="5"/>
        <v>6906.69</v>
      </c>
      <c r="J25" s="80">
        <v>56.78</v>
      </c>
      <c r="K25" s="133">
        <f t="shared" si="6"/>
        <v>8356.31</v>
      </c>
      <c r="L25" s="116" t="s">
        <v>648</v>
      </c>
    </row>
    <row r="26" spans="1:12" ht="38.25" x14ac:dyDescent="0.2">
      <c r="A26" s="97">
        <f t="shared" si="0"/>
        <v>15</v>
      </c>
      <c r="B26" s="109" t="s">
        <v>49</v>
      </c>
      <c r="C26" s="132" t="str">
        <f t="shared" si="3"/>
        <v xml:space="preserve"> CPOS</v>
      </c>
      <c r="D26" s="132" t="str">
        <f t="shared" si="4"/>
        <v>2025/11</v>
      </c>
      <c r="E26" s="79" t="s">
        <v>50</v>
      </c>
      <c r="F26" s="91" t="s">
        <v>38</v>
      </c>
      <c r="G26" s="80">
        <v>20</v>
      </c>
      <c r="H26" s="80">
        <f t="shared" si="1"/>
        <v>117.21</v>
      </c>
      <c r="I26" s="80">
        <f t="shared" si="5"/>
        <v>2344.1999999999998</v>
      </c>
      <c r="J26" s="80">
        <v>141.83000000000001</v>
      </c>
      <c r="K26" s="133">
        <f t="shared" si="6"/>
        <v>2836.6</v>
      </c>
      <c r="L26" s="116" t="s">
        <v>649</v>
      </c>
    </row>
    <row r="27" spans="1:12" x14ac:dyDescent="0.2">
      <c r="A27" s="97">
        <f t="shared" si="0"/>
        <v>5</v>
      </c>
      <c r="B27" s="125" t="s">
        <v>103</v>
      </c>
      <c r="C27" s="177" t="s">
        <v>237</v>
      </c>
      <c r="D27" s="178"/>
      <c r="E27" s="178"/>
      <c r="F27" s="178"/>
      <c r="G27" s="178"/>
      <c r="H27" s="178"/>
      <c r="I27" s="178"/>
      <c r="J27" s="178"/>
      <c r="K27" s="179"/>
    </row>
    <row r="28" spans="1:12" ht="63.75" x14ac:dyDescent="0.2">
      <c r="A28" s="97">
        <f t="shared" si="0"/>
        <v>6</v>
      </c>
      <c r="B28" s="109">
        <v>104896</v>
      </c>
      <c r="C28" s="132" t="s">
        <v>81</v>
      </c>
      <c r="D28" s="132" t="s">
        <v>739</v>
      </c>
      <c r="E28" s="79" t="s">
        <v>829</v>
      </c>
      <c r="F28" s="91" t="s">
        <v>37</v>
      </c>
      <c r="G28" s="80">
        <v>20</v>
      </c>
      <c r="H28" s="80">
        <f t="shared" ref="H28" si="13">ROUND(J28/1.21,2)</f>
        <v>805.87</v>
      </c>
      <c r="I28" s="80">
        <f t="shared" ref="I28" si="14">ROUND(G28*H28,2)</f>
        <v>16117.4</v>
      </c>
      <c r="J28" s="80">
        <v>975.1</v>
      </c>
      <c r="K28" s="133">
        <f t="shared" ref="K28" si="15">ROUND(G28*J28,2)</f>
        <v>19502</v>
      </c>
      <c r="L28" s="116" t="s">
        <v>830</v>
      </c>
    </row>
    <row r="29" spans="1:12" x14ac:dyDescent="0.2">
      <c r="A29" s="97">
        <f t="shared" si="0"/>
        <v>6</v>
      </c>
      <c r="B29" s="109" t="s">
        <v>51</v>
      </c>
      <c r="C29" s="132" t="str">
        <f t="shared" ref="C29:C34" si="16">IFERROR(VLOOKUP(A29,$B$237:$D$252,2,FALSE),"")</f>
        <v>SINAPI</v>
      </c>
      <c r="D29" s="132" t="str">
        <f t="shared" ref="D29:D34" si="17">IFERROR(VLOOKUP(A29,$B$237:$D$252,3,FALSE),"")</f>
        <v>2026/01</v>
      </c>
      <c r="E29" s="79" t="s">
        <v>421</v>
      </c>
      <c r="F29" s="91" t="s">
        <v>37</v>
      </c>
      <c r="G29" s="80">
        <v>180.5</v>
      </c>
      <c r="H29" s="80">
        <f t="shared" si="1"/>
        <v>96.36</v>
      </c>
      <c r="I29" s="80">
        <f t="shared" si="5"/>
        <v>17392.98</v>
      </c>
      <c r="J29" s="80">
        <v>116.6</v>
      </c>
      <c r="K29" s="133">
        <f t="shared" ref="K29:K34" si="18">ROUND(G29*J29,2)</f>
        <v>21046.3</v>
      </c>
      <c r="L29" s="116" t="s">
        <v>651</v>
      </c>
    </row>
    <row r="30" spans="1:12" ht="38.25" x14ac:dyDescent="0.2">
      <c r="A30" s="97">
        <f t="shared" si="0"/>
        <v>7</v>
      </c>
      <c r="B30" s="109" t="s">
        <v>52</v>
      </c>
      <c r="C30" s="132" t="str">
        <f t="shared" si="16"/>
        <v>SINAPI</v>
      </c>
      <c r="D30" s="132" t="str">
        <f t="shared" si="17"/>
        <v>2026/01</v>
      </c>
      <c r="E30" s="79" t="s">
        <v>53</v>
      </c>
      <c r="F30" s="91" t="s">
        <v>37</v>
      </c>
      <c r="G30" s="80">
        <v>6</v>
      </c>
      <c r="H30" s="80">
        <f t="shared" si="1"/>
        <v>474.47</v>
      </c>
      <c r="I30" s="80">
        <f t="shared" si="5"/>
        <v>2846.82</v>
      </c>
      <c r="J30" s="80">
        <v>574.11</v>
      </c>
      <c r="K30" s="133">
        <f t="shared" si="18"/>
        <v>3444.66</v>
      </c>
      <c r="L30" s="116" t="s">
        <v>650</v>
      </c>
    </row>
    <row r="31" spans="1:12" ht="38.25" x14ac:dyDescent="0.2">
      <c r="A31" s="97">
        <f t="shared" si="0"/>
        <v>15</v>
      </c>
      <c r="B31" s="109" t="s">
        <v>832</v>
      </c>
      <c r="C31" s="132" t="str">
        <f t="shared" si="16"/>
        <v xml:space="preserve"> CPOS</v>
      </c>
      <c r="D31" s="132" t="str">
        <f t="shared" si="17"/>
        <v>2025/11</v>
      </c>
      <c r="E31" s="79" t="s">
        <v>833</v>
      </c>
      <c r="F31" s="91" t="s">
        <v>54</v>
      </c>
      <c r="G31" s="80">
        <v>6</v>
      </c>
      <c r="H31" s="80">
        <f t="shared" si="1"/>
        <v>1563.31</v>
      </c>
      <c r="I31" s="80">
        <f t="shared" si="5"/>
        <v>9379.86</v>
      </c>
      <c r="J31" s="80">
        <v>1891.61</v>
      </c>
      <c r="K31" s="133">
        <f t="shared" si="18"/>
        <v>11349.66</v>
      </c>
      <c r="L31" s="116" t="s">
        <v>652</v>
      </c>
    </row>
    <row r="32" spans="1:12" ht="25.5" x14ac:dyDescent="0.2">
      <c r="A32" s="97">
        <f t="shared" si="0"/>
        <v>15</v>
      </c>
      <c r="B32" s="109" t="s">
        <v>408</v>
      </c>
      <c r="C32" s="132" t="str">
        <f t="shared" si="16"/>
        <v xml:space="preserve"> CPOS</v>
      </c>
      <c r="D32" s="132" t="str">
        <f t="shared" si="17"/>
        <v>2025/11</v>
      </c>
      <c r="E32" s="79" t="s">
        <v>409</v>
      </c>
      <c r="F32" s="91" t="s">
        <v>54</v>
      </c>
      <c r="G32" s="80">
        <v>6</v>
      </c>
      <c r="H32" s="80">
        <f t="shared" si="1"/>
        <v>1019.25</v>
      </c>
      <c r="I32" s="80">
        <f t="shared" si="5"/>
        <v>6115.5</v>
      </c>
      <c r="J32" s="80">
        <v>1233.29</v>
      </c>
      <c r="K32" s="133">
        <f t="shared" si="18"/>
        <v>7399.74</v>
      </c>
      <c r="L32" s="116" t="s">
        <v>653</v>
      </c>
    </row>
    <row r="33" spans="1:12" ht="25.5" x14ac:dyDescent="0.2">
      <c r="A33" s="97">
        <f t="shared" si="0"/>
        <v>15</v>
      </c>
      <c r="B33" s="109" t="s">
        <v>422</v>
      </c>
      <c r="C33" s="132" t="str">
        <f t="shared" si="16"/>
        <v xml:space="preserve"> CPOS</v>
      </c>
      <c r="D33" s="132" t="str">
        <f t="shared" si="17"/>
        <v>2025/11</v>
      </c>
      <c r="E33" s="79" t="s">
        <v>423</v>
      </c>
      <c r="F33" s="91" t="s">
        <v>40</v>
      </c>
      <c r="G33" s="80">
        <v>100</v>
      </c>
      <c r="H33" s="80">
        <f t="shared" si="1"/>
        <v>15.71</v>
      </c>
      <c r="I33" s="80">
        <f t="shared" si="5"/>
        <v>1571</v>
      </c>
      <c r="J33" s="80">
        <v>19.010000000000002</v>
      </c>
      <c r="K33" s="133">
        <f t="shared" si="18"/>
        <v>1901</v>
      </c>
      <c r="L33" s="116" t="s">
        <v>654</v>
      </c>
    </row>
    <row r="34" spans="1:12" ht="25.5" x14ac:dyDescent="0.2">
      <c r="A34" s="97">
        <f t="shared" si="0"/>
        <v>15</v>
      </c>
      <c r="B34" s="109" t="s">
        <v>424</v>
      </c>
      <c r="C34" s="132" t="str">
        <f t="shared" si="16"/>
        <v xml:space="preserve"> CPOS</v>
      </c>
      <c r="D34" s="132" t="str">
        <f t="shared" si="17"/>
        <v>2025/11</v>
      </c>
      <c r="E34" s="79" t="s">
        <v>425</v>
      </c>
      <c r="F34" s="91" t="s">
        <v>426</v>
      </c>
      <c r="G34" s="80">
        <v>100</v>
      </c>
      <c r="H34" s="80">
        <f t="shared" si="1"/>
        <v>30.87</v>
      </c>
      <c r="I34" s="80">
        <f t="shared" si="5"/>
        <v>3087</v>
      </c>
      <c r="J34" s="80">
        <v>37.35</v>
      </c>
      <c r="K34" s="133">
        <f t="shared" si="18"/>
        <v>3735</v>
      </c>
      <c r="L34" s="116" t="s">
        <v>654</v>
      </c>
    </row>
    <row r="35" spans="1:12" x14ac:dyDescent="0.2">
      <c r="A35" s="97">
        <f t="shared" si="0"/>
        <v>5</v>
      </c>
      <c r="B35" s="125" t="s">
        <v>279</v>
      </c>
      <c r="C35" s="177" t="s">
        <v>55</v>
      </c>
      <c r="D35" s="178"/>
      <c r="E35" s="178"/>
      <c r="F35" s="178"/>
      <c r="G35" s="178"/>
      <c r="H35" s="178"/>
      <c r="I35" s="178"/>
      <c r="J35" s="178"/>
      <c r="K35" s="179"/>
    </row>
    <row r="36" spans="1:12" x14ac:dyDescent="0.2">
      <c r="A36" s="97">
        <f t="shared" si="0"/>
        <v>15</v>
      </c>
      <c r="B36" s="109" t="s">
        <v>427</v>
      </c>
      <c r="C36" s="132" t="str">
        <f>IFERROR(VLOOKUP(A36,$B$237:$D$252,2,FALSE),"")</f>
        <v xml:space="preserve"> CPOS</v>
      </c>
      <c r="D36" s="132" t="str">
        <f>IFERROR(VLOOKUP(A36,$B$237:$D$252,3,FALSE),"")</f>
        <v>2025/11</v>
      </c>
      <c r="E36" s="79" t="s">
        <v>428</v>
      </c>
      <c r="F36" s="91" t="s">
        <v>37</v>
      </c>
      <c r="G36" s="80">
        <v>60.22</v>
      </c>
      <c r="H36" s="80">
        <f t="shared" si="1"/>
        <v>19.38</v>
      </c>
      <c r="I36" s="80">
        <f t="shared" si="5"/>
        <v>1167.06</v>
      </c>
      <c r="J36" s="80">
        <v>23.45</v>
      </c>
      <c r="K36" s="133">
        <f>ROUND(G36*J36,2)</f>
        <v>1412.16</v>
      </c>
      <c r="L36" s="116" t="s">
        <v>655</v>
      </c>
    </row>
    <row r="37" spans="1:12" x14ac:dyDescent="0.2">
      <c r="A37" s="97">
        <f t="shared" si="0"/>
        <v>16</v>
      </c>
      <c r="B37" s="180" t="s">
        <v>99</v>
      </c>
      <c r="C37" s="181"/>
      <c r="D37" s="181"/>
      <c r="E37" s="181"/>
      <c r="F37" s="181"/>
      <c r="G37" s="181"/>
      <c r="H37" s="181"/>
      <c r="I37" s="181"/>
      <c r="J37" s="182"/>
      <c r="K37" s="134">
        <f>SUM(K18:K36)</f>
        <v>84103.340000000011</v>
      </c>
    </row>
    <row r="38" spans="1:12" x14ac:dyDescent="0.2">
      <c r="A38" s="97">
        <f t="shared" si="0"/>
        <v>1</v>
      </c>
      <c r="B38" s="125">
        <v>3</v>
      </c>
      <c r="C38" s="177" t="s">
        <v>795</v>
      </c>
      <c r="D38" s="178"/>
      <c r="E38" s="178"/>
      <c r="F38" s="178"/>
      <c r="G38" s="178"/>
      <c r="H38" s="178"/>
      <c r="I38" s="178"/>
      <c r="J38" s="178"/>
      <c r="K38" s="179"/>
    </row>
    <row r="39" spans="1:12" x14ac:dyDescent="0.2">
      <c r="A39" s="97">
        <f t="shared" si="0"/>
        <v>5</v>
      </c>
      <c r="B39" s="125" t="s">
        <v>104</v>
      </c>
      <c r="C39" s="177" t="s">
        <v>694</v>
      </c>
      <c r="D39" s="178"/>
      <c r="E39" s="178"/>
      <c r="F39" s="178"/>
      <c r="G39" s="178"/>
      <c r="H39" s="178"/>
      <c r="I39" s="178"/>
      <c r="J39" s="178"/>
      <c r="K39" s="179"/>
    </row>
    <row r="40" spans="1:12" ht="38.25" x14ac:dyDescent="0.2">
      <c r="A40" s="97">
        <f t="shared" si="0"/>
        <v>6</v>
      </c>
      <c r="B40" s="109" t="s">
        <v>87</v>
      </c>
      <c r="C40" s="132" t="str">
        <f>IFERROR(VLOOKUP(A40,$B$237:$D$252,2,FALSE),"")</f>
        <v>SINAPI</v>
      </c>
      <c r="D40" s="132" t="str">
        <f>IFERROR(VLOOKUP(A40,$B$237:$D$252,3,FALSE),"")</f>
        <v>2026/01</v>
      </c>
      <c r="E40" s="79" t="s">
        <v>88</v>
      </c>
      <c r="F40" s="91" t="s">
        <v>38</v>
      </c>
      <c r="G40" s="156">
        <v>13.4</v>
      </c>
      <c r="H40" s="80">
        <f t="shared" si="1"/>
        <v>35.72</v>
      </c>
      <c r="I40" s="80">
        <f t="shared" si="5"/>
        <v>478.65</v>
      </c>
      <c r="J40" s="80">
        <v>43.22</v>
      </c>
      <c r="K40" s="133">
        <f>ROUND(G40*J40,2)</f>
        <v>579.15</v>
      </c>
      <c r="L40" s="116" t="s">
        <v>656</v>
      </c>
    </row>
    <row r="41" spans="1:12" ht="51" x14ac:dyDescent="0.2">
      <c r="A41" s="97">
        <f t="shared" si="0"/>
        <v>6</v>
      </c>
      <c r="B41" s="109" t="s">
        <v>89</v>
      </c>
      <c r="C41" s="132" t="str">
        <f>IFERROR(VLOOKUP(A41,$B$237:$D$252,2,FALSE),"")</f>
        <v>SINAPI</v>
      </c>
      <c r="D41" s="132" t="str">
        <f>IFERROR(VLOOKUP(A41,$B$237:$D$252,3,FALSE),"")</f>
        <v>2026/01</v>
      </c>
      <c r="E41" s="79" t="s">
        <v>90</v>
      </c>
      <c r="F41" s="91" t="s">
        <v>38</v>
      </c>
      <c r="G41" s="156">
        <v>14.4</v>
      </c>
      <c r="H41" s="80">
        <f t="shared" si="1"/>
        <v>132.06</v>
      </c>
      <c r="I41" s="80">
        <f t="shared" si="5"/>
        <v>1901.66</v>
      </c>
      <c r="J41" s="80">
        <v>159.79</v>
      </c>
      <c r="K41" s="133">
        <f>ROUND(G41*J41,2)</f>
        <v>2300.98</v>
      </c>
      <c r="L41" s="116" t="s">
        <v>657</v>
      </c>
    </row>
    <row r="42" spans="1:12" ht="38.25" x14ac:dyDescent="0.2">
      <c r="A42" s="97">
        <f t="shared" si="0"/>
        <v>6</v>
      </c>
      <c r="B42" s="109" t="s">
        <v>91</v>
      </c>
      <c r="C42" s="132" t="str">
        <f>IFERROR(VLOOKUP(A42,$B$237:$D$252,2,FALSE),"")</f>
        <v>SINAPI</v>
      </c>
      <c r="D42" s="132" t="str">
        <f>IFERROR(VLOOKUP(A42,$B$237:$D$252,3,FALSE),"")</f>
        <v>2026/01</v>
      </c>
      <c r="E42" s="79" t="s">
        <v>92</v>
      </c>
      <c r="F42" s="91" t="s">
        <v>93</v>
      </c>
      <c r="G42" s="156">
        <v>8.7100000000000009</v>
      </c>
      <c r="H42" s="80">
        <f t="shared" si="1"/>
        <v>3.25</v>
      </c>
      <c r="I42" s="80">
        <f t="shared" si="5"/>
        <v>28.31</v>
      </c>
      <c r="J42" s="80">
        <v>3.93</v>
      </c>
      <c r="K42" s="133">
        <f>ROUND(G42*J42,2)</f>
        <v>34.229999999999997</v>
      </c>
      <c r="L42" s="116" t="s">
        <v>658</v>
      </c>
    </row>
    <row r="43" spans="1:12" ht="76.5" x14ac:dyDescent="0.2">
      <c r="A43" s="97">
        <f t="shared" si="0"/>
        <v>7</v>
      </c>
      <c r="B43" s="109" t="s">
        <v>94</v>
      </c>
      <c r="C43" s="132" t="str">
        <f>IFERROR(VLOOKUP(A43,$B$237:$D$252,2,FALSE),"")</f>
        <v>SINAPI</v>
      </c>
      <c r="D43" s="132" t="str">
        <f>IFERROR(VLOOKUP(A43,$B$237:$D$252,3,FALSE),"")</f>
        <v>2026/01</v>
      </c>
      <c r="E43" s="79" t="s">
        <v>95</v>
      </c>
      <c r="F43" s="91" t="s">
        <v>38</v>
      </c>
      <c r="G43" s="156">
        <v>1.3</v>
      </c>
      <c r="H43" s="80">
        <f t="shared" si="1"/>
        <v>9.64</v>
      </c>
      <c r="I43" s="80">
        <f t="shared" si="5"/>
        <v>12.53</v>
      </c>
      <c r="J43" s="80">
        <v>11.66</v>
      </c>
      <c r="K43" s="133">
        <f>ROUND(G43*J43,2)</f>
        <v>15.16</v>
      </c>
      <c r="L43" s="116" t="s">
        <v>659</v>
      </c>
    </row>
    <row r="44" spans="1:12" ht="38.25" x14ac:dyDescent="0.2">
      <c r="A44" s="97">
        <f t="shared" si="0"/>
        <v>7</v>
      </c>
      <c r="B44" s="109" t="s">
        <v>233</v>
      </c>
      <c r="C44" s="132" t="str">
        <f>IFERROR(VLOOKUP(A44,$B$237:$D$252,2,FALSE),"")</f>
        <v>SINAPI</v>
      </c>
      <c r="D44" s="132" t="str">
        <f>IFERROR(VLOOKUP(A44,$B$237:$D$252,3,FALSE),"")</f>
        <v>2026/01</v>
      </c>
      <c r="E44" s="79" t="s">
        <v>234</v>
      </c>
      <c r="F44" s="91" t="s">
        <v>38</v>
      </c>
      <c r="G44" s="156">
        <v>0.3</v>
      </c>
      <c r="H44" s="80">
        <f t="shared" si="1"/>
        <v>287.19</v>
      </c>
      <c r="I44" s="80">
        <f t="shared" si="5"/>
        <v>86.16</v>
      </c>
      <c r="J44" s="80">
        <v>347.5</v>
      </c>
      <c r="K44" s="133">
        <f>ROUND(G44*J44,2)</f>
        <v>104.25</v>
      </c>
      <c r="L44" s="116" t="s">
        <v>660</v>
      </c>
    </row>
    <row r="45" spans="1:12" x14ac:dyDescent="0.2">
      <c r="A45" s="97">
        <f t="shared" si="0"/>
        <v>5</v>
      </c>
      <c r="B45" s="125" t="s">
        <v>293</v>
      </c>
      <c r="C45" s="177" t="s">
        <v>695</v>
      </c>
      <c r="D45" s="178"/>
      <c r="E45" s="178"/>
      <c r="F45" s="178"/>
      <c r="G45" s="178"/>
      <c r="H45" s="178"/>
      <c r="I45" s="178"/>
      <c r="J45" s="178"/>
      <c r="K45" s="179"/>
    </row>
    <row r="46" spans="1:12" ht="51" x14ac:dyDescent="0.2">
      <c r="A46" s="97">
        <f t="shared" si="0"/>
        <v>6</v>
      </c>
      <c r="B46" s="109" t="s">
        <v>796</v>
      </c>
      <c r="C46" s="132" t="str">
        <f>IFERROR(VLOOKUP(A46,$B$237:$D$252,2,FALSE),"")</f>
        <v>SINAPI</v>
      </c>
      <c r="D46" s="132" t="str">
        <f>IFERROR(VLOOKUP(A46,$B$237:$D$252,3,FALSE),"")</f>
        <v>2026/01</v>
      </c>
      <c r="E46" s="79" t="s">
        <v>797</v>
      </c>
      <c r="F46" s="91" t="s">
        <v>37</v>
      </c>
      <c r="G46" s="156">
        <v>8.9</v>
      </c>
      <c r="H46" s="80">
        <f t="shared" si="1"/>
        <v>161.91</v>
      </c>
      <c r="I46" s="80">
        <f t="shared" si="5"/>
        <v>1441</v>
      </c>
      <c r="J46" s="80">
        <v>195.91</v>
      </c>
      <c r="K46" s="133">
        <f>ROUND(G46*J46,2)</f>
        <v>1743.6</v>
      </c>
      <c r="L46" s="116" t="s">
        <v>661</v>
      </c>
    </row>
    <row r="47" spans="1:12" x14ac:dyDescent="0.2">
      <c r="A47" s="97">
        <f t="shared" si="0"/>
        <v>5</v>
      </c>
      <c r="B47" s="125" t="s">
        <v>429</v>
      </c>
      <c r="C47" s="177" t="s">
        <v>696</v>
      </c>
      <c r="D47" s="178"/>
      <c r="E47" s="178"/>
      <c r="F47" s="178"/>
      <c r="G47" s="178"/>
      <c r="H47" s="178"/>
      <c r="I47" s="178"/>
      <c r="J47" s="178"/>
      <c r="K47" s="179"/>
    </row>
    <row r="48" spans="1:12" ht="38.25" x14ac:dyDescent="0.2">
      <c r="A48" s="97">
        <f t="shared" si="0"/>
        <v>7</v>
      </c>
      <c r="B48" s="109" t="s">
        <v>430</v>
      </c>
      <c r="C48" s="132" t="str">
        <f>IFERROR(VLOOKUP(A48,$B$237:$D$252,2,FALSE),"")</f>
        <v>SINAPI</v>
      </c>
      <c r="D48" s="132" t="str">
        <f>IFERROR(VLOOKUP(A48,$B$237:$D$252,3,FALSE),"")</f>
        <v>2026/01</v>
      </c>
      <c r="E48" s="79" t="s">
        <v>431</v>
      </c>
      <c r="F48" s="91" t="s">
        <v>39</v>
      </c>
      <c r="G48" s="156">
        <v>19.600000000000001</v>
      </c>
      <c r="H48" s="80">
        <f t="shared" si="1"/>
        <v>15.33</v>
      </c>
      <c r="I48" s="80">
        <f t="shared" si="5"/>
        <v>300.47000000000003</v>
      </c>
      <c r="J48" s="80">
        <v>18.55</v>
      </c>
      <c r="K48" s="133">
        <f>ROUND(G48*J48,2)</f>
        <v>363.58</v>
      </c>
      <c r="L48" s="116" t="s">
        <v>662</v>
      </c>
    </row>
    <row r="49" spans="1:12" ht="38.25" x14ac:dyDescent="0.2">
      <c r="A49" s="97">
        <f t="shared" si="0"/>
        <v>7</v>
      </c>
      <c r="B49" s="109" t="s">
        <v>432</v>
      </c>
      <c r="C49" s="132" t="str">
        <f>IFERROR(VLOOKUP(A49,$B$237:$D$252,2,FALSE),"")</f>
        <v>SINAPI</v>
      </c>
      <c r="D49" s="132" t="str">
        <f>IFERROR(VLOOKUP(A49,$B$237:$D$252,3,FALSE),"")</f>
        <v>2026/01</v>
      </c>
      <c r="E49" s="79" t="s">
        <v>433</v>
      </c>
      <c r="F49" s="91" t="s">
        <v>39</v>
      </c>
      <c r="G49" s="156">
        <v>16.2</v>
      </c>
      <c r="H49" s="80">
        <f t="shared" si="1"/>
        <v>11.83</v>
      </c>
      <c r="I49" s="80">
        <f t="shared" si="5"/>
        <v>191.65</v>
      </c>
      <c r="J49" s="80">
        <v>14.31</v>
      </c>
      <c r="K49" s="133">
        <f>ROUND(G49*J49,2)</f>
        <v>231.82</v>
      </c>
      <c r="L49" s="116" t="s">
        <v>663</v>
      </c>
    </row>
    <row r="50" spans="1:12" x14ac:dyDescent="0.2">
      <c r="A50" s="97">
        <f t="shared" si="0"/>
        <v>5</v>
      </c>
      <c r="B50" s="125" t="s">
        <v>434</v>
      </c>
      <c r="C50" s="177" t="s">
        <v>697</v>
      </c>
      <c r="D50" s="178"/>
      <c r="E50" s="178"/>
      <c r="F50" s="178"/>
      <c r="G50" s="178"/>
      <c r="H50" s="178"/>
      <c r="I50" s="178"/>
      <c r="J50" s="178"/>
      <c r="K50" s="179"/>
    </row>
    <row r="51" spans="1:12" ht="38.25" x14ac:dyDescent="0.2">
      <c r="A51" s="97">
        <f t="shared" si="0"/>
        <v>6</v>
      </c>
      <c r="B51" s="109" t="s">
        <v>706</v>
      </c>
      <c r="C51" s="132" t="s">
        <v>808</v>
      </c>
      <c r="D51" s="132" t="str">
        <f>IFERROR(VLOOKUP(A51,$B$237:$D$252,3,FALSE),"")</f>
        <v>2026/01</v>
      </c>
      <c r="E51" s="79" t="s">
        <v>707</v>
      </c>
      <c r="F51" s="91" t="s">
        <v>38</v>
      </c>
      <c r="G51" s="156">
        <v>1</v>
      </c>
      <c r="H51" s="80">
        <f t="shared" si="1"/>
        <v>672.47</v>
      </c>
      <c r="I51" s="80">
        <f t="shared" si="5"/>
        <v>672.47</v>
      </c>
      <c r="J51" s="80">
        <v>813.69</v>
      </c>
      <c r="K51" s="133">
        <f>ROUND(G51*J51,2)</f>
        <v>813.69</v>
      </c>
      <c r="L51" s="116" t="s">
        <v>664</v>
      </c>
    </row>
    <row r="52" spans="1:12" x14ac:dyDescent="0.2">
      <c r="A52" s="97">
        <f t="shared" si="0"/>
        <v>5</v>
      </c>
      <c r="B52" s="125" t="s">
        <v>698</v>
      </c>
      <c r="C52" s="177" t="s">
        <v>699</v>
      </c>
      <c r="D52" s="178"/>
      <c r="E52" s="178"/>
      <c r="F52" s="178"/>
      <c r="G52" s="178"/>
      <c r="H52" s="178"/>
      <c r="I52" s="178"/>
      <c r="J52" s="178"/>
      <c r="K52" s="179"/>
      <c r="L52" s="116" t="s">
        <v>740</v>
      </c>
    </row>
    <row r="53" spans="1:12" ht="38.25" x14ac:dyDescent="0.2">
      <c r="A53" s="97">
        <f t="shared" si="0"/>
        <v>6</v>
      </c>
      <c r="B53" s="109" t="s">
        <v>87</v>
      </c>
      <c r="C53" s="132" t="str">
        <f t="shared" ref="C53:C58" si="19">IFERROR(VLOOKUP(A53,$B$237:$D$252,2,FALSE),"")</f>
        <v>SINAPI</v>
      </c>
      <c r="D53" s="132" t="str">
        <f t="shared" ref="D53:D58" si="20">IFERROR(VLOOKUP(A53,$B$237:$D$252,3,FALSE),"")</f>
        <v>2026/01</v>
      </c>
      <c r="E53" s="79" t="s">
        <v>88</v>
      </c>
      <c r="F53" s="91" t="s">
        <v>38</v>
      </c>
      <c r="G53" s="156">
        <v>16.02</v>
      </c>
      <c r="H53" s="80">
        <f t="shared" si="1"/>
        <v>35.72</v>
      </c>
      <c r="I53" s="80">
        <f t="shared" si="5"/>
        <v>572.23</v>
      </c>
      <c r="J53" s="80">
        <v>43.22</v>
      </c>
      <c r="K53" s="133">
        <f t="shared" ref="K53:K58" si="21">ROUND(G53*J53,2)</f>
        <v>692.38</v>
      </c>
      <c r="L53" s="116" t="s">
        <v>810</v>
      </c>
    </row>
    <row r="54" spans="1:12" ht="51" x14ac:dyDescent="0.2">
      <c r="A54" s="97">
        <f t="shared" si="0"/>
        <v>6</v>
      </c>
      <c r="B54" s="109" t="s">
        <v>89</v>
      </c>
      <c r="C54" s="132" t="str">
        <f t="shared" si="19"/>
        <v>SINAPI</v>
      </c>
      <c r="D54" s="132" t="str">
        <f t="shared" si="20"/>
        <v>2026/01</v>
      </c>
      <c r="E54" s="79" t="s">
        <v>90</v>
      </c>
      <c r="F54" s="91" t="s">
        <v>38</v>
      </c>
      <c r="G54" s="156">
        <v>9.6</v>
      </c>
      <c r="H54" s="80">
        <f t="shared" si="1"/>
        <v>132.06</v>
      </c>
      <c r="I54" s="80">
        <f t="shared" si="5"/>
        <v>1267.78</v>
      </c>
      <c r="J54" s="80">
        <v>159.79</v>
      </c>
      <c r="K54" s="133">
        <f t="shared" si="21"/>
        <v>1533.98</v>
      </c>
      <c r="L54" s="116" t="s">
        <v>657</v>
      </c>
    </row>
    <row r="55" spans="1:12" ht="51" x14ac:dyDescent="0.2">
      <c r="A55" s="97">
        <f t="shared" si="0"/>
        <v>6</v>
      </c>
      <c r="B55" s="109" t="s">
        <v>798</v>
      </c>
      <c r="C55" s="132" t="str">
        <f t="shared" si="19"/>
        <v>SINAPI</v>
      </c>
      <c r="D55" s="132" t="str">
        <f t="shared" si="20"/>
        <v>2026/01</v>
      </c>
      <c r="E55" s="79" t="s">
        <v>799</v>
      </c>
      <c r="F55" s="91" t="s">
        <v>38</v>
      </c>
      <c r="G55" s="80">
        <v>10.58</v>
      </c>
      <c r="H55" s="80">
        <f t="shared" si="1"/>
        <v>67.64</v>
      </c>
      <c r="I55" s="80">
        <f t="shared" si="5"/>
        <v>715.63</v>
      </c>
      <c r="J55" s="80">
        <v>81.84</v>
      </c>
      <c r="K55" s="133">
        <f t="shared" si="21"/>
        <v>865.87</v>
      </c>
      <c r="L55" s="116" t="s">
        <v>809</v>
      </c>
    </row>
    <row r="56" spans="1:12" ht="38.25" x14ac:dyDescent="0.2">
      <c r="A56" s="97">
        <f t="shared" si="0"/>
        <v>6</v>
      </c>
      <c r="B56" s="109" t="s">
        <v>91</v>
      </c>
      <c r="C56" s="132" t="str">
        <f t="shared" si="19"/>
        <v>SINAPI</v>
      </c>
      <c r="D56" s="132" t="str">
        <f t="shared" si="20"/>
        <v>2026/01</v>
      </c>
      <c r="E56" s="79" t="s">
        <v>92</v>
      </c>
      <c r="F56" s="91" t="s">
        <v>93</v>
      </c>
      <c r="G56" s="156">
        <v>36.229999999999997</v>
      </c>
      <c r="H56" s="80">
        <f t="shared" si="1"/>
        <v>3.25</v>
      </c>
      <c r="I56" s="80">
        <f t="shared" si="5"/>
        <v>117.75</v>
      </c>
      <c r="J56" s="80">
        <v>3.93</v>
      </c>
      <c r="K56" s="133">
        <f t="shared" si="21"/>
        <v>142.38</v>
      </c>
      <c r="L56" s="116" t="s">
        <v>658</v>
      </c>
    </row>
    <row r="57" spans="1:12" ht="76.5" x14ac:dyDescent="0.2">
      <c r="A57" s="97">
        <f t="shared" si="0"/>
        <v>7</v>
      </c>
      <c r="B57" s="109" t="s">
        <v>94</v>
      </c>
      <c r="C57" s="132" t="str">
        <f t="shared" si="19"/>
        <v>SINAPI</v>
      </c>
      <c r="D57" s="132" t="str">
        <f t="shared" si="20"/>
        <v>2026/01</v>
      </c>
      <c r="E57" s="79" t="s">
        <v>95</v>
      </c>
      <c r="F57" s="91" t="s">
        <v>38</v>
      </c>
      <c r="G57" s="156">
        <v>5.41</v>
      </c>
      <c r="H57" s="80">
        <f t="shared" si="1"/>
        <v>9.64</v>
      </c>
      <c r="I57" s="80">
        <f t="shared" si="5"/>
        <v>52.15</v>
      </c>
      <c r="J57" s="80">
        <v>11.66</v>
      </c>
      <c r="K57" s="133">
        <f t="shared" si="21"/>
        <v>63.08</v>
      </c>
      <c r="L57" s="116" t="s">
        <v>659</v>
      </c>
    </row>
    <row r="58" spans="1:12" ht="38.25" x14ac:dyDescent="0.2">
      <c r="A58" s="97">
        <f t="shared" si="0"/>
        <v>7</v>
      </c>
      <c r="B58" s="109" t="s">
        <v>233</v>
      </c>
      <c r="C58" s="132" t="str">
        <f t="shared" si="19"/>
        <v>SINAPI</v>
      </c>
      <c r="D58" s="132" t="str">
        <f t="shared" si="20"/>
        <v>2026/01</v>
      </c>
      <c r="E58" s="79" t="s">
        <v>234</v>
      </c>
      <c r="F58" s="91" t="s">
        <v>38</v>
      </c>
      <c r="G58" s="80">
        <v>1.71</v>
      </c>
      <c r="H58" s="80">
        <f t="shared" si="1"/>
        <v>287.19</v>
      </c>
      <c r="I58" s="80">
        <f t="shared" si="5"/>
        <v>491.09</v>
      </c>
      <c r="J58" s="80">
        <v>347.5</v>
      </c>
      <c r="K58" s="133">
        <f t="shared" si="21"/>
        <v>594.23</v>
      </c>
      <c r="L58" s="116" t="s">
        <v>811</v>
      </c>
    </row>
    <row r="59" spans="1:12" x14ac:dyDescent="0.2">
      <c r="A59" s="97">
        <f t="shared" si="0"/>
        <v>5</v>
      </c>
      <c r="B59" s="125" t="s">
        <v>700</v>
      </c>
      <c r="C59" s="177" t="s">
        <v>701</v>
      </c>
      <c r="D59" s="178"/>
      <c r="E59" s="178"/>
      <c r="F59" s="178"/>
      <c r="G59" s="178"/>
      <c r="H59" s="178"/>
      <c r="I59" s="178"/>
      <c r="J59" s="178"/>
      <c r="K59" s="179"/>
    </row>
    <row r="60" spans="1:12" ht="51" x14ac:dyDescent="0.2">
      <c r="A60" s="97">
        <f t="shared" si="0"/>
        <v>6</v>
      </c>
      <c r="B60" s="109" t="s">
        <v>796</v>
      </c>
      <c r="C60" s="132" t="str">
        <f>IFERROR(VLOOKUP(A60,$B$237:$D$252,2,FALSE),"")</f>
        <v>SINAPI</v>
      </c>
      <c r="D60" s="132" t="str">
        <f>IFERROR(VLOOKUP(A60,$B$237:$D$252,3,FALSE),"")</f>
        <v>2026/01</v>
      </c>
      <c r="E60" s="79" t="s">
        <v>797</v>
      </c>
      <c r="F60" s="91" t="s">
        <v>37</v>
      </c>
      <c r="G60" s="80">
        <v>5.96</v>
      </c>
      <c r="H60" s="80">
        <f t="shared" ref="H60" si="22">ROUND(J60/1.21,2)</f>
        <v>161.91</v>
      </c>
      <c r="I60" s="80">
        <f t="shared" ref="I60" si="23">ROUND(G60*H60,2)</f>
        <v>964.98</v>
      </c>
      <c r="J60" s="80">
        <v>195.91</v>
      </c>
      <c r="K60" s="133">
        <f>ROUND(G60*J60,2)</f>
        <v>1167.6199999999999</v>
      </c>
      <c r="L60" s="116" t="s">
        <v>661</v>
      </c>
    </row>
    <row r="61" spans="1:12" ht="51" x14ac:dyDescent="0.2">
      <c r="A61" s="97">
        <f t="shared" si="0"/>
        <v>6</v>
      </c>
      <c r="B61" s="109" t="s">
        <v>800</v>
      </c>
      <c r="C61" s="132" t="str">
        <f>IFERROR(VLOOKUP(A61,$B$237:$D$252,2,FALSE),"")</f>
        <v>SINAPI</v>
      </c>
      <c r="D61" s="132" t="str">
        <f>IFERROR(VLOOKUP(A61,$B$237:$D$252,3,FALSE),"")</f>
        <v>2026/01</v>
      </c>
      <c r="E61" s="79" t="s">
        <v>801</v>
      </c>
      <c r="F61" s="91" t="s">
        <v>37</v>
      </c>
      <c r="G61" s="80">
        <v>32.42</v>
      </c>
      <c r="H61" s="80">
        <f t="shared" si="1"/>
        <v>79.599999999999994</v>
      </c>
      <c r="I61" s="80">
        <f t="shared" si="5"/>
        <v>2580.63</v>
      </c>
      <c r="J61" s="80">
        <v>96.32</v>
      </c>
      <c r="K61" s="133">
        <f>ROUND(G61*J61,2)</f>
        <v>3122.69</v>
      </c>
      <c r="L61" s="116" t="s">
        <v>1068</v>
      </c>
    </row>
    <row r="62" spans="1:12" x14ac:dyDescent="0.2">
      <c r="A62" s="97">
        <f t="shared" si="0"/>
        <v>5</v>
      </c>
      <c r="B62" s="125" t="s">
        <v>702</v>
      </c>
      <c r="C62" s="177" t="s">
        <v>703</v>
      </c>
      <c r="D62" s="178"/>
      <c r="E62" s="178"/>
      <c r="F62" s="178"/>
      <c r="G62" s="178"/>
      <c r="H62" s="178"/>
      <c r="I62" s="178"/>
      <c r="J62" s="178"/>
      <c r="K62" s="179"/>
    </row>
    <row r="63" spans="1:12" ht="38.25" x14ac:dyDescent="0.2">
      <c r="A63" s="97">
        <f t="shared" si="0"/>
        <v>7</v>
      </c>
      <c r="B63" s="109" t="s">
        <v>430</v>
      </c>
      <c r="C63" s="132" t="str">
        <f>IFERROR(VLOOKUP(A63,$B$237:$D$252,2,FALSE),"")</f>
        <v>SINAPI</v>
      </c>
      <c r="D63" s="132" t="str">
        <f>IFERROR(VLOOKUP(A63,$B$237:$D$252,3,FALSE),"")</f>
        <v>2026/01</v>
      </c>
      <c r="E63" s="79" t="s">
        <v>431</v>
      </c>
      <c r="F63" s="91" t="s">
        <v>39</v>
      </c>
      <c r="G63" s="80">
        <v>72.8</v>
      </c>
      <c r="H63" s="80">
        <f t="shared" si="1"/>
        <v>15.33</v>
      </c>
      <c r="I63" s="80">
        <f t="shared" si="5"/>
        <v>1116.02</v>
      </c>
      <c r="J63" s="80">
        <v>18.55</v>
      </c>
      <c r="K63" s="133">
        <f>ROUND(G63*J63,2)</f>
        <v>1350.44</v>
      </c>
      <c r="L63" s="116" t="s">
        <v>812</v>
      </c>
    </row>
    <row r="64" spans="1:12" ht="38.25" x14ac:dyDescent="0.2">
      <c r="A64" s="97">
        <f t="shared" si="0"/>
        <v>7</v>
      </c>
      <c r="B64" s="109" t="s">
        <v>432</v>
      </c>
      <c r="C64" s="132" t="str">
        <f>IFERROR(VLOOKUP(A64,$B$237:$D$252,2,FALSE),"")</f>
        <v>SINAPI</v>
      </c>
      <c r="D64" s="132" t="str">
        <f>IFERROR(VLOOKUP(A64,$B$237:$D$252,3,FALSE),"")</f>
        <v>2026/01</v>
      </c>
      <c r="E64" s="79" t="s">
        <v>433</v>
      </c>
      <c r="F64" s="91" t="s">
        <v>39</v>
      </c>
      <c r="G64" s="80">
        <v>184.9</v>
      </c>
      <c r="H64" s="80">
        <f t="shared" si="1"/>
        <v>11.83</v>
      </c>
      <c r="I64" s="80">
        <f t="shared" si="5"/>
        <v>2187.37</v>
      </c>
      <c r="J64" s="80">
        <v>14.31</v>
      </c>
      <c r="K64" s="133">
        <f>ROUND(G64*J64,2)</f>
        <v>2645.92</v>
      </c>
      <c r="L64" s="116" t="s">
        <v>813</v>
      </c>
    </row>
    <row r="65" spans="1:14" x14ac:dyDescent="0.2">
      <c r="A65" s="97">
        <f t="shared" si="0"/>
        <v>5</v>
      </c>
      <c r="B65" s="125" t="s">
        <v>704</v>
      </c>
      <c r="C65" s="177" t="s">
        <v>705</v>
      </c>
      <c r="D65" s="178"/>
      <c r="E65" s="178"/>
      <c r="F65" s="178"/>
      <c r="G65" s="178"/>
      <c r="H65" s="178"/>
      <c r="I65" s="178"/>
      <c r="J65" s="178"/>
      <c r="K65" s="179"/>
    </row>
    <row r="66" spans="1:14" ht="51" x14ac:dyDescent="0.2">
      <c r="A66" s="97">
        <f t="shared" si="0"/>
        <v>6</v>
      </c>
      <c r="B66" s="109" t="s">
        <v>802</v>
      </c>
      <c r="C66" s="132" t="str">
        <f>IFERROR(VLOOKUP(A66,$B$237:$D$252,2,FALSE),"")</f>
        <v>SINAPI</v>
      </c>
      <c r="D66" s="132" t="str">
        <f>IFERROR(VLOOKUP(A66,$B$237:$D$252,3,FALSE),"")</f>
        <v>2026/01</v>
      </c>
      <c r="E66" s="79" t="s">
        <v>803</v>
      </c>
      <c r="F66" s="91" t="s">
        <v>38</v>
      </c>
      <c r="G66" s="80">
        <v>2.4</v>
      </c>
      <c r="H66" s="80">
        <f t="shared" si="1"/>
        <v>636.58000000000004</v>
      </c>
      <c r="I66" s="80">
        <f t="shared" si="5"/>
        <v>1527.79</v>
      </c>
      <c r="J66" s="80">
        <v>770.26</v>
      </c>
      <c r="K66" s="133">
        <f>ROUND(G66*J66,2)</f>
        <v>1848.62</v>
      </c>
      <c r="L66" s="116" t="s">
        <v>814</v>
      </c>
    </row>
    <row r="67" spans="1:14" ht="38.25" x14ac:dyDescent="0.2">
      <c r="A67" s="97">
        <f t="shared" si="0"/>
        <v>6</v>
      </c>
      <c r="B67" s="109" t="s">
        <v>706</v>
      </c>
      <c r="C67" s="132" t="str">
        <f>IFERROR(VLOOKUP(A67,$B$237:$D$252,2,FALSE),"")</f>
        <v>SINAPI</v>
      </c>
      <c r="D67" s="132" t="str">
        <f>IFERROR(VLOOKUP(A67,$B$237:$D$252,3,FALSE),"")</f>
        <v>2026/01</v>
      </c>
      <c r="E67" s="79" t="s">
        <v>707</v>
      </c>
      <c r="F67" s="91" t="s">
        <v>38</v>
      </c>
      <c r="G67" s="80">
        <v>0.66</v>
      </c>
      <c r="H67" s="80">
        <f t="shared" si="1"/>
        <v>672.47</v>
      </c>
      <c r="I67" s="80">
        <f t="shared" si="5"/>
        <v>443.83</v>
      </c>
      <c r="J67" s="80">
        <v>813.69</v>
      </c>
      <c r="K67" s="133">
        <f>ROUND(G67*J67,2)</f>
        <v>537.04</v>
      </c>
      <c r="L67" s="116" t="s">
        <v>664</v>
      </c>
    </row>
    <row r="68" spans="1:14" x14ac:dyDescent="0.2">
      <c r="A68" s="97">
        <f t="shared" si="0"/>
        <v>5</v>
      </c>
      <c r="B68" s="125" t="s">
        <v>708</v>
      </c>
      <c r="C68" s="177" t="s">
        <v>242</v>
      </c>
      <c r="D68" s="178"/>
      <c r="E68" s="178"/>
      <c r="F68" s="178"/>
      <c r="G68" s="178"/>
      <c r="H68" s="178"/>
      <c r="I68" s="178"/>
      <c r="J68" s="178"/>
      <c r="K68" s="179"/>
      <c r="L68" s="116" t="s">
        <v>741</v>
      </c>
    </row>
    <row r="69" spans="1:14" ht="25.5" x14ac:dyDescent="0.2">
      <c r="A69" s="97">
        <f t="shared" si="0"/>
        <v>15</v>
      </c>
      <c r="B69" s="109" t="s">
        <v>709</v>
      </c>
      <c r="C69" s="132" t="str">
        <f>IFERROR(VLOOKUP(A69,$B$237:$D$252,2,FALSE),"")</f>
        <v xml:space="preserve"> CPOS</v>
      </c>
      <c r="D69" s="132" t="str">
        <f>IFERROR(VLOOKUP(A69,$B$237:$D$252,3,FALSE),"")</f>
        <v>2025/11</v>
      </c>
      <c r="E69" s="79" t="s">
        <v>710</v>
      </c>
      <c r="F69" s="91" t="s">
        <v>37</v>
      </c>
      <c r="G69" s="80">
        <v>0.15</v>
      </c>
      <c r="H69" s="80">
        <f t="shared" si="1"/>
        <v>167.88</v>
      </c>
      <c r="I69" s="80">
        <f t="shared" si="5"/>
        <v>25.18</v>
      </c>
      <c r="J69" s="80">
        <v>203.14</v>
      </c>
      <c r="K69" s="133">
        <f>ROUND(G69*J69,2)</f>
        <v>30.47</v>
      </c>
      <c r="L69" s="116" t="s">
        <v>745</v>
      </c>
    </row>
    <row r="70" spans="1:14" x14ac:dyDescent="0.2">
      <c r="A70" s="97">
        <f t="shared" si="0"/>
        <v>15</v>
      </c>
      <c r="B70" s="109" t="s">
        <v>711</v>
      </c>
      <c r="C70" s="132" t="str">
        <f>IFERROR(VLOOKUP(A70,$B$237:$D$252,2,FALSE),"")</f>
        <v xml:space="preserve"> CPOS</v>
      </c>
      <c r="D70" s="132" t="str">
        <f>IFERROR(VLOOKUP(A70,$B$237:$D$252,3,FALSE),"")</f>
        <v>2025/11</v>
      </c>
      <c r="E70" s="79" t="s">
        <v>712</v>
      </c>
      <c r="F70" s="91" t="s">
        <v>40</v>
      </c>
      <c r="G70" s="80">
        <v>5</v>
      </c>
      <c r="H70" s="80">
        <f t="shared" si="1"/>
        <v>272.73</v>
      </c>
      <c r="I70" s="80">
        <f t="shared" si="5"/>
        <v>1363.65</v>
      </c>
      <c r="J70" s="80">
        <v>330</v>
      </c>
      <c r="K70" s="133">
        <f>ROUND(G70*J70,2)</f>
        <v>1650</v>
      </c>
      <c r="L70" s="116" t="s">
        <v>742</v>
      </c>
    </row>
    <row r="71" spans="1:14" ht="25.5" x14ac:dyDescent="0.2">
      <c r="A71" s="97">
        <f t="shared" si="0"/>
        <v>15</v>
      </c>
      <c r="B71" s="109" t="s">
        <v>713</v>
      </c>
      <c r="C71" s="132" t="str">
        <f>IFERROR(VLOOKUP(A71,$B$237:$D$252,2,FALSE),"")</f>
        <v xml:space="preserve"> CPOS</v>
      </c>
      <c r="D71" s="132" t="str">
        <f>IFERROR(VLOOKUP(A71,$B$237:$D$252,3,FALSE),"")</f>
        <v>2025/11</v>
      </c>
      <c r="E71" s="79" t="s">
        <v>714</v>
      </c>
      <c r="F71" s="91" t="s">
        <v>39</v>
      </c>
      <c r="G71" s="80">
        <v>852</v>
      </c>
      <c r="H71" s="80">
        <f t="shared" si="1"/>
        <v>31.13</v>
      </c>
      <c r="I71" s="80">
        <f t="shared" si="5"/>
        <v>26522.76</v>
      </c>
      <c r="J71" s="80">
        <v>37.67</v>
      </c>
      <c r="K71" s="133">
        <f>ROUND(G71*J71,2)</f>
        <v>32094.84</v>
      </c>
      <c r="L71" s="116" t="s">
        <v>743</v>
      </c>
    </row>
    <row r="72" spans="1:14" ht="38.25" x14ac:dyDescent="0.2">
      <c r="A72" s="97">
        <f t="shared" si="0"/>
        <v>15</v>
      </c>
      <c r="B72" s="109" t="s">
        <v>715</v>
      </c>
      <c r="C72" s="132" t="str">
        <f>IFERROR(VLOOKUP(A72,$B$237:$D$252,2,FALSE),"")</f>
        <v xml:space="preserve"> CPOS</v>
      </c>
      <c r="D72" s="132" t="str">
        <f>IFERROR(VLOOKUP(A72,$B$237:$D$252,3,FALSE),"")</f>
        <v>2025/11</v>
      </c>
      <c r="E72" s="79" t="s">
        <v>716</v>
      </c>
      <c r="F72" s="91" t="s">
        <v>40</v>
      </c>
      <c r="G72" s="80">
        <v>3.5</v>
      </c>
      <c r="H72" s="80">
        <f t="shared" si="1"/>
        <v>12.87</v>
      </c>
      <c r="I72" s="80">
        <f t="shared" si="5"/>
        <v>45.05</v>
      </c>
      <c r="J72" s="80">
        <v>15.57</v>
      </c>
      <c r="K72" s="133">
        <f>ROUND(G72*J72,2)</f>
        <v>54.5</v>
      </c>
      <c r="L72" s="116" t="s">
        <v>744</v>
      </c>
    </row>
    <row r="73" spans="1:14" x14ac:dyDescent="0.2">
      <c r="A73" s="97">
        <f t="shared" si="0"/>
        <v>16</v>
      </c>
      <c r="B73" s="180" t="s">
        <v>99</v>
      </c>
      <c r="C73" s="181"/>
      <c r="D73" s="181"/>
      <c r="E73" s="181"/>
      <c r="F73" s="181"/>
      <c r="G73" s="181"/>
      <c r="H73" s="181"/>
      <c r="I73" s="181"/>
      <c r="J73" s="182"/>
      <c r="K73" s="134">
        <f>SUM(K40:K72)</f>
        <v>54580.520000000004</v>
      </c>
    </row>
    <row r="74" spans="1:14" x14ac:dyDescent="0.2">
      <c r="A74" s="97">
        <f t="shared" si="0"/>
        <v>1</v>
      </c>
      <c r="B74" s="125">
        <v>4</v>
      </c>
      <c r="C74" s="177" t="s">
        <v>238</v>
      </c>
      <c r="D74" s="178"/>
      <c r="E74" s="178"/>
      <c r="F74" s="178"/>
      <c r="G74" s="178"/>
      <c r="H74" s="178"/>
      <c r="I74" s="178"/>
      <c r="J74" s="178"/>
      <c r="K74" s="179"/>
    </row>
    <row r="75" spans="1:14" x14ac:dyDescent="0.2">
      <c r="A75" s="97">
        <f t="shared" si="0"/>
        <v>5</v>
      </c>
      <c r="B75" s="125" t="s">
        <v>435</v>
      </c>
      <c r="C75" s="177" t="s">
        <v>436</v>
      </c>
      <c r="D75" s="178"/>
      <c r="E75" s="178"/>
      <c r="F75" s="178"/>
      <c r="G75" s="178"/>
      <c r="H75" s="178"/>
      <c r="I75" s="178"/>
      <c r="J75" s="178"/>
      <c r="K75" s="179"/>
    </row>
    <row r="76" spans="1:14" ht="76.5" x14ac:dyDescent="0.2">
      <c r="A76" s="97">
        <f t="shared" si="0"/>
        <v>7</v>
      </c>
      <c r="B76" s="109" t="s">
        <v>834</v>
      </c>
      <c r="C76" s="132" t="s">
        <v>808</v>
      </c>
      <c r="D76" s="132" t="str">
        <f>IFERROR(VLOOKUP(A76,$B$237:$D$252,3,FALSE),"")</f>
        <v>2026/01</v>
      </c>
      <c r="E76" s="79" t="s">
        <v>835</v>
      </c>
      <c r="F76" s="91" t="s">
        <v>37</v>
      </c>
      <c r="G76" s="80">
        <v>29.3</v>
      </c>
      <c r="H76" s="80">
        <f t="shared" si="1"/>
        <v>223.76</v>
      </c>
      <c r="I76" s="80">
        <f t="shared" si="5"/>
        <v>6556.17</v>
      </c>
      <c r="J76" s="80">
        <v>270.75</v>
      </c>
      <c r="K76" s="133">
        <f>ROUND(G76*J76,2)</f>
        <v>7932.98</v>
      </c>
      <c r="L76" s="116" t="s">
        <v>665</v>
      </c>
    </row>
    <row r="77" spans="1:14" x14ac:dyDescent="0.2">
      <c r="A77" s="97">
        <f t="shared" si="0"/>
        <v>16</v>
      </c>
      <c r="B77" s="180" t="s">
        <v>99</v>
      </c>
      <c r="C77" s="181"/>
      <c r="D77" s="181"/>
      <c r="E77" s="181"/>
      <c r="F77" s="181"/>
      <c r="G77" s="181"/>
      <c r="H77" s="181"/>
      <c r="I77" s="181"/>
      <c r="J77" s="182"/>
      <c r="K77" s="134">
        <f>SUM(K76)</f>
        <v>7932.98</v>
      </c>
    </row>
    <row r="78" spans="1:14" x14ac:dyDescent="0.2">
      <c r="A78" s="97">
        <f t="shared" si="0"/>
        <v>1</v>
      </c>
      <c r="B78" s="125">
        <v>5</v>
      </c>
      <c r="C78" s="177" t="s">
        <v>239</v>
      </c>
      <c r="D78" s="178"/>
      <c r="E78" s="178"/>
      <c r="F78" s="178"/>
      <c r="G78" s="178"/>
      <c r="H78" s="178"/>
      <c r="I78" s="178"/>
      <c r="J78" s="178"/>
      <c r="K78" s="179"/>
    </row>
    <row r="79" spans="1:14" x14ac:dyDescent="0.2">
      <c r="A79" s="97">
        <f t="shared" ref="A79:A142" si="24">LEN(B79)</f>
        <v>5</v>
      </c>
      <c r="B79" s="125" t="s">
        <v>107</v>
      </c>
      <c r="C79" s="177" t="s">
        <v>280</v>
      </c>
      <c r="D79" s="178"/>
      <c r="E79" s="178"/>
      <c r="F79" s="178"/>
      <c r="G79" s="178"/>
      <c r="H79" s="178"/>
      <c r="I79" s="178"/>
      <c r="J79" s="178"/>
      <c r="K79" s="179"/>
      <c r="N79" s="95"/>
    </row>
    <row r="80" spans="1:14" x14ac:dyDescent="0.2">
      <c r="A80" s="97">
        <f t="shared" si="24"/>
        <v>15</v>
      </c>
      <c r="B80" s="109" t="s">
        <v>281</v>
      </c>
      <c r="C80" s="132" t="str">
        <f>IFERROR(VLOOKUP(A80,$B$237:$D$252,2,FALSE),"")</f>
        <v xml:space="preserve"> CPOS</v>
      </c>
      <c r="D80" s="132" t="str">
        <f>IFERROR(VLOOKUP(A80,$B$237:$D$252,3,FALSE),"")</f>
        <v>2025/11</v>
      </c>
      <c r="E80" s="79" t="s">
        <v>282</v>
      </c>
      <c r="F80" s="91" t="s">
        <v>37</v>
      </c>
      <c r="G80" s="80">
        <v>20.25</v>
      </c>
      <c r="H80" s="80">
        <f t="shared" si="1"/>
        <v>1136.46</v>
      </c>
      <c r="I80" s="80">
        <f t="shared" si="5"/>
        <v>23013.32</v>
      </c>
      <c r="J80" s="80">
        <v>1375.12</v>
      </c>
      <c r="K80" s="133">
        <f>ROUND(G80*J80,2)</f>
        <v>27846.18</v>
      </c>
      <c r="L80" s="116" t="s">
        <v>957</v>
      </c>
    </row>
    <row r="81" spans="1:14" x14ac:dyDescent="0.2">
      <c r="A81" s="97">
        <f t="shared" si="24"/>
        <v>15</v>
      </c>
      <c r="B81" s="109" t="s">
        <v>437</v>
      </c>
      <c r="C81" s="132" t="str">
        <f>IFERROR(VLOOKUP(A81,$B$237:$D$252,2,FALSE),"")</f>
        <v xml:space="preserve"> CPOS</v>
      </c>
      <c r="D81" s="132" t="str">
        <f>IFERROR(VLOOKUP(A81,$B$237:$D$252,3,FALSE),"")</f>
        <v>2025/11</v>
      </c>
      <c r="E81" s="79" t="s">
        <v>438</v>
      </c>
      <c r="F81" s="91" t="s">
        <v>37</v>
      </c>
      <c r="G81" s="80">
        <v>5.0599999999999996</v>
      </c>
      <c r="H81" s="80">
        <f t="shared" si="1"/>
        <v>1236.43</v>
      </c>
      <c r="I81" s="80">
        <f t="shared" si="5"/>
        <v>6256.34</v>
      </c>
      <c r="J81" s="80">
        <v>1496.08</v>
      </c>
      <c r="K81" s="133">
        <f>ROUND(G81*J81,2)</f>
        <v>7570.16</v>
      </c>
      <c r="L81" s="116" t="s">
        <v>666</v>
      </c>
    </row>
    <row r="82" spans="1:14" x14ac:dyDescent="0.2">
      <c r="A82" s="97">
        <f t="shared" si="24"/>
        <v>15</v>
      </c>
      <c r="B82" s="109" t="s">
        <v>439</v>
      </c>
      <c r="C82" s="132" t="str">
        <f>IFERROR(VLOOKUP(A82,$B$237:$D$252,2,FALSE),"")</f>
        <v xml:space="preserve"> CPOS</v>
      </c>
      <c r="D82" s="132" t="str">
        <f>IFERROR(VLOOKUP(A82,$B$237:$D$252,3,FALSE),"")</f>
        <v>2025/11</v>
      </c>
      <c r="E82" s="79" t="s">
        <v>440</v>
      </c>
      <c r="F82" s="91" t="s">
        <v>37</v>
      </c>
      <c r="G82" s="80">
        <v>4.2</v>
      </c>
      <c r="H82" s="80">
        <f t="shared" si="1"/>
        <v>1271.97</v>
      </c>
      <c r="I82" s="80">
        <f t="shared" si="5"/>
        <v>5342.27</v>
      </c>
      <c r="J82" s="80">
        <v>1539.08</v>
      </c>
      <c r="K82" s="133">
        <f>ROUND(G82*J82,2)</f>
        <v>6464.14</v>
      </c>
      <c r="L82" s="116" t="s">
        <v>667</v>
      </c>
    </row>
    <row r="83" spans="1:14" x14ac:dyDescent="0.2">
      <c r="A83" s="97">
        <f t="shared" si="24"/>
        <v>15</v>
      </c>
      <c r="B83" s="109" t="s">
        <v>717</v>
      </c>
      <c r="C83" s="132" t="str">
        <f>IFERROR(VLOOKUP(A83,$B$237:$D$252,2,FALSE),"")</f>
        <v xml:space="preserve"> CPOS</v>
      </c>
      <c r="D83" s="132" t="str">
        <f>IFERROR(VLOOKUP(A83,$B$237:$D$252,3,FALSE),"")</f>
        <v>2025/11</v>
      </c>
      <c r="E83" s="79" t="s">
        <v>718</v>
      </c>
      <c r="F83" s="91" t="s">
        <v>37</v>
      </c>
      <c r="G83" s="156">
        <v>26.85</v>
      </c>
      <c r="H83" s="80">
        <f t="shared" si="1"/>
        <v>285.91000000000003</v>
      </c>
      <c r="I83" s="80">
        <f t="shared" si="5"/>
        <v>7676.68</v>
      </c>
      <c r="J83" s="80">
        <v>345.95</v>
      </c>
      <c r="K83" s="133">
        <f>ROUND(G83*J83,2)</f>
        <v>9288.76</v>
      </c>
      <c r="L83" s="116" t="s">
        <v>749</v>
      </c>
    </row>
    <row r="84" spans="1:14" ht="38.25" x14ac:dyDescent="0.2">
      <c r="A84" s="97">
        <f t="shared" si="24"/>
        <v>15</v>
      </c>
      <c r="B84" s="109" t="s">
        <v>441</v>
      </c>
      <c r="C84" s="132" t="str">
        <f>IFERROR(VLOOKUP(A84,$B$237:$D$252,2,FALSE),"")</f>
        <v xml:space="preserve"> CPOS</v>
      </c>
      <c r="D84" s="132" t="str">
        <f>IFERROR(VLOOKUP(A84,$B$237:$D$252,3,FALSE),"")</f>
        <v>2025/11</v>
      </c>
      <c r="E84" s="79" t="s">
        <v>442</v>
      </c>
      <c r="F84" s="91" t="s">
        <v>300</v>
      </c>
      <c r="G84" s="80">
        <v>3</v>
      </c>
      <c r="H84" s="80">
        <f t="shared" si="1"/>
        <v>1603.22</v>
      </c>
      <c r="I84" s="80">
        <f t="shared" si="5"/>
        <v>4809.66</v>
      </c>
      <c r="J84" s="80">
        <v>1939.9</v>
      </c>
      <c r="K84" s="133">
        <f>ROUND(G84*J84,2)</f>
        <v>5819.7</v>
      </c>
      <c r="L84" s="116" t="s">
        <v>668</v>
      </c>
    </row>
    <row r="85" spans="1:14" x14ac:dyDescent="0.2">
      <c r="A85" s="97">
        <f t="shared" si="24"/>
        <v>5</v>
      </c>
      <c r="B85" s="125" t="s">
        <v>394</v>
      </c>
      <c r="C85" s="177" t="s">
        <v>240</v>
      </c>
      <c r="D85" s="178"/>
      <c r="E85" s="178"/>
      <c r="F85" s="178"/>
      <c r="G85" s="178"/>
      <c r="H85" s="178"/>
      <c r="I85" s="178"/>
      <c r="J85" s="178"/>
      <c r="K85" s="179"/>
    </row>
    <row r="86" spans="1:14" x14ac:dyDescent="0.2">
      <c r="A86" s="97">
        <f t="shared" si="24"/>
        <v>15</v>
      </c>
      <c r="B86" s="109" t="s">
        <v>443</v>
      </c>
      <c r="C86" s="132" t="str">
        <f>IFERROR(VLOOKUP(A86,$B$237:$D$252,2,FALSE),"")</f>
        <v xml:space="preserve"> CPOS</v>
      </c>
      <c r="D86" s="132" t="str">
        <f>IFERROR(VLOOKUP(A86,$B$237:$D$252,3,FALSE),"")</f>
        <v>2025/11</v>
      </c>
      <c r="E86" s="79" t="s">
        <v>444</v>
      </c>
      <c r="F86" s="91" t="s">
        <v>37</v>
      </c>
      <c r="G86" s="156">
        <v>49.1</v>
      </c>
      <c r="H86" s="80">
        <f t="shared" ref="H86" si="25">ROUND(J86/1.21,2)</f>
        <v>1046.58</v>
      </c>
      <c r="I86" s="80">
        <f t="shared" ref="I86" si="26">ROUND(G86*H86,2)</f>
        <v>51387.08</v>
      </c>
      <c r="J86" s="80">
        <v>1266.3599999999999</v>
      </c>
      <c r="K86" s="133">
        <f>ROUND(G86*J86,2)</f>
        <v>62178.28</v>
      </c>
      <c r="L86" s="116" t="s">
        <v>669</v>
      </c>
    </row>
    <row r="87" spans="1:14" x14ac:dyDescent="0.2">
      <c r="A87" s="97">
        <f t="shared" si="24"/>
        <v>15</v>
      </c>
      <c r="B87" s="109" t="s">
        <v>717</v>
      </c>
      <c r="C87" s="132" t="str">
        <f>IFERROR(VLOOKUP(A87,$B$237:$D$252,2,FALSE),"")</f>
        <v xml:space="preserve"> CPOS</v>
      </c>
      <c r="D87" s="132" t="str">
        <f>IFERROR(VLOOKUP(A87,$B$237:$D$252,3,FALSE),"")</f>
        <v>2025/11</v>
      </c>
      <c r="E87" s="79" t="s">
        <v>718</v>
      </c>
      <c r="F87" s="91" t="s">
        <v>37</v>
      </c>
      <c r="G87" s="156">
        <v>49.1</v>
      </c>
      <c r="H87" s="80">
        <f t="shared" ref="H87:H167" si="27">ROUND(J87/1.21,2)</f>
        <v>285.91000000000003</v>
      </c>
      <c r="I87" s="80">
        <f t="shared" ref="I87:I168" si="28">ROUND(G87*H87,2)</f>
        <v>14038.18</v>
      </c>
      <c r="J87" s="80">
        <v>345.95</v>
      </c>
      <c r="K87" s="133">
        <f>ROUND(G87*J87,2)</f>
        <v>16986.150000000001</v>
      </c>
      <c r="L87" s="116" t="s">
        <v>670</v>
      </c>
    </row>
    <row r="88" spans="1:14" x14ac:dyDescent="0.2">
      <c r="A88" s="97">
        <f t="shared" si="24"/>
        <v>16</v>
      </c>
      <c r="B88" s="180" t="s">
        <v>99</v>
      </c>
      <c r="C88" s="181"/>
      <c r="D88" s="181"/>
      <c r="E88" s="181"/>
      <c r="F88" s="181"/>
      <c r="G88" s="181"/>
      <c r="H88" s="181"/>
      <c r="I88" s="181"/>
      <c r="J88" s="182"/>
      <c r="K88" s="134">
        <f>SUM(K80:K87)</f>
        <v>136153.37</v>
      </c>
    </row>
    <row r="89" spans="1:14" x14ac:dyDescent="0.2">
      <c r="A89" s="97">
        <f t="shared" si="24"/>
        <v>1</v>
      </c>
      <c r="B89" s="125">
        <v>6</v>
      </c>
      <c r="C89" s="177" t="s">
        <v>241</v>
      </c>
      <c r="D89" s="178"/>
      <c r="E89" s="178"/>
      <c r="F89" s="178"/>
      <c r="G89" s="178"/>
      <c r="H89" s="178"/>
      <c r="I89" s="178"/>
      <c r="J89" s="178"/>
      <c r="K89" s="179"/>
    </row>
    <row r="90" spans="1:14" x14ac:dyDescent="0.2">
      <c r="A90" s="97">
        <f t="shared" si="24"/>
        <v>5</v>
      </c>
      <c r="B90" s="125" t="s">
        <v>108</v>
      </c>
      <c r="C90" s="177" t="s">
        <v>242</v>
      </c>
      <c r="D90" s="178"/>
      <c r="E90" s="178"/>
      <c r="F90" s="178"/>
      <c r="G90" s="178"/>
      <c r="H90" s="178"/>
      <c r="I90" s="178"/>
      <c r="J90" s="178"/>
      <c r="K90" s="179"/>
    </row>
    <row r="91" spans="1:14" ht="25.5" x14ac:dyDescent="0.2">
      <c r="A91" s="97">
        <f t="shared" si="24"/>
        <v>15</v>
      </c>
      <c r="B91" s="109" t="s">
        <v>955</v>
      </c>
      <c r="C91" s="132" t="str">
        <f>IFERROR(VLOOKUP(A91,$B$237:$D$252,2,FALSE),"")</f>
        <v xml:space="preserve"> CPOS</v>
      </c>
      <c r="D91" s="132" t="str">
        <f>IFERROR(VLOOKUP(A91,$B$237:$D$252,3,FALSE),"")</f>
        <v>2025/11</v>
      </c>
      <c r="E91" s="79" t="s">
        <v>956</v>
      </c>
      <c r="F91" s="91" t="s">
        <v>39</v>
      </c>
      <c r="G91" s="156">
        <v>1088</v>
      </c>
      <c r="H91" s="80">
        <f t="shared" si="27"/>
        <v>28.72</v>
      </c>
      <c r="I91" s="80">
        <f t="shared" si="28"/>
        <v>31247.360000000001</v>
      </c>
      <c r="J91" s="80">
        <v>34.75</v>
      </c>
      <c r="K91" s="133">
        <f>ROUND(G91*J91,2)</f>
        <v>37808</v>
      </c>
      <c r="L91" s="120" t="s">
        <v>746</v>
      </c>
    </row>
    <row r="92" spans="1:14" x14ac:dyDescent="0.2">
      <c r="A92" s="97">
        <f t="shared" si="24"/>
        <v>5</v>
      </c>
      <c r="B92" s="125" t="s">
        <v>445</v>
      </c>
      <c r="C92" s="177" t="s">
        <v>243</v>
      </c>
      <c r="D92" s="178"/>
      <c r="E92" s="178"/>
      <c r="F92" s="178"/>
      <c r="G92" s="178"/>
      <c r="H92" s="178"/>
      <c r="I92" s="178"/>
      <c r="J92" s="178"/>
      <c r="K92" s="179"/>
      <c r="N92" s="95"/>
    </row>
    <row r="93" spans="1:14" ht="38.25" x14ac:dyDescent="0.2">
      <c r="A93" s="97">
        <f t="shared" si="24"/>
        <v>15</v>
      </c>
      <c r="B93" s="109" t="s">
        <v>719</v>
      </c>
      <c r="C93" s="132" t="str">
        <f>IFERROR(VLOOKUP(A93,$B$237:$D$252,2,FALSE),"")</f>
        <v xml:space="preserve"> CPOS</v>
      </c>
      <c r="D93" s="132" t="str">
        <f>IFERROR(VLOOKUP(A93,$B$237:$D$252,3,FALSE),"")</f>
        <v>2025/11</v>
      </c>
      <c r="E93" s="79" t="s">
        <v>720</v>
      </c>
      <c r="F93" s="91" t="s">
        <v>37</v>
      </c>
      <c r="G93" s="156">
        <v>54.4</v>
      </c>
      <c r="H93" s="80">
        <f t="shared" si="27"/>
        <v>152.47</v>
      </c>
      <c r="I93" s="80">
        <f t="shared" si="28"/>
        <v>8294.3700000000008</v>
      </c>
      <c r="J93" s="80">
        <v>184.49</v>
      </c>
      <c r="K93" s="133">
        <f>ROUND(G93*J93,2)</f>
        <v>10036.26</v>
      </c>
      <c r="L93" s="116" t="s">
        <v>750</v>
      </c>
      <c r="N93" s="95"/>
    </row>
    <row r="94" spans="1:14" x14ac:dyDescent="0.2">
      <c r="A94" s="97">
        <f t="shared" si="24"/>
        <v>5</v>
      </c>
      <c r="B94" s="125" t="s">
        <v>446</v>
      </c>
      <c r="C94" s="177" t="s">
        <v>255</v>
      </c>
      <c r="D94" s="178"/>
      <c r="E94" s="178"/>
      <c r="F94" s="178"/>
      <c r="G94" s="178"/>
      <c r="H94" s="178"/>
      <c r="I94" s="178"/>
      <c r="J94" s="178"/>
      <c r="K94" s="179"/>
      <c r="L94" s="116" t="s">
        <v>671</v>
      </c>
    </row>
    <row r="95" spans="1:14" ht="51" x14ac:dyDescent="0.2">
      <c r="A95" s="97">
        <f t="shared" si="24"/>
        <v>6</v>
      </c>
      <c r="B95" s="109" t="s">
        <v>447</v>
      </c>
      <c r="C95" s="132" t="str">
        <f t="shared" ref="C95:C103" si="29">IFERROR(VLOOKUP(A95,$B$237:$D$252,2,FALSE),"")</f>
        <v>SINAPI</v>
      </c>
      <c r="D95" s="132" t="str">
        <f t="shared" ref="D95:D103" si="30">IFERROR(VLOOKUP(A95,$B$237:$D$252,3,FALSE),"")</f>
        <v>2026/01</v>
      </c>
      <c r="E95" s="79" t="s">
        <v>448</v>
      </c>
      <c r="F95" s="91" t="s">
        <v>35</v>
      </c>
      <c r="G95" s="80">
        <v>4</v>
      </c>
      <c r="H95" s="80">
        <f t="shared" si="27"/>
        <v>41.78</v>
      </c>
      <c r="I95" s="80">
        <f t="shared" si="28"/>
        <v>167.12</v>
      </c>
      <c r="J95" s="80">
        <v>50.55</v>
      </c>
      <c r="K95" s="133">
        <f t="shared" ref="K95:K103" si="31">ROUND(G95*J95,2)</f>
        <v>202.2</v>
      </c>
      <c r="N95" s="95"/>
    </row>
    <row r="96" spans="1:14" ht="51" x14ac:dyDescent="0.2">
      <c r="A96" s="97">
        <f t="shared" si="24"/>
        <v>6</v>
      </c>
      <c r="B96" s="109" t="s">
        <v>449</v>
      </c>
      <c r="C96" s="132" t="str">
        <f t="shared" si="29"/>
        <v>SINAPI</v>
      </c>
      <c r="D96" s="132" t="str">
        <f t="shared" si="30"/>
        <v>2026/01</v>
      </c>
      <c r="E96" s="79" t="s">
        <v>450</v>
      </c>
      <c r="F96" s="91" t="s">
        <v>35</v>
      </c>
      <c r="G96" s="80">
        <v>4</v>
      </c>
      <c r="H96" s="80">
        <f t="shared" si="27"/>
        <v>43.01</v>
      </c>
      <c r="I96" s="80">
        <f t="shared" si="28"/>
        <v>172.04</v>
      </c>
      <c r="J96" s="80">
        <v>52.04</v>
      </c>
      <c r="K96" s="133">
        <f t="shared" si="31"/>
        <v>208.16</v>
      </c>
    </row>
    <row r="97" spans="1:14" ht="51" x14ac:dyDescent="0.2">
      <c r="A97" s="97">
        <f t="shared" si="24"/>
        <v>6</v>
      </c>
      <c r="B97" s="109" t="s">
        <v>451</v>
      </c>
      <c r="C97" s="132" t="str">
        <f t="shared" si="29"/>
        <v>SINAPI</v>
      </c>
      <c r="D97" s="132" t="str">
        <f t="shared" si="30"/>
        <v>2026/01</v>
      </c>
      <c r="E97" s="79" t="s">
        <v>452</v>
      </c>
      <c r="F97" s="91" t="s">
        <v>40</v>
      </c>
      <c r="G97" s="80">
        <v>30</v>
      </c>
      <c r="H97" s="80">
        <f t="shared" si="27"/>
        <v>40.58</v>
      </c>
      <c r="I97" s="80">
        <f t="shared" si="28"/>
        <v>1217.4000000000001</v>
      </c>
      <c r="J97" s="80">
        <v>49.1</v>
      </c>
      <c r="K97" s="133">
        <f t="shared" si="31"/>
        <v>1473</v>
      </c>
    </row>
    <row r="98" spans="1:14" ht="51" x14ac:dyDescent="0.2">
      <c r="A98" s="97">
        <f t="shared" si="24"/>
        <v>6</v>
      </c>
      <c r="B98" s="109" t="s">
        <v>453</v>
      </c>
      <c r="C98" s="132" t="str">
        <f t="shared" si="29"/>
        <v>SINAPI</v>
      </c>
      <c r="D98" s="132" t="str">
        <f t="shared" si="30"/>
        <v>2026/01</v>
      </c>
      <c r="E98" s="79" t="s">
        <v>454</v>
      </c>
      <c r="F98" s="91" t="s">
        <v>40</v>
      </c>
      <c r="G98" s="80">
        <v>20</v>
      </c>
      <c r="H98" s="80">
        <f t="shared" si="27"/>
        <v>83.54</v>
      </c>
      <c r="I98" s="80">
        <f t="shared" si="28"/>
        <v>1670.8</v>
      </c>
      <c r="J98" s="80">
        <v>101.08</v>
      </c>
      <c r="K98" s="133">
        <f t="shared" si="31"/>
        <v>2021.6</v>
      </c>
    </row>
    <row r="99" spans="1:14" ht="51" x14ac:dyDescent="0.2">
      <c r="A99" s="97">
        <f t="shared" si="24"/>
        <v>6</v>
      </c>
      <c r="B99" s="109" t="s">
        <v>455</v>
      </c>
      <c r="C99" s="132" t="str">
        <f t="shared" si="29"/>
        <v>SINAPI</v>
      </c>
      <c r="D99" s="132" t="str">
        <f t="shared" si="30"/>
        <v>2026/01</v>
      </c>
      <c r="E99" s="79" t="s">
        <v>456</v>
      </c>
      <c r="F99" s="91" t="s">
        <v>35</v>
      </c>
      <c r="G99" s="80">
        <v>3</v>
      </c>
      <c r="H99" s="80">
        <f t="shared" si="27"/>
        <v>152.77000000000001</v>
      </c>
      <c r="I99" s="80">
        <f t="shared" si="28"/>
        <v>458.31</v>
      </c>
      <c r="J99" s="80">
        <v>184.85</v>
      </c>
      <c r="K99" s="133">
        <f t="shared" si="31"/>
        <v>554.54999999999995</v>
      </c>
    </row>
    <row r="100" spans="1:14" ht="51" x14ac:dyDescent="0.2">
      <c r="A100" s="97">
        <f t="shared" si="24"/>
        <v>6</v>
      </c>
      <c r="B100" s="109" t="s">
        <v>457</v>
      </c>
      <c r="C100" s="132" t="str">
        <f t="shared" si="29"/>
        <v>SINAPI</v>
      </c>
      <c r="D100" s="132" t="str">
        <f t="shared" si="30"/>
        <v>2026/01</v>
      </c>
      <c r="E100" s="79" t="s">
        <v>458</v>
      </c>
      <c r="F100" s="91" t="s">
        <v>35</v>
      </c>
      <c r="G100" s="80">
        <v>6</v>
      </c>
      <c r="H100" s="80">
        <f t="shared" si="27"/>
        <v>149</v>
      </c>
      <c r="I100" s="80">
        <f t="shared" si="28"/>
        <v>894</v>
      </c>
      <c r="J100" s="80">
        <v>180.29</v>
      </c>
      <c r="K100" s="133">
        <f t="shared" si="31"/>
        <v>1081.74</v>
      </c>
    </row>
    <row r="101" spans="1:14" ht="38.25" x14ac:dyDescent="0.2">
      <c r="A101" s="97">
        <f t="shared" si="24"/>
        <v>6</v>
      </c>
      <c r="B101" s="109" t="s">
        <v>283</v>
      </c>
      <c r="C101" s="132" t="str">
        <f t="shared" si="29"/>
        <v>SINAPI</v>
      </c>
      <c r="D101" s="132" t="str">
        <f t="shared" si="30"/>
        <v>2026/01</v>
      </c>
      <c r="E101" s="79" t="s">
        <v>284</v>
      </c>
      <c r="F101" s="91" t="s">
        <v>40</v>
      </c>
      <c r="G101" s="80">
        <v>22</v>
      </c>
      <c r="H101" s="80">
        <f t="shared" si="27"/>
        <v>174.92</v>
      </c>
      <c r="I101" s="80">
        <f t="shared" si="28"/>
        <v>3848.24</v>
      </c>
      <c r="J101" s="80">
        <v>211.65</v>
      </c>
      <c r="K101" s="133">
        <f t="shared" si="31"/>
        <v>4656.3</v>
      </c>
    </row>
    <row r="102" spans="1:14" ht="51" x14ac:dyDescent="0.2">
      <c r="A102" s="97">
        <f t="shared" si="24"/>
        <v>6</v>
      </c>
      <c r="B102" s="109" t="s">
        <v>459</v>
      </c>
      <c r="C102" s="132" t="str">
        <f t="shared" si="29"/>
        <v>SINAPI</v>
      </c>
      <c r="D102" s="132" t="str">
        <f t="shared" si="30"/>
        <v>2026/01</v>
      </c>
      <c r="E102" s="79" t="s">
        <v>460</v>
      </c>
      <c r="F102" s="91" t="s">
        <v>35</v>
      </c>
      <c r="G102" s="80">
        <v>2</v>
      </c>
      <c r="H102" s="80">
        <f t="shared" si="27"/>
        <v>61.06</v>
      </c>
      <c r="I102" s="80">
        <f t="shared" si="28"/>
        <v>122.12</v>
      </c>
      <c r="J102" s="80">
        <v>73.88</v>
      </c>
      <c r="K102" s="133">
        <f t="shared" si="31"/>
        <v>147.76</v>
      </c>
    </row>
    <row r="103" spans="1:14" ht="25.5" x14ac:dyDescent="0.2">
      <c r="A103" s="97">
        <f t="shared" si="24"/>
        <v>22</v>
      </c>
      <c r="B103" s="109" t="s">
        <v>256</v>
      </c>
      <c r="C103" s="132" t="str">
        <f t="shared" si="29"/>
        <v xml:space="preserve"> SIURB-E</v>
      </c>
      <c r="D103" s="132" t="str">
        <f t="shared" si="30"/>
        <v>2025/07</v>
      </c>
      <c r="E103" s="79" t="s">
        <v>257</v>
      </c>
      <c r="F103" s="91" t="s">
        <v>40</v>
      </c>
      <c r="G103" s="80">
        <v>25.54</v>
      </c>
      <c r="H103" s="80">
        <f t="shared" si="27"/>
        <v>112.99</v>
      </c>
      <c r="I103" s="80">
        <f t="shared" si="28"/>
        <v>2885.76</v>
      </c>
      <c r="J103" s="80">
        <v>136.72</v>
      </c>
      <c r="K103" s="133">
        <f t="shared" si="31"/>
        <v>3491.83</v>
      </c>
    </row>
    <row r="104" spans="1:14" x14ac:dyDescent="0.2">
      <c r="A104" s="97">
        <f t="shared" si="24"/>
        <v>16</v>
      </c>
      <c r="B104" s="180" t="s">
        <v>99</v>
      </c>
      <c r="C104" s="181"/>
      <c r="D104" s="181"/>
      <c r="E104" s="181"/>
      <c r="F104" s="181"/>
      <c r="G104" s="181"/>
      <c r="H104" s="181"/>
      <c r="I104" s="181"/>
      <c r="J104" s="182"/>
      <c r="K104" s="134">
        <f>SUM(K91:K103)</f>
        <v>61681.400000000009</v>
      </c>
    </row>
    <row r="105" spans="1:14" x14ac:dyDescent="0.2">
      <c r="A105" s="97">
        <f t="shared" si="24"/>
        <v>1</v>
      </c>
      <c r="B105" s="125">
        <v>7</v>
      </c>
      <c r="C105" s="177" t="s">
        <v>246</v>
      </c>
      <c r="D105" s="178"/>
      <c r="E105" s="178"/>
      <c r="F105" s="178"/>
      <c r="G105" s="178"/>
      <c r="H105" s="178"/>
      <c r="I105" s="178"/>
      <c r="J105" s="178"/>
      <c r="K105" s="179"/>
    </row>
    <row r="106" spans="1:14" x14ac:dyDescent="0.2">
      <c r="A106" s="97">
        <f t="shared" si="24"/>
        <v>5</v>
      </c>
      <c r="B106" s="125" t="s">
        <v>109</v>
      </c>
      <c r="C106" s="177" t="s">
        <v>461</v>
      </c>
      <c r="D106" s="178"/>
      <c r="E106" s="178"/>
      <c r="F106" s="178"/>
      <c r="G106" s="178"/>
      <c r="H106" s="178"/>
      <c r="I106" s="178"/>
      <c r="J106" s="178"/>
      <c r="K106" s="179"/>
    </row>
    <row r="107" spans="1:14" ht="38.25" x14ac:dyDescent="0.2">
      <c r="A107" s="97">
        <f t="shared" si="24"/>
        <v>6</v>
      </c>
      <c r="B107" s="109" t="s">
        <v>266</v>
      </c>
      <c r="C107" s="132" t="str">
        <f>IFERROR(VLOOKUP(A107,$B$237:$D$252,2,FALSE),"")</f>
        <v>SINAPI</v>
      </c>
      <c r="D107" s="132" t="str">
        <f>IFERROR(VLOOKUP(A107,$B$237:$D$252,3,FALSE),"")</f>
        <v>2026/01</v>
      </c>
      <c r="E107" s="79" t="s">
        <v>267</v>
      </c>
      <c r="F107" s="91" t="s">
        <v>37</v>
      </c>
      <c r="G107" s="80">
        <v>226.11</v>
      </c>
      <c r="H107" s="80">
        <f t="shared" si="27"/>
        <v>22.74</v>
      </c>
      <c r="I107" s="80">
        <f t="shared" si="28"/>
        <v>5141.74</v>
      </c>
      <c r="J107" s="80">
        <v>27.51</v>
      </c>
      <c r="K107" s="133">
        <f>ROUND(G107*J107,2)</f>
        <v>6220.29</v>
      </c>
      <c r="L107" s="116" t="s">
        <v>815</v>
      </c>
      <c r="N107" s="95"/>
    </row>
    <row r="108" spans="1:14" x14ac:dyDescent="0.2">
      <c r="A108" s="97">
        <f t="shared" si="24"/>
        <v>5</v>
      </c>
      <c r="B108" s="125" t="s">
        <v>110</v>
      </c>
      <c r="C108" s="177" t="s">
        <v>245</v>
      </c>
      <c r="D108" s="178"/>
      <c r="E108" s="178"/>
      <c r="F108" s="178"/>
      <c r="G108" s="178"/>
      <c r="H108" s="178"/>
      <c r="I108" s="178"/>
      <c r="J108" s="178"/>
      <c r="K108" s="179"/>
      <c r="N108" s="95"/>
    </row>
    <row r="109" spans="1:14" ht="63.75" x14ac:dyDescent="0.2">
      <c r="A109" s="97">
        <f t="shared" si="24"/>
        <v>7</v>
      </c>
      <c r="B109" s="109" t="s">
        <v>462</v>
      </c>
      <c r="C109" s="132" t="str">
        <f>IFERROR(VLOOKUP(A109,$B$237:$D$252,2,FALSE),"")</f>
        <v>SINAPI</v>
      </c>
      <c r="D109" s="132" t="str">
        <f>IFERROR(VLOOKUP(A109,$B$237:$D$252,3,FALSE),"")</f>
        <v>2026/01</v>
      </c>
      <c r="E109" s="79" t="s">
        <v>463</v>
      </c>
      <c r="F109" s="91" t="s">
        <v>37</v>
      </c>
      <c r="G109" s="80">
        <v>68.66</v>
      </c>
      <c r="H109" s="80">
        <f t="shared" si="27"/>
        <v>69.48</v>
      </c>
      <c r="I109" s="80">
        <f t="shared" si="28"/>
        <v>4770.5</v>
      </c>
      <c r="J109" s="80">
        <v>84.07</v>
      </c>
      <c r="K109" s="133">
        <f>ROUND(G109*J109,2)</f>
        <v>5772.25</v>
      </c>
      <c r="L109" s="116" t="s">
        <v>672</v>
      </c>
    </row>
    <row r="110" spans="1:14" ht="38.25" x14ac:dyDescent="0.2">
      <c r="A110" s="97">
        <f t="shared" si="24"/>
        <v>15</v>
      </c>
      <c r="B110" s="109" t="s">
        <v>464</v>
      </c>
      <c r="C110" s="132" t="str">
        <f>IFERROR(VLOOKUP(A110,$B$237:$D$252,2,FALSE),"")</f>
        <v xml:space="preserve"> CPOS</v>
      </c>
      <c r="D110" s="132" t="str">
        <f>IFERROR(VLOOKUP(A110,$B$237:$D$252,3,FALSE),"")</f>
        <v>2025/11</v>
      </c>
      <c r="E110" s="79" t="s">
        <v>465</v>
      </c>
      <c r="F110" s="91" t="s">
        <v>37</v>
      </c>
      <c r="G110" s="80">
        <v>4.9000000000000004</v>
      </c>
      <c r="H110" s="80">
        <f t="shared" si="27"/>
        <v>147.74</v>
      </c>
      <c r="I110" s="80">
        <f t="shared" si="28"/>
        <v>723.93</v>
      </c>
      <c r="J110" s="80">
        <v>178.76</v>
      </c>
      <c r="K110" s="133">
        <f>ROUND(G110*J110,2)</f>
        <v>875.92</v>
      </c>
      <c r="L110" s="116" t="s">
        <v>673</v>
      </c>
    </row>
    <row r="111" spans="1:14" x14ac:dyDescent="0.2">
      <c r="A111" s="97">
        <f t="shared" si="24"/>
        <v>16</v>
      </c>
      <c r="B111" s="180" t="s">
        <v>99</v>
      </c>
      <c r="C111" s="181"/>
      <c r="D111" s="181"/>
      <c r="E111" s="181"/>
      <c r="F111" s="181"/>
      <c r="G111" s="181"/>
      <c r="H111" s="181"/>
      <c r="I111" s="181"/>
      <c r="J111" s="182"/>
      <c r="K111" s="134">
        <f>SUM(K107:K110)</f>
        <v>12868.460000000001</v>
      </c>
    </row>
    <row r="112" spans="1:14" x14ac:dyDescent="0.2">
      <c r="A112" s="97">
        <f t="shared" si="24"/>
        <v>1</v>
      </c>
      <c r="B112" s="125">
        <v>8</v>
      </c>
      <c r="C112" s="177" t="s">
        <v>244</v>
      </c>
      <c r="D112" s="178"/>
      <c r="E112" s="178"/>
      <c r="F112" s="178"/>
      <c r="G112" s="178"/>
      <c r="H112" s="178"/>
      <c r="I112" s="178"/>
      <c r="J112" s="178"/>
      <c r="K112" s="179"/>
    </row>
    <row r="113" spans="1:12" x14ac:dyDescent="0.2">
      <c r="A113" s="97">
        <f t="shared" si="24"/>
        <v>5</v>
      </c>
      <c r="B113" s="125" t="s">
        <v>111</v>
      </c>
      <c r="C113" s="177" t="s">
        <v>466</v>
      </c>
      <c r="D113" s="178"/>
      <c r="E113" s="178"/>
      <c r="F113" s="178"/>
      <c r="G113" s="178"/>
      <c r="H113" s="178"/>
      <c r="I113" s="178"/>
      <c r="J113" s="178"/>
      <c r="K113" s="179"/>
    </row>
    <row r="114" spans="1:12" ht="38.25" x14ac:dyDescent="0.2">
      <c r="A114" s="97">
        <f t="shared" si="24"/>
        <v>6</v>
      </c>
      <c r="B114" s="109" t="s">
        <v>467</v>
      </c>
      <c r="C114" s="132" t="str">
        <f>IFERROR(VLOOKUP(A114,$B$237:$D$252,2,FALSE),"")</f>
        <v>SINAPI</v>
      </c>
      <c r="D114" s="132" t="str">
        <f>IFERROR(VLOOKUP(A114,$B$237:$D$252,3,FALSE),"")</f>
        <v>2026/01</v>
      </c>
      <c r="E114" s="79" t="s">
        <v>468</v>
      </c>
      <c r="F114" s="91" t="s">
        <v>37</v>
      </c>
      <c r="G114" s="80">
        <v>73.56</v>
      </c>
      <c r="H114" s="80">
        <f t="shared" si="27"/>
        <v>50.62</v>
      </c>
      <c r="I114" s="80">
        <f t="shared" si="28"/>
        <v>3723.61</v>
      </c>
      <c r="J114" s="80">
        <v>61.25</v>
      </c>
      <c r="K114" s="133">
        <f>ROUND(G114*J114,2)</f>
        <v>4505.55</v>
      </c>
      <c r="L114" s="116" t="s">
        <v>751</v>
      </c>
    </row>
    <row r="115" spans="1:12" x14ac:dyDescent="0.2">
      <c r="A115" s="97">
        <f t="shared" si="24"/>
        <v>5</v>
      </c>
      <c r="B115" s="125" t="s">
        <v>976</v>
      </c>
      <c r="C115" s="177" t="s">
        <v>978</v>
      </c>
      <c r="D115" s="178"/>
      <c r="E115" s="178"/>
      <c r="F115" s="178"/>
      <c r="G115" s="178"/>
      <c r="H115" s="178"/>
      <c r="I115" s="178"/>
      <c r="J115" s="178"/>
      <c r="K115" s="179"/>
    </row>
    <row r="116" spans="1:12" ht="51" x14ac:dyDescent="0.2">
      <c r="A116" s="97">
        <f t="shared" si="24"/>
        <v>6</v>
      </c>
      <c r="B116" s="109" t="s">
        <v>1015</v>
      </c>
      <c r="C116" s="132" t="str">
        <f>IFERROR(VLOOKUP(A116,$B$237:$D$252,2,FALSE),"")</f>
        <v>SINAPI</v>
      </c>
      <c r="D116" s="132" t="str">
        <f>IFERROR(VLOOKUP(A116,$B$237:$D$252,3,FALSE),"")</f>
        <v>2026/01</v>
      </c>
      <c r="E116" s="79" t="s">
        <v>1013</v>
      </c>
      <c r="F116" s="91" t="s">
        <v>37</v>
      </c>
      <c r="G116" s="80">
        <v>26</v>
      </c>
      <c r="H116" s="80">
        <f t="shared" ref="H116" si="32">ROUND(J116/1.21,2)</f>
        <v>66.88</v>
      </c>
      <c r="I116" s="80">
        <f t="shared" ref="I116" si="33">ROUND(G116*H116,2)</f>
        <v>1738.88</v>
      </c>
      <c r="J116" s="80">
        <v>80.92</v>
      </c>
      <c r="K116" s="133">
        <f>ROUND(G116*J116,2)</f>
        <v>2103.92</v>
      </c>
      <c r="L116" s="116" t="s">
        <v>1060</v>
      </c>
    </row>
    <row r="117" spans="1:12" x14ac:dyDescent="0.2">
      <c r="A117" s="97">
        <f t="shared" si="24"/>
        <v>5</v>
      </c>
      <c r="B117" s="125" t="s">
        <v>977</v>
      </c>
      <c r="C117" s="177" t="s">
        <v>979</v>
      </c>
      <c r="D117" s="178"/>
      <c r="E117" s="178"/>
      <c r="F117" s="178"/>
      <c r="G117" s="178"/>
      <c r="H117" s="178"/>
      <c r="I117" s="178"/>
      <c r="J117" s="178"/>
      <c r="K117" s="179"/>
    </row>
    <row r="118" spans="1:12" ht="51" x14ac:dyDescent="0.2">
      <c r="A118" s="97">
        <f t="shared" si="24"/>
        <v>6</v>
      </c>
      <c r="B118" s="109" t="s">
        <v>1016</v>
      </c>
      <c r="C118" s="132" t="str">
        <f>IFERROR(VLOOKUP(A118,$B$237:$D$252,2,FALSE),"")</f>
        <v>SINAPI</v>
      </c>
      <c r="D118" s="132" t="str">
        <f>IFERROR(VLOOKUP(A118,$B$237:$D$252,3,FALSE),"")</f>
        <v>2026/01</v>
      </c>
      <c r="E118" s="79" t="s">
        <v>1014</v>
      </c>
      <c r="F118" s="91" t="s">
        <v>37</v>
      </c>
      <c r="G118" s="80">
        <v>61.4</v>
      </c>
      <c r="H118" s="80">
        <f t="shared" ref="H118" si="34">ROUND(J118/1.21,2)</f>
        <v>131.69</v>
      </c>
      <c r="I118" s="80">
        <f t="shared" ref="I118" si="35">ROUND(G118*H118,2)</f>
        <v>8085.77</v>
      </c>
      <c r="J118" s="80">
        <v>159.35</v>
      </c>
      <c r="K118" s="133">
        <f>ROUND(G118*J118,2)</f>
        <v>9784.09</v>
      </c>
      <c r="L118" s="116" t="s">
        <v>1059</v>
      </c>
    </row>
    <row r="119" spans="1:12" x14ac:dyDescent="0.2">
      <c r="A119" s="97">
        <f t="shared" si="24"/>
        <v>16</v>
      </c>
      <c r="B119" s="180" t="s">
        <v>99</v>
      </c>
      <c r="C119" s="181"/>
      <c r="D119" s="181"/>
      <c r="E119" s="181"/>
      <c r="F119" s="181"/>
      <c r="G119" s="181"/>
      <c r="H119" s="181"/>
      <c r="I119" s="181"/>
      <c r="J119" s="182"/>
      <c r="K119" s="134">
        <f>SUM(K114:K118)</f>
        <v>16393.560000000001</v>
      </c>
    </row>
    <row r="120" spans="1:12" x14ac:dyDescent="0.2">
      <c r="A120" s="97">
        <f t="shared" si="24"/>
        <v>1</v>
      </c>
      <c r="B120" s="125">
        <v>9</v>
      </c>
      <c r="C120" s="177" t="s">
        <v>469</v>
      </c>
      <c r="D120" s="178"/>
      <c r="E120" s="178"/>
      <c r="F120" s="178"/>
      <c r="G120" s="178"/>
      <c r="H120" s="178"/>
      <c r="I120" s="178"/>
      <c r="J120" s="178"/>
      <c r="K120" s="179"/>
    </row>
    <row r="121" spans="1:12" x14ac:dyDescent="0.2">
      <c r="A121" s="97">
        <f t="shared" si="24"/>
        <v>5</v>
      </c>
      <c r="B121" s="125" t="s">
        <v>247</v>
      </c>
      <c r="C121" s="177" t="s">
        <v>470</v>
      </c>
      <c r="D121" s="178"/>
      <c r="E121" s="178"/>
      <c r="F121" s="178"/>
      <c r="G121" s="178"/>
      <c r="H121" s="178"/>
      <c r="I121" s="178"/>
      <c r="J121" s="178"/>
      <c r="K121" s="179"/>
    </row>
    <row r="122" spans="1:12" x14ac:dyDescent="0.2">
      <c r="A122" s="97">
        <f t="shared" si="24"/>
        <v>15</v>
      </c>
      <c r="B122" s="109" t="s">
        <v>471</v>
      </c>
      <c r="C122" s="132" t="str">
        <f>IFERROR(VLOOKUP(A122,$B$237:$D$252,2,FALSE),"")</f>
        <v xml:space="preserve"> CPOS</v>
      </c>
      <c r="D122" s="132" t="str">
        <f>IFERROR(VLOOKUP(A122,$B$237:$D$252,3,FALSE),"")</f>
        <v>2025/11</v>
      </c>
      <c r="E122" s="79" t="s">
        <v>472</v>
      </c>
      <c r="F122" s="91" t="s">
        <v>37</v>
      </c>
      <c r="G122" s="80">
        <v>419.75</v>
      </c>
      <c r="H122" s="80">
        <f t="shared" si="27"/>
        <v>1432.5</v>
      </c>
      <c r="I122" s="80">
        <f t="shared" si="28"/>
        <v>601291.88</v>
      </c>
      <c r="J122" s="80">
        <v>1733.32</v>
      </c>
      <c r="K122" s="133">
        <f>ROUND(G122*J122,2)</f>
        <v>727561.07</v>
      </c>
      <c r="L122" s="116" t="s">
        <v>675</v>
      </c>
    </row>
    <row r="123" spans="1:12" x14ac:dyDescent="0.2">
      <c r="A123" s="97">
        <f t="shared" si="24"/>
        <v>15</v>
      </c>
      <c r="B123" s="109" t="s">
        <v>717</v>
      </c>
      <c r="C123" s="132" t="str">
        <f>IFERROR(VLOOKUP(A123,$B$237:$D$252,2,FALSE),"")</f>
        <v xml:space="preserve"> CPOS</v>
      </c>
      <c r="D123" s="132" t="str">
        <f>IFERROR(VLOOKUP(A123,$B$237:$D$252,3,FALSE),"")</f>
        <v>2025/11</v>
      </c>
      <c r="E123" s="79" t="s">
        <v>718</v>
      </c>
      <c r="F123" s="91" t="s">
        <v>37</v>
      </c>
      <c r="G123" s="80">
        <v>419.75</v>
      </c>
      <c r="H123" s="80">
        <f t="shared" ref="H123" si="36">ROUND(J123/1.21,2)</f>
        <v>285.91000000000003</v>
      </c>
      <c r="I123" s="80">
        <f t="shared" ref="I123" si="37">ROUND(G123*H123,2)</f>
        <v>120010.72</v>
      </c>
      <c r="J123" s="80">
        <v>345.95</v>
      </c>
      <c r="K123" s="133">
        <f>ROUND(G123*J123,2)</f>
        <v>145212.51</v>
      </c>
      <c r="L123" s="116" t="s">
        <v>674</v>
      </c>
    </row>
    <row r="124" spans="1:12" ht="27.75" customHeight="1" x14ac:dyDescent="0.2">
      <c r="A124" s="97">
        <f t="shared" si="24"/>
        <v>15</v>
      </c>
      <c r="B124" s="109" t="s">
        <v>473</v>
      </c>
      <c r="C124" s="132" t="str">
        <f>IFERROR(VLOOKUP(A124,$B$237:$D$252,2,FALSE),"")</f>
        <v xml:space="preserve"> CPOS</v>
      </c>
      <c r="D124" s="132" t="str">
        <f>IFERROR(VLOOKUP(A124,$B$237:$D$252,3,FALSE),"")</f>
        <v>2025/11</v>
      </c>
      <c r="E124" s="79" t="s">
        <v>474</v>
      </c>
      <c r="F124" s="91" t="s">
        <v>37</v>
      </c>
      <c r="G124" s="80">
        <v>419.75</v>
      </c>
      <c r="H124" s="80">
        <f t="shared" si="27"/>
        <v>79.989999999999995</v>
      </c>
      <c r="I124" s="80">
        <f t="shared" si="28"/>
        <v>33575.800000000003</v>
      </c>
      <c r="J124" s="80">
        <v>96.79</v>
      </c>
      <c r="K124" s="133">
        <f>ROUND(G124*J124,2)</f>
        <v>40627.599999999999</v>
      </c>
      <c r="L124" s="116" t="s">
        <v>676</v>
      </c>
    </row>
    <row r="125" spans="1:12" x14ac:dyDescent="0.2">
      <c r="A125" s="97">
        <f t="shared" si="24"/>
        <v>5</v>
      </c>
      <c r="B125" s="125" t="s">
        <v>248</v>
      </c>
      <c r="C125" s="177" t="s">
        <v>475</v>
      </c>
      <c r="D125" s="178"/>
      <c r="E125" s="178"/>
      <c r="F125" s="178"/>
      <c r="G125" s="178"/>
      <c r="H125" s="178"/>
      <c r="I125" s="178"/>
      <c r="J125" s="178"/>
      <c r="K125" s="179"/>
      <c r="L125" s="143"/>
    </row>
    <row r="126" spans="1:12" x14ac:dyDescent="0.2">
      <c r="A126" s="97">
        <f t="shared" si="24"/>
        <v>15</v>
      </c>
      <c r="B126" s="109" t="s">
        <v>980</v>
      </c>
      <c r="C126" s="132" t="str">
        <f>IFERROR(VLOOKUP(A126,$B$237:$D$252,2,FALSE),"")</f>
        <v xml:space="preserve"> CPOS</v>
      </c>
      <c r="D126" s="132" t="str">
        <f>IFERROR(VLOOKUP(A126,$B$237:$D$252,3,FALSE),"")</f>
        <v>2025/11</v>
      </c>
      <c r="E126" s="79" t="s">
        <v>982</v>
      </c>
      <c r="F126" s="91" t="s">
        <v>35</v>
      </c>
      <c r="G126" s="80">
        <v>24</v>
      </c>
      <c r="H126" s="80">
        <f t="shared" ref="H126" si="38">ROUND(J126/1.21,2)</f>
        <v>34.119999999999997</v>
      </c>
      <c r="I126" s="80">
        <f t="shared" ref="I126" si="39">ROUND(G126*H126,2)</f>
        <v>818.88</v>
      </c>
      <c r="J126" s="80">
        <v>41.29</v>
      </c>
      <c r="K126" s="133">
        <f>ROUND(G126*J126,2)</f>
        <v>990.96</v>
      </c>
      <c r="L126" s="116" t="s">
        <v>1062</v>
      </c>
    </row>
    <row r="127" spans="1:12" ht="38.25" x14ac:dyDescent="0.2">
      <c r="A127" s="97">
        <f t="shared" si="24"/>
        <v>15</v>
      </c>
      <c r="B127" s="109" t="s">
        <v>277</v>
      </c>
      <c r="C127" s="132" t="str">
        <f>IFERROR(VLOOKUP(A127,$B$237:$D$252,2,FALSE),"")</f>
        <v xml:space="preserve"> CPOS</v>
      </c>
      <c r="D127" s="132" t="str">
        <f>IFERROR(VLOOKUP(A127,$B$237:$D$252,3,FALSE),"")</f>
        <v>2025/11</v>
      </c>
      <c r="E127" s="79" t="s">
        <v>278</v>
      </c>
      <c r="F127" s="91" t="s">
        <v>37</v>
      </c>
      <c r="G127" s="80">
        <v>174.77</v>
      </c>
      <c r="H127" s="80">
        <f t="shared" si="27"/>
        <v>987.54</v>
      </c>
      <c r="I127" s="80">
        <f t="shared" si="28"/>
        <v>172592.37</v>
      </c>
      <c r="J127" s="80">
        <v>1194.92</v>
      </c>
      <c r="K127" s="133">
        <f>ROUND(G127*J127,2)</f>
        <v>208836.17</v>
      </c>
      <c r="L127" s="116" t="s">
        <v>677</v>
      </c>
    </row>
    <row r="128" spans="1:12" x14ac:dyDescent="0.2">
      <c r="A128" s="97">
        <f t="shared" si="24"/>
        <v>15</v>
      </c>
      <c r="B128" s="109" t="s">
        <v>981</v>
      </c>
      <c r="C128" s="176"/>
      <c r="D128" s="176"/>
      <c r="E128" s="79" t="s">
        <v>983</v>
      </c>
      <c r="F128" s="91" t="s">
        <v>35</v>
      </c>
      <c r="G128" s="80">
        <v>24</v>
      </c>
      <c r="H128" s="80">
        <f t="shared" si="27"/>
        <v>53.56</v>
      </c>
      <c r="I128" s="80">
        <f t="shared" si="28"/>
        <v>1285.44</v>
      </c>
      <c r="J128" s="80">
        <v>64.81</v>
      </c>
      <c r="K128" s="133">
        <f>ROUND(G128*J128,2)</f>
        <v>1555.44</v>
      </c>
    </row>
    <row r="129" spans="1:12" x14ac:dyDescent="0.2">
      <c r="A129" s="97">
        <f t="shared" si="24"/>
        <v>5</v>
      </c>
      <c r="B129" s="125" t="s">
        <v>476</v>
      </c>
      <c r="C129" s="177" t="s">
        <v>477</v>
      </c>
      <c r="D129" s="178"/>
      <c r="E129" s="178"/>
      <c r="F129" s="178"/>
      <c r="G129" s="178"/>
      <c r="H129" s="178"/>
      <c r="I129" s="178"/>
      <c r="J129" s="178"/>
      <c r="K129" s="179"/>
    </row>
    <row r="130" spans="1:12" ht="25.5" x14ac:dyDescent="0.2">
      <c r="A130" s="97">
        <f t="shared" si="24"/>
        <v>15</v>
      </c>
      <c r="B130" s="109" t="s">
        <v>478</v>
      </c>
      <c r="C130" s="132" t="str">
        <f>IFERROR(VLOOKUP(A130,$B$237:$D$252,2,FALSE),"")</f>
        <v xml:space="preserve"> CPOS</v>
      </c>
      <c r="D130" s="132" t="str">
        <f>IFERROR(VLOOKUP(A130,$B$237:$D$252,3,FALSE),"")</f>
        <v>2025/11</v>
      </c>
      <c r="E130" s="79" t="s">
        <v>479</v>
      </c>
      <c r="F130" s="91" t="s">
        <v>37</v>
      </c>
      <c r="G130" s="80">
        <v>56.7</v>
      </c>
      <c r="H130" s="80">
        <f t="shared" ref="H130" si="40">ROUND(J130/1.21,2)</f>
        <v>502.42</v>
      </c>
      <c r="I130" s="80">
        <f t="shared" ref="I130" si="41">ROUND(G130*H130,2)</f>
        <v>28487.21</v>
      </c>
      <c r="J130" s="80">
        <v>607.92999999999995</v>
      </c>
      <c r="K130" s="133">
        <f>ROUND(G130*J130,2)</f>
        <v>34469.629999999997</v>
      </c>
      <c r="L130" s="116" t="s">
        <v>678</v>
      </c>
    </row>
    <row r="131" spans="1:12" ht="25.5" x14ac:dyDescent="0.2">
      <c r="A131" s="97">
        <f t="shared" si="24"/>
        <v>15</v>
      </c>
      <c r="B131" s="109" t="s">
        <v>1018</v>
      </c>
      <c r="C131" s="132" t="str">
        <f>IFERROR(VLOOKUP(A131,$B$237:$D$252,2,FALSE),"")</f>
        <v xml:space="preserve"> CPOS</v>
      </c>
      <c r="D131" s="132" t="str">
        <f>IFERROR(VLOOKUP(A131,$B$237:$D$252,3,FALSE),"")</f>
        <v>2025/11</v>
      </c>
      <c r="E131" s="79" t="s">
        <v>1017</v>
      </c>
      <c r="F131" s="91" t="s">
        <v>37</v>
      </c>
      <c r="G131" s="80">
        <v>56.7</v>
      </c>
      <c r="H131" s="80">
        <f t="shared" si="27"/>
        <v>49.33</v>
      </c>
      <c r="I131" s="80">
        <f t="shared" si="28"/>
        <v>2797.01</v>
      </c>
      <c r="J131" s="80">
        <v>59.69</v>
      </c>
      <c r="K131" s="133">
        <f>ROUND(G131*J131,2)</f>
        <v>3384.42</v>
      </c>
      <c r="L131" s="116" t="s">
        <v>816</v>
      </c>
    </row>
    <row r="132" spans="1:12" x14ac:dyDescent="0.2">
      <c r="A132" s="97">
        <f t="shared" si="24"/>
        <v>5</v>
      </c>
      <c r="B132" s="125" t="s">
        <v>804</v>
      </c>
      <c r="C132" s="177" t="s">
        <v>805</v>
      </c>
      <c r="D132" s="178"/>
      <c r="E132" s="178"/>
      <c r="F132" s="178"/>
      <c r="G132" s="178"/>
      <c r="H132" s="178"/>
      <c r="I132" s="178"/>
      <c r="J132" s="178"/>
      <c r="K132" s="179"/>
    </row>
    <row r="133" spans="1:12" ht="25.5" x14ac:dyDescent="0.2">
      <c r="A133" s="97">
        <f t="shared" si="24"/>
        <v>15</v>
      </c>
      <c r="B133" s="109" t="s">
        <v>836</v>
      </c>
      <c r="C133" s="132" t="str">
        <f>IFERROR(VLOOKUP(A133,$B$237:$D$252,2,FALSE),"")</f>
        <v xml:space="preserve"> CPOS</v>
      </c>
      <c r="D133" s="132" t="str">
        <f>IFERROR(VLOOKUP(A133,$B$237:$D$252,3,FALSE),"")</f>
        <v>2025/11</v>
      </c>
      <c r="E133" s="79" t="s">
        <v>837</v>
      </c>
      <c r="F133" s="91" t="s">
        <v>37</v>
      </c>
      <c r="G133" s="80">
        <v>57.79</v>
      </c>
      <c r="H133" s="80">
        <f t="shared" si="27"/>
        <v>494.07</v>
      </c>
      <c r="I133" s="80">
        <f t="shared" si="28"/>
        <v>28552.31</v>
      </c>
      <c r="J133" s="80">
        <v>597.83000000000004</v>
      </c>
      <c r="K133" s="133">
        <f>ROUND(G133*J133,2)</f>
        <v>34548.6</v>
      </c>
      <c r="L133" s="1" t="s">
        <v>817</v>
      </c>
    </row>
    <row r="134" spans="1:12" ht="38.25" x14ac:dyDescent="0.2">
      <c r="A134" s="97">
        <f t="shared" si="24"/>
        <v>15</v>
      </c>
      <c r="B134" s="109" t="s">
        <v>984</v>
      </c>
      <c r="C134" s="132" t="str">
        <f>IFERROR(VLOOKUP(A134,$B$237:$D$252,2,FALSE),"")</f>
        <v xml:space="preserve"> CPOS</v>
      </c>
      <c r="D134" s="132" t="str">
        <f>IFERROR(VLOOKUP(A134,$B$237:$D$252,3,FALSE),"")</f>
        <v>2025/11</v>
      </c>
      <c r="E134" s="79" t="s">
        <v>985</v>
      </c>
      <c r="F134" s="91" t="s">
        <v>37</v>
      </c>
      <c r="G134" s="80">
        <v>10.08</v>
      </c>
      <c r="H134" s="80">
        <f t="shared" ref="H134" si="42">ROUND(J134/1.21,2)</f>
        <v>1180.1600000000001</v>
      </c>
      <c r="I134" s="80">
        <f t="shared" ref="I134" si="43">ROUND(G134*H134,2)</f>
        <v>11896.01</v>
      </c>
      <c r="J134" s="80">
        <v>1427.99</v>
      </c>
      <c r="K134" s="133">
        <f>ROUND(G134*J134,2)</f>
        <v>14394.14</v>
      </c>
      <c r="L134" s="1" t="s">
        <v>1063</v>
      </c>
    </row>
    <row r="135" spans="1:12" x14ac:dyDescent="0.2">
      <c r="A135" s="97">
        <f t="shared" si="24"/>
        <v>16</v>
      </c>
      <c r="B135" s="180" t="s">
        <v>99</v>
      </c>
      <c r="C135" s="181"/>
      <c r="D135" s="181"/>
      <c r="E135" s="181"/>
      <c r="F135" s="181"/>
      <c r="G135" s="181"/>
      <c r="H135" s="181"/>
      <c r="I135" s="181"/>
      <c r="J135" s="182"/>
      <c r="K135" s="134">
        <f>SUM(K122:K134)</f>
        <v>1211580.5399999996</v>
      </c>
      <c r="L135" s="1"/>
    </row>
    <row r="136" spans="1:12" x14ac:dyDescent="0.2">
      <c r="A136" s="97">
        <f t="shared" si="24"/>
        <v>2</v>
      </c>
      <c r="B136" s="125">
        <v>10</v>
      </c>
      <c r="C136" s="177" t="s">
        <v>250</v>
      </c>
      <c r="D136" s="178"/>
      <c r="E136" s="178"/>
      <c r="F136" s="178"/>
      <c r="G136" s="178"/>
      <c r="H136" s="178"/>
      <c r="I136" s="178"/>
      <c r="J136" s="178"/>
      <c r="K136" s="179"/>
    </row>
    <row r="137" spans="1:12" x14ac:dyDescent="0.2">
      <c r="A137" s="97">
        <f t="shared" si="24"/>
        <v>5</v>
      </c>
      <c r="B137" s="125" t="s">
        <v>249</v>
      </c>
      <c r="C137" s="177" t="s">
        <v>252</v>
      </c>
      <c r="D137" s="178"/>
      <c r="E137" s="178"/>
      <c r="F137" s="178"/>
      <c r="G137" s="178"/>
      <c r="H137" s="178"/>
      <c r="I137" s="178"/>
      <c r="J137" s="178"/>
      <c r="K137" s="179"/>
    </row>
    <row r="138" spans="1:12" ht="63.75" x14ac:dyDescent="0.2">
      <c r="A138" s="97">
        <f t="shared" si="24"/>
        <v>6</v>
      </c>
      <c r="B138" s="109" t="s">
        <v>721</v>
      </c>
      <c r="C138" s="132" t="str">
        <f>IFERROR(VLOOKUP(A138,$B$237:$D$252,2,FALSE),"")</f>
        <v>SINAPI</v>
      </c>
      <c r="D138" s="132" t="str">
        <f>IFERROR(VLOOKUP(A138,$B$237:$D$252,3,FALSE),"")</f>
        <v>2026/01</v>
      </c>
      <c r="E138" s="79" t="s">
        <v>722</v>
      </c>
      <c r="F138" s="91" t="s">
        <v>37</v>
      </c>
      <c r="G138" s="80">
        <v>60.2</v>
      </c>
      <c r="H138" s="80">
        <f t="shared" si="27"/>
        <v>38.01</v>
      </c>
      <c r="I138" s="80">
        <f t="shared" si="28"/>
        <v>2288.1999999999998</v>
      </c>
      <c r="J138" s="80">
        <v>45.99</v>
      </c>
      <c r="K138" s="133">
        <f>ROUND(G138*J138,2)</f>
        <v>2768.6</v>
      </c>
      <c r="L138" s="116" t="s">
        <v>1080</v>
      </c>
    </row>
    <row r="139" spans="1:12" ht="38.25" x14ac:dyDescent="0.2">
      <c r="A139" s="97">
        <f t="shared" si="24"/>
        <v>6</v>
      </c>
      <c r="B139" s="109" t="s">
        <v>87</v>
      </c>
      <c r="C139" s="132" t="str">
        <f>IFERROR(VLOOKUP(A139,$B$237:$D$252,2,FALSE),"")</f>
        <v>SINAPI</v>
      </c>
      <c r="D139" s="132" t="str">
        <f>IFERROR(VLOOKUP(A139,$B$237:$D$252,3,FALSE),"")</f>
        <v>2026/01</v>
      </c>
      <c r="E139" s="79" t="s">
        <v>88</v>
      </c>
      <c r="F139" s="91" t="s">
        <v>38</v>
      </c>
      <c r="G139" s="80">
        <v>2.1</v>
      </c>
      <c r="H139" s="80">
        <f t="shared" ref="H139" si="44">ROUND(J139/1.21,2)</f>
        <v>35.72</v>
      </c>
      <c r="I139" s="80">
        <f t="shared" ref="I139" si="45">ROUND(G139*H139,2)</f>
        <v>75.010000000000005</v>
      </c>
      <c r="J139" s="80">
        <v>43.22</v>
      </c>
      <c r="K139" s="133">
        <f>ROUND(G139*J139,2)</f>
        <v>90.76</v>
      </c>
      <c r="L139" s="116" t="s">
        <v>1069</v>
      </c>
    </row>
    <row r="140" spans="1:12" ht="38.25" x14ac:dyDescent="0.2">
      <c r="A140" s="97">
        <f t="shared" si="24"/>
        <v>18</v>
      </c>
      <c r="B140" s="109" t="s">
        <v>480</v>
      </c>
      <c r="C140" s="132" t="str">
        <f>IFERROR(VLOOKUP(A140,$B$237:$D$252,2,FALSE),"")</f>
        <v xml:space="preserve"> PINI-N</v>
      </c>
      <c r="D140" s="132" t="str">
        <f>IFERROR(VLOOKUP(A140,$B$237:$D$252,3,FALSE),"")</f>
        <v>2026/02</v>
      </c>
      <c r="E140" s="79" t="s">
        <v>481</v>
      </c>
      <c r="F140" s="91" t="s">
        <v>40</v>
      </c>
      <c r="G140" s="80">
        <v>50</v>
      </c>
      <c r="H140" s="80">
        <f t="shared" si="27"/>
        <v>8.6</v>
      </c>
      <c r="I140" s="80">
        <f t="shared" si="28"/>
        <v>430</v>
      </c>
      <c r="J140" s="80">
        <v>10.41</v>
      </c>
      <c r="K140" s="133">
        <f>ROUND(G140*J140,2)</f>
        <v>520.5</v>
      </c>
      <c r="L140" s="116" t="s">
        <v>679</v>
      </c>
    </row>
    <row r="141" spans="1:12" x14ac:dyDescent="0.2">
      <c r="A141" s="97">
        <f t="shared" si="24"/>
        <v>5</v>
      </c>
      <c r="B141" s="125" t="s">
        <v>401</v>
      </c>
      <c r="C141" s="177" t="s">
        <v>245</v>
      </c>
      <c r="D141" s="178"/>
      <c r="E141" s="178"/>
      <c r="F141" s="178"/>
      <c r="G141" s="178"/>
      <c r="H141" s="178"/>
      <c r="I141" s="178"/>
      <c r="J141" s="178"/>
      <c r="K141" s="179"/>
    </row>
    <row r="142" spans="1:12" ht="38.25" x14ac:dyDescent="0.2">
      <c r="A142" s="97">
        <f t="shared" si="24"/>
        <v>7</v>
      </c>
      <c r="B142" s="109" t="s">
        <v>482</v>
      </c>
      <c r="C142" s="132" t="str">
        <f>IFERROR(VLOOKUP(A142,$B$237:$D$252,2,FALSE),"")</f>
        <v>SINAPI</v>
      </c>
      <c r="D142" s="132" t="str">
        <f>IFERROR(VLOOKUP(A142,$B$237:$D$252,3,FALSE),"")</f>
        <v>2026/01</v>
      </c>
      <c r="E142" s="79" t="s">
        <v>483</v>
      </c>
      <c r="F142" s="91" t="s">
        <v>37</v>
      </c>
      <c r="G142" s="80">
        <v>44.5</v>
      </c>
      <c r="H142" s="80">
        <f t="shared" si="27"/>
        <v>361.9</v>
      </c>
      <c r="I142" s="80">
        <f t="shared" si="28"/>
        <v>16104.55</v>
      </c>
      <c r="J142" s="80">
        <v>437.9</v>
      </c>
      <c r="K142" s="133">
        <f>ROUND(G142*J142,2)</f>
        <v>19486.55</v>
      </c>
      <c r="L142" s="116" t="s">
        <v>1081</v>
      </c>
    </row>
    <row r="143" spans="1:12" ht="38.25" x14ac:dyDescent="0.2">
      <c r="A143" s="97">
        <f t="shared" ref="A143:A206" si="46">LEN(B143)</f>
        <v>7</v>
      </c>
      <c r="B143" s="109" t="s">
        <v>943</v>
      </c>
      <c r="C143" s="132" t="str">
        <f>IFERROR(VLOOKUP(A143,$B$237:$D$252,2,FALSE),"")</f>
        <v>SINAPI</v>
      </c>
      <c r="D143" s="132" t="str">
        <f>IFERROR(VLOOKUP(A143,$B$237:$D$252,3,FALSE),"")</f>
        <v>2026/01</v>
      </c>
      <c r="E143" s="79" t="s">
        <v>838</v>
      </c>
      <c r="F143" s="91" t="s">
        <v>37</v>
      </c>
      <c r="G143" s="80">
        <v>15.82</v>
      </c>
      <c r="H143" s="80">
        <f t="shared" ref="H143" si="47">ROUND(J143/1.21,2)</f>
        <v>77.2</v>
      </c>
      <c r="I143" s="80">
        <f t="shared" ref="I143" si="48">ROUND(G143*H143,2)</f>
        <v>1221.3</v>
      </c>
      <c r="J143" s="80">
        <v>93.41</v>
      </c>
      <c r="K143" s="133">
        <f>ROUND(G143*J143,2)</f>
        <v>1477.75</v>
      </c>
      <c r="L143" s="116" t="s">
        <v>1070</v>
      </c>
    </row>
    <row r="144" spans="1:12" ht="38.25" x14ac:dyDescent="0.2">
      <c r="A144" s="97">
        <f t="shared" si="46"/>
        <v>7</v>
      </c>
      <c r="B144" s="109" t="s">
        <v>484</v>
      </c>
      <c r="C144" s="132" t="str">
        <f>IFERROR(VLOOKUP(A144,$B$237:$D$252,2,FALSE),"")</f>
        <v>SINAPI</v>
      </c>
      <c r="D144" s="132" t="str">
        <f>IFERROR(VLOOKUP(A144,$B$237:$D$252,3,FALSE),"")</f>
        <v>2026/01</v>
      </c>
      <c r="E144" s="79" t="s">
        <v>485</v>
      </c>
      <c r="F144" s="91" t="s">
        <v>37</v>
      </c>
      <c r="G144" s="80">
        <v>10</v>
      </c>
      <c r="H144" s="80">
        <f t="shared" si="27"/>
        <v>194.55</v>
      </c>
      <c r="I144" s="80">
        <f t="shared" si="28"/>
        <v>1945.5</v>
      </c>
      <c r="J144" s="80">
        <v>235.41</v>
      </c>
      <c r="K144" s="133">
        <f>ROUND(G144*J144,2)</f>
        <v>2354.1</v>
      </c>
      <c r="L144" s="116" t="s">
        <v>753</v>
      </c>
    </row>
    <row r="145" spans="1:12" ht="25.5" x14ac:dyDescent="0.2">
      <c r="A145" s="97">
        <f t="shared" si="46"/>
        <v>15</v>
      </c>
      <c r="B145" s="109" t="s">
        <v>537</v>
      </c>
      <c r="C145" s="132" t="str">
        <f>IFERROR(VLOOKUP(A145,$B$237:$D$252,2,FALSE),"")</f>
        <v xml:space="preserve"> CPOS</v>
      </c>
      <c r="D145" s="132" t="str">
        <f>IFERROR(VLOOKUP(A145,$B$237:$D$252,3,FALSE),"")</f>
        <v>2025/11</v>
      </c>
      <c r="E145" s="79" t="s">
        <v>538</v>
      </c>
      <c r="F145" s="91" t="s">
        <v>37</v>
      </c>
      <c r="G145" s="80">
        <v>44.5</v>
      </c>
      <c r="H145" s="80">
        <f t="shared" ref="H145" si="49">ROUND(J145/1.21,2)</f>
        <v>20.83</v>
      </c>
      <c r="I145" s="80">
        <f t="shared" ref="I145" si="50">ROUND(G145*H145,2)</f>
        <v>926.94</v>
      </c>
      <c r="J145" s="80">
        <v>25.21</v>
      </c>
      <c r="K145" s="133">
        <f>ROUND(G145*J145,2)</f>
        <v>1121.8499999999999</v>
      </c>
      <c r="L145" s="116" t="s">
        <v>1071</v>
      </c>
    </row>
    <row r="146" spans="1:12" x14ac:dyDescent="0.2">
      <c r="A146" s="97">
        <f t="shared" si="46"/>
        <v>16</v>
      </c>
      <c r="B146" s="180" t="s">
        <v>99</v>
      </c>
      <c r="C146" s="181"/>
      <c r="D146" s="181"/>
      <c r="E146" s="181"/>
      <c r="F146" s="181"/>
      <c r="G146" s="181"/>
      <c r="H146" s="181"/>
      <c r="I146" s="181"/>
      <c r="J146" s="182"/>
      <c r="K146" s="134">
        <f>SUM(K138:K145)</f>
        <v>27820.109999999997</v>
      </c>
    </row>
    <row r="147" spans="1:12" x14ac:dyDescent="0.2">
      <c r="A147" s="97">
        <f t="shared" si="46"/>
        <v>2</v>
      </c>
      <c r="B147" s="125">
        <v>11</v>
      </c>
      <c r="C147" s="177" t="s">
        <v>253</v>
      </c>
      <c r="D147" s="178"/>
      <c r="E147" s="178"/>
      <c r="F147" s="178"/>
      <c r="G147" s="178"/>
      <c r="H147" s="178"/>
      <c r="I147" s="178"/>
      <c r="J147" s="178"/>
      <c r="K147" s="179"/>
    </row>
    <row r="148" spans="1:12" x14ac:dyDescent="0.2">
      <c r="A148" s="97">
        <f t="shared" si="46"/>
        <v>5</v>
      </c>
      <c r="B148" s="125" t="s">
        <v>251</v>
      </c>
      <c r="C148" s="177" t="s">
        <v>56</v>
      </c>
      <c r="D148" s="178"/>
      <c r="E148" s="178"/>
      <c r="F148" s="178"/>
      <c r="G148" s="178"/>
      <c r="H148" s="178"/>
      <c r="I148" s="178"/>
      <c r="J148" s="178"/>
      <c r="K148" s="179"/>
      <c r="L148" s="116" t="s">
        <v>680</v>
      </c>
    </row>
    <row r="149" spans="1:12" ht="38.25" x14ac:dyDescent="0.2">
      <c r="A149" s="97">
        <f t="shared" si="46"/>
        <v>6</v>
      </c>
      <c r="B149" s="109" t="s">
        <v>486</v>
      </c>
      <c r="C149" s="132" t="str">
        <f t="shared" ref="C149:C157" si="51">IFERROR(VLOOKUP(A149,$B$237:$D$252,2,FALSE),"")</f>
        <v>SINAPI</v>
      </c>
      <c r="D149" s="132" t="str">
        <f t="shared" ref="D149:D158" si="52">IFERROR(VLOOKUP(A149,$B$237:$D$252,3,FALSE),"")</f>
        <v>2026/01</v>
      </c>
      <c r="E149" s="79" t="s">
        <v>487</v>
      </c>
      <c r="F149" s="91" t="s">
        <v>40</v>
      </c>
      <c r="G149" s="80">
        <v>56.5</v>
      </c>
      <c r="H149" s="80">
        <f t="shared" si="27"/>
        <v>33.33</v>
      </c>
      <c r="I149" s="80">
        <f t="shared" si="28"/>
        <v>1883.15</v>
      </c>
      <c r="J149" s="80">
        <v>40.33</v>
      </c>
      <c r="K149" s="133">
        <f t="shared" ref="K149:K158" si="53">ROUND(G149*J149,2)</f>
        <v>2278.65</v>
      </c>
    </row>
    <row r="150" spans="1:12" ht="51" x14ac:dyDescent="0.2">
      <c r="A150" s="97">
        <f t="shared" si="46"/>
        <v>6</v>
      </c>
      <c r="B150" s="109" t="s">
        <v>57</v>
      </c>
      <c r="C150" s="132" t="str">
        <f t="shared" si="51"/>
        <v>SINAPI</v>
      </c>
      <c r="D150" s="132" t="str">
        <f t="shared" si="52"/>
        <v>2026/01</v>
      </c>
      <c r="E150" s="79" t="s">
        <v>58</v>
      </c>
      <c r="F150" s="91" t="s">
        <v>35</v>
      </c>
      <c r="G150" s="80">
        <v>9</v>
      </c>
      <c r="H150" s="80">
        <f t="shared" si="27"/>
        <v>15.77</v>
      </c>
      <c r="I150" s="80">
        <f t="shared" si="28"/>
        <v>141.93</v>
      </c>
      <c r="J150" s="80">
        <v>19.079999999999998</v>
      </c>
      <c r="K150" s="133">
        <f t="shared" si="53"/>
        <v>171.72</v>
      </c>
      <c r="L150" s="1"/>
    </row>
    <row r="151" spans="1:12" ht="51" x14ac:dyDescent="0.2">
      <c r="A151" s="97">
        <f t="shared" si="46"/>
        <v>6</v>
      </c>
      <c r="B151" s="109" t="s">
        <v>285</v>
      </c>
      <c r="C151" s="132" t="str">
        <f t="shared" si="51"/>
        <v>SINAPI</v>
      </c>
      <c r="D151" s="132" t="str">
        <f t="shared" si="52"/>
        <v>2026/01</v>
      </c>
      <c r="E151" s="79" t="s">
        <v>286</v>
      </c>
      <c r="F151" s="91" t="s">
        <v>35</v>
      </c>
      <c r="G151" s="80">
        <v>2</v>
      </c>
      <c r="H151" s="80">
        <f t="shared" si="27"/>
        <v>20.84</v>
      </c>
      <c r="I151" s="80">
        <f t="shared" si="28"/>
        <v>41.68</v>
      </c>
      <c r="J151" s="80">
        <v>25.22</v>
      </c>
      <c r="K151" s="133">
        <f t="shared" si="53"/>
        <v>50.44</v>
      </c>
    </row>
    <row r="152" spans="1:12" ht="51" x14ac:dyDescent="0.2">
      <c r="A152" s="97">
        <f t="shared" si="46"/>
        <v>6</v>
      </c>
      <c r="B152" s="109" t="s">
        <v>488</v>
      </c>
      <c r="C152" s="132" t="str">
        <f t="shared" si="51"/>
        <v>SINAPI</v>
      </c>
      <c r="D152" s="132" t="str">
        <f t="shared" si="52"/>
        <v>2026/01</v>
      </c>
      <c r="E152" s="79" t="s">
        <v>489</v>
      </c>
      <c r="F152" s="91" t="s">
        <v>35</v>
      </c>
      <c r="G152" s="80">
        <v>4</v>
      </c>
      <c r="H152" s="80">
        <f t="shared" si="27"/>
        <v>15.6</v>
      </c>
      <c r="I152" s="80">
        <f t="shared" si="28"/>
        <v>62.4</v>
      </c>
      <c r="J152" s="80">
        <v>18.87</v>
      </c>
      <c r="K152" s="133">
        <f t="shared" si="53"/>
        <v>75.48</v>
      </c>
      <c r="L152" s="1"/>
    </row>
    <row r="153" spans="1:12" ht="63.75" x14ac:dyDescent="0.2">
      <c r="A153" s="97">
        <f t="shared" si="46"/>
        <v>6</v>
      </c>
      <c r="B153" s="109" t="s">
        <v>59</v>
      </c>
      <c r="C153" s="132" t="str">
        <f t="shared" si="51"/>
        <v>SINAPI</v>
      </c>
      <c r="D153" s="132" t="str">
        <f t="shared" si="52"/>
        <v>2026/01</v>
      </c>
      <c r="E153" s="79" t="s">
        <v>490</v>
      </c>
      <c r="F153" s="91" t="s">
        <v>35</v>
      </c>
      <c r="G153" s="80">
        <v>2</v>
      </c>
      <c r="H153" s="80">
        <f t="shared" si="27"/>
        <v>8.92</v>
      </c>
      <c r="I153" s="80">
        <f t="shared" si="28"/>
        <v>17.84</v>
      </c>
      <c r="J153" s="80">
        <v>10.79</v>
      </c>
      <c r="K153" s="133">
        <f t="shared" si="53"/>
        <v>21.58</v>
      </c>
      <c r="L153" s="1"/>
    </row>
    <row r="154" spans="1:12" ht="38.25" x14ac:dyDescent="0.2">
      <c r="A154" s="97">
        <f t="shared" si="46"/>
        <v>6</v>
      </c>
      <c r="B154" s="109" t="s">
        <v>287</v>
      </c>
      <c r="C154" s="132" t="str">
        <f t="shared" si="51"/>
        <v>SINAPI</v>
      </c>
      <c r="D154" s="132" t="str">
        <f t="shared" si="52"/>
        <v>2026/01</v>
      </c>
      <c r="E154" s="79" t="s">
        <v>288</v>
      </c>
      <c r="F154" s="91" t="s">
        <v>35</v>
      </c>
      <c r="G154" s="80">
        <v>2</v>
      </c>
      <c r="H154" s="80">
        <f t="shared" si="27"/>
        <v>17.93</v>
      </c>
      <c r="I154" s="80">
        <f t="shared" si="28"/>
        <v>35.86</v>
      </c>
      <c r="J154" s="80">
        <v>21.7</v>
      </c>
      <c r="K154" s="133">
        <f t="shared" si="53"/>
        <v>43.4</v>
      </c>
    </row>
    <row r="155" spans="1:12" ht="51" x14ac:dyDescent="0.2">
      <c r="A155" s="97">
        <f t="shared" si="46"/>
        <v>6</v>
      </c>
      <c r="B155" s="109" t="s">
        <v>491</v>
      </c>
      <c r="C155" s="132" t="str">
        <f t="shared" si="51"/>
        <v>SINAPI</v>
      </c>
      <c r="D155" s="132" t="str">
        <f t="shared" si="52"/>
        <v>2026/01</v>
      </c>
      <c r="E155" s="79" t="s">
        <v>492</v>
      </c>
      <c r="F155" s="91" t="s">
        <v>35</v>
      </c>
      <c r="G155" s="80">
        <v>2</v>
      </c>
      <c r="H155" s="80">
        <f t="shared" si="27"/>
        <v>79.5</v>
      </c>
      <c r="I155" s="80">
        <f t="shared" si="28"/>
        <v>159</v>
      </c>
      <c r="J155" s="80">
        <v>96.2</v>
      </c>
      <c r="K155" s="133">
        <f t="shared" si="53"/>
        <v>192.4</v>
      </c>
      <c r="L155" s="1"/>
    </row>
    <row r="156" spans="1:12" ht="51" x14ac:dyDescent="0.2">
      <c r="A156" s="97">
        <f t="shared" si="46"/>
        <v>6</v>
      </c>
      <c r="B156" s="109" t="s">
        <v>289</v>
      </c>
      <c r="C156" s="132" t="str">
        <f t="shared" si="51"/>
        <v>SINAPI</v>
      </c>
      <c r="D156" s="132" t="str">
        <f t="shared" si="52"/>
        <v>2026/01</v>
      </c>
      <c r="E156" s="79" t="s">
        <v>290</v>
      </c>
      <c r="F156" s="91" t="s">
        <v>35</v>
      </c>
      <c r="G156" s="80">
        <v>1</v>
      </c>
      <c r="H156" s="80">
        <f t="shared" si="27"/>
        <v>83.31</v>
      </c>
      <c r="I156" s="80">
        <f t="shared" si="28"/>
        <v>83.31</v>
      </c>
      <c r="J156" s="80">
        <v>100.8</v>
      </c>
      <c r="K156" s="133">
        <f t="shared" si="53"/>
        <v>100.8</v>
      </c>
    </row>
    <row r="157" spans="1:12" ht="38.25" x14ac:dyDescent="0.2">
      <c r="A157" s="97">
        <f t="shared" si="46"/>
        <v>7</v>
      </c>
      <c r="B157" s="109" t="s">
        <v>291</v>
      </c>
      <c r="C157" s="132" t="str">
        <f t="shared" si="51"/>
        <v>SINAPI</v>
      </c>
      <c r="D157" s="132" t="str">
        <f t="shared" si="52"/>
        <v>2026/01</v>
      </c>
      <c r="E157" s="79" t="s">
        <v>292</v>
      </c>
      <c r="F157" s="91" t="s">
        <v>35</v>
      </c>
      <c r="G157" s="80">
        <v>6</v>
      </c>
      <c r="H157" s="80">
        <f t="shared" si="27"/>
        <v>33.119999999999997</v>
      </c>
      <c r="I157" s="80">
        <f t="shared" si="28"/>
        <v>198.72</v>
      </c>
      <c r="J157" s="80">
        <v>40.08</v>
      </c>
      <c r="K157" s="133">
        <f t="shared" si="53"/>
        <v>240.48</v>
      </c>
    </row>
    <row r="158" spans="1:12" ht="38.25" x14ac:dyDescent="0.2">
      <c r="A158" s="97">
        <f t="shared" si="46"/>
        <v>8</v>
      </c>
      <c r="B158" s="109" t="s">
        <v>493</v>
      </c>
      <c r="C158" s="132" t="s">
        <v>808</v>
      </c>
      <c r="D158" s="132" t="str">
        <f t="shared" si="52"/>
        <v>2026/01</v>
      </c>
      <c r="E158" s="79" t="s">
        <v>643</v>
      </c>
      <c r="F158" s="91" t="s">
        <v>35</v>
      </c>
      <c r="G158" s="80">
        <v>1</v>
      </c>
      <c r="H158" s="80">
        <f t="shared" si="27"/>
        <v>225</v>
      </c>
      <c r="I158" s="80">
        <f t="shared" si="28"/>
        <v>225</v>
      </c>
      <c r="J158" s="80">
        <v>272.25</v>
      </c>
      <c r="K158" s="133">
        <f t="shared" si="53"/>
        <v>272.25</v>
      </c>
    </row>
    <row r="159" spans="1:12" x14ac:dyDescent="0.2">
      <c r="A159" s="97">
        <f t="shared" si="46"/>
        <v>5</v>
      </c>
      <c r="B159" s="125" t="s">
        <v>402</v>
      </c>
      <c r="C159" s="177" t="s">
        <v>60</v>
      </c>
      <c r="D159" s="178"/>
      <c r="E159" s="178"/>
      <c r="F159" s="178"/>
      <c r="G159" s="178"/>
      <c r="H159" s="178"/>
      <c r="I159" s="178"/>
      <c r="J159" s="178"/>
      <c r="K159" s="179"/>
    </row>
    <row r="160" spans="1:12" ht="51" x14ac:dyDescent="0.2">
      <c r="A160" s="97">
        <f t="shared" si="46"/>
        <v>6</v>
      </c>
      <c r="B160" s="109" t="s">
        <v>96</v>
      </c>
      <c r="C160" s="132" t="str">
        <f t="shared" ref="C160:C165" si="54">IFERROR(VLOOKUP(A160,$B$237:$D$252,2,FALSE),"")</f>
        <v>SINAPI</v>
      </c>
      <c r="D160" s="132" t="str">
        <f t="shared" ref="D160:D165" si="55">IFERROR(VLOOKUP(A160,$B$237:$D$252,3,FALSE),"")</f>
        <v>2026/01</v>
      </c>
      <c r="E160" s="79" t="s">
        <v>97</v>
      </c>
      <c r="F160" s="91" t="s">
        <v>40</v>
      </c>
      <c r="G160" s="80">
        <v>20</v>
      </c>
      <c r="H160" s="80">
        <f t="shared" si="27"/>
        <v>46.01</v>
      </c>
      <c r="I160" s="80">
        <f t="shared" si="28"/>
        <v>920.2</v>
      </c>
      <c r="J160" s="80">
        <v>55.67</v>
      </c>
      <c r="K160" s="133">
        <f t="shared" ref="K160:K165" si="56">ROUND(G160*J160,2)</f>
        <v>1113.4000000000001</v>
      </c>
    </row>
    <row r="161" spans="1:12" ht="63.75" x14ac:dyDescent="0.2">
      <c r="A161" s="97">
        <f t="shared" si="46"/>
        <v>6</v>
      </c>
      <c r="B161" s="109" t="s">
        <v>494</v>
      </c>
      <c r="C161" s="132" t="str">
        <f t="shared" si="54"/>
        <v>SINAPI</v>
      </c>
      <c r="D161" s="132" t="str">
        <f t="shared" si="55"/>
        <v>2026/01</v>
      </c>
      <c r="E161" s="79" t="s">
        <v>495</v>
      </c>
      <c r="F161" s="91" t="s">
        <v>35</v>
      </c>
      <c r="G161" s="80">
        <v>2</v>
      </c>
      <c r="H161" s="80">
        <f t="shared" si="27"/>
        <v>27.88</v>
      </c>
      <c r="I161" s="80">
        <f t="shared" si="28"/>
        <v>55.76</v>
      </c>
      <c r="J161" s="80">
        <v>33.74</v>
      </c>
      <c r="K161" s="133">
        <f t="shared" si="56"/>
        <v>67.48</v>
      </c>
    </row>
    <row r="162" spans="1:12" ht="63.75" x14ac:dyDescent="0.2">
      <c r="A162" s="97">
        <f t="shared" si="46"/>
        <v>6</v>
      </c>
      <c r="B162" s="109" t="s">
        <v>496</v>
      </c>
      <c r="C162" s="132" t="str">
        <f t="shared" si="54"/>
        <v>SINAPI</v>
      </c>
      <c r="D162" s="132" t="str">
        <f t="shared" si="55"/>
        <v>2026/01</v>
      </c>
      <c r="E162" s="79" t="s">
        <v>497</v>
      </c>
      <c r="F162" s="91" t="s">
        <v>35</v>
      </c>
      <c r="G162" s="80">
        <v>1</v>
      </c>
      <c r="H162" s="80">
        <f t="shared" si="27"/>
        <v>19.09</v>
      </c>
      <c r="I162" s="80">
        <f t="shared" si="28"/>
        <v>19.09</v>
      </c>
      <c r="J162" s="80">
        <v>23.1</v>
      </c>
      <c r="K162" s="133">
        <f t="shared" si="56"/>
        <v>23.1</v>
      </c>
    </row>
    <row r="163" spans="1:12" ht="25.5" x14ac:dyDescent="0.2">
      <c r="A163" s="97">
        <f t="shared" si="46"/>
        <v>15</v>
      </c>
      <c r="B163" s="109" t="s">
        <v>986</v>
      </c>
      <c r="C163" s="132" t="str">
        <f t="shared" si="54"/>
        <v xml:space="preserve"> CPOS</v>
      </c>
      <c r="D163" s="132" t="str">
        <f t="shared" si="55"/>
        <v>2025/11</v>
      </c>
      <c r="E163" s="79" t="s">
        <v>988</v>
      </c>
      <c r="F163" s="91" t="s">
        <v>40</v>
      </c>
      <c r="G163" s="80">
        <v>11</v>
      </c>
      <c r="H163" s="80">
        <f t="shared" ref="H163:H165" si="57">ROUND(J163/1.21,2)</f>
        <v>1061.8399999999999</v>
      </c>
      <c r="I163" s="80">
        <f t="shared" ref="I163:I165" si="58">ROUND(G163*H163,2)</f>
        <v>11680.24</v>
      </c>
      <c r="J163" s="80">
        <v>1284.83</v>
      </c>
      <c r="K163" s="133">
        <f t="shared" si="56"/>
        <v>14133.13</v>
      </c>
      <c r="L163" s="116" t="s">
        <v>1061</v>
      </c>
    </row>
    <row r="164" spans="1:12" ht="25.5" x14ac:dyDescent="0.2">
      <c r="A164" s="97">
        <f t="shared" si="46"/>
        <v>19</v>
      </c>
      <c r="B164" s="109" t="s">
        <v>1011</v>
      </c>
      <c r="C164" s="132" t="str">
        <f t="shared" si="54"/>
        <v xml:space="preserve"> FDE</v>
      </c>
      <c r="D164" s="132" t="str">
        <f t="shared" si="55"/>
        <v>2026/01</v>
      </c>
      <c r="E164" s="79" t="s">
        <v>989</v>
      </c>
      <c r="F164" s="91" t="s">
        <v>37</v>
      </c>
      <c r="G164" s="80">
        <v>0.36</v>
      </c>
      <c r="H164" s="80">
        <f t="shared" si="57"/>
        <v>301.43</v>
      </c>
      <c r="I164" s="80">
        <f t="shared" si="58"/>
        <v>108.51</v>
      </c>
      <c r="J164" s="80">
        <v>364.73</v>
      </c>
      <c r="K164" s="133">
        <f t="shared" si="56"/>
        <v>131.30000000000001</v>
      </c>
      <c r="L164" s="116" t="s">
        <v>1064</v>
      </c>
    </row>
    <row r="165" spans="1:12" ht="25.5" x14ac:dyDescent="0.2">
      <c r="A165" s="97">
        <f t="shared" si="46"/>
        <v>19</v>
      </c>
      <c r="B165" s="109" t="s">
        <v>987</v>
      </c>
      <c r="C165" s="132" t="str">
        <f t="shared" si="54"/>
        <v xml:space="preserve"> FDE</v>
      </c>
      <c r="D165" s="132" t="str">
        <f t="shared" si="55"/>
        <v>2026/01</v>
      </c>
      <c r="E165" s="79" t="s">
        <v>990</v>
      </c>
      <c r="F165" s="91" t="s">
        <v>35</v>
      </c>
      <c r="G165" s="80">
        <v>1</v>
      </c>
      <c r="H165" s="80">
        <f t="shared" si="57"/>
        <v>121.62</v>
      </c>
      <c r="I165" s="80">
        <f t="shared" si="58"/>
        <v>121.62</v>
      </c>
      <c r="J165" s="80">
        <v>147.16</v>
      </c>
      <c r="K165" s="133">
        <f t="shared" si="56"/>
        <v>147.16</v>
      </c>
    </row>
    <row r="166" spans="1:12" x14ac:dyDescent="0.2">
      <c r="A166" s="97">
        <f t="shared" si="46"/>
        <v>5</v>
      </c>
      <c r="B166" s="125" t="s">
        <v>403</v>
      </c>
      <c r="C166" s="177" t="s">
        <v>61</v>
      </c>
      <c r="D166" s="178"/>
      <c r="E166" s="178"/>
      <c r="F166" s="178"/>
      <c r="G166" s="178"/>
      <c r="H166" s="178"/>
      <c r="I166" s="178"/>
      <c r="J166" s="178"/>
      <c r="K166" s="179"/>
    </row>
    <row r="167" spans="1:12" x14ac:dyDescent="0.2">
      <c r="A167" s="97">
        <f t="shared" si="46"/>
        <v>15</v>
      </c>
      <c r="B167" s="109" t="s">
        <v>498</v>
      </c>
      <c r="C167" s="132" t="str">
        <f>IFERROR(VLOOKUP(A167,$B$237:$D$252,2,FALSE),"")</f>
        <v xml:space="preserve"> CPOS</v>
      </c>
      <c r="D167" s="132" t="str">
        <f>IFERROR(VLOOKUP(A167,$B$237:$D$252,3,FALSE),"")</f>
        <v>2025/11</v>
      </c>
      <c r="E167" s="79" t="s">
        <v>499</v>
      </c>
      <c r="F167" s="91" t="s">
        <v>35</v>
      </c>
      <c r="G167" s="80">
        <v>2</v>
      </c>
      <c r="H167" s="80">
        <f t="shared" si="27"/>
        <v>103.89</v>
      </c>
      <c r="I167" s="80">
        <f t="shared" si="28"/>
        <v>207.78</v>
      </c>
      <c r="J167" s="80">
        <v>125.71</v>
      </c>
      <c r="K167" s="133">
        <f>ROUND(G167*J167,2)</f>
        <v>251.42</v>
      </c>
      <c r="L167" s="116" t="s">
        <v>754</v>
      </c>
    </row>
    <row r="168" spans="1:12" ht="25.5" x14ac:dyDescent="0.2">
      <c r="A168" s="97">
        <f t="shared" si="46"/>
        <v>19</v>
      </c>
      <c r="B168" s="109" t="s">
        <v>723</v>
      </c>
      <c r="C168" s="132" t="str">
        <f>IFERROR(VLOOKUP(A168,$B$237:$D$252,2,FALSE),"")</f>
        <v xml:space="preserve"> FDE</v>
      </c>
      <c r="D168" s="132" t="str">
        <f>IFERROR(VLOOKUP(A168,$B$237:$D$252,3,FALSE),"")</f>
        <v>2026/01</v>
      </c>
      <c r="E168" s="79" t="s">
        <v>724</v>
      </c>
      <c r="F168" s="91" t="s">
        <v>40</v>
      </c>
      <c r="G168" s="80">
        <v>2</v>
      </c>
      <c r="H168" s="80">
        <f t="shared" ref="H168:H232" si="59">ROUND(J168/1.21,2)</f>
        <v>1058.47</v>
      </c>
      <c r="I168" s="80">
        <f t="shared" si="28"/>
        <v>2116.94</v>
      </c>
      <c r="J168" s="80">
        <v>1280.75</v>
      </c>
      <c r="K168" s="133">
        <f>ROUND(G168*J168,2)</f>
        <v>2561.5</v>
      </c>
      <c r="L168" s="1" t="s">
        <v>755</v>
      </c>
    </row>
    <row r="169" spans="1:12" x14ac:dyDescent="0.2">
      <c r="A169" s="97">
        <f t="shared" si="46"/>
        <v>16</v>
      </c>
      <c r="B169" s="180" t="s">
        <v>99</v>
      </c>
      <c r="C169" s="181"/>
      <c r="D169" s="181"/>
      <c r="E169" s="181"/>
      <c r="F169" s="181"/>
      <c r="G169" s="181"/>
      <c r="H169" s="181"/>
      <c r="I169" s="181"/>
      <c r="J169" s="182"/>
      <c r="K169" s="134">
        <f>SUM(K149:K168)</f>
        <v>21875.689999999995</v>
      </c>
    </row>
    <row r="170" spans="1:12" x14ac:dyDescent="0.2">
      <c r="A170" s="97">
        <f t="shared" si="46"/>
        <v>2</v>
      </c>
      <c r="B170" s="125">
        <v>12</v>
      </c>
      <c r="C170" s="177" t="s">
        <v>41</v>
      </c>
      <c r="D170" s="178"/>
      <c r="E170" s="178"/>
      <c r="F170" s="178"/>
      <c r="G170" s="178"/>
      <c r="H170" s="178"/>
      <c r="I170" s="178"/>
      <c r="J170" s="178"/>
      <c r="K170" s="179"/>
    </row>
    <row r="171" spans="1:12" x14ac:dyDescent="0.2">
      <c r="A171" s="97">
        <f t="shared" si="46"/>
        <v>5</v>
      </c>
      <c r="B171" s="125" t="s">
        <v>254</v>
      </c>
      <c r="C171" s="177" t="s">
        <v>42</v>
      </c>
      <c r="D171" s="178"/>
      <c r="E171" s="178"/>
      <c r="F171" s="178"/>
      <c r="G171" s="178"/>
      <c r="H171" s="178"/>
      <c r="I171" s="178"/>
      <c r="J171" s="178"/>
      <c r="K171" s="179"/>
      <c r="L171" s="116" t="s">
        <v>681</v>
      </c>
    </row>
    <row r="172" spans="1:12" ht="51" x14ac:dyDescent="0.2">
      <c r="A172" s="97">
        <f t="shared" si="46"/>
        <v>6</v>
      </c>
      <c r="B172" s="109" t="s">
        <v>500</v>
      </c>
      <c r="C172" s="132" t="str">
        <f t="shared" ref="C172:C179" si="60">IFERROR(VLOOKUP(A172,$B$237:$D$252,2,FALSE),"")</f>
        <v>SINAPI</v>
      </c>
      <c r="D172" s="132" t="str">
        <f t="shared" ref="D172:D179" si="61">IFERROR(VLOOKUP(A172,$B$237:$D$252,3,FALSE),"")</f>
        <v>2026/01</v>
      </c>
      <c r="E172" s="79" t="s">
        <v>501</v>
      </c>
      <c r="F172" s="91" t="s">
        <v>35</v>
      </c>
      <c r="G172" s="80">
        <v>2</v>
      </c>
      <c r="H172" s="80">
        <f t="shared" si="59"/>
        <v>36.85</v>
      </c>
      <c r="I172" s="80">
        <f t="shared" ref="I172:I232" si="62">ROUND(G172*H172,2)</f>
        <v>73.7</v>
      </c>
      <c r="J172" s="80">
        <v>44.59</v>
      </c>
      <c r="K172" s="133">
        <f t="shared" ref="K172:K179" si="63">ROUND(G172*J172,2)</f>
        <v>89.18</v>
      </c>
    </row>
    <row r="173" spans="1:12" ht="51" x14ac:dyDescent="0.2">
      <c r="A173" s="97">
        <f t="shared" si="46"/>
        <v>6</v>
      </c>
      <c r="B173" s="109" t="s">
        <v>502</v>
      </c>
      <c r="C173" s="132" t="str">
        <f t="shared" si="60"/>
        <v>SINAPI</v>
      </c>
      <c r="D173" s="132" t="str">
        <f t="shared" si="61"/>
        <v>2026/01</v>
      </c>
      <c r="E173" s="79" t="s">
        <v>503</v>
      </c>
      <c r="F173" s="91" t="s">
        <v>35</v>
      </c>
      <c r="G173" s="80">
        <v>3</v>
      </c>
      <c r="H173" s="80">
        <f t="shared" si="59"/>
        <v>29.28</v>
      </c>
      <c r="I173" s="80">
        <f t="shared" si="62"/>
        <v>87.84</v>
      </c>
      <c r="J173" s="80">
        <v>35.43</v>
      </c>
      <c r="K173" s="133">
        <f t="shared" si="63"/>
        <v>106.29</v>
      </c>
    </row>
    <row r="174" spans="1:12" ht="25.5" x14ac:dyDescent="0.2">
      <c r="A174" s="97">
        <f t="shared" si="46"/>
        <v>15</v>
      </c>
      <c r="B174" s="109" t="s">
        <v>504</v>
      </c>
      <c r="C174" s="132" t="str">
        <f t="shared" si="60"/>
        <v xml:space="preserve"> CPOS</v>
      </c>
      <c r="D174" s="132" t="str">
        <f t="shared" si="61"/>
        <v>2025/11</v>
      </c>
      <c r="E174" s="79" t="s">
        <v>505</v>
      </c>
      <c r="F174" s="91" t="s">
        <v>40</v>
      </c>
      <c r="G174" s="80">
        <v>2.6</v>
      </c>
      <c r="H174" s="80">
        <f t="shared" si="59"/>
        <v>82.78</v>
      </c>
      <c r="I174" s="80">
        <f t="shared" si="62"/>
        <v>215.23</v>
      </c>
      <c r="J174" s="80">
        <v>100.16</v>
      </c>
      <c r="K174" s="133">
        <f t="shared" si="63"/>
        <v>260.42</v>
      </c>
    </row>
    <row r="175" spans="1:12" ht="25.5" x14ac:dyDescent="0.2">
      <c r="A175" s="97">
        <f t="shared" si="46"/>
        <v>15</v>
      </c>
      <c r="B175" s="109" t="s">
        <v>506</v>
      </c>
      <c r="C175" s="132" t="str">
        <f t="shared" si="60"/>
        <v xml:space="preserve"> CPOS</v>
      </c>
      <c r="D175" s="132" t="str">
        <f t="shared" si="61"/>
        <v>2025/11</v>
      </c>
      <c r="E175" s="79" t="s">
        <v>507</v>
      </c>
      <c r="F175" s="91" t="s">
        <v>40</v>
      </c>
      <c r="G175" s="80">
        <v>44.3</v>
      </c>
      <c r="H175" s="80">
        <f t="shared" si="59"/>
        <v>95.31</v>
      </c>
      <c r="I175" s="80">
        <f t="shared" si="62"/>
        <v>4222.2299999999996</v>
      </c>
      <c r="J175" s="80">
        <v>115.32</v>
      </c>
      <c r="K175" s="133">
        <f t="shared" si="63"/>
        <v>5108.68</v>
      </c>
    </row>
    <row r="176" spans="1:12" ht="25.5" x14ac:dyDescent="0.2">
      <c r="A176" s="97">
        <f t="shared" si="46"/>
        <v>15</v>
      </c>
      <c r="B176" s="109" t="s">
        <v>508</v>
      </c>
      <c r="C176" s="132" t="str">
        <f t="shared" si="60"/>
        <v xml:space="preserve"> CPOS</v>
      </c>
      <c r="D176" s="132" t="str">
        <f t="shared" si="61"/>
        <v>2025/11</v>
      </c>
      <c r="E176" s="79" t="s">
        <v>509</v>
      </c>
      <c r="F176" s="91" t="s">
        <v>40</v>
      </c>
      <c r="G176" s="80">
        <v>11</v>
      </c>
      <c r="H176" s="80">
        <f t="shared" si="59"/>
        <v>61.55</v>
      </c>
      <c r="I176" s="80">
        <f t="shared" si="62"/>
        <v>677.05</v>
      </c>
      <c r="J176" s="80">
        <v>74.47</v>
      </c>
      <c r="K176" s="133">
        <f t="shared" si="63"/>
        <v>819.17</v>
      </c>
    </row>
    <row r="177" spans="1:13" ht="25.5" x14ac:dyDescent="0.2">
      <c r="A177" s="97">
        <f t="shared" si="46"/>
        <v>15</v>
      </c>
      <c r="B177" s="109" t="s">
        <v>296</v>
      </c>
      <c r="C177" s="132" t="str">
        <f t="shared" si="60"/>
        <v xml:space="preserve"> CPOS</v>
      </c>
      <c r="D177" s="132" t="str">
        <f t="shared" si="61"/>
        <v>2025/11</v>
      </c>
      <c r="E177" s="79" t="s">
        <v>297</v>
      </c>
      <c r="F177" s="91" t="s">
        <v>40</v>
      </c>
      <c r="G177" s="80">
        <v>100</v>
      </c>
      <c r="H177" s="80">
        <f t="shared" si="59"/>
        <v>15.55</v>
      </c>
      <c r="I177" s="80">
        <f t="shared" si="62"/>
        <v>1555</v>
      </c>
      <c r="J177" s="80">
        <v>18.82</v>
      </c>
      <c r="K177" s="133">
        <f t="shared" si="63"/>
        <v>1882</v>
      </c>
      <c r="L177" s="1"/>
    </row>
    <row r="178" spans="1:13" ht="25.5" x14ac:dyDescent="0.2">
      <c r="A178" s="97">
        <f t="shared" si="46"/>
        <v>18</v>
      </c>
      <c r="B178" s="109" t="s">
        <v>991</v>
      </c>
      <c r="C178" s="132" t="str">
        <f t="shared" si="60"/>
        <v xml:space="preserve"> PINI-N</v>
      </c>
      <c r="D178" s="132" t="str">
        <f t="shared" si="61"/>
        <v>2026/02</v>
      </c>
      <c r="E178" s="79" t="s">
        <v>992</v>
      </c>
      <c r="F178" s="91" t="s">
        <v>40</v>
      </c>
      <c r="G178" s="80">
        <v>15.7</v>
      </c>
      <c r="H178" s="80">
        <f t="shared" ref="H178" si="64">ROUND(J178/1.21,2)</f>
        <v>17.600000000000001</v>
      </c>
      <c r="I178" s="80">
        <f t="shared" ref="I178" si="65">ROUND(G178*H178,2)</f>
        <v>276.32</v>
      </c>
      <c r="J178" s="80">
        <v>21.3</v>
      </c>
      <c r="K178" s="133">
        <f t="shared" ref="K178" si="66">ROUND(G178*J178,2)</f>
        <v>334.41</v>
      </c>
      <c r="L178" s="1"/>
    </row>
    <row r="179" spans="1:13" ht="38.25" x14ac:dyDescent="0.2">
      <c r="A179" s="97">
        <f t="shared" si="46"/>
        <v>18</v>
      </c>
      <c r="B179" s="109" t="s">
        <v>510</v>
      </c>
      <c r="C179" s="132" t="str">
        <f t="shared" si="60"/>
        <v xml:space="preserve"> PINI-N</v>
      </c>
      <c r="D179" s="132" t="str">
        <f t="shared" si="61"/>
        <v>2026/02</v>
      </c>
      <c r="E179" s="79" t="s">
        <v>511</v>
      </c>
      <c r="F179" s="91" t="s">
        <v>40</v>
      </c>
      <c r="G179" s="80">
        <v>100</v>
      </c>
      <c r="H179" s="80">
        <f t="shared" si="59"/>
        <v>84.78</v>
      </c>
      <c r="I179" s="80">
        <f t="shared" si="62"/>
        <v>8478</v>
      </c>
      <c r="J179" s="80">
        <v>102.58</v>
      </c>
      <c r="K179" s="133">
        <f t="shared" si="63"/>
        <v>10258</v>
      </c>
    </row>
    <row r="180" spans="1:13" x14ac:dyDescent="0.2">
      <c r="A180" s="97">
        <f t="shared" si="46"/>
        <v>5</v>
      </c>
      <c r="B180" s="125" t="s">
        <v>258</v>
      </c>
      <c r="C180" s="177" t="s">
        <v>43</v>
      </c>
      <c r="D180" s="178"/>
      <c r="E180" s="178"/>
      <c r="F180" s="178"/>
      <c r="G180" s="178"/>
      <c r="H180" s="178"/>
      <c r="I180" s="178"/>
      <c r="J180" s="178"/>
      <c r="K180" s="179"/>
    </row>
    <row r="181" spans="1:13" ht="38.25" x14ac:dyDescent="0.2">
      <c r="A181" s="97">
        <f t="shared" si="46"/>
        <v>6</v>
      </c>
      <c r="B181" s="109" t="s">
        <v>993</v>
      </c>
      <c r="C181" s="132" t="str">
        <f>IFERROR(VLOOKUP(A181,$B$237:$D$252,2,FALSE),"")</f>
        <v>SINAPI</v>
      </c>
      <c r="D181" s="132" t="str">
        <f>IFERROR(VLOOKUP(A181,$B$237:$D$252,3,FALSE),"")</f>
        <v>2026/01</v>
      </c>
      <c r="E181" s="79" t="s">
        <v>994</v>
      </c>
      <c r="F181" s="91" t="s">
        <v>35</v>
      </c>
      <c r="G181" s="80">
        <v>6</v>
      </c>
      <c r="H181" s="80">
        <f t="shared" ref="H181" si="67">ROUND(J181/1.21,2)</f>
        <v>25.59</v>
      </c>
      <c r="I181" s="80">
        <f t="shared" ref="I181" si="68">ROUND(G181*H181,2)</f>
        <v>153.54</v>
      </c>
      <c r="J181" s="80">
        <v>30.96</v>
      </c>
      <c r="K181" s="133">
        <f>ROUND(G181*J181,2)</f>
        <v>185.76</v>
      </c>
    </row>
    <row r="182" spans="1:13" ht="51" x14ac:dyDescent="0.2">
      <c r="A182" s="97">
        <f t="shared" si="46"/>
        <v>6</v>
      </c>
      <c r="B182" s="109" t="s">
        <v>302</v>
      </c>
      <c r="C182" s="132" t="str">
        <f>IFERROR(VLOOKUP(A182,$B$237:$D$252,2,FALSE),"")</f>
        <v>SINAPI</v>
      </c>
      <c r="D182" s="132" t="str">
        <f>IFERROR(VLOOKUP(A182,$B$237:$D$252,3,FALSE),"")</f>
        <v>2026/01</v>
      </c>
      <c r="E182" s="79" t="s">
        <v>303</v>
      </c>
      <c r="F182" s="91" t="s">
        <v>35</v>
      </c>
      <c r="G182" s="80">
        <v>2</v>
      </c>
      <c r="H182" s="80">
        <f t="shared" si="59"/>
        <v>190.78</v>
      </c>
      <c r="I182" s="80">
        <f t="shared" si="62"/>
        <v>381.56</v>
      </c>
      <c r="J182" s="80">
        <v>230.84</v>
      </c>
      <c r="K182" s="133">
        <f>ROUND(G182*J182,2)</f>
        <v>461.68</v>
      </c>
    </row>
    <row r="183" spans="1:13" ht="38.25" x14ac:dyDescent="0.2">
      <c r="A183" s="97">
        <f t="shared" si="46"/>
        <v>15</v>
      </c>
      <c r="B183" s="109" t="s">
        <v>725</v>
      </c>
      <c r="C183" s="132" t="str">
        <f>IFERROR(VLOOKUP(A183,$B$237:$D$252,2,FALSE),"")</f>
        <v xml:space="preserve"> CPOS</v>
      </c>
      <c r="D183" s="132" t="str">
        <f>IFERROR(VLOOKUP(A183,$B$237:$D$252,3,FALSE),"")</f>
        <v>2025/11</v>
      </c>
      <c r="E183" s="79" t="s">
        <v>726</v>
      </c>
      <c r="F183" s="91" t="s">
        <v>35</v>
      </c>
      <c r="G183" s="80">
        <v>1</v>
      </c>
      <c r="H183" s="80">
        <f t="shared" si="59"/>
        <v>785.55</v>
      </c>
      <c r="I183" s="80">
        <f t="shared" si="62"/>
        <v>785.55</v>
      </c>
      <c r="J183" s="80">
        <v>950.52</v>
      </c>
      <c r="K183" s="133">
        <f>ROUND(G183*J183,2)</f>
        <v>950.52</v>
      </c>
      <c r="M183" s="70"/>
    </row>
    <row r="184" spans="1:13" x14ac:dyDescent="0.2">
      <c r="A184" s="97">
        <f t="shared" si="46"/>
        <v>15</v>
      </c>
      <c r="B184" s="109" t="s">
        <v>995</v>
      </c>
      <c r="C184" s="132" t="str">
        <f>IFERROR(VLOOKUP(A184,$B$237:$D$252,2,FALSE),"")</f>
        <v xml:space="preserve"> CPOS</v>
      </c>
      <c r="D184" s="132" t="str">
        <f>IFERROR(VLOOKUP(A184,$B$237:$D$252,3,FALSE),"")</f>
        <v>2025/11</v>
      </c>
      <c r="E184" s="79" t="s">
        <v>996</v>
      </c>
      <c r="F184" s="91" t="s">
        <v>39</v>
      </c>
      <c r="G184" s="80">
        <v>4</v>
      </c>
      <c r="H184" s="80">
        <f t="shared" si="59"/>
        <v>136.4</v>
      </c>
      <c r="I184" s="80">
        <f t="shared" si="62"/>
        <v>545.6</v>
      </c>
      <c r="J184" s="80">
        <v>165.04</v>
      </c>
      <c r="K184" s="133">
        <f>ROUND(G184*J184,2)</f>
        <v>660.16</v>
      </c>
    </row>
    <row r="185" spans="1:13" x14ac:dyDescent="0.2">
      <c r="A185" s="97">
        <f t="shared" si="46"/>
        <v>5</v>
      </c>
      <c r="B185" s="125" t="s">
        <v>395</v>
      </c>
      <c r="C185" s="177" t="s">
        <v>298</v>
      </c>
      <c r="D185" s="178"/>
      <c r="E185" s="178"/>
      <c r="F185" s="178"/>
      <c r="G185" s="178"/>
      <c r="H185" s="178"/>
      <c r="I185" s="178"/>
      <c r="J185" s="178"/>
      <c r="K185" s="179"/>
    </row>
    <row r="186" spans="1:13" ht="38.25" x14ac:dyDescent="0.2">
      <c r="A186" s="97">
        <f t="shared" si="46"/>
        <v>6</v>
      </c>
      <c r="B186" s="109" t="s">
        <v>997</v>
      </c>
      <c r="C186" s="132" t="str">
        <f t="shared" ref="C186:C191" si="69">IFERROR(VLOOKUP(A186,$B$237:$D$252,2,FALSE),"")</f>
        <v>SINAPI</v>
      </c>
      <c r="D186" s="132" t="str">
        <f t="shared" ref="D186:D191" si="70">IFERROR(VLOOKUP(A186,$B$237:$D$252,3,FALSE),"")</f>
        <v>2026/01</v>
      </c>
      <c r="E186" s="79" t="s">
        <v>998</v>
      </c>
      <c r="F186" s="91" t="s">
        <v>35</v>
      </c>
      <c r="G186" s="80">
        <v>1</v>
      </c>
      <c r="H186" s="80">
        <f t="shared" ref="H186" si="71">ROUND(J186/1.21,2)</f>
        <v>11.98</v>
      </c>
      <c r="I186" s="80">
        <f t="shared" ref="I186" si="72">ROUND(G186*H186,2)</f>
        <v>11.98</v>
      </c>
      <c r="J186" s="80">
        <v>14.5</v>
      </c>
      <c r="K186" s="133">
        <f t="shared" ref="K186" si="73">ROUND(G186*J186,2)</f>
        <v>14.5</v>
      </c>
    </row>
    <row r="187" spans="1:13" ht="38.25" x14ac:dyDescent="0.2">
      <c r="A187" s="97">
        <f t="shared" si="46"/>
        <v>6</v>
      </c>
      <c r="B187" s="109" t="s">
        <v>512</v>
      </c>
      <c r="C187" s="132" t="str">
        <f t="shared" si="69"/>
        <v>SINAPI</v>
      </c>
      <c r="D187" s="132" t="str">
        <f t="shared" si="70"/>
        <v>2026/01</v>
      </c>
      <c r="E187" s="79" t="s">
        <v>513</v>
      </c>
      <c r="F187" s="91" t="s">
        <v>35</v>
      </c>
      <c r="G187" s="80">
        <v>2</v>
      </c>
      <c r="H187" s="80">
        <f t="shared" si="59"/>
        <v>11.98</v>
      </c>
      <c r="I187" s="80">
        <f t="shared" si="62"/>
        <v>23.96</v>
      </c>
      <c r="J187" s="80">
        <v>14.5</v>
      </c>
      <c r="K187" s="133">
        <f t="shared" ref="K187:K191" si="74">ROUND(G187*J187,2)</f>
        <v>29</v>
      </c>
    </row>
    <row r="188" spans="1:13" ht="38.25" x14ac:dyDescent="0.2">
      <c r="A188" s="97">
        <f t="shared" si="46"/>
        <v>6</v>
      </c>
      <c r="B188" s="109" t="s">
        <v>299</v>
      </c>
      <c r="C188" s="132" t="str">
        <f t="shared" si="69"/>
        <v>SINAPI</v>
      </c>
      <c r="D188" s="132" t="str">
        <f t="shared" si="70"/>
        <v>2026/01</v>
      </c>
      <c r="E188" s="79" t="s">
        <v>514</v>
      </c>
      <c r="F188" s="91" t="s">
        <v>35</v>
      </c>
      <c r="G188" s="80">
        <v>1</v>
      </c>
      <c r="H188" s="80">
        <f t="shared" si="59"/>
        <v>13.21</v>
      </c>
      <c r="I188" s="80">
        <f t="shared" si="62"/>
        <v>13.21</v>
      </c>
      <c r="J188" s="80">
        <v>15.98</v>
      </c>
      <c r="K188" s="133">
        <f t="shared" si="74"/>
        <v>15.98</v>
      </c>
    </row>
    <row r="189" spans="1:13" ht="38.25" x14ac:dyDescent="0.2">
      <c r="A189" s="97">
        <f t="shared" si="46"/>
        <v>6</v>
      </c>
      <c r="B189" s="109" t="s">
        <v>515</v>
      </c>
      <c r="C189" s="132" t="str">
        <f t="shared" si="69"/>
        <v>SINAPI</v>
      </c>
      <c r="D189" s="132" t="str">
        <f t="shared" si="70"/>
        <v>2026/01</v>
      </c>
      <c r="E189" s="79" t="s">
        <v>516</v>
      </c>
      <c r="F189" s="91" t="s">
        <v>35</v>
      </c>
      <c r="G189" s="80">
        <v>1</v>
      </c>
      <c r="H189" s="80">
        <f t="shared" si="59"/>
        <v>92.58</v>
      </c>
      <c r="I189" s="80">
        <f t="shared" si="62"/>
        <v>92.58</v>
      </c>
      <c r="J189" s="80">
        <v>112.02</v>
      </c>
      <c r="K189" s="133">
        <f t="shared" si="74"/>
        <v>112.02</v>
      </c>
    </row>
    <row r="190" spans="1:13" ht="25.5" x14ac:dyDescent="0.2">
      <c r="A190" s="97">
        <f t="shared" si="46"/>
        <v>7</v>
      </c>
      <c r="B190" s="109" t="s">
        <v>517</v>
      </c>
      <c r="C190" s="132" t="str">
        <f t="shared" si="69"/>
        <v>SINAPI</v>
      </c>
      <c r="D190" s="132" t="str">
        <f t="shared" si="70"/>
        <v>2026/01</v>
      </c>
      <c r="E190" s="79" t="s">
        <v>518</v>
      </c>
      <c r="F190" s="91" t="s">
        <v>35</v>
      </c>
      <c r="G190" s="80">
        <v>1</v>
      </c>
      <c r="H190" s="80">
        <f t="shared" si="59"/>
        <v>116.4</v>
      </c>
      <c r="I190" s="80">
        <f t="shared" si="62"/>
        <v>116.4</v>
      </c>
      <c r="J190" s="80">
        <v>140.85</v>
      </c>
      <c r="K190" s="133">
        <f t="shared" si="74"/>
        <v>140.85</v>
      </c>
    </row>
    <row r="191" spans="1:13" ht="25.5" x14ac:dyDescent="0.2">
      <c r="A191" s="97">
        <f t="shared" si="46"/>
        <v>22</v>
      </c>
      <c r="B191" s="109" t="s">
        <v>519</v>
      </c>
      <c r="C191" s="132" t="str">
        <f t="shared" si="69"/>
        <v xml:space="preserve"> SIURB-E</v>
      </c>
      <c r="D191" s="132" t="str">
        <f t="shared" si="70"/>
        <v>2025/07</v>
      </c>
      <c r="E191" s="79" t="s">
        <v>520</v>
      </c>
      <c r="F191" s="91" t="s">
        <v>35</v>
      </c>
      <c r="G191" s="80">
        <v>1</v>
      </c>
      <c r="H191" s="80">
        <f t="shared" si="59"/>
        <v>457.39</v>
      </c>
      <c r="I191" s="80">
        <f t="shared" si="62"/>
        <v>457.39</v>
      </c>
      <c r="J191" s="80">
        <v>553.44000000000005</v>
      </c>
      <c r="K191" s="133">
        <f t="shared" si="74"/>
        <v>553.44000000000005</v>
      </c>
    </row>
    <row r="192" spans="1:13" x14ac:dyDescent="0.2">
      <c r="A192" s="97">
        <f t="shared" si="46"/>
        <v>5</v>
      </c>
      <c r="B192" s="125" t="s">
        <v>521</v>
      </c>
      <c r="C192" s="177" t="s">
        <v>44</v>
      </c>
      <c r="D192" s="178"/>
      <c r="E192" s="178"/>
      <c r="F192" s="178"/>
      <c r="G192" s="178"/>
      <c r="H192" s="178"/>
      <c r="I192" s="178"/>
      <c r="J192" s="178"/>
      <c r="K192" s="179"/>
    </row>
    <row r="193" spans="1:12" ht="51" x14ac:dyDescent="0.2">
      <c r="A193" s="97">
        <f t="shared" si="46"/>
        <v>6</v>
      </c>
      <c r="B193" s="109" t="s">
        <v>999</v>
      </c>
      <c r="C193" s="132" t="str">
        <f>IFERROR(VLOOKUP(A193,$B$237:$D$252,2,FALSE),"")</f>
        <v>SINAPI</v>
      </c>
      <c r="D193" s="132" t="str">
        <f>IFERROR(VLOOKUP(A193,$B$237:$D$252,3,FALSE),"")</f>
        <v>2026/01</v>
      </c>
      <c r="E193" s="79" t="s">
        <v>1000</v>
      </c>
      <c r="F193" s="91" t="s">
        <v>40</v>
      </c>
      <c r="G193" s="80">
        <v>60</v>
      </c>
      <c r="H193" s="80">
        <f t="shared" ref="H193" si="75">ROUND(J193/1.21,2)</f>
        <v>3.79</v>
      </c>
      <c r="I193" s="80">
        <f t="shared" ref="I193" si="76">ROUND(G193*H193,2)</f>
        <v>227.4</v>
      </c>
      <c r="J193" s="80">
        <v>4.58</v>
      </c>
      <c r="K193" s="133">
        <f>ROUND(G193*J193,2)</f>
        <v>274.8</v>
      </c>
    </row>
    <row r="194" spans="1:12" ht="51" x14ac:dyDescent="0.2">
      <c r="A194" s="97">
        <f t="shared" si="46"/>
        <v>6</v>
      </c>
      <c r="B194" s="109" t="s">
        <v>953</v>
      </c>
      <c r="C194" s="132" t="str">
        <f>IFERROR(VLOOKUP(A194,$B$237:$D$252,2,FALSE),"")</f>
        <v>SINAPI</v>
      </c>
      <c r="D194" s="132" t="str">
        <f>IFERROR(VLOOKUP(A194,$B$237:$D$252,3,FALSE),"")</f>
        <v>2026/01</v>
      </c>
      <c r="E194" s="79" t="s">
        <v>954</v>
      </c>
      <c r="F194" s="91" t="s">
        <v>40</v>
      </c>
      <c r="G194" s="80">
        <v>585</v>
      </c>
      <c r="H194" s="80">
        <f t="shared" si="59"/>
        <v>5.36</v>
      </c>
      <c r="I194" s="80">
        <f t="shared" si="62"/>
        <v>3135.6</v>
      </c>
      <c r="J194" s="80">
        <v>6.49</v>
      </c>
      <c r="K194" s="133">
        <f>ROUND(G194*J194,2)</f>
        <v>3796.65</v>
      </c>
    </row>
    <row r="195" spans="1:12" ht="51" x14ac:dyDescent="0.2">
      <c r="A195" s="97">
        <f t="shared" si="46"/>
        <v>6</v>
      </c>
      <c r="B195" s="109" t="s">
        <v>522</v>
      </c>
      <c r="C195" s="132" t="str">
        <f>IFERROR(VLOOKUP(A195,$B$237:$D$252,2,FALSE),"")</f>
        <v>SINAPI</v>
      </c>
      <c r="D195" s="132" t="str">
        <f>IFERROR(VLOOKUP(A195,$B$237:$D$252,3,FALSE),"")</f>
        <v>2026/01</v>
      </c>
      <c r="E195" s="79" t="s">
        <v>523</v>
      </c>
      <c r="F195" s="91" t="s">
        <v>40</v>
      </c>
      <c r="G195" s="80">
        <v>250</v>
      </c>
      <c r="H195" s="80">
        <f t="shared" si="59"/>
        <v>29.79</v>
      </c>
      <c r="I195" s="80">
        <f t="shared" si="62"/>
        <v>7447.5</v>
      </c>
      <c r="J195" s="80">
        <v>36.049999999999997</v>
      </c>
      <c r="K195" s="133">
        <f>ROUND(G195*J195,2)</f>
        <v>9012.5</v>
      </c>
    </row>
    <row r="196" spans="1:12" x14ac:dyDescent="0.2">
      <c r="A196" s="97">
        <f t="shared" si="46"/>
        <v>5</v>
      </c>
      <c r="B196" s="125" t="s">
        <v>524</v>
      </c>
      <c r="C196" s="177" t="s">
        <v>1008</v>
      </c>
      <c r="D196" s="178"/>
      <c r="E196" s="178"/>
      <c r="F196" s="178"/>
      <c r="G196" s="178"/>
      <c r="H196" s="178"/>
      <c r="I196" s="178"/>
      <c r="J196" s="178"/>
      <c r="K196" s="179"/>
    </row>
    <row r="197" spans="1:12" ht="38.25" x14ac:dyDescent="0.2">
      <c r="A197" s="97">
        <f t="shared" si="46"/>
        <v>6</v>
      </c>
      <c r="B197" s="109" t="s">
        <v>727</v>
      </c>
      <c r="C197" s="132" t="str">
        <f>IFERROR(VLOOKUP(A197,$B$237:$D$252,2,FALSE),"")</f>
        <v>SINAPI</v>
      </c>
      <c r="D197" s="132" t="str">
        <f>IFERROR(VLOOKUP(A197,$B$237:$D$252,3,FALSE),"")</f>
        <v>2026/01</v>
      </c>
      <c r="E197" s="79" t="s">
        <v>728</v>
      </c>
      <c r="F197" s="91" t="s">
        <v>35</v>
      </c>
      <c r="G197" s="80">
        <v>9</v>
      </c>
      <c r="H197" s="80">
        <f t="shared" ref="H197" si="77">ROUND(J197/1.21,2)</f>
        <v>33.6</v>
      </c>
      <c r="I197" s="80">
        <f t="shared" ref="I197" si="78">ROUND(G197*H197,2)</f>
        <v>302.39999999999998</v>
      </c>
      <c r="J197" s="80">
        <v>40.65</v>
      </c>
      <c r="K197" s="133">
        <f>ROUND(G197*J197,2)</f>
        <v>365.85</v>
      </c>
    </row>
    <row r="198" spans="1:12" ht="51" x14ac:dyDescent="0.2">
      <c r="A198" s="97">
        <f t="shared" si="46"/>
        <v>6</v>
      </c>
      <c r="B198" s="109" t="s">
        <v>1009</v>
      </c>
      <c r="C198" s="132" t="str">
        <f>IFERROR(VLOOKUP(A198,$B$237:$D$252,2,FALSE),"")</f>
        <v>SINAPI</v>
      </c>
      <c r="D198" s="132" t="str">
        <f>IFERROR(VLOOKUP(A198,$B$237:$D$252,3,FALSE),"")</f>
        <v>2026/01</v>
      </c>
      <c r="E198" s="79" t="s">
        <v>1010</v>
      </c>
      <c r="F198" s="91" t="s">
        <v>35</v>
      </c>
      <c r="G198" s="80">
        <v>2</v>
      </c>
      <c r="H198" s="80">
        <f t="shared" ref="H198" si="79">ROUND(J198/1.21,2)</f>
        <v>54.45</v>
      </c>
      <c r="I198" s="80">
        <f t="shared" ref="I198" si="80">ROUND(G198*H198,2)</f>
        <v>108.9</v>
      </c>
      <c r="J198" s="80">
        <v>65.88</v>
      </c>
      <c r="K198" s="133">
        <f>ROUND(G198*J198,2)</f>
        <v>131.76</v>
      </c>
    </row>
    <row r="199" spans="1:12" x14ac:dyDescent="0.2">
      <c r="A199" s="97">
        <f t="shared" si="46"/>
        <v>5</v>
      </c>
      <c r="B199" s="125" t="s">
        <v>1007</v>
      </c>
      <c r="C199" s="177" t="s">
        <v>525</v>
      </c>
      <c r="D199" s="178"/>
      <c r="E199" s="178"/>
      <c r="F199" s="178"/>
      <c r="G199" s="178"/>
      <c r="H199" s="178"/>
      <c r="I199" s="178"/>
      <c r="J199" s="178"/>
      <c r="K199" s="179"/>
    </row>
    <row r="200" spans="1:12" ht="25.5" x14ac:dyDescent="0.2">
      <c r="A200" s="97">
        <f t="shared" si="46"/>
        <v>8</v>
      </c>
      <c r="B200" s="109" t="s">
        <v>526</v>
      </c>
      <c r="C200" s="132" t="s">
        <v>808</v>
      </c>
      <c r="D200" s="132" t="str">
        <f>IFERROR(VLOOKUP(A200,$B$237:$D$252,3,FALSE),"")</f>
        <v>2026/01</v>
      </c>
      <c r="E200" s="79" t="s">
        <v>527</v>
      </c>
      <c r="F200" s="91" t="s">
        <v>35</v>
      </c>
      <c r="G200" s="80">
        <v>2</v>
      </c>
      <c r="H200" s="80">
        <f t="shared" si="59"/>
        <v>1853.11</v>
      </c>
      <c r="I200" s="80">
        <f t="shared" si="62"/>
        <v>3706.22</v>
      </c>
      <c r="J200" s="80">
        <v>2242.2600000000002</v>
      </c>
      <c r="K200" s="133">
        <f>ROUND(G200*J200,2)</f>
        <v>4484.5200000000004</v>
      </c>
      <c r="L200" s="116" t="s">
        <v>682</v>
      </c>
    </row>
    <row r="201" spans="1:12" x14ac:dyDescent="0.2">
      <c r="A201" s="97">
        <f t="shared" si="46"/>
        <v>16</v>
      </c>
      <c r="B201" s="180" t="s">
        <v>99</v>
      </c>
      <c r="C201" s="181"/>
      <c r="D201" s="181"/>
      <c r="E201" s="181"/>
      <c r="F201" s="181"/>
      <c r="G201" s="181"/>
      <c r="H201" s="181"/>
      <c r="I201" s="181"/>
      <c r="J201" s="182"/>
      <c r="K201" s="134">
        <f>SUM(K172:K200)</f>
        <v>40048.14</v>
      </c>
    </row>
    <row r="202" spans="1:12" x14ac:dyDescent="0.2">
      <c r="A202" s="97">
        <f t="shared" si="46"/>
        <v>2</v>
      </c>
      <c r="B202" s="125">
        <v>13</v>
      </c>
      <c r="C202" s="177" t="s">
        <v>259</v>
      </c>
      <c r="D202" s="178"/>
      <c r="E202" s="178"/>
      <c r="F202" s="178"/>
      <c r="G202" s="178"/>
      <c r="H202" s="178"/>
      <c r="I202" s="178"/>
      <c r="J202" s="178"/>
      <c r="K202" s="179"/>
    </row>
    <row r="203" spans="1:12" x14ac:dyDescent="0.2">
      <c r="A203" s="97">
        <f t="shared" si="46"/>
        <v>5</v>
      </c>
      <c r="B203" s="125" t="s">
        <v>260</v>
      </c>
      <c r="C203" s="177" t="s">
        <v>1084</v>
      </c>
      <c r="D203" s="178"/>
      <c r="E203" s="178"/>
      <c r="F203" s="178"/>
      <c r="G203" s="178"/>
      <c r="H203" s="178"/>
      <c r="I203" s="178"/>
      <c r="J203" s="178"/>
      <c r="K203" s="179"/>
    </row>
    <row r="204" spans="1:12" ht="25.5" x14ac:dyDescent="0.2">
      <c r="A204" s="97">
        <f t="shared" si="46"/>
        <v>6</v>
      </c>
      <c r="B204" s="109" t="s">
        <v>262</v>
      </c>
      <c r="C204" s="132" t="str">
        <f>IFERROR(VLOOKUP(A204,$B$237:$D$252,2,FALSE),"")</f>
        <v>SINAPI</v>
      </c>
      <c r="D204" s="132" t="str">
        <f>IFERROR(VLOOKUP(A204,$B$237:$D$252,3,FALSE),"")</f>
        <v>2026/01</v>
      </c>
      <c r="E204" s="79" t="s">
        <v>263</v>
      </c>
      <c r="F204" s="91" t="s">
        <v>37</v>
      </c>
      <c r="G204" s="80">
        <v>682</v>
      </c>
      <c r="H204" s="80">
        <f t="shared" si="59"/>
        <v>5.27</v>
      </c>
      <c r="I204" s="80">
        <f t="shared" si="62"/>
        <v>3594.14</v>
      </c>
      <c r="J204" s="80">
        <v>6.38</v>
      </c>
      <c r="K204" s="133">
        <f>ROUND(G204*J204,2)</f>
        <v>4351.16</v>
      </c>
      <c r="L204" s="116" t="s">
        <v>684</v>
      </c>
    </row>
    <row r="205" spans="1:12" ht="38.25" x14ac:dyDescent="0.2">
      <c r="A205" s="97">
        <f t="shared" si="46"/>
        <v>6</v>
      </c>
      <c r="B205" s="109" t="s">
        <v>264</v>
      </c>
      <c r="C205" s="132" t="str">
        <f>IFERROR(VLOOKUP(A205,$B$237:$D$252,2,FALSE),"")</f>
        <v>SINAPI</v>
      </c>
      <c r="D205" s="132" t="str">
        <f>IFERROR(VLOOKUP(A205,$B$237:$D$252,3,FALSE),"")</f>
        <v>2026/01</v>
      </c>
      <c r="E205" s="79" t="s">
        <v>265</v>
      </c>
      <c r="F205" s="91" t="s">
        <v>37</v>
      </c>
      <c r="G205" s="80">
        <v>682</v>
      </c>
      <c r="H205" s="80">
        <f t="shared" si="59"/>
        <v>15.48</v>
      </c>
      <c r="I205" s="80">
        <f t="shared" si="62"/>
        <v>10557.36</v>
      </c>
      <c r="J205" s="80">
        <v>18.73</v>
      </c>
      <c r="K205" s="133">
        <f>ROUND(G205*J205,2)</f>
        <v>12773.86</v>
      </c>
      <c r="L205" s="116" t="s">
        <v>683</v>
      </c>
    </row>
    <row r="206" spans="1:12" x14ac:dyDescent="0.2">
      <c r="A206" s="97">
        <f t="shared" si="46"/>
        <v>5</v>
      </c>
      <c r="B206" s="125" t="s">
        <v>261</v>
      </c>
      <c r="C206" s="177" t="s">
        <v>268</v>
      </c>
      <c r="D206" s="178"/>
      <c r="E206" s="178"/>
      <c r="F206" s="178"/>
      <c r="G206" s="178"/>
      <c r="H206" s="178"/>
      <c r="I206" s="178"/>
      <c r="J206" s="178"/>
      <c r="K206" s="179"/>
    </row>
    <row r="207" spans="1:12" ht="25.5" x14ac:dyDescent="0.2">
      <c r="A207" s="97">
        <f t="shared" ref="A207:A233" si="81">LEN(B207)</f>
        <v>7</v>
      </c>
      <c r="B207" s="109" t="s">
        <v>806</v>
      </c>
      <c r="C207" s="132" t="str">
        <f>IFERROR(VLOOKUP(A207,$B$237:$D$252,2,FALSE),"")</f>
        <v>SINAPI</v>
      </c>
      <c r="D207" s="132" t="str">
        <f>IFERROR(VLOOKUP(A207,$B$237:$D$252,3,FALSE),"")</f>
        <v>2026/01</v>
      </c>
      <c r="E207" s="79" t="s">
        <v>807</v>
      </c>
      <c r="F207" s="91" t="s">
        <v>37</v>
      </c>
      <c r="G207" s="80">
        <v>59.42</v>
      </c>
      <c r="H207" s="80">
        <f t="shared" si="59"/>
        <v>4.79</v>
      </c>
      <c r="I207" s="80">
        <f t="shared" si="62"/>
        <v>284.62</v>
      </c>
      <c r="J207" s="80">
        <v>5.8</v>
      </c>
      <c r="K207" s="133">
        <f>ROUND(G207*J207,2)</f>
        <v>344.64</v>
      </c>
      <c r="L207" s="116" t="s">
        <v>819</v>
      </c>
    </row>
    <row r="208" spans="1:12" ht="38.25" x14ac:dyDescent="0.2">
      <c r="A208" s="97">
        <f t="shared" si="81"/>
        <v>7</v>
      </c>
      <c r="B208" s="109" t="s">
        <v>943</v>
      </c>
      <c r="C208" s="132" t="str">
        <f>IFERROR(VLOOKUP(A208,$B$237:$D$252,2,FALSE),"")</f>
        <v>SINAPI</v>
      </c>
      <c r="D208" s="132" t="str">
        <f>IFERROR(VLOOKUP(A208,$B$237:$D$252,3,FALSE),"")</f>
        <v>2026/01</v>
      </c>
      <c r="E208" s="79" t="s">
        <v>838</v>
      </c>
      <c r="F208" s="91" t="s">
        <v>37</v>
      </c>
      <c r="G208" s="80">
        <v>59.42</v>
      </c>
      <c r="H208" s="80">
        <f t="shared" si="59"/>
        <v>77.2</v>
      </c>
      <c r="I208" s="80">
        <f t="shared" si="62"/>
        <v>4587.22</v>
      </c>
      <c r="J208" s="80">
        <v>93.41</v>
      </c>
      <c r="K208" s="133">
        <f>ROUND(G208*J208,2)</f>
        <v>5550.42</v>
      </c>
      <c r="L208" s="116" t="s">
        <v>818</v>
      </c>
    </row>
    <row r="209" spans="1:12" ht="25.5" x14ac:dyDescent="0.2">
      <c r="A209" s="97">
        <f t="shared" si="81"/>
        <v>22</v>
      </c>
      <c r="B209" s="109" t="s">
        <v>269</v>
      </c>
      <c r="C209" s="132" t="str">
        <f>IFERROR(VLOOKUP(A209,$B$237:$D$252,2,FALSE),"")</f>
        <v xml:space="preserve"> SIURB-E</v>
      </c>
      <c r="D209" s="132" t="str">
        <f>IFERROR(VLOOKUP(A209,$B$237:$D$252,3,FALSE),"")</f>
        <v>2025/07</v>
      </c>
      <c r="E209" s="79" t="s">
        <v>270</v>
      </c>
      <c r="F209" s="91" t="s">
        <v>40</v>
      </c>
      <c r="G209" s="80">
        <v>60</v>
      </c>
      <c r="H209" s="80">
        <f t="shared" si="59"/>
        <v>21.31</v>
      </c>
      <c r="I209" s="80">
        <f t="shared" si="62"/>
        <v>1278.5999999999999</v>
      </c>
      <c r="J209" s="80">
        <v>25.79</v>
      </c>
      <c r="K209" s="133">
        <f>ROUND(G209*J209,2)</f>
        <v>1547.4</v>
      </c>
      <c r="L209" s="116" t="s">
        <v>685</v>
      </c>
    </row>
    <row r="210" spans="1:12" x14ac:dyDescent="0.2">
      <c r="A210" s="97">
        <f t="shared" si="81"/>
        <v>5</v>
      </c>
      <c r="B210" s="125" t="s">
        <v>729</v>
      </c>
      <c r="C210" s="177" t="s">
        <v>730</v>
      </c>
      <c r="D210" s="178"/>
      <c r="E210" s="178"/>
      <c r="F210" s="178"/>
      <c r="G210" s="178"/>
      <c r="H210" s="178"/>
      <c r="I210" s="178"/>
      <c r="J210" s="178"/>
      <c r="K210" s="179"/>
    </row>
    <row r="211" spans="1:12" ht="63.75" x14ac:dyDescent="0.2">
      <c r="A211" s="97">
        <f t="shared" si="81"/>
        <v>7</v>
      </c>
      <c r="B211" s="109" t="s">
        <v>731</v>
      </c>
      <c r="C211" s="132" t="str">
        <f>IFERROR(VLOOKUP(A211,$B$237:$D$252,2,FALSE),"")</f>
        <v>SINAPI</v>
      </c>
      <c r="D211" s="132" t="str">
        <f>IFERROR(VLOOKUP(A211,$B$237:$D$252,3,FALSE),"")</f>
        <v>2026/01</v>
      </c>
      <c r="E211" s="79" t="s">
        <v>732</v>
      </c>
      <c r="F211" s="91" t="s">
        <v>37</v>
      </c>
      <c r="G211" s="80">
        <v>259.56</v>
      </c>
      <c r="H211" s="80">
        <f t="shared" si="59"/>
        <v>31.89</v>
      </c>
      <c r="I211" s="80">
        <f t="shared" si="62"/>
        <v>8277.3700000000008</v>
      </c>
      <c r="J211" s="80">
        <v>38.590000000000003</v>
      </c>
      <c r="K211" s="133">
        <f>ROUND(G211*J211,2)</f>
        <v>10016.42</v>
      </c>
      <c r="L211" s="116" t="s">
        <v>747</v>
      </c>
    </row>
    <row r="212" spans="1:12" x14ac:dyDescent="0.2">
      <c r="A212" s="97">
        <f t="shared" si="81"/>
        <v>16</v>
      </c>
      <c r="B212" s="180" t="s">
        <v>99</v>
      </c>
      <c r="C212" s="181"/>
      <c r="D212" s="181"/>
      <c r="E212" s="181"/>
      <c r="F212" s="181"/>
      <c r="G212" s="181"/>
      <c r="H212" s="181"/>
      <c r="I212" s="181"/>
      <c r="J212" s="182"/>
      <c r="K212" s="134">
        <f>SUM(K204:K211)</f>
        <v>34583.9</v>
      </c>
    </row>
    <row r="213" spans="1:12" x14ac:dyDescent="0.2">
      <c r="A213" s="97">
        <f t="shared" si="81"/>
        <v>2</v>
      </c>
      <c r="B213" s="125">
        <v>14</v>
      </c>
      <c r="C213" s="177" t="s">
        <v>529</v>
      </c>
      <c r="D213" s="178"/>
      <c r="E213" s="178"/>
      <c r="F213" s="178"/>
      <c r="G213" s="178"/>
      <c r="H213" s="178"/>
      <c r="I213" s="178"/>
      <c r="J213" s="178"/>
      <c r="K213" s="179"/>
      <c r="L213" s="1"/>
    </row>
    <row r="214" spans="1:12" x14ac:dyDescent="0.2">
      <c r="A214" s="97">
        <f t="shared" si="81"/>
        <v>5</v>
      </c>
      <c r="B214" s="125" t="s">
        <v>271</v>
      </c>
      <c r="C214" s="177" t="s">
        <v>530</v>
      </c>
      <c r="D214" s="178"/>
      <c r="E214" s="178"/>
      <c r="F214" s="178"/>
      <c r="G214" s="178"/>
      <c r="H214" s="178"/>
      <c r="I214" s="178"/>
      <c r="J214" s="178"/>
      <c r="K214" s="179"/>
    </row>
    <row r="215" spans="1:12" ht="38.25" x14ac:dyDescent="0.2">
      <c r="A215" s="97">
        <f t="shared" si="81"/>
        <v>6</v>
      </c>
      <c r="B215" s="109" t="s">
        <v>531</v>
      </c>
      <c r="C215" s="132" t="str">
        <f>IFERROR(VLOOKUP(A215,$B$237:$D$252,2,FALSE),"")</f>
        <v>SINAPI</v>
      </c>
      <c r="D215" s="132" t="str">
        <f>IFERROR(VLOOKUP(A215,$B$237:$D$252,3,FALSE),"")</f>
        <v>2026/01</v>
      </c>
      <c r="E215" s="79" t="s">
        <v>532</v>
      </c>
      <c r="F215" s="91" t="s">
        <v>38</v>
      </c>
      <c r="G215" s="80">
        <v>6.02</v>
      </c>
      <c r="H215" s="80">
        <f t="shared" si="59"/>
        <v>757.17</v>
      </c>
      <c r="I215" s="80">
        <f t="shared" si="62"/>
        <v>4558.16</v>
      </c>
      <c r="J215" s="80">
        <v>916.17</v>
      </c>
      <c r="K215" s="133">
        <f t="shared" ref="K215:K218" si="82">ROUND(G215*J215,2)</f>
        <v>5515.34</v>
      </c>
      <c r="L215" s="116" t="s">
        <v>686</v>
      </c>
    </row>
    <row r="216" spans="1:12" ht="51" x14ac:dyDescent="0.2">
      <c r="A216" s="97">
        <f t="shared" si="81"/>
        <v>6</v>
      </c>
      <c r="B216" s="109" t="s">
        <v>105</v>
      </c>
      <c r="C216" s="132" t="str">
        <f>IFERROR(VLOOKUP(A216,$B$237:$D$252,2,FALSE),"")</f>
        <v>SINAPI</v>
      </c>
      <c r="D216" s="132" t="str">
        <f>IFERROR(VLOOKUP(A216,$B$237:$D$252,3,FALSE),"")</f>
        <v>2026/01</v>
      </c>
      <c r="E216" s="79" t="s">
        <v>106</v>
      </c>
      <c r="F216" s="91" t="s">
        <v>37</v>
      </c>
      <c r="G216" s="80">
        <v>60.22</v>
      </c>
      <c r="H216" s="80">
        <f t="shared" si="59"/>
        <v>4.5999999999999996</v>
      </c>
      <c r="I216" s="80">
        <f t="shared" si="62"/>
        <v>277.01</v>
      </c>
      <c r="J216" s="80">
        <v>5.56</v>
      </c>
      <c r="K216" s="133">
        <f t="shared" si="82"/>
        <v>334.82</v>
      </c>
      <c r="L216" s="116" t="s">
        <v>687</v>
      </c>
    </row>
    <row r="217" spans="1:12" ht="38.25" x14ac:dyDescent="0.2">
      <c r="A217" s="97">
        <f t="shared" si="81"/>
        <v>7</v>
      </c>
      <c r="B217" s="109" t="s">
        <v>533</v>
      </c>
      <c r="C217" s="132" t="str">
        <f>IFERROR(VLOOKUP(A217,$B$237:$D$252,2,FALSE),"")</f>
        <v>SINAPI</v>
      </c>
      <c r="D217" s="132" t="str">
        <f>IFERROR(VLOOKUP(A217,$B$237:$D$252,3,FALSE),"")</f>
        <v>2026/01</v>
      </c>
      <c r="E217" s="79" t="s">
        <v>534</v>
      </c>
      <c r="F217" s="91" t="s">
        <v>37</v>
      </c>
      <c r="G217" s="80">
        <v>200</v>
      </c>
      <c r="H217" s="80">
        <f t="shared" si="59"/>
        <v>23.21</v>
      </c>
      <c r="I217" s="80">
        <f t="shared" si="62"/>
        <v>4642</v>
      </c>
      <c r="J217" s="80">
        <v>28.09</v>
      </c>
      <c r="K217" s="133">
        <f t="shared" si="82"/>
        <v>5618</v>
      </c>
      <c r="L217" s="116" t="s">
        <v>688</v>
      </c>
    </row>
    <row r="218" spans="1:12" ht="51" x14ac:dyDescent="0.2">
      <c r="A218" s="97">
        <f t="shared" si="81"/>
        <v>7</v>
      </c>
      <c r="B218" s="109" t="s">
        <v>535</v>
      </c>
      <c r="C218" s="132" t="s">
        <v>808</v>
      </c>
      <c r="D218" s="132" t="str">
        <f>IFERROR(VLOOKUP(A218,$B$237:$D$252,3,FALSE),"")</f>
        <v>2026/01</v>
      </c>
      <c r="E218" s="79" t="s">
        <v>536</v>
      </c>
      <c r="F218" s="91" t="s">
        <v>37</v>
      </c>
      <c r="G218" s="80">
        <v>60.22</v>
      </c>
      <c r="H218" s="80">
        <f t="shared" si="59"/>
        <v>58.6</v>
      </c>
      <c r="I218" s="80">
        <f t="shared" si="62"/>
        <v>3528.89</v>
      </c>
      <c r="J218" s="80">
        <v>70.900000000000006</v>
      </c>
      <c r="K218" s="133">
        <f t="shared" si="82"/>
        <v>4269.6000000000004</v>
      </c>
      <c r="L218" s="116" t="s">
        <v>1072</v>
      </c>
    </row>
    <row r="219" spans="1:12" x14ac:dyDescent="0.2">
      <c r="A219" s="97">
        <f t="shared" si="81"/>
        <v>5</v>
      </c>
      <c r="B219" s="125" t="s">
        <v>733</v>
      </c>
      <c r="C219" s="177" t="s">
        <v>734</v>
      </c>
      <c r="D219" s="178"/>
      <c r="E219" s="178"/>
      <c r="F219" s="178"/>
      <c r="G219" s="178"/>
      <c r="H219" s="178"/>
      <c r="I219" s="178"/>
      <c r="J219" s="178"/>
      <c r="K219" s="179"/>
      <c r="L219" s="116" t="s">
        <v>689</v>
      </c>
    </row>
    <row r="220" spans="1:12" ht="25.5" x14ac:dyDescent="0.2">
      <c r="A220" s="97">
        <f t="shared" si="81"/>
        <v>5</v>
      </c>
      <c r="B220" s="109" t="s">
        <v>735</v>
      </c>
      <c r="C220" s="132" t="str">
        <f>IFERROR(VLOOKUP(A220,$B$237:$D$252,2,FALSE),"")</f>
        <v>COMPOSICAO</v>
      </c>
      <c r="D220" s="132" t="str">
        <f>IFERROR(VLOOKUP(A220,$B$237:$D$252,3,FALSE),"")</f>
        <v>2026/01</v>
      </c>
      <c r="E220" s="79" t="s">
        <v>736</v>
      </c>
      <c r="F220" s="91" t="s">
        <v>35</v>
      </c>
      <c r="G220" s="80">
        <v>122</v>
      </c>
      <c r="H220" s="80">
        <f t="shared" si="59"/>
        <v>7.76</v>
      </c>
      <c r="I220" s="80">
        <f t="shared" si="62"/>
        <v>946.72</v>
      </c>
      <c r="J220" s="80">
        <v>9.39</v>
      </c>
      <c r="K220" s="133">
        <f>ROUND(G220*J220,2)</f>
        <v>1145.58</v>
      </c>
      <c r="L220" s="1"/>
    </row>
    <row r="221" spans="1:12" x14ac:dyDescent="0.2">
      <c r="A221" s="97">
        <f t="shared" si="81"/>
        <v>5</v>
      </c>
      <c r="B221" s="109" t="s">
        <v>737</v>
      </c>
      <c r="C221" s="132" t="str">
        <f>IFERROR(VLOOKUP(A221,$B$237:$D$252,2,FALSE),"")</f>
        <v>COMPOSICAO</v>
      </c>
      <c r="D221" s="132" t="str">
        <f>IFERROR(VLOOKUP(A221,$B$237:$D$252,3,FALSE),"")</f>
        <v>2026/01</v>
      </c>
      <c r="E221" s="79" t="s">
        <v>738</v>
      </c>
      <c r="F221" s="91" t="s">
        <v>35</v>
      </c>
      <c r="G221" s="80">
        <v>122</v>
      </c>
      <c r="H221" s="80">
        <f t="shared" si="59"/>
        <v>7.76</v>
      </c>
      <c r="I221" s="80">
        <f t="shared" si="62"/>
        <v>946.72</v>
      </c>
      <c r="J221" s="80">
        <v>9.39</v>
      </c>
      <c r="K221" s="133">
        <f>ROUND(G221*J221,2)</f>
        <v>1145.58</v>
      </c>
      <c r="L221" s="1" t="s">
        <v>748</v>
      </c>
    </row>
    <row r="222" spans="1:12" x14ac:dyDescent="0.2">
      <c r="A222" s="97">
        <f t="shared" si="81"/>
        <v>5</v>
      </c>
      <c r="B222" s="125" t="s">
        <v>1001</v>
      </c>
      <c r="C222" s="177" t="s">
        <v>1074</v>
      </c>
      <c r="D222" s="178"/>
      <c r="E222" s="178"/>
      <c r="F222" s="178"/>
      <c r="G222" s="178"/>
      <c r="H222" s="178"/>
      <c r="I222" s="178"/>
      <c r="J222" s="178"/>
      <c r="K222" s="179"/>
      <c r="L222" s="1"/>
    </row>
    <row r="223" spans="1:12" ht="63.75" x14ac:dyDescent="0.2">
      <c r="A223" s="97">
        <f t="shared" si="81"/>
        <v>6</v>
      </c>
      <c r="B223" s="109" t="s">
        <v>1003</v>
      </c>
      <c r="C223" s="132" t="str">
        <f>IFERROR(VLOOKUP(A223,$B$237:$D$252,2,FALSE),"")</f>
        <v>SINAPI</v>
      </c>
      <c r="D223" s="132" t="str">
        <f>IFERROR(VLOOKUP(A223,$B$237:$D$252,3,FALSE),"")</f>
        <v>2026/01</v>
      </c>
      <c r="E223" s="79" t="s">
        <v>1005</v>
      </c>
      <c r="F223" s="91" t="s">
        <v>37</v>
      </c>
      <c r="G223" s="80">
        <v>26</v>
      </c>
      <c r="H223" s="80">
        <f t="shared" ref="H223" si="83">ROUND(J223/1.21,2)</f>
        <v>5.16</v>
      </c>
      <c r="I223" s="80">
        <f t="shared" ref="I223" si="84">ROUND(G223*H223,2)</f>
        <v>134.16</v>
      </c>
      <c r="J223" s="80">
        <v>6.24</v>
      </c>
      <c r="K223" s="133">
        <f>ROUND(G223*J223,2)</f>
        <v>162.24</v>
      </c>
      <c r="L223" s="1" t="s">
        <v>1073</v>
      </c>
    </row>
    <row r="224" spans="1:12" ht="25.5" x14ac:dyDescent="0.2">
      <c r="A224" s="97">
        <f t="shared" si="81"/>
        <v>6</v>
      </c>
      <c r="B224" s="109" t="s">
        <v>262</v>
      </c>
      <c r="C224" s="132" t="str">
        <f>IFERROR(VLOOKUP(A224,$B$237:$D$252,2,FALSE),"")</f>
        <v>SINAPI</v>
      </c>
      <c r="D224" s="132" t="str">
        <f>IFERROR(VLOOKUP(A224,$B$237:$D$252,3,FALSE),"")</f>
        <v>2026/01</v>
      </c>
      <c r="E224" s="79" t="s">
        <v>263</v>
      </c>
      <c r="F224" s="91" t="s">
        <v>37</v>
      </c>
      <c r="G224" s="80">
        <v>52</v>
      </c>
      <c r="H224" s="80">
        <f t="shared" ref="H224:H227" si="85">ROUND(J224/1.21,2)</f>
        <v>5.27</v>
      </c>
      <c r="I224" s="80">
        <f t="shared" ref="I224:I227" si="86">ROUND(G224*H224,2)</f>
        <v>274.04000000000002</v>
      </c>
      <c r="J224" s="80">
        <v>6.38</v>
      </c>
      <c r="K224" s="133">
        <f>ROUND(G224*J224,2)</f>
        <v>331.76</v>
      </c>
      <c r="L224" s="1" t="s">
        <v>1075</v>
      </c>
    </row>
    <row r="225" spans="1:12" ht="38.25" x14ac:dyDescent="0.2">
      <c r="A225" s="97">
        <f t="shared" si="81"/>
        <v>6</v>
      </c>
      <c r="B225" s="109" t="s">
        <v>264</v>
      </c>
      <c r="C225" s="132" t="str">
        <f t="shared" ref="C225:C227" si="87">IFERROR(VLOOKUP(A225,$B$237:$D$252,2,FALSE),"")</f>
        <v>SINAPI</v>
      </c>
      <c r="D225" s="132" t="str">
        <f t="shared" ref="D225:D227" si="88">IFERROR(VLOOKUP(A225,$B$237:$D$252,3,FALSE),"")</f>
        <v>2026/01</v>
      </c>
      <c r="E225" s="79" t="s">
        <v>265</v>
      </c>
      <c r="F225" s="91" t="s">
        <v>37</v>
      </c>
      <c r="G225" s="80">
        <v>26</v>
      </c>
      <c r="H225" s="80">
        <f t="shared" si="85"/>
        <v>15.48</v>
      </c>
      <c r="I225" s="80">
        <f t="shared" si="86"/>
        <v>402.48</v>
      </c>
      <c r="J225" s="80">
        <v>18.73</v>
      </c>
      <c r="K225" s="133">
        <f t="shared" ref="K225:K227" si="89">ROUND(G225*J225,2)</f>
        <v>486.98</v>
      </c>
      <c r="L225" s="1" t="s">
        <v>1076</v>
      </c>
    </row>
    <row r="226" spans="1:12" ht="38.25" x14ac:dyDescent="0.2">
      <c r="A226" s="97">
        <f t="shared" si="81"/>
        <v>6</v>
      </c>
      <c r="B226" s="109" t="s">
        <v>266</v>
      </c>
      <c r="C226" s="132" t="str">
        <f t="shared" si="87"/>
        <v>SINAPI</v>
      </c>
      <c r="D226" s="132" t="str">
        <f t="shared" si="88"/>
        <v>2026/01</v>
      </c>
      <c r="E226" s="79" t="s">
        <v>267</v>
      </c>
      <c r="F226" s="91" t="s">
        <v>37</v>
      </c>
      <c r="G226" s="80">
        <v>26</v>
      </c>
      <c r="H226" s="80">
        <f t="shared" si="85"/>
        <v>22.74</v>
      </c>
      <c r="I226" s="80">
        <f t="shared" si="86"/>
        <v>591.24</v>
      </c>
      <c r="J226" s="80">
        <v>27.51</v>
      </c>
      <c r="K226" s="133">
        <f t="shared" si="89"/>
        <v>715.26</v>
      </c>
      <c r="L226" s="1" t="s">
        <v>1077</v>
      </c>
    </row>
    <row r="227" spans="1:12" ht="89.25" x14ac:dyDescent="0.2">
      <c r="A227" s="97">
        <f t="shared" si="81"/>
        <v>7</v>
      </c>
      <c r="B227" s="109" t="s">
        <v>1004</v>
      </c>
      <c r="C227" s="132" t="str">
        <f t="shared" si="87"/>
        <v>SINAPI</v>
      </c>
      <c r="D227" s="132" t="str">
        <f t="shared" si="88"/>
        <v>2026/01</v>
      </c>
      <c r="E227" s="79" t="s">
        <v>1006</v>
      </c>
      <c r="F227" s="91" t="s">
        <v>37</v>
      </c>
      <c r="G227" s="80">
        <v>26</v>
      </c>
      <c r="H227" s="80">
        <f t="shared" si="85"/>
        <v>106.47</v>
      </c>
      <c r="I227" s="80">
        <f t="shared" si="86"/>
        <v>2768.22</v>
      </c>
      <c r="J227" s="80">
        <v>128.83000000000001</v>
      </c>
      <c r="K227" s="133">
        <f t="shared" si="89"/>
        <v>3349.58</v>
      </c>
      <c r="L227" s="1" t="s">
        <v>1073</v>
      </c>
    </row>
    <row r="228" spans="1:12" x14ac:dyDescent="0.2">
      <c r="A228" s="97">
        <f t="shared" si="81"/>
        <v>16</v>
      </c>
      <c r="B228" s="180" t="s">
        <v>99</v>
      </c>
      <c r="C228" s="181"/>
      <c r="D228" s="181"/>
      <c r="E228" s="181"/>
      <c r="F228" s="181"/>
      <c r="G228" s="181"/>
      <c r="H228" s="181"/>
      <c r="I228" s="181"/>
      <c r="J228" s="182"/>
      <c r="K228" s="134">
        <f>SUM(K215:K227)</f>
        <v>23074.739999999998</v>
      </c>
    </row>
    <row r="229" spans="1:12" x14ac:dyDescent="0.2">
      <c r="A229" s="97">
        <f t="shared" si="81"/>
        <v>2</v>
      </c>
      <c r="B229" s="125">
        <v>15</v>
      </c>
      <c r="C229" s="177" t="s">
        <v>539</v>
      </c>
      <c r="D229" s="178"/>
      <c r="E229" s="178"/>
      <c r="F229" s="178"/>
      <c r="G229" s="178"/>
      <c r="H229" s="178"/>
      <c r="I229" s="178"/>
      <c r="J229" s="178"/>
      <c r="K229" s="179"/>
    </row>
    <row r="230" spans="1:12" x14ac:dyDescent="0.2">
      <c r="A230" s="97">
        <f t="shared" si="81"/>
        <v>5</v>
      </c>
      <c r="B230" s="125" t="s">
        <v>540</v>
      </c>
      <c r="C230" s="177" t="s">
        <v>272</v>
      </c>
      <c r="D230" s="178"/>
      <c r="E230" s="178"/>
      <c r="F230" s="178"/>
      <c r="G230" s="178"/>
      <c r="H230" s="178"/>
      <c r="I230" s="178"/>
      <c r="J230" s="178"/>
      <c r="K230" s="179"/>
    </row>
    <row r="231" spans="1:12" x14ac:dyDescent="0.2">
      <c r="A231" s="97">
        <f t="shared" si="81"/>
        <v>15</v>
      </c>
      <c r="B231" s="109" t="s">
        <v>273</v>
      </c>
      <c r="C231" s="132" t="str">
        <f>IFERROR(VLOOKUP(A231,$B$237:$D$252,2,FALSE),"")</f>
        <v xml:space="preserve"> CPOS</v>
      </c>
      <c r="D231" s="132" t="str">
        <f>IFERROR(VLOOKUP(A231,$B$237:$D$252,3,FALSE),"")</f>
        <v>2025/11</v>
      </c>
      <c r="E231" s="79" t="s">
        <v>274</v>
      </c>
      <c r="F231" s="91" t="s">
        <v>37</v>
      </c>
      <c r="G231" s="80">
        <v>480.75</v>
      </c>
      <c r="H231" s="80">
        <f t="shared" si="59"/>
        <v>21.81</v>
      </c>
      <c r="I231" s="80">
        <f t="shared" si="62"/>
        <v>10485.16</v>
      </c>
      <c r="J231" s="80">
        <v>26.39</v>
      </c>
      <c r="K231" s="133">
        <f>ROUND(G231*J231,2)</f>
        <v>12686.99</v>
      </c>
    </row>
    <row r="232" spans="1:12" x14ac:dyDescent="0.2">
      <c r="A232" s="97">
        <f t="shared" si="81"/>
        <v>15</v>
      </c>
      <c r="B232" s="109" t="s">
        <v>275</v>
      </c>
      <c r="C232" s="132" t="str">
        <f>IFERROR(VLOOKUP(A232,$B$237:$D$252,2,FALSE),"")</f>
        <v xml:space="preserve"> CPOS</v>
      </c>
      <c r="D232" s="132" t="str">
        <f>IFERROR(VLOOKUP(A232,$B$237:$D$252,3,FALSE),"")</f>
        <v>2025/11</v>
      </c>
      <c r="E232" s="79" t="s">
        <v>276</v>
      </c>
      <c r="F232" s="91" t="s">
        <v>37</v>
      </c>
      <c r="G232" s="80">
        <v>457.54</v>
      </c>
      <c r="H232" s="80">
        <f t="shared" si="59"/>
        <v>23.36</v>
      </c>
      <c r="I232" s="80">
        <f t="shared" si="62"/>
        <v>10688.13</v>
      </c>
      <c r="J232" s="80">
        <v>28.27</v>
      </c>
      <c r="K232" s="133">
        <f>ROUND(G232*J232,2)</f>
        <v>12934.66</v>
      </c>
      <c r="L232" s="116" t="s">
        <v>820</v>
      </c>
    </row>
    <row r="233" spans="1:12" x14ac:dyDescent="0.2">
      <c r="A233" s="97">
        <f t="shared" si="81"/>
        <v>16</v>
      </c>
      <c r="B233" s="180" t="s">
        <v>99</v>
      </c>
      <c r="C233" s="181"/>
      <c r="D233" s="181"/>
      <c r="E233" s="181"/>
      <c r="F233" s="181"/>
      <c r="G233" s="181"/>
      <c r="H233" s="181"/>
      <c r="I233" s="181"/>
      <c r="J233" s="182"/>
      <c r="K233" s="134">
        <f>SUM(K231:K232)</f>
        <v>25621.65</v>
      </c>
      <c r="L233" s="1"/>
    </row>
    <row r="234" spans="1:12" x14ac:dyDescent="0.2">
      <c r="B234" s="183" t="s">
        <v>5</v>
      </c>
      <c r="C234" s="184"/>
      <c r="D234" s="184"/>
      <c r="E234" s="184"/>
      <c r="F234" s="184"/>
      <c r="G234" s="184"/>
      <c r="H234" s="184"/>
      <c r="I234" s="184"/>
      <c r="J234" s="185"/>
      <c r="K234" s="126">
        <f>SUM(K12:K233)/2</f>
        <v>2090010.8999999994</v>
      </c>
      <c r="L234" s="138">
        <f>K15+K37+K73+K77+K88+K104+K111+K119+K135+K146+K169+K201+K212+K228+K233</f>
        <v>2090010.8999999994</v>
      </c>
    </row>
    <row r="235" spans="1:12" x14ac:dyDescent="0.2">
      <c r="B235" s="186" t="s">
        <v>98</v>
      </c>
      <c r="C235" s="187"/>
      <c r="D235" s="187"/>
      <c r="E235" s="187"/>
      <c r="F235" s="187"/>
      <c r="G235" s="187"/>
      <c r="H235" s="187"/>
      <c r="I235" s="187"/>
      <c r="J235" s="187"/>
      <c r="K235" s="188"/>
      <c r="L235" s="1"/>
    </row>
    <row r="236" spans="1:12" x14ac:dyDescent="0.2">
      <c r="B236" s="76"/>
      <c r="C236" s="76"/>
      <c r="D236" s="78"/>
    </row>
    <row r="237" spans="1:12" x14ac:dyDescent="0.2">
      <c r="B237" s="76" t="s">
        <v>79</v>
      </c>
      <c r="C237" s="77" t="s">
        <v>80</v>
      </c>
      <c r="D237" s="77" t="s">
        <v>73</v>
      </c>
      <c r="L237" s="118"/>
    </row>
    <row r="238" spans="1:12" x14ac:dyDescent="0.2">
      <c r="B238" s="76">
        <v>6</v>
      </c>
      <c r="C238" s="76" t="s">
        <v>81</v>
      </c>
      <c r="D238" s="78" t="s">
        <v>968</v>
      </c>
    </row>
    <row r="239" spans="1:12" x14ac:dyDescent="0.2">
      <c r="B239" s="76">
        <v>7</v>
      </c>
      <c r="C239" s="76" t="s">
        <v>81</v>
      </c>
      <c r="D239" s="78" t="str">
        <f>D238</f>
        <v>2026/01</v>
      </c>
    </row>
    <row r="240" spans="1:12" x14ac:dyDescent="0.2">
      <c r="B240" s="76">
        <v>8</v>
      </c>
      <c r="C240" s="76" t="s">
        <v>81</v>
      </c>
      <c r="D240" s="78" t="str">
        <f>D239</f>
        <v>2026/01</v>
      </c>
    </row>
    <row r="241" spans="2:4" x14ac:dyDescent="0.2">
      <c r="B241" s="76">
        <v>9</v>
      </c>
      <c r="C241" s="76" t="s">
        <v>81</v>
      </c>
      <c r="D241" s="78" t="str">
        <f>D240</f>
        <v>2026/01</v>
      </c>
    </row>
    <row r="242" spans="2:4" x14ac:dyDescent="0.2">
      <c r="B242" s="76">
        <v>20</v>
      </c>
      <c r="C242" s="76" t="s">
        <v>85</v>
      </c>
      <c r="D242" s="78" t="s">
        <v>407</v>
      </c>
    </row>
    <row r="243" spans="2:4" x14ac:dyDescent="0.2">
      <c r="B243" s="76">
        <v>3</v>
      </c>
      <c r="C243" s="76" t="s">
        <v>82</v>
      </c>
      <c r="D243" s="78" t="str">
        <f>D239</f>
        <v>2026/01</v>
      </c>
    </row>
    <row r="244" spans="2:4" x14ac:dyDescent="0.2">
      <c r="B244" s="76">
        <v>4</v>
      </c>
      <c r="C244" s="76" t="s">
        <v>82</v>
      </c>
      <c r="D244" s="78" t="str">
        <f>D243</f>
        <v>2026/01</v>
      </c>
    </row>
    <row r="245" spans="2:4" x14ac:dyDescent="0.2">
      <c r="B245" s="76">
        <v>5</v>
      </c>
      <c r="C245" s="76" t="s">
        <v>82</v>
      </c>
      <c r="D245" s="78" t="str">
        <f>D243</f>
        <v>2026/01</v>
      </c>
    </row>
    <row r="246" spans="2:4" x14ac:dyDescent="0.2">
      <c r="B246" s="76">
        <v>13</v>
      </c>
      <c r="C246" s="76" t="s">
        <v>82</v>
      </c>
      <c r="D246" s="78" t="str">
        <f>D245</f>
        <v>2026/01</v>
      </c>
    </row>
    <row r="247" spans="2:4" x14ac:dyDescent="0.2">
      <c r="B247" s="76">
        <v>15</v>
      </c>
      <c r="C247" s="76" t="s">
        <v>83</v>
      </c>
      <c r="D247" s="78" t="s">
        <v>739</v>
      </c>
    </row>
    <row r="248" spans="2:4" x14ac:dyDescent="0.2">
      <c r="B248" s="76">
        <v>14</v>
      </c>
      <c r="C248" s="76" t="s">
        <v>100</v>
      </c>
      <c r="D248" s="78" t="s">
        <v>739</v>
      </c>
    </row>
    <row r="249" spans="2:4" x14ac:dyDescent="0.2">
      <c r="B249" s="76">
        <v>19</v>
      </c>
      <c r="C249" s="76" t="s">
        <v>84</v>
      </c>
      <c r="D249" s="78" t="s">
        <v>968</v>
      </c>
    </row>
    <row r="250" spans="2:4" x14ac:dyDescent="0.2">
      <c r="B250" s="76">
        <v>22</v>
      </c>
      <c r="C250" s="76" t="s">
        <v>85</v>
      </c>
      <c r="D250" s="78" t="s">
        <v>407</v>
      </c>
    </row>
    <row r="251" spans="2:4" x14ac:dyDescent="0.2">
      <c r="B251" s="76">
        <v>18</v>
      </c>
      <c r="C251" s="76" t="s">
        <v>86</v>
      </c>
      <c r="D251" s="78" t="s">
        <v>969</v>
      </c>
    </row>
    <row r="252" spans="2:4" x14ac:dyDescent="0.2">
      <c r="B252" s="76">
        <v>17</v>
      </c>
      <c r="C252" s="76" t="s">
        <v>86</v>
      </c>
      <c r="D252" s="78" t="s">
        <v>969</v>
      </c>
    </row>
  </sheetData>
  <mergeCells count="83">
    <mergeCell ref="C108:K108"/>
    <mergeCell ref="B77:J77"/>
    <mergeCell ref="B88:J88"/>
    <mergeCell ref="B104:J104"/>
    <mergeCell ref="B111:J111"/>
    <mergeCell ref="C90:K90"/>
    <mergeCell ref="C85:K85"/>
    <mergeCell ref="C38:K38"/>
    <mergeCell ref="C52:K52"/>
    <mergeCell ref="C75:K75"/>
    <mergeCell ref="C10:K10"/>
    <mergeCell ref="B37:J37"/>
    <mergeCell ref="B73:J73"/>
    <mergeCell ref="B15:J15"/>
    <mergeCell ref="B2:K2"/>
    <mergeCell ref="B3:K3"/>
    <mergeCell ref="B4:K4"/>
    <mergeCell ref="C8:K8"/>
    <mergeCell ref="H5:K5"/>
    <mergeCell ref="B234:J234"/>
    <mergeCell ref="B235:K235"/>
    <mergeCell ref="C11:K11"/>
    <mergeCell ref="C16:K16"/>
    <mergeCell ref="C17:K17"/>
    <mergeCell ref="C27:K27"/>
    <mergeCell ref="C35:K35"/>
    <mergeCell ref="C39:K39"/>
    <mergeCell ref="C45:K45"/>
    <mergeCell ref="C50:K50"/>
    <mergeCell ref="C59:K59"/>
    <mergeCell ref="C62:K62"/>
    <mergeCell ref="C74:K74"/>
    <mergeCell ref="C47:K47"/>
    <mergeCell ref="C202:K202"/>
    <mergeCell ref="C206:K206"/>
    <mergeCell ref="C115:K115"/>
    <mergeCell ref="C117:K117"/>
    <mergeCell ref="C112:K112"/>
    <mergeCell ref="C129:K129"/>
    <mergeCell ref="B201:J201"/>
    <mergeCell ref="B119:J119"/>
    <mergeCell ref="B146:J146"/>
    <mergeCell ref="B169:J169"/>
    <mergeCell ref="C137:K137"/>
    <mergeCell ref="C121:K121"/>
    <mergeCell ref="C132:K132"/>
    <mergeCell ref="C196:K196"/>
    <mergeCell ref="C113:K113"/>
    <mergeCell ref="B212:J212"/>
    <mergeCell ref="C148:K148"/>
    <mergeCell ref="C159:K159"/>
    <mergeCell ref="C166:K166"/>
    <mergeCell ref="C170:K170"/>
    <mergeCell ref="C171:K171"/>
    <mergeCell ref="C180:K180"/>
    <mergeCell ref="C185:K185"/>
    <mergeCell ref="C192:K192"/>
    <mergeCell ref="C199:K199"/>
    <mergeCell ref="C203:K203"/>
    <mergeCell ref="C210:K210"/>
    <mergeCell ref="B233:J233"/>
    <mergeCell ref="C65:K65"/>
    <mergeCell ref="C68:K68"/>
    <mergeCell ref="C78:K78"/>
    <mergeCell ref="C79:K79"/>
    <mergeCell ref="C89:K89"/>
    <mergeCell ref="C92:K92"/>
    <mergeCell ref="C94:K94"/>
    <mergeCell ref="C105:K105"/>
    <mergeCell ref="C106:K106"/>
    <mergeCell ref="C120:K120"/>
    <mergeCell ref="C125:K125"/>
    <mergeCell ref="C136:K136"/>
    <mergeCell ref="C141:K141"/>
    <mergeCell ref="C147:K147"/>
    <mergeCell ref="B135:J135"/>
    <mergeCell ref="C213:K213"/>
    <mergeCell ref="C219:K219"/>
    <mergeCell ref="C229:K229"/>
    <mergeCell ref="C230:K230"/>
    <mergeCell ref="B228:J228"/>
    <mergeCell ref="C214:K214"/>
    <mergeCell ref="C222:K222"/>
  </mergeCells>
  <phoneticPr fontId="62" type="noConversion"/>
  <conditionalFormatting sqref="L234">
    <cfRule type="cellIs" dxfId="0" priority="1" operator="equal">
      <formula>$K$234</formula>
    </cfRule>
  </conditionalFormatting>
  <printOptions horizontalCentered="1"/>
  <pageMargins left="0.43307086614173229" right="0.19685039370078741" top="0.59055118110236227" bottom="0.59055118110236227" header="0" footer="0"/>
  <pageSetup paperSize="9" scale="55" fitToHeight="295" orientation="portrait" r:id="rId1"/>
  <headerFooter>
    <oddFooter>&amp;R&amp;"Verdana,Negrito itálico"&amp;10Página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2"/>
  <sheetViews>
    <sheetView view="pageBreakPreview" zoomScale="130" zoomScaleNormal="130" zoomScaleSheetLayoutView="130" workbookViewId="0">
      <selection activeCell="A9" sqref="A9"/>
    </sheetView>
  </sheetViews>
  <sheetFormatPr defaultRowHeight="15" x14ac:dyDescent="0.25"/>
  <cols>
    <col min="1" max="1" width="28.140625" style="28" customWidth="1"/>
    <col min="2" max="2" width="14.140625" style="28" bestFit="1" customWidth="1"/>
    <col min="3" max="3" width="6.85546875" style="93" bestFit="1" customWidth="1"/>
    <col min="4" max="9" width="11.140625" style="28" customWidth="1"/>
    <col min="10" max="10" width="10.85546875" customWidth="1"/>
    <col min="229" max="229" width="27.42578125" customWidth="1"/>
    <col min="230" max="230" width="16" bestFit="1" customWidth="1"/>
    <col min="231" max="231" width="9.28515625" bestFit="1" customWidth="1"/>
    <col min="232" max="232" width="11.140625" bestFit="1" customWidth="1"/>
    <col min="233" max="234" width="9.7109375" bestFit="1" customWidth="1"/>
    <col min="235" max="237" width="10.7109375" bestFit="1" customWidth="1"/>
    <col min="238" max="239" width="10.85546875" bestFit="1" customWidth="1"/>
    <col min="240" max="240" width="12.28515625" customWidth="1"/>
    <col min="241" max="241" width="13.5703125" customWidth="1"/>
    <col min="242" max="242" width="14.42578125" customWidth="1"/>
    <col min="485" max="485" width="27.42578125" customWidth="1"/>
    <col min="486" max="486" width="16" bestFit="1" customWidth="1"/>
    <col min="487" max="487" width="9.28515625" bestFit="1" customWidth="1"/>
    <col min="488" max="488" width="11.140625" bestFit="1" customWidth="1"/>
    <col min="489" max="490" width="9.7109375" bestFit="1" customWidth="1"/>
    <col min="491" max="493" width="10.7109375" bestFit="1" customWidth="1"/>
    <col min="494" max="495" width="10.85546875" bestFit="1" customWidth="1"/>
    <col min="496" max="496" width="12.28515625" customWidth="1"/>
    <col min="497" max="497" width="13.5703125" customWidth="1"/>
    <col min="498" max="498" width="14.42578125" customWidth="1"/>
    <col min="741" max="741" width="27.42578125" customWidth="1"/>
    <col min="742" max="742" width="16" bestFit="1" customWidth="1"/>
    <col min="743" max="743" width="9.28515625" bestFit="1" customWidth="1"/>
    <col min="744" max="744" width="11.140625" bestFit="1" customWidth="1"/>
    <col min="745" max="746" width="9.7109375" bestFit="1" customWidth="1"/>
    <col min="747" max="749" width="10.7109375" bestFit="1" customWidth="1"/>
    <col min="750" max="751" width="10.85546875" bestFit="1" customWidth="1"/>
    <col min="752" max="752" width="12.28515625" customWidth="1"/>
    <col min="753" max="753" width="13.5703125" customWidth="1"/>
    <col min="754" max="754" width="14.42578125" customWidth="1"/>
    <col min="997" max="997" width="27.42578125" customWidth="1"/>
    <col min="998" max="998" width="16" bestFit="1" customWidth="1"/>
    <col min="999" max="999" width="9.28515625" bestFit="1" customWidth="1"/>
    <col min="1000" max="1000" width="11.140625" bestFit="1" customWidth="1"/>
    <col min="1001" max="1002" width="9.7109375" bestFit="1" customWidth="1"/>
    <col min="1003" max="1005" width="10.7109375" bestFit="1" customWidth="1"/>
    <col min="1006" max="1007" width="10.85546875" bestFit="1" customWidth="1"/>
    <col min="1008" max="1008" width="12.28515625" customWidth="1"/>
    <col min="1009" max="1009" width="13.5703125" customWidth="1"/>
    <col min="1010" max="1010" width="14.42578125" customWidth="1"/>
    <col min="1253" max="1253" width="27.42578125" customWidth="1"/>
    <col min="1254" max="1254" width="16" bestFit="1" customWidth="1"/>
    <col min="1255" max="1255" width="9.28515625" bestFit="1" customWidth="1"/>
    <col min="1256" max="1256" width="11.140625" bestFit="1" customWidth="1"/>
    <col min="1257" max="1258" width="9.7109375" bestFit="1" customWidth="1"/>
    <col min="1259" max="1261" width="10.7109375" bestFit="1" customWidth="1"/>
    <col min="1262" max="1263" width="10.85546875" bestFit="1" customWidth="1"/>
    <col min="1264" max="1264" width="12.28515625" customWidth="1"/>
    <col min="1265" max="1265" width="13.5703125" customWidth="1"/>
    <col min="1266" max="1266" width="14.42578125" customWidth="1"/>
    <col min="1509" max="1509" width="27.42578125" customWidth="1"/>
    <col min="1510" max="1510" width="16" bestFit="1" customWidth="1"/>
    <col min="1511" max="1511" width="9.28515625" bestFit="1" customWidth="1"/>
    <col min="1512" max="1512" width="11.140625" bestFit="1" customWidth="1"/>
    <col min="1513" max="1514" width="9.7109375" bestFit="1" customWidth="1"/>
    <col min="1515" max="1517" width="10.7109375" bestFit="1" customWidth="1"/>
    <col min="1518" max="1519" width="10.85546875" bestFit="1" customWidth="1"/>
    <col min="1520" max="1520" width="12.28515625" customWidth="1"/>
    <col min="1521" max="1521" width="13.5703125" customWidth="1"/>
    <col min="1522" max="1522" width="14.42578125" customWidth="1"/>
    <col min="1765" max="1765" width="27.42578125" customWidth="1"/>
    <col min="1766" max="1766" width="16" bestFit="1" customWidth="1"/>
    <col min="1767" max="1767" width="9.28515625" bestFit="1" customWidth="1"/>
    <col min="1768" max="1768" width="11.140625" bestFit="1" customWidth="1"/>
    <col min="1769" max="1770" width="9.7109375" bestFit="1" customWidth="1"/>
    <col min="1771" max="1773" width="10.7109375" bestFit="1" customWidth="1"/>
    <col min="1774" max="1775" width="10.85546875" bestFit="1" customWidth="1"/>
    <col min="1776" max="1776" width="12.28515625" customWidth="1"/>
    <col min="1777" max="1777" width="13.5703125" customWidth="1"/>
    <col min="1778" max="1778" width="14.42578125" customWidth="1"/>
    <col min="2021" max="2021" width="27.42578125" customWidth="1"/>
    <col min="2022" max="2022" width="16" bestFit="1" customWidth="1"/>
    <col min="2023" max="2023" width="9.28515625" bestFit="1" customWidth="1"/>
    <col min="2024" max="2024" width="11.140625" bestFit="1" customWidth="1"/>
    <col min="2025" max="2026" width="9.7109375" bestFit="1" customWidth="1"/>
    <col min="2027" max="2029" width="10.7109375" bestFit="1" customWidth="1"/>
    <col min="2030" max="2031" width="10.85546875" bestFit="1" customWidth="1"/>
    <col min="2032" max="2032" width="12.28515625" customWidth="1"/>
    <col min="2033" max="2033" width="13.5703125" customWidth="1"/>
    <col min="2034" max="2034" width="14.42578125" customWidth="1"/>
    <col min="2277" max="2277" width="27.42578125" customWidth="1"/>
    <col min="2278" max="2278" width="16" bestFit="1" customWidth="1"/>
    <col min="2279" max="2279" width="9.28515625" bestFit="1" customWidth="1"/>
    <col min="2280" max="2280" width="11.140625" bestFit="1" customWidth="1"/>
    <col min="2281" max="2282" width="9.7109375" bestFit="1" customWidth="1"/>
    <col min="2283" max="2285" width="10.7109375" bestFit="1" customWidth="1"/>
    <col min="2286" max="2287" width="10.85546875" bestFit="1" customWidth="1"/>
    <col min="2288" max="2288" width="12.28515625" customWidth="1"/>
    <col min="2289" max="2289" width="13.5703125" customWidth="1"/>
    <col min="2290" max="2290" width="14.42578125" customWidth="1"/>
    <col min="2533" max="2533" width="27.42578125" customWidth="1"/>
    <col min="2534" max="2534" width="16" bestFit="1" customWidth="1"/>
    <col min="2535" max="2535" width="9.28515625" bestFit="1" customWidth="1"/>
    <col min="2536" max="2536" width="11.140625" bestFit="1" customWidth="1"/>
    <col min="2537" max="2538" width="9.7109375" bestFit="1" customWidth="1"/>
    <col min="2539" max="2541" width="10.7109375" bestFit="1" customWidth="1"/>
    <col min="2542" max="2543" width="10.85546875" bestFit="1" customWidth="1"/>
    <col min="2544" max="2544" width="12.28515625" customWidth="1"/>
    <col min="2545" max="2545" width="13.5703125" customWidth="1"/>
    <col min="2546" max="2546" width="14.42578125" customWidth="1"/>
    <col min="2789" max="2789" width="27.42578125" customWidth="1"/>
    <col min="2790" max="2790" width="16" bestFit="1" customWidth="1"/>
    <col min="2791" max="2791" width="9.28515625" bestFit="1" customWidth="1"/>
    <col min="2792" max="2792" width="11.140625" bestFit="1" customWidth="1"/>
    <col min="2793" max="2794" width="9.7109375" bestFit="1" customWidth="1"/>
    <col min="2795" max="2797" width="10.7109375" bestFit="1" customWidth="1"/>
    <col min="2798" max="2799" width="10.85546875" bestFit="1" customWidth="1"/>
    <col min="2800" max="2800" width="12.28515625" customWidth="1"/>
    <col min="2801" max="2801" width="13.5703125" customWidth="1"/>
    <col min="2802" max="2802" width="14.42578125" customWidth="1"/>
    <col min="3045" max="3045" width="27.42578125" customWidth="1"/>
    <col min="3046" max="3046" width="16" bestFit="1" customWidth="1"/>
    <col min="3047" max="3047" width="9.28515625" bestFit="1" customWidth="1"/>
    <col min="3048" max="3048" width="11.140625" bestFit="1" customWidth="1"/>
    <col min="3049" max="3050" width="9.7109375" bestFit="1" customWidth="1"/>
    <col min="3051" max="3053" width="10.7109375" bestFit="1" customWidth="1"/>
    <col min="3054" max="3055" width="10.85546875" bestFit="1" customWidth="1"/>
    <col min="3056" max="3056" width="12.28515625" customWidth="1"/>
    <col min="3057" max="3057" width="13.5703125" customWidth="1"/>
    <col min="3058" max="3058" width="14.42578125" customWidth="1"/>
    <col min="3301" max="3301" width="27.42578125" customWidth="1"/>
    <col min="3302" max="3302" width="16" bestFit="1" customWidth="1"/>
    <col min="3303" max="3303" width="9.28515625" bestFit="1" customWidth="1"/>
    <col min="3304" max="3304" width="11.140625" bestFit="1" customWidth="1"/>
    <col min="3305" max="3306" width="9.7109375" bestFit="1" customWidth="1"/>
    <col min="3307" max="3309" width="10.7109375" bestFit="1" customWidth="1"/>
    <col min="3310" max="3311" width="10.85546875" bestFit="1" customWidth="1"/>
    <col min="3312" max="3312" width="12.28515625" customWidth="1"/>
    <col min="3313" max="3313" width="13.5703125" customWidth="1"/>
    <col min="3314" max="3314" width="14.42578125" customWidth="1"/>
    <col min="3557" max="3557" width="27.42578125" customWidth="1"/>
    <col min="3558" max="3558" width="16" bestFit="1" customWidth="1"/>
    <col min="3559" max="3559" width="9.28515625" bestFit="1" customWidth="1"/>
    <col min="3560" max="3560" width="11.140625" bestFit="1" customWidth="1"/>
    <col min="3561" max="3562" width="9.7109375" bestFit="1" customWidth="1"/>
    <col min="3563" max="3565" width="10.7109375" bestFit="1" customWidth="1"/>
    <col min="3566" max="3567" width="10.85546875" bestFit="1" customWidth="1"/>
    <col min="3568" max="3568" width="12.28515625" customWidth="1"/>
    <col min="3569" max="3569" width="13.5703125" customWidth="1"/>
    <col min="3570" max="3570" width="14.42578125" customWidth="1"/>
    <col min="3813" max="3813" width="27.42578125" customWidth="1"/>
    <col min="3814" max="3814" width="16" bestFit="1" customWidth="1"/>
    <col min="3815" max="3815" width="9.28515625" bestFit="1" customWidth="1"/>
    <col min="3816" max="3816" width="11.140625" bestFit="1" customWidth="1"/>
    <col min="3817" max="3818" width="9.7109375" bestFit="1" customWidth="1"/>
    <col min="3819" max="3821" width="10.7109375" bestFit="1" customWidth="1"/>
    <col min="3822" max="3823" width="10.85546875" bestFit="1" customWidth="1"/>
    <col min="3824" max="3824" width="12.28515625" customWidth="1"/>
    <col min="3825" max="3825" width="13.5703125" customWidth="1"/>
    <col min="3826" max="3826" width="14.42578125" customWidth="1"/>
    <col min="4069" max="4069" width="27.42578125" customWidth="1"/>
    <col min="4070" max="4070" width="16" bestFit="1" customWidth="1"/>
    <col min="4071" max="4071" width="9.28515625" bestFit="1" customWidth="1"/>
    <col min="4072" max="4072" width="11.140625" bestFit="1" customWidth="1"/>
    <col min="4073" max="4074" width="9.7109375" bestFit="1" customWidth="1"/>
    <col min="4075" max="4077" width="10.7109375" bestFit="1" customWidth="1"/>
    <col min="4078" max="4079" width="10.85546875" bestFit="1" customWidth="1"/>
    <col min="4080" max="4080" width="12.28515625" customWidth="1"/>
    <col min="4081" max="4081" width="13.5703125" customWidth="1"/>
    <col min="4082" max="4082" width="14.42578125" customWidth="1"/>
    <col min="4325" max="4325" width="27.42578125" customWidth="1"/>
    <col min="4326" max="4326" width="16" bestFit="1" customWidth="1"/>
    <col min="4327" max="4327" width="9.28515625" bestFit="1" customWidth="1"/>
    <col min="4328" max="4328" width="11.140625" bestFit="1" customWidth="1"/>
    <col min="4329" max="4330" width="9.7109375" bestFit="1" customWidth="1"/>
    <col min="4331" max="4333" width="10.7109375" bestFit="1" customWidth="1"/>
    <col min="4334" max="4335" width="10.85546875" bestFit="1" customWidth="1"/>
    <col min="4336" max="4336" width="12.28515625" customWidth="1"/>
    <col min="4337" max="4337" width="13.5703125" customWidth="1"/>
    <col min="4338" max="4338" width="14.42578125" customWidth="1"/>
    <col min="4581" max="4581" width="27.42578125" customWidth="1"/>
    <col min="4582" max="4582" width="16" bestFit="1" customWidth="1"/>
    <col min="4583" max="4583" width="9.28515625" bestFit="1" customWidth="1"/>
    <col min="4584" max="4584" width="11.140625" bestFit="1" customWidth="1"/>
    <col min="4585" max="4586" width="9.7109375" bestFit="1" customWidth="1"/>
    <col min="4587" max="4589" width="10.7109375" bestFit="1" customWidth="1"/>
    <col min="4590" max="4591" width="10.85546875" bestFit="1" customWidth="1"/>
    <col min="4592" max="4592" width="12.28515625" customWidth="1"/>
    <col min="4593" max="4593" width="13.5703125" customWidth="1"/>
    <col min="4594" max="4594" width="14.42578125" customWidth="1"/>
    <col min="4837" max="4837" width="27.42578125" customWidth="1"/>
    <col min="4838" max="4838" width="16" bestFit="1" customWidth="1"/>
    <col min="4839" max="4839" width="9.28515625" bestFit="1" customWidth="1"/>
    <col min="4840" max="4840" width="11.140625" bestFit="1" customWidth="1"/>
    <col min="4841" max="4842" width="9.7109375" bestFit="1" customWidth="1"/>
    <col min="4843" max="4845" width="10.7109375" bestFit="1" customWidth="1"/>
    <col min="4846" max="4847" width="10.85546875" bestFit="1" customWidth="1"/>
    <col min="4848" max="4848" width="12.28515625" customWidth="1"/>
    <col min="4849" max="4849" width="13.5703125" customWidth="1"/>
    <col min="4850" max="4850" width="14.42578125" customWidth="1"/>
    <col min="5093" max="5093" width="27.42578125" customWidth="1"/>
    <col min="5094" max="5094" width="16" bestFit="1" customWidth="1"/>
    <col min="5095" max="5095" width="9.28515625" bestFit="1" customWidth="1"/>
    <col min="5096" max="5096" width="11.140625" bestFit="1" customWidth="1"/>
    <col min="5097" max="5098" width="9.7109375" bestFit="1" customWidth="1"/>
    <col min="5099" max="5101" width="10.7109375" bestFit="1" customWidth="1"/>
    <col min="5102" max="5103" width="10.85546875" bestFit="1" customWidth="1"/>
    <col min="5104" max="5104" width="12.28515625" customWidth="1"/>
    <col min="5105" max="5105" width="13.5703125" customWidth="1"/>
    <col min="5106" max="5106" width="14.42578125" customWidth="1"/>
    <col min="5349" max="5349" width="27.42578125" customWidth="1"/>
    <col min="5350" max="5350" width="16" bestFit="1" customWidth="1"/>
    <col min="5351" max="5351" width="9.28515625" bestFit="1" customWidth="1"/>
    <col min="5352" max="5352" width="11.140625" bestFit="1" customWidth="1"/>
    <col min="5353" max="5354" width="9.7109375" bestFit="1" customWidth="1"/>
    <col min="5355" max="5357" width="10.7109375" bestFit="1" customWidth="1"/>
    <col min="5358" max="5359" width="10.85546875" bestFit="1" customWidth="1"/>
    <col min="5360" max="5360" width="12.28515625" customWidth="1"/>
    <col min="5361" max="5361" width="13.5703125" customWidth="1"/>
    <col min="5362" max="5362" width="14.42578125" customWidth="1"/>
    <col min="5605" max="5605" width="27.42578125" customWidth="1"/>
    <col min="5606" max="5606" width="16" bestFit="1" customWidth="1"/>
    <col min="5607" max="5607" width="9.28515625" bestFit="1" customWidth="1"/>
    <col min="5608" max="5608" width="11.140625" bestFit="1" customWidth="1"/>
    <col min="5609" max="5610" width="9.7109375" bestFit="1" customWidth="1"/>
    <col min="5611" max="5613" width="10.7109375" bestFit="1" customWidth="1"/>
    <col min="5614" max="5615" width="10.85546875" bestFit="1" customWidth="1"/>
    <col min="5616" max="5616" width="12.28515625" customWidth="1"/>
    <col min="5617" max="5617" width="13.5703125" customWidth="1"/>
    <col min="5618" max="5618" width="14.42578125" customWidth="1"/>
    <col min="5861" max="5861" width="27.42578125" customWidth="1"/>
    <col min="5862" max="5862" width="16" bestFit="1" customWidth="1"/>
    <col min="5863" max="5863" width="9.28515625" bestFit="1" customWidth="1"/>
    <col min="5864" max="5864" width="11.140625" bestFit="1" customWidth="1"/>
    <col min="5865" max="5866" width="9.7109375" bestFit="1" customWidth="1"/>
    <col min="5867" max="5869" width="10.7109375" bestFit="1" customWidth="1"/>
    <col min="5870" max="5871" width="10.85546875" bestFit="1" customWidth="1"/>
    <col min="5872" max="5872" width="12.28515625" customWidth="1"/>
    <col min="5873" max="5873" width="13.5703125" customWidth="1"/>
    <col min="5874" max="5874" width="14.42578125" customWidth="1"/>
    <col min="6117" max="6117" width="27.42578125" customWidth="1"/>
    <col min="6118" max="6118" width="16" bestFit="1" customWidth="1"/>
    <col min="6119" max="6119" width="9.28515625" bestFit="1" customWidth="1"/>
    <col min="6120" max="6120" width="11.140625" bestFit="1" customWidth="1"/>
    <col min="6121" max="6122" width="9.7109375" bestFit="1" customWidth="1"/>
    <col min="6123" max="6125" width="10.7109375" bestFit="1" customWidth="1"/>
    <col min="6126" max="6127" width="10.85546875" bestFit="1" customWidth="1"/>
    <col min="6128" max="6128" width="12.28515625" customWidth="1"/>
    <col min="6129" max="6129" width="13.5703125" customWidth="1"/>
    <col min="6130" max="6130" width="14.42578125" customWidth="1"/>
    <col min="6373" max="6373" width="27.42578125" customWidth="1"/>
    <col min="6374" max="6374" width="16" bestFit="1" customWidth="1"/>
    <col min="6375" max="6375" width="9.28515625" bestFit="1" customWidth="1"/>
    <col min="6376" max="6376" width="11.140625" bestFit="1" customWidth="1"/>
    <col min="6377" max="6378" width="9.7109375" bestFit="1" customWidth="1"/>
    <col min="6379" max="6381" width="10.7109375" bestFit="1" customWidth="1"/>
    <col min="6382" max="6383" width="10.85546875" bestFit="1" customWidth="1"/>
    <col min="6384" max="6384" width="12.28515625" customWidth="1"/>
    <col min="6385" max="6385" width="13.5703125" customWidth="1"/>
    <col min="6386" max="6386" width="14.42578125" customWidth="1"/>
    <col min="6629" max="6629" width="27.42578125" customWidth="1"/>
    <col min="6630" max="6630" width="16" bestFit="1" customWidth="1"/>
    <col min="6631" max="6631" width="9.28515625" bestFit="1" customWidth="1"/>
    <col min="6632" max="6632" width="11.140625" bestFit="1" customWidth="1"/>
    <col min="6633" max="6634" width="9.7109375" bestFit="1" customWidth="1"/>
    <col min="6635" max="6637" width="10.7109375" bestFit="1" customWidth="1"/>
    <col min="6638" max="6639" width="10.85546875" bestFit="1" customWidth="1"/>
    <col min="6640" max="6640" width="12.28515625" customWidth="1"/>
    <col min="6641" max="6641" width="13.5703125" customWidth="1"/>
    <col min="6642" max="6642" width="14.42578125" customWidth="1"/>
    <col min="6885" max="6885" width="27.42578125" customWidth="1"/>
    <col min="6886" max="6886" width="16" bestFit="1" customWidth="1"/>
    <col min="6887" max="6887" width="9.28515625" bestFit="1" customWidth="1"/>
    <col min="6888" max="6888" width="11.140625" bestFit="1" customWidth="1"/>
    <col min="6889" max="6890" width="9.7109375" bestFit="1" customWidth="1"/>
    <col min="6891" max="6893" width="10.7109375" bestFit="1" customWidth="1"/>
    <col min="6894" max="6895" width="10.85546875" bestFit="1" customWidth="1"/>
    <col min="6896" max="6896" width="12.28515625" customWidth="1"/>
    <col min="6897" max="6897" width="13.5703125" customWidth="1"/>
    <col min="6898" max="6898" width="14.42578125" customWidth="1"/>
    <col min="7141" max="7141" width="27.42578125" customWidth="1"/>
    <col min="7142" max="7142" width="16" bestFit="1" customWidth="1"/>
    <col min="7143" max="7143" width="9.28515625" bestFit="1" customWidth="1"/>
    <col min="7144" max="7144" width="11.140625" bestFit="1" customWidth="1"/>
    <col min="7145" max="7146" width="9.7109375" bestFit="1" customWidth="1"/>
    <col min="7147" max="7149" width="10.7109375" bestFit="1" customWidth="1"/>
    <col min="7150" max="7151" width="10.85546875" bestFit="1" customWidth="1"/>
    <col min="7152" max="7152" width="12.28515625" customWidth="1"/>
    <col min="7153" max="7153" width="13.5703125" customWidth="1"/>
    <col min="7154" max="7154" width="14.42578125" customWidth="1"/>
    <col min="7397" max="7397" width="27.42578125" customWidth="1"/>
    <col min="7398" max="7398" width="16" bestFit="1" customWidth="1"/>
    <col min="7399" max="7399" width="9.28515625" bestFit="1" customWidth="1"/>
    <col min="7400" max="7400" width="11.140625" bestFit="1" customWidth="1"/>
    <col min="7401" max="7402" width="9.7109375" bestFit="1" customWidth="1"/>
    <col min="7403" max="7405" width="10.7109375" bestFit="1" customWidth="1"/>
    <col min="7406" max="7407" width="10.85546875" bestFit="1" customWidth="1"/>
    <col min="7408" max="7408" width="12.28515625" customWidth="1"/>
    <col min="7409" max="7409" width="13.5703125" customWidth="1"/>
    <col min="7410" max="7410" width="14.42578125" customWidth="1"/>
    <col min="7653" max="7653" width="27.42578125" customWidth="1"/>
    <col min="7654" max="7654" width="16" bestFit="1" customWidth="1"/>
    <col min="7655" max="7655" width="9.28515625" bestFit="1" customWidth="1"/>
    <col min="7656" max="7656" width="11.140625" bestFit="1" customWidth="1"/>
    <col min="7657" max="7658" width="9.7109375" bestFit="1" customWidth="1"/>
    <col min="7659" max="7661" width="10.7109375" bestFit="1" customWidth="1"/>
    <col min="7662" max="7663" width="10.85546875" bestFit="1" customWidth="1"/>
    <col min="7664" max="7664" width="12.28515625" customWidth="1"/>
    <col min="7665" max="7665" width="13.5703125" customWidth="1"/>
    <col min="7666" max="7666" width="14.42578125" customWidth="1"/>
    <col min="7909" max="7909" width="27.42578125" customWidth="1"/>
    <col min="7910" max="7910" width="16" bestFit="1" customWidth="1"/>
    <col min="7911" max="7911" width="9.28515625" bestFit="1" customWidth="1"/>
    <col min="7912" max="7912" width="11.140625" bestFit="1" customWidth="1"/>
    <col min="7913" max="7914" width="9.7109375" bestFit="1" customWidth="1"/>
    <col min="7915" max="7917" width="10.7109375" bestFit="1" customWidth="1"/>
    <col min="7918" max="7919" width="10.85546875" bestFit="1" customWidth="1"/>
    <col min="7920" max="7920" width="12.28515625" customWidth="1"/>
    <col min="7921" max="7921" width="13.5703125" customWidth="1"/>
    <col min="7922" max="7922" width="14.42578125" customWidth="1"/>
    <col min="8165" max="8165" width="27.42578125" customWidth="1"/>
    <col min="8166" max="8166" width="16" bestFit="1" customWidth="1"/>
    <col min="8167" max="8167" width="9.28515625" bestFit="1" customWidth="1"/>
    <col min="8168" max="8168" width="11.140625" bestFit="1" customWidth="1"/>
    <col min="8169" max="8170" width="9.7109375" bestFit="1" customWidth="1"/>
    <col min="8171" max="8173" width="10.7109375" bestFit="1" customWidth="1"/>
    <col min="8174" max="8175" width="10.85546875" bestFit="1" customWidth="1"/>
    <col min="8176" max="8176" width="12.28515625" customWidth="1"/>
    <col min="8177" max="8177" width="13.5703125" customWidth="1"/>
    <col min="8178" max="8178" width="14.42578125" customWidth="1"/>
    <col min="8421" max="8421" width="27.42578125" customWidth="1"/>
    <col min="8422" max="8422" width="16" bestFit="1" customWidth="1"/>
    <col min="8423" max="8423" width="9.28515625" bestFit="1" customWidth="1"/>
    <col min="8424" max="8424" width="11.140625" bestFit="1" customWidth="1"/>
    <col min="8425" max="8426" width="9.7109375" bestFit="1" customWidth="1"/>
    <col min="8427" max="8429" width="10.7109375" bestFit="1" customWidth="1"/>
    <col min="8430" max="8431" width="10.85546875" bestFit="1" customWidth="1"/>
    <col min="8432" max="8432" width="12.28515625" customWidth="1"/>
    <col min="8433" max="8433" width="13.5703125" customWidth="1"/>
    <col min="8434" max="8434" width="14.42578125" customWidth="1"/>
    <col min="8677" max="8677" width="27.42578125" customWidth="1"/>
    <col min="8678" max="8678" width="16" bestFit="1" customWidth="1"/>
    <col min="8679" max="8679" width="9.28515625" bestFit="1" customWidth="1"/>
    <col min="8680" max="8680" width="11.140625" bestFit="1" customWidth="1"/>
    <col min="8681" max="8682" width="9.7109375" bestFit="1" customWidth="1"/>
    <col min="8683" max="8685" width="10.7109375" bestFit="1" customWidth="1"/>
    <col min="8686" max="8687" width="10.85546875" bestFit="1" customWidth="1"/>
    <col min="8688" max="8688" width="12.28515625" customWidth="1"/>
    <col min="8689" max="8689" width="13.5703125" customWidth="1"/>
    <col min="8690" max="8690" width="14.42578125" customWidth="1"/>
    <col min="8933" max="8933" width="27.42578125" customWidth="1"/>
    <col min="8934" max="8934" width="16" bestFit="1" customWidth="1"/>
    <col min="8935" max="8935" width="9.28515625" bestFit="1" customWidth="1"/>
    <col min="8936" max="8936" width="11.140625" bestFit="1" customWidth="1"/>
    <col min="8937" max="8938" width="9.7109375" bestFit="1" customWidth="1"/>
    <col min="8939" max="8941" width="10.7109375" bestFit="1" customWidth="1"/>
    <col min="8942" max="8943" width="10.85546875" bestFit="1" customWidth="1"/>
    <col min="8944" max="8944" width="12.28515625" customWidth="1"/>
    <col min="8945" max="8945" width="13.5703125" customWidth="1"/>
    <col min="8946" max="8946" width="14.42578125" customWidth="1"/>
    <col min="9189" max="9189" width="27.42578125" customWidth="1"/>
    <col min="9190" max="9190" width="16" bestFit="1" customWidth="1"/>
    <col min="9191" max="9191" width="9.28515625" bestFit="1" customWidth="1"/>
    <col min="9192" max="9192" width="11.140625" bestFit="1" customWidth="1"/>
    <col min="9193" max="9194" width="9.7109375" bestFit="1" customWidth="1"/>
    <col min="9195" max="9197" width="10.7109375" bestFit="1" customWidth="1"/>
    <col min="9198" max="9199" width="10.85546875" bestFit="1" customWidth="1"/>
    <col min="9200" max="9200" width="12.28515625" customWidth="1"/>
    <col min="9201" max="9201" width="13.5703125" customWidth="1"/>
    <col min="9202" max="9202" width="14.42578125" customWidth="1"/>
    <col min="9445" max="9445" width="27.42578125" customWidth="1"/>
    <col min="9446" max="9446" width="16" bestFit="1" customWidth="1"/>
    <col min="9447" max="9447" width="9.28515625" bestFit="1" customWidth="1"/>
    <col min="9448" max="9448" width="11.140625" bestFit="1" customWidth="1"/>
    <col min="9449" max="9450" width="9.7109375" bestFit="1" customWidth="1"/>
    <col min="9451" max="9453" width="10.7109375" bestFit="1" customWidth="1"/>
    <col min="9454" max="9455" width="10.85546875" bestFit="1" customWidth="1"/>
    <col min="9456" max="9456" width="12.28515625" customWidth="1"/>
    <col min="9457" max="9457" width="13.5703125" customWidth="1"/>
    <col min="9458" max="9458" width="14.42578125" customWidth="1"/>
    <col min="9701" max="9701" width="27.42578125" customWidth="1"/>
    <col min="9702" max="9702" width="16" bestFit="1" customWidth="1"/>
    <col min="9703" max="9703" width="9.28515625" bestFit="1" customWidth="1"/>
    <col min="9704" max="9704" width="11.140625" bestFit="1" customWidth="1"/>
    <col min="9705" max="9706" width="9.7109375" bestFit="1" customWidth="1"/>
    <col min="9707" max="9709" width="10.7109375" bestFit="1" customWidth="1"/>
    <col min="9710" max="9711" width="10.85546875" bestFit="1" customWidth="1"/>
    <col min="9712" max="9712" width="12.28515625" customWidth="1"/>
    <col min="9713" max="9713" width="13.5703125" customWidth="1"/>
    <col min="9714" max="9714" width="14.42578125" customWidth="1"/>
    <col min="9957" max="9957" width="27.42578125" customWidth="1"/>
    <col min="9958" max="9958" width="16" bestFit="1" customWidth="1"/>
    <col min="9959" max="9959" width="9.28515625" bestFit="1" customWidth="1"/>
    <col min="9960" max="9960" width="11.140625" bestFit="1" customWidth="1"/>
    <col min="9961" max="9962" width="9.7109375" bestFit="1" customWidth="1"/>
    <col min="9963" max="9965" width="10.7109375" bestFit="1" customWidth="1"/>
    <col min="9966" max="9967" width="10.85546875" bestFit="1" customWidth="1"/>
    <col min="9968" max="9968" width="12.28515625" customWidth="1"/>
    <col min="9969" max="9969" width="13.5703125" customWidth="1"/>
    <col min="9970" max="9970" width="14.42578125" customWidth="1"/>
    <col min="10213" max="10213" width="27.42578125" customWidth="1"/>
    <col min="10214" max="10214" width="16" bestFit="1" customWidth="1"/>
    <col min="10215" max="10215" width="9.28515625" bestFit="1" customWidth="1"/>
    <col min="10216" max="10216" width="11.140625" bestFit="1" customWidth="1"/>
    <col min="10217" max="10218" width="9.7109375" bestFit="1" customWidth="1"/>
    <col min="10219" max="10221" width="10.7109375" bestFit="1" customWidth="1"/>
    <col min="10222" max="10223" width="10.85546875" bestFit="1" customWidth="1"/>
    <col min="10224" max="10224" width="12.28515625" customWidth="1"/>
    <col min="10225" max="10225" width="13.5703125" customWidth="1"/>
    <col min="10226" max="10226" width="14.42578125" customWidth="1"/>
    <col min="10469" max="10469" width="27.42578125" customWidth="1"/>
    <col min="10470" max="10470" width="16" bestFit="1" customWidth="1"/>
    <col min="10471" max="10471" width="9.28515625" bestFit="1" customWidth="1"/>
    <col min="10472" max="10472" width="11.140625" bestFit="1" customWidth="1"/>
    <col min="10473" max="10474" width="9.7109375" bestFit="1" customWidth="1"/>
    <col min="10475" max="10477" width="10.7109375" bestFit="1" customWidth="1"/>
    <col min="10478" max="10479" width="10.85546875" bestFit="1" customWidth="1"/>
    <col min="10480" max="10480" width="12.28515625" customWidth="1"/>
    <col min="10481" max="10481" width="13.5703125" customWidth="1"/>
    <col min="10482" max="10482" width="14.42578125" customWidth="1"/>
    <col min="10725" max="10725" width="27.42578125" customWidth="1"/>
    <col min="10726" max="10726" width="16" bestFit="1" customWidth="1"/>
    <col min="10727" max="10727" width="9.28515625" bestFit="1" customWidth="1"/>
    <col min="10728" max="10728" width="11.140625" bestFit="1" customWidth="1"/>
    <col min="10729" max="10730" width="9.7109375" bestFit="1" customWidth="1"/>
    <col min="10731" max="10733" width="10.7109375" bestFit="1" customWidth="1"/>
    <col min="10734" max="10735" width="10.85546875" bestFit="1" customWidth="1"/>
    <col min="10736" max="10736" width="12.28515625" customWidth="1"/>
    <col min="10737" max="10737" width="13.5703125" customWidth="1"/>
    <col min="10738" max="10738" width="14.42578125" customWidth="1"/>
    <col min="10981" max="10981" width="27.42578125" customWidth="1"/>
    <col min="10982" max="10982" width="16" bestFit="1" customWidth="1"/>
    <col min="10983" max="10983" width="9.28515625" bestFit="1" customWidth="1"/>
    <col min="10984" max="10984" width="11.140625" bestFit="1" customWidth="1"/>
    <col min="10985" max="10986" width="9.7109375" bestFit="1" customWidth="1"/>
    <col min="10987" max="10989" width="10.7109375" bestFit="1" customWidth="1"/>
    <col min="10990" max="10991" width="10.85546875" bestFit="1" customWidth="1"/>
    <col min="10992" max="10992" width="12.28515625" customWidth="1"/>
    <col min="10993" max="10993" width="13.5703125" customWidth="1"/>
    <col min="10994" max="10994" width="14.42578125" customWidth="1"/>
    <col min="11237" max="11237" width="27.42578125" customWidth="1"/>
    <col min="11238" max="11238" width="16" bestFit="1" customWidth="1"/>
    <col min="11239" max="11239" width="9.28515625" bestFit="1" customWidth="1"/>
    <col min="11240" max="11240" width="11.140625" bestFit="1" customWidth="1"/>
    <col min="11241" max="11242" width="9.7109375" bestFit="1" customWidth="1"/>
    <col min="11243" max="11245" width="10.7109375" bestFit="1" customWidth="1"/>
    <col min="11246" max="11247" width="10.85546875" bestFit="1" customWidth="1"/>
    <col min="11248" max="11248" width="12.28515625" customWidth="1"/>
    <col min="11249" max="11249" width="13.5703125" customWidth="1"/>
    <col min="11250" max="11250" width="14.42578125" customWidth="1"/>
    <col min="11493" max="11493" width="27.42578125" customWidth="1"/>
    <col min="11494" max="11494" width="16" bestFit="1" customWidth="1"/>
    <col min="11495" max="11495" width="9.28515625" bestFit="1" customWidth="1"/>
    <col min="11496" max="11496" width="11.140625" bestFit="1" customWidth="1"/>
    <col min="11497" max="11498" width="9.7109375" bestFit="1" customWidth="1"/>
    <col min="11499" max="11501" width="10.7109375" bestFit="1" customWidth="1"/>
    <col min="11502" max="11503" width="10.85546875" bestFit="1" customWidth="1"/>
    <col min="11504" max="11504" width="12.28515625" customWidth="1"/>
    <col min="11505" max="11505" width="13.5703125" customWidth="1"/>
    <col min="11506" max="11506" width="14.42578125" customWidth="1"/>
    <col min="11749" max="11749" width="27.42578125" customWidth="1"/>
    <col min="11750" max="11750" width="16" bestFit="1" customWidth="1"/>
    <col min="11751" max="11751" width="9.28515625" bestFit="1" customWidth="1"/>
    <col min="11752" max="11752" width="11.140625" bestFit="1" customWidth="1"/>
    <col min="11753" max="11754" width="9.7109375" bestFit="1" customWidth="1"/>
    <col min="11755" max="11757" width="10.7109375" bestFit="1" customWidth="1"/>
    <col min="11758" max="11759" width="10.85546875" bestFit="1" customWidth="1"/>
    <col min="11760" max="11760" width="12.28515625" customWidth="1"/>
    <col min="11761" max="11761" width="13.5703125" customWidth="1"/>
    <col min="11762" max="11762" width="14.42578125" customWidth="1"/>
    <col min="12005" max="12005" width="27.42578125" customWidth="1"/>
    <col min="12006" max="12006" width="16" bestFit="1" customWidth="1"/>
    <col min="12007" max="12007" width="9.28515625" bestFit="1" customWidth="1"/>
    <col min="12008" max="12008" width="11.140625" bestFit="1" customWidth="1"/>
    <col min="12009" max="12010" width="9.7109375" bestFit="1" customWidth="1"/>
    <col min="12011" max="12013" width="10.7109375" bestFit="1" customWidth="1"/>
    <col min="12014" max="12015" width="10.85546875" bestFit="1" customWidth="1"/>
    <col min="12016" max="12016" width="12.28515625" customWidth="1"/>
    <col min="12017" max="12017" width="13.5703125" customWidth="1"/>
    <col min="12018" max="12018" width="14.42578125" customWidth="1"/>
    <col min="12261" max="12261" width="27.42578125" customWidth="1"/>
    <col min="12262" max="12262" width="16" bestFit="1" customWidth="1"/>
    <col min="12263" max="12263" width="9.28515625" bestFit="1" customWidth="1"/>
    <col min="12264" max="12264" width="11.140625" bestFit="1" customWidth="1"/>
    <col min="12265" max="12266" width="9.7109375" bestFit="1" customWidth="1"/>
    <col min="12267" max="12269" width="10.7109375" bestFit="1" customWidth="1"/>
    <col min="12270" max="12271" width="10.85546875" bestFit="1" customWidth="1"/>
    <col min="12272" max="12272" width="12.28515625" customWidth="1"/>
    <col min="12273" max="12273" width="13.5703125" customWidth="1"/>
    <col min="12274" max="12274" width="14.42578125" customWidth="1"/>
    <col min="12517" max="12517" width="27.42578125" customWidth="1"/>
    <col min="12518" max="12518" width="16" bestFit="1" customWidth="1"/>
    <col min="12519" max="12519" width="9.28515625" bestFit="1" customWidth="1"/>
    <col min="12520" max="12520" width="11.140625" bestFit="1" customWidth="1"/>
    <col min="12521" max="12522" width="9.7109375" bestFit="1" customWidth="1"/>
    <col min="12523" max="12525" width="10.7109375" bestFit="1" customWidth="1"/>
    <col min="12526" max="12527" width="10.85546875" bestFit="1" customWidth="1"/>
    <col min="12528" max="12528" width="12.28515625" customWidth="1"/>
    <col min="12529" max="12529" width="13.5703125" customWidth="1"/>
    <col min="12530" max="12530" width="14.42578125" customWidth="1"/>
    <col min="12773" max="12773" width="27.42578125" customWidth="1"/>
    <col min="12774" max="12774" width="16" bestFit="1" customWidth="1"/>
    <col min="12775" max="12775" width="9.28515625" bestFit="1" customWidth="1"/>
    <col min="12776" max="12776" width="11.140625" bestFit="1" customWidth="1"/>
    <col min="12777" max="12778" width="9.7109375" bestFit="1" customWidth="1"/>
    <col min="12779" max="12781" width="10.7109375" bestFit="1" customWidth="1"/>
    <col min="12782" max="12783" width="10.85546875" bestFit="1" customWidth="1"/>
    <col min="12784" max="12784" width="12.28515625" customWidth="1"/>
    <col min="12785" max="12785" width="13.5703125" customWidth="1"/>
    <col min="12786" max="12786" width="14.42578125" customWidth="1"/>
    <col min="13029" max="13029" width="27.42578125" customWidth="1"/>
    <col min="13030" max="13030" width="16" bestFit="1" customWidth="1"/>
    <col min="13031" max="13031" width="9.28515625" bestFit="1" customWidth="1"/>
    <col min="13032" max="13032" width="11.140625" bestFit="1" customWidth="1"/>
    <col min="13033" max="13034" width="9.7109375" bestFit="1" customWidth="1"/>
    <col min="13035" max="13037" width="10.7109375" bestFit="1" customWidth="1"/>
    <col min="13038" max="13039" width="10.85546875" bestFit="1" customWidth="1"/>
    <col min="13040" max="13040" width="12.28515625" customWidth="1"/>
    <col min="13041" max="13041" width="13.5703125" customWidth="1"/>
    <col min="13042" max="13042" width="14.42578125" customWidth="1"/>
    <col min="13285" max="13285" width="27.42578125" customWidth="1"/>
    <col min="13286" max="13286" width="16" bestFit="1" customWidth="1"/>
    <col min="13287" max="13287" width="9.28515625" bestFit="1" customWidth="1"/>
    <col min="13288" max="13288" width="11.140625" bestFit="1" customWidth="1"/>
    <col min="13289" max="13290" width="9.7109375" bestFit="1" customWidth="1"/>
    <col min="13291" max="13293" width="10.7109375" bestFit="1" customWidth="1"/>
    <col min="13294" max="13295" width="10.85546875" bestFit="1" customWidth="1"/>
    <col min="13296" max="13296" width="12.28515625" customWidth="1"/>
    <col min="13297" max="13297" width="13.5703125" customWidth="1"/>
    <col min="13298" max="13298" width="14.42578125" customWidth="1"/>
    <col min="13541" max="13541" width="27.42578125" customWidth="1"/>
    <col min="13542" max="13542" width="16" bestFit="1" customWidth="1"/>
    <col min="13543" max="13543" width="9.28515625" bestFit="1" customWidth="1"/>
    <col min="13544" max="13544" width="11.140625" bestFit="1" customWidth="1"/>
    <col min="13545" max="13546" width="9.7109375" bestFit="1" customWidth="1"/>
    <col min="13547" max="13549" width="10.7109375" bestFit="1" customWidth="1"/>
    <col min="13550" max="13551" width="10.85546875" bestFit="1" customWidth="1"/>
    <col min="13552" max="13552" width="12.28515625" customWidth="1"/>
    <col min="13553" max="13553" width="13.5703125" customWidth="1"/>
    <col min="13554" max="13554" width="14.42578125" customWidth="1"/>
    <col min="13797" max="13797" width="27.42578125" customWidth="1"/>
    <col min="13798" max="13798" width="16" bestFit="1" customWidth="1"/>
    <col min="13799" max="13799" width="9.28515625" bestFit="1" customWidth="1"/>
    <col min="13800" max="13800" width="11.140625" bestFit="1" customWidth="1"/>
    <col min="13801" max="13802" width="9.7109375" bestFit="1" customWidth="1"/>
    <col min="13803" max="13805" width="10.7109375" bestFit="1" customWidth="1"/>
    <col min="13806" max="13807" width="10.85546875" bestFit="1" customWidth="1"/>
    <col min="13808" max="13808" width="12.28515625" customWidth="1"/>
    <col min="13809" max="13809" width="13.5703125" customWidth="1"/>
    <col min="13810" max="13810" width="14.42578125" customWidth="1"/>
    <col min="14053" max="14053" width="27.42578125" customWidth="1"/>
    <col min="14054" max="14054" width="16" bestFit="1" customWidth="1"/>
    <col min="14055" max="14055" width="9.28515625" bestFit="1" customWidth="1"/>
    <col min="14056" max="14056" width="11.140625" bestFit="1" customWidth="1"/>
    <col min="14057" max="14058" width="9.7109375" bestFit="1" customWidth="1"/>
    <col min="14059" max="14061" width="10.7109375" bestFit="1" customWidth="1"/>
    <col min="14062" max="14063" width="10.85546875" bestFit="1" customWidth="1"/>
    <col min="14064" max="14064" width="12.28515625" customWidth="1"/>
    <col min="14065" max="14065" width="13.5703125" customWidth="1"/>
    <col min="14066" max="14066" width="14.42578125" customWidth="1"/>
    <col min="14309" max="14309" width="27.42578125" customWidth="1"/>
    <col min="14310" max="14310" width="16" bestFit="1" customWidth="1"/>
    <col min="14311" max="14311" width="9.28515625" bestFit="1" customWidth="1"/>
    <col min="14312" max="14312" width="11.140625" bestFit="1" customWidth="1"/>
    <col min="14313" max="14314" width="9.7109375" bestFit="1" customWidth="1"/>
    <col min="14315" max="14317" width="10.7109375" bestFit="1" customWidth="1"/>
    <col min="14318" max="14319" width="10.85546875" bestFit="1" customWidth="1"/>
    <col min="14320" max="14320" width="12.28515625" customWidth="1"/>
    <col min="14321" max="14321" width="13.5703125" customWidth="1"/>
    <col min="14322" max="14322" width="14.42578125" customWidth="1"/>
    <col min="14565" max="14565" width="27.42578125" customWidth="1"/>
    <col min="14566" max="14566" width="16" bestFit="1" customWidth="1"/>
    <col min="14567" max="14567" width="9.28515625" bestFit="1" customWidth="1"/>
    <col min="14568" max="14568" width="11.140625" bestFit="1" customWidth="1"/>
    <col min="14569" max="14570" width="9.7109375" bestFit="1" customWidth="1"/>
    <col min="14571" max="14573" width="10.7109375" bestFit="1" customWidth="1"/>
    <col min="14574" max="14575" width="10.85546875" bestFit="1" customWidth="1"/>
    <col min="14576" max="14576" width="12.28515625" customWidth="1"/>
    <col min="14577" max="14577" width="13.5703125" customWidth="1"/>
    <col min="14578" max="14578" width="14.42578125" customWidth="1"/>
    <col min="14821" max="14821" width="27.42578125" customWidth="1"/>
    <col min="14822" max="14822" width="16" bestFit="1" customWidth="1"/>
    <col min="14823" max="14823" width="9.28515625" bestFit="1" customWidth="1"/>
    <col min="14824" max="14824" width="11.140625" bestFit="1" customWidth="1"/>
    <col min="14825" max="14826" width="9.7109375" bestFit="1" customWidth="1"/>
    <col min="14827" max="14829" width="10.7109375" bestFit="1" customWidth="1"/>
    <col min="14830" max="14831" width="10.85546875" bestFit="1" customWidth="1"/>
    <col min="14832" max="14832" width="12.28515625" customWidth="1"/>
    <col min="14833" max="14833" width="13.5703125" customWidth="1"/>
    <col min="14834" max="14834" width="14.42578125" customWidth="1"/>
    <col min="15077" max="15077" width="27.42578125" customWidth="1"/>
    <col min="15078" max="15078" width="16" bestFit="1" customWidth="1"/>
    <col min="15079" max="15079" width="9.28515625" bestFit="1" customWidth="1"/>
    <col min="15080" max="15080" width="11.140625" bestFit="1" customWidth="1"/>
    <col min="15081" max="15082" width="9.7109375" bestFit="1" customWidth="1"/>
    <col min="15083" max="15085" width="10.7109375" bestFit="1" customWidth="1"/>
    <col min="15086" max="15087" width="10.85546875" bestFit="1" customWidth="1"/>
    <col min="15088" max="15088" width="12.28515625" customWidth="1"/>
    <col min="15089" max="15089" width="13.5703125" customWidth="1"/>
    <col min="15090" max="15090" width="14.42578125" customWidth="1"/>
    <col min="15333" max="15333" width="27.42578125" customWidth="1"/>
    <col min="15334" max="15334" width="16" bestFit="1" customWidth="1"/>
    <col min="15335" max="15335" width="9.28515625" bestFit="1" customWidth="1"/>
    <col min="15336" max="15336" width="11.140625" bestFit="1" customWidth="1"/>
    <col min="15337" max="15338" width="9.7109375" bestFit="1" customWidth="1"/>
    <col min="15339" max="15341" width="10.7109375" bestFit="1" customWidth="1"/>
    <col min="15342" max="15343" width="10.85546875" bestFit="1" customWidth="1"/>
    <col min="15344" max="15344" width="12.28515625" customWidth="1"/>
    <col min="15345" max="15345" width="13.5703125" customWidth="1"/>
    <col min="15346" max="15346" width="14.42578125" customWidth="1"/>
    <col min="15589" max="15589" width="27.42578125" customWidth="1"/>
    <col min="15590" max="15590" width="16" bestFit="1" customWidth="1"/>
    <col min="15591" max="15591" width="9.28515625" bestFit="1" customWidth="1"/>
    <col min="15592" max="15592" width="11.140625" bestFit="1" customWidth="1"/>
    <col min="15593" max="15594" width="9.7109375" bestFit="1" customWidth="1"/>
    <col min="15595" max="15597" width="10.7109375" bestFit="1" customWidth="1"/>
    <col min="15598" max="15599" width="10.85546875" bestFit="1" customWidth="1"/>
    <col min="15600" max="15600" width="12.28515625" customWidth="1"/>
    <col min="15601" max="15601" width="13.5703125" customWidth="1"/>
    <col min="15602" max="15602" width="14.42578125" customWidth="1"/>
    <col min="15845" max="15845" width="27.42578125" customWidth="1"/>
    <col min="15846" max="15846" width="16" bestFit="1" customWidth="1"/>
    <col min="15847" max="15847" width="9.28515625" bestFit="1" customWidth="1"/>
    <col min="15848" max="15848" width="11.140625" bestFit="1" customWidth="1"/>
    <col min="15849" max="15850" width="9.7109375" bestFit="1" customWidth="1"/>
    <col min="15851" max="15853" width="10.7109375" bestFit="1" customWidth="1"/>
    <col min="15854" max="15855" width="10.85546875" bestFit="1" customWidth="1"/>
    <col min="15856" max="15856" width="12.28515625" customWidth="1"/>
    <col min="15857" max="15857" width="13.5703125" customWidth="1"/>
    <col min="15858" max="15858" width="14.42578125" customWidth="1"/>
    <col min="16101" max="16101" width="27.42578125" customWidth="1"/>
    <col min="16102" max="16102" width="16" bestFit="1" customWidth="1"/>
    <col min="16103" max="16103" width="9.28515625" bestFit="1" customWidth="1"/>
    <col min="16104" max="16104" width="11.140625" bestFit="1" customWidth="1"/>
    <col min="16105" max="16106" width="9.7109375" bestFit="1" customWidth="1"/>
    <col min="16107" max="16109" width="10.7109375" bestFit="1" customWidth="1"/>
    <col min="16110" max="16111" width="10.85546875" bestFit="1" customWidth="1"/>
    <col min="16112" max="16112" width="12.28515625" customWidth="1"/>
    <col min="16113" max="16113" width="13.5703125" customWidth="1"/>
    <col min="16114" max="16114" width="14.42578125" customWidth="1"/>
  </cols>
  <sheetData>
    <row r="1" spans="1:10" ht="26.25" customHeight="1" x14ac:dyDescent="0.4">
      <c r="A1" s="228" t="s">
        <v>7</v>
      </c>
      <c r="B1" s="228"/>
      <c r="C1" s="228"/>
      <c r="D1" s="228"/>
      <c r="E1" s="228"/>
      <c r="F1" s="228"/>
      <c r="G1" s="30"/>
      <c r="H1" s="30"/>
      <c r="I1" s="30"/>
    </row>
    <row r="2" spans="1:10" s="27" customFormat="1" ht="18" customHeight="1" x14ac:dyDescent="0.25">
      <c r="A2" s="229" t="s">
        <v>26</v>
      </c>
      <c r="B2" s="229"/>
      <c r="C2" s="229"/>
      <c r="D2" s="229"/>
      <c r="E2" s="229"/>
      <c r="F2" s="229"/>
      <c r="G2" s="135"/>
      <c r="H2" s="135"/>
      <c r="I2" s="135"/>
    </row>
    <row r="3" spans="1:10" s="27" customFormat="1" ht="14.25" customHeight="1" x14ac:dyDescent="0.25">
      <c r="A3" s="230" t="s">
        <v>27</v>
      </c>
      <c r="B3" s="230"/>
      <c r="C3" s="230"/>
      <c r="D3" s="230"/>
      <c r="E3" s="230"/>
      <c r="F3" s="230"/>
      <c r="G3" s="136"/>
      <c r="H3" s="136"/>
      <c r="I3" s="136"/>
    </row>
    <row r="4" spans="1:10" ht="12" customHeight="1" x14ac:dyDescent="0.25">
      <c r="A4" s="227"/>
      <c r="B4" s="227"/>
      <c r="C4" s="227"/>
      <c r="D4" s="227"/>
      <c r="E4" s="227"/>
    </row>
    <row r="5" spans="1:10" s="41" customFormat="1" ht="12" customHeight="1" x14ac:dyDescent="0.15">
      <c r="A5" s="231" t="s">
        <v>8</v>
      </c>
      <c r="B5" s="231"/>
      <c r="C5" s="231"/>
      <c r="D5" s="231"/>
      <c r="E5" s="231"/>
      <c r="F5" s="231"/>
      <c r="G5" s="137"/>
      <c r="H5" s="137"/>
      <c r="I5" s="137"/>
    </row>
    <row r="6" spans="1:10" s="41" customFormat="1" ht="18" customHeight="1" x14ac:dyDescent="0.15">
      <c r="A6" s="225" t="s">
        <v>542</v>
      </c>
      <c r="B6" s="225"/>
      <c r="C6" s="225"/>
      <c r="D6" s="225"/>
      <c r="E6" s="225"/>
      <c r="F6" s="225"/>
      <c r="G6" s="94"/>
      <c r="H6" s="94"/>
      <c r="I6" s="94"/>
    </row>
    <row r="7" spans="1:10" s="41" customFormat="1" ht="18" customHeight="1" x14ac:dyDescent="0.15">
      <c r="A7" s="225" t="s">
        <v>543</v>
      </c>
      <c r="B7" s="225"/>
      <c r="C7" s="225"/>
      <c r="D7" s="225"/>
      <c r="E7" s="225"/>
      <c r="F7" s="94"/>
      <c r="G7" s="94"/>
      <c r="H7" s="94"/>
      <c r="I7" s="94"/>
    </row>
    <row r="8" spans="1:10" s="41" customFormat="1" ht="11.1" customHeight="1" x14ac:dyDescent="0.15">
      <c r="A8" s="226" t="s">
        <v>1086</v>
      </c>
      <c r="B8" s="225"/>
      <c r="C8" s="225"/>
      <c r="D8" s="225"/>
      <c r="E8" s="225"/>
      <c r="F8" s="225"/>
      <c r="G8" s="94"/>
      <c r="H8" s="94"/>
      <c r="I8" s="94"/>
    </row>
    <row r="9" spans="1:10" s="41" customFormat="1" ht="11.1" customHeight="1" x14ac:dyDescent="0.15">
      <c r="A9" s="42" t="s">
        <v>9</v>
      </c>
      <c r="B9" s="42" t="s">
        <v>28</v>
      </c>
      <c r="C9" s="43" t="s">
        <v>10</v>
      </c>
      <c r="D9" s="42" t="s">
        <v>45</v>
      </c>
      <c r="E9" s="42" t="s">
        <v>46</v>
      </c>
      <c r="F9" s="42" t="s">
        <v>47</v>
      </c>
      <c r="G9" s="42" t="s">
        <v>839</v>
      </c>
      <c r="H9" s="42" t="s">
        <v>840</v>
      </c>
      <c r="I9" s="42" t="s">
        <v>841</v>
      </c>
    </row>
    <row r="10" spans="1:10" s="41" customFormat="1" ht="11.1" customHeight="1" x14ac:dyDescent="0.15">
      <c r="A10" s="44"/>
      <c r="B10" s="45" t="s">
        <v>11</v>
      </c>
      <c r="C10" s="44"/>
      <c r="D10" s="45" t="s">
        <v>11</v>
      </c>
      <c r="E10" s="45" t="s">
        <v>11</v>
      </c>
      <c r="F10" s="45" t="s">
        <v>11</v>
      </c>
      <c r="G10" s="45" t="s">
        <v>11</v>
      </c>
      <c r="H10" s="45" t="s">
        <v>11</v>
      </c>
      <c r="I10" s="45" t="s">
        <v>11</v>
      </c>
    </row>
    <row r="11" spans="1:10" s="41" customFormat="1" ht="11.1" customHeight="1" x14ac:dyDescent="0.15">
      <c r="A11" s="44" t="str">
        <f>ORÇAMENTO!C10</f>
        <v>SERVIÇOS INICIAIS</v>
      </c>
      <c r="B11" s="128">
        <f>ORÇAMENTO!K15</f>
        <v>331692.50000000006</v>
      </c>
      <c r="C11" s="46">
        <f>B11*100/$B$27</f>
        <v>15.870371776529977</v>
      </c>
      <c r="D11" s="47">
        <f>$B$11/6</f>
        <v>55282.083333333343</v>
      </c>
      <c r="E11" s="47">
        <f>D11</f>
        <v>55282.083333333343</v>
      </c>
      <c r="F11" s="47">
        <f>E11</f>
        <v>55282.083333333343</v>
      </c>
      <c r="G11" s="47">
        <f>F11</f>
        <v>55282.083333333343</v>
      </c>
      <c r="H11" s="47">
        <f>G11</f>
        <v>55282.083333333343</v>
      </c>
      <c r="I11" s="47">
        <f>H11</f>
        <v>55282.083333333343</v>
      </c>
      <c r="J11" s="61">
        <f>SUM(D11:I11)</f>
        <v>331692.50000000012</v>
      </c>
    </row>
    <row r="12" spans="1:10" s="41" customFormat="1" ht="11.1" customHeight="1" x14ac:dyDescent="0.15">
      <c r="A12" s="48" t="str">
        <f>ORÇAMENTO!C16</f>
        <v>INSTALAÇÃO DO CANTEIRO DE OBRA</v>
      </c>
      <c r="B12" s="128">
        <f>ORÇAMENTO!K37</f>
        <v>84103.340000000011</v>
      </c>
      <c r="C12" s="46">
        <f t="shared" ref="C12:C25" si="0">B12*100/$B$27</f>
        <v>4.0240622668522947</v>
      </c>
      <c r="D12" s="47">
        <f>B12</f>
        <v>84103.340000000011</v>
      </c>
      <c r="E12" s="47"/>
      <c r="F12" s="47"/>
      <c r="G12" s="47"/>
      <c r="H12" s="47"/>
      <c r="I12" s="47"/>
      <c r="J12" s="61">
        <f t="shared" ref="J12:J26" si="1">SUM(D12:I12)</f>
        <v>84103.340000000011</v>
      </c>
    </row>
    <row r="13" spans="1:10" s="41" customFormat="1" ht="11.1" customHeight="1" x14ac:dyDescent="0.15">
      <c r="A13" s="48" t="str">
        <f>ORÇAMENTO!C38</f>
        <v>INFRAESTRUTURA</v>
      </c>
      <c r="B13" s="128">
        <f>ORÇAMENTO!K73</f>
        <v>54580.520000000004</v>
      </c>
      <c r="C13" s="46">
        <f t="shared" si="0"/>
        <v>2.6114945142152135</v>
      </c>
      <c r="D13" s="47">
        <f>B13*0.4</f>
        <v>21832.208000000002</v>
      </c>
      <c r="E13" s="47">
        <f>B13*0.6</f>
        <v>32748.312000000002</v>
      </c>
      <c r="F13" s="139"/>
      <c r="G13" s="139"/>
      <c r="H13" s="139"/>
      <c r="I13" s="139"/>
      <c r="J13" s="61">
        <f t="shared" si="1"/>
        <v>54580.520000000004</v>
      </c>
    </row>
    <row r="14" spans="1:10" s="41" customFormat="1" ht="11.1" customHeight="1" x14ac:dyDescent="0.15">
      <c r="A14" s="48" t="str">
        <f>ORÇAMENTO!C74</f>
        <v>PAREDES E PAINÉIS</v>
      </c>
      <c r="B14" s="128">
        <f>ORÇAMENTO!K77</f>
        <v>7932.98</v>
      </c>
      <c r="C14" s="46">
        <f t="shared" si="0"/>
        <v>0.37956644149559232</v>
      </c>
      <c r="D14" s="47"/>
      <c r="E14" s="47"/>
      <c r="F14" s="47">
        <f>B14</f>
        <v>7932.98</v>
      </c>
      <c r="G14" s="47"/>
      <c r="H14" s="47"/>
      <c r="I14" s="47"/>
      <c r="J14" s="61">
        <f t="shared" si="1"/>
        <v>7932.98</v>
      </c>
    </row>
    <row r="15" spans="1:10" s="41" customFormat="1" ht="11.1" customHeight="1" x14ac:dyDescent="0.15">
      <c r="A15" s="48" t="str">
        <f>ORÇAMENTO!C78</f>
        <v>ESQUADRIAS METÁLICAS</v>
      </c>
      <c r="B15" s="128">
        <f>ORÇAMENTO!K88</f>
        <v>136153.37</v>
      </c>
      <c r="C15" s="46">
        <f t="shared" si="0"/>
        <v>6.5144813359585845</v>
      </c>
      <c r="D15" s="47"/>
      <c r="E15" s="47">
        <f>B15/2</f>
        <v>68076.684999999998</v>
      </c>
      <c r="F15" s="47">
        <f>B15/2</f>
        <v>68076.684999999998</v>
      </c>
      <c r="G15" s="47"/>
      <c r="H15" s="47"/>
      <c r="I15" s="47"/>
      <c r="J15" s="61">
        <f t="shared" si="1"/>
        <v>136153.37</v>
      </c>
    </row>
    <row r="16" spans="1:10" s="41" customFormat="1" ht="11.1" customHeight="1" x14ac:dyDescent="0.15">
      <c r="A16" s="48" t="str">
        <f>ORÇAMENTO!C89</f>
        <v>COBERTURA</v>
      </c>
      <c r="B16" s="128">
        <f>ORÇAMENTO!K104</f>
        <v>61681.400000000009</v>
      </c>
      <c r="C16" s="46">
        <f t="shared" si="0"/>
        <v>2.9512477662197849</v>
      </c>
      <c r="D16" s="47"/>
      <c r="E16" s="47">
        <f>B16</f>
        <v>61681.400000000009</v>
      </c>
      <c r="F16" s="47"/>
      <c r="G16" s="47"/>
      <c r="H16" s="47"/>
      <c r="I16" s="47"/>
      <c r="J16" s="61">
        <f t="shared" si="1"/>
        <v>61681.400000000009</v>
      </c>
    </row>
    <row r="17" spans="1:10" s="41" customFormat="1" ht="11.1" customHeight="1" x14ac:dyDescent="0.15">
      <c r="A17" s="48" t="str">
        <f>ORÇAMENTO!C105</f>
        <v>REVESTIMENTO DE PAREDES INTERNAS</v>
      </c>
      <c r="B17" s="128">
        <f>ORÇAMENTO!K111</f>
        <v>12868.460000000001</v>
      </c>
      <c r="C17" s="46">
        <f t="shared" si="0"/>
        <v>0.61571257834109872</v>
      </c>
      <c r="D17" s="47"/>
      <c r="E17" s="47"/>
      <c r="F17" s="47"/>
      <c r="G17" s="47">
        <f>B17</f>
        <v>12868.460000000001</v>
      </c>
      <c r="H17" s="47"/>
      <c r="I17" s="47"/>
      <c r="J17" s="61">
        <f t="shared" si="1"/>
        <v>12868.460000000001</v>
      </c>
    </row>
    <row r="18" spans="1:10" s="41" customFormat="1" ht="11.1" customHeight="1" x14ac:dyDescent="0.15">
      <c r="A18" s="48" t="str">
        <f>ORÇAMENTO!C112</f>
        <v>IMPERMEABILIZAÇÃO</v>
      </c>
      <c r="B18" s="128">
        <f>ORÇAMENTO!K119</f>
        <v>16393.560000000001</v>
      </c>
      <c r="C18" s="46">
        <f t="shared" si="0"/>
        <v>0.78437677047521648</v>
      </c>
      <c r="D18" s="47"/>
      <c r="E18" s="47"/>
      <c r="F18" s="47"/>
      <c r="G18" s="47">
        <f>B18</f>
        <v>16393.560000000001</v>
      </c>
      <c r="H18" s="47"/>
      <c r="I18" s="47"/>
      <c r="J18" s="61">
        <f t="shared" si="1"/>
        <v>16393.560000000001</v>
      </c>
    </row>
    <row r="19" spans="1:10" s="41" customFormat="1" ht="11.1" customHeight="1" x14ac:dyDescent="0.15">
      <c r="A19" s="44" t="str">
        <f>ORÇAMENTO!C120</f>
        <v>PAINÉIS DE FECHAMENTO</v>
      </c>
      <c r="B19" s="128">
        <f>ORÇAMENTO!K135</f>
        <v>1211580.5399999996</v>
      </c>
      <c r="C19" s="46">
        <f t="shared" si="0"/>
        <v>57.970058433666537</v>
      </c>
      <c r="D19" s="47"/>
      <c r="E19" s="47"/>
      <c r="F19" s="47">
        <f>B19/3</f>
        <v>403860.17999999988</v>
      </c>
      <c r="G19" s="47">
        <f>B19/3</f>
        <v>403860.17999999988</v>
      </c>
      <c r="H19" s="47">
        <f>B19/3</f>
        <v>403860.17999999988</v>
      </c>
      <c r="I19" s="47"/>
      <c r="J19" s="61">
        <f t="shared" si="1"/>
        <v>1211580.5399999996</v>
      </c>
    </row>
    <row r="20" spans="1:10" s="41" customFormat="1" ht="11.1" customHeight="1" x14ac:dyDescent="0.15">
      <c r="A20" s="44" t="str">
        <f>ORÇAMENTO!C136</f>
        <v>PISOS INTERNOS</v>
      </c>
      <c r="B20" s="128">
        <f>ORÇAMENTO!K146</f>
        <v>27820.109999999997</v>
      </c>
      <c r="C20" s="46">
        <f t="shared" si="0"/>
        <v>1.3310987995325767</v>
      </c>
      <c r="D20" s="47"/>
      <c r="E20" s="47"/>
      <c r="F20" s="47"/>
      <c r="G20" s="47"/>
      <c r="H20" s="47">
        <f>B20</f>
        <v>27820.109999999997</v>
      </c>
      <c r="I20" s="47"/>
      <c r="J20" s="61">
        <f t="shared" si="1"/>
        <v>27820.109999999997</v>
      </c>
    </row>
    <row r="21" spans="1:10" s="41" customFormat="1" ht="11.1" customHeight="1" x14ac:dyDescent="0.15">
      <c r="A21" s="44" t="str">
        <f>ORÇAMENTO!C147</f>
        <v>INSTALAÇÕES HIDRÁULICAS</v>
      </c>
      <c r="B21" s="128">
        <f>ORÇAMENTO!K169</f>
        <v>21875.689999999995</v>
      </c>
      <c r="C21" s="46">
        <f t="shared" si="0"/>
        <v>1.0466782733046991</v>
      </c>
      <c r="D21" s="47">
        <f>B21/2</f>
        <v>10937.844999999998</v>
      </c>
      <c r="E21" s="47">
        <f>B21/2</f>
        <v>10937.844999999998</v>
      </c>
      <c r="F21" s="47"/>
      <c r="G21" s="47"/>
      <c r="H21" s="47"/>
      <c r="I21" s="47"/>
      <c r="J21" s="61">
        <f t="shared" si="1"/>
        <v>21875.689999999995</v>
      </c>
    </row>
    <row r="22" spans="1:10" s="41" customFormat="1" ht="11.1" customHeight="1" x14ac:dyDescent="0.15">
      <c r="A22" s="44" t="str">
        <f>ORÇAMENTO!C170</f>
        <v>INSTALAÇÕES ELÉTRICAS</v>
      </c>
      <c r="B22" s="128">
        <f>ORÇAMENTO!K201</f>
        <v>40048.14</v>
      </c>
      <c r="C22" s="46">
        <f t="shared" si="0"/>
        <v>1.9161689539513891</v>
      </c>
      <c r="D22" s="139"/>
      <c r="E22" s="47">
        <f>B22/2</f>
        <v>20024.07</v>
      </c>
      <c r="F22" s="47">
        <f>B22/2</f>
        <v>20024.07</v>
      </c>
      <c r="G22" s="47"/>
      <c r="H22" s="47"/>
      <c r="I22" s="47"/>
      <c r="J22" s="61">
        <f t="shared" si="1"/>
        <v>40048.14</v>
      </c>
    </row>
    <row r="23" spans="1:10" s="41" customFormat="1" ht="11.1" customHeight="1" x14ac:dyDescent="0.15">
      <c r="A23" s="44" t="str">
        <f>ORÇAMENTO!C202</f>
        <v>PINTURA</v>
      </c>
      <c r="B23" s="128">
        <f>ORÇAMENTO!K212</f>
        <v>34583.9</v>
      </c>
      <c r="C23" s="46">
        <f t="shared" si="0"/>
        <v>1.6547234275189671</v>
      </c>
      <c r="D23" s="47"/>
      <c r="E23" s="47"/>
      <c r="F23" s="139"/>
      <c r="G23" s="47">
        <f>B23</f>
        <v>34583.9</v>
      </c>
      <c r="H23" s="47"/>
      <c r="I23" s="47"/>
      <c r="J23" s="61">
        <f t="shared" si="1"/>
        <v>34583.9</v>
      </c>
    </row>
    <row r="24" spans="1:10" s="41" customFormat="1" ht="11.1" customHeight="1" x14ac:dyDescent="0.15">
      <c r="A24" s="44" t="str">
        <f>ORÇAMENTO!C213</f>
        <v xml:space="preserve">SERVIÇOS EXTERNOS </v>
      </c>
      <c r="B24" s="128">
        <f>ORÇAMENTO!K228</f>
        <v>23074.739999999998</v>
      </c>
      <c r="C24" s="46">
        <f t="shared" si="0"/>
        <v>1.1040487874967544</v>
      </c>
      <c r="D24" s="47"/>
      <c r="E24" s="139"/>
      <c r="F24" s="139"/>
      <c r="G24" s="47"/>
      <c r="H24" s="47">
        <f>B24/2</f>
        <v>11537.369999999999</v>
      </c>
      <c r="I24" s="47">
        <f>B24/2</f>
        <v>11537.369999999999</v>
      </c>
      <c r="J24" s="61">
        <f t="shared" si="1"/>
        <v>23074.739999999998</v>
      </c>
    </row>
    <row r="25" spans="1:10" s="41" customFormat="1" ht="11.1" customHeight="1" x14ac:dyDescent="0.15">
      <c r="A25" s="44" t="str">
        <f>ORÇAMENTO!C229</f>
        <v>LIMPEZA DE OBRA</v>
      </c>
      <c r="B25" s="128">
        <f>ORÇAMENTO!K233</f>
        <v>25621.65</v>
      </c>
      <c r="C25" s="46">
        <f t="shared" si="0"/>
        <v>1.225909874441325</v>
      </c>
      <c r="D25" s="47"/>
      <c r="E25" s="47"/>
      <c r="F25" s="139"/>
      <c r="G25" s="47"/>
      <c r="H25" s="47"/>
      <c r="I25" s="47">
        <f>B25</f>
        <v>25621.65</v>
      </c>
      <c r="J25" s="61">
        <f t="shared" si="1"/>
        <v>25621.65</v>
      </c>
    </row>
    <row r="26" spans="1:10" s="41" customFormat="1" ht="11.1" customHeight="1" x14ac:dyDescent="0.15">
      <c r="A26" s="51" t="s">
        <v>12</v>
      </c>
      <c r="B26" s="128" t="str">
        <f>IFERROR(VLOOKUP(#REF!,ORÇAMENTO!$B$10:$K$235,3,FALSE),"")</f>
        <v/>
      </c>
      <c r="C26" s="52"/>
      <c r="D26" s="52">
        <f t="shared" ref="D26:I26" si="2">SUM(D11:D25)</f>
        <v>172155.47633333335</v>
      </c>
      <c r="E26" s="52">
        <f t="shared" si="2"/>
        <v>248750.39533333338</v>
      </c>
      <c r="F26" s="52">
        <f t="shared" si="2"/>
        <v>555175.99833333318</v>
      </c>
      <c r="G26" s="52">
        <f t="shared" si="2"/>
        <v>522988.18333333323</v>
      </c>
      <c r="H26" s="52">
        <f t="shared" si="2"/>
        <v>498499.74333333317</v>
      </c>
      <c r="I26" s="52">
        <f t="shared" si="2"/>
        <v>92441.103333333333</v>
      </c>
      <c r="J26" s="61">
        <f t="shared" si="1"/>
        <v>2090010.8999999997</v>
      </c>
    </row>
    <row r="27" spans="1:10" s="41" customFormat="1" ht="11.1" customHeight="1" x14ac:dyDescent="0.15">
      <c r="A27" s="51" t="s">
        <v>13</v>
      </c>
      <c r="B27" s="128">
        <f>SUM(B11:B25)</f>
        <v>2090010.8999999994</v>
      </c>
      <c r="C27" s="52">
        <f>SUM(C11:C25)</f>
        <v>100.00000000000001</v>
      </c>
      <c r="D27" s="52">
        <f>D26</f>
        <v>172155.47633333335</v>
      </c>
      <c r="E27" s="52">
        <f t="shared" ref="E27:I27" si="3">D27+E26</f>
        <v>420905.8716666667</v>
      </c>
      <c r="F27" s="52">
        <f t="shared" si="3"/>
        <v>976081.86999999988</v>
      </c>
      <c r="G27" s="52">
        <f t="shared" si="3"/>
        <v>1499070.0533333332</v>
      </c>
      <c r="H27" s="52">
        <f t="shared" si="3"/>
        <v>1997569.7966666664</v>
      </c>
      <c r="I27" s="52">
        <f t="shared" si="3"/>
        <v>2090010.8999999997</v>
      </c>
    </row>
    <row r="28" spans="1:10" s="41" customFormat="1" ht="11.1" customHeight="1" x14ac:dyDescent="0.15">
      <c r="A28" s="44"/>
      <c r="B28" s="127" t="str">
        <f>IFERROR(VLOOKUP(SUBTOTAL (ETAPA),ORÇAMENTO!$B$10:$K$235,10,FALSE),"")</f>
        <v/>
      </c>
      <c r="C28" s="49"/>
      <c r="D28" s="50"/>
      <c r="E28" s="50"/>
      <c r="F28" s="50"/>
      <c r="G28" s="50"/>
      <c r="H28" s="50"/>
      <c r="I28" s="50"/>
    </row>
    <row r="29" spans="1:10" s="41" customFormat="1" ht="11.1" customHeight="1" x14ac:dyDescent="0.15">
      <c r="A29" s="44" t="s">
        <v>14</v>
      </c>
      <c r="B29" s="127" t="str">
        <f>IFERROR(VLOOKUP(SUBTOTAL (ETAPA),ORÇAMENTO!$B$10:$K$235,10,FALSE),"")</f>
        <v/>
      </c>
      <c r="C29" s="49"/>
      <c r="D29" s="53">
        <f t="shared" ref="D29:F29" si="4">D26/$B$27</f>
        <v>8.2370611719457254E-2</v>
      </c>
      <c r="E29" s="53">
        <f t="shared" si="4"/>
        <v>0.11901870719111247</v>
      </c>
      <c r="F29" s="53">
        <f t="shared" si="4"/>
        <v>0.26563306360427752</v>
      </c>
      <c r="G29" s="53">
        <f t="shared" ref="G29:I29" si="5">G26/$B$27</f>
        <v>0.2502322755031246</v>
      </c>
      <c r="H29" s="53">
        <f t="shared" si="5"/>
        <v>0.23851537967258127</v>
      </c>
      <c r="I29" s="53">
        <f t="shared" si="5"/>
        <v>4.422996230944698E-2</v>
      </c>
    </row>
    <row r="30" spans="1:10" s="41" customFormat="1" ht="11.1" customHeight="1" x14ac:dyDescent="0.15">
      <c r="A30" s="44" t="s">
        <v>15</v>
      </c>
      <c r="B30" s="127" t="str">
        <f>IFERROR(VLOOKUP(SUBTOTAL (ETAPA),ORÇAMENTO!$B$10:$K$235,10,FALSE),"")</f>
        <v/>
      </c>
      <c r="C30" s="49"/>
      <c r="D30" s="53">
        <f>D27/B27</f>
        <v>8.2370611719457254E-2</v>
      </c>
      <c r="E30" s="53">
        <f t="shared" ref="E30:I30" si="6">D30+E29</f>
        <v>0.20138931891056971</v>
      </c>
      <c r="F30" s="53">
        <f t="shared" si="6"/>
        <v>0.46702238251484723</v>
      </c>
      <c r="G30" s="53">
        <f t="shared" si="6"/>
        <v>0.71725465801797184</v>
      </c>
      <c r="H30" s="53">
        <f t="shared" si="6"/>
        <v>0.95577003769055313</v>
      </c>
      <c r="I30" s="53">
        <f t="shared" si="6"/>
        <v>1</v>
      </c>
    </row>
    <row r="31" spans="1:10" s="41" customFormat="1" ht="11.1" customHeight="1" x14ac:dyDescent="0.15">
      <c r="A31" s="44" t="s">
        <v>16</v>
      </c>
      <c r="B31" s="127" t="str">
        <f>IFERROR(VLOOKUP(SUBTOTAL (ETAPA),ORÇAMENTO!$B$10:$K$235,10,FALSE),"")</f>
        <v/>
      </c>
      <c r="C31" s="49"/>
      <c r="D31" s="53">
        <f t="shared" ref="D31:F32" si="7">D29</f>
        <v>8.2370611719457254E-2</v>
      </c>
      <c r="E31" s="53">
        <f t="shared" si="7"/>
        <v>0.11901870719111247</v>
      </c>
      <c r="F31" s="53">
        <f t="shared" si="7"/>
        <v>0.26563306360427752</v>
      </c>
      <c r="G31" s="53">
        <f t="shared" ref="G31:I31" si="8">G29</f>
        <v>0.2502322755031246</v>
      </c>
      <c r="H31" s="53">
        <f t="shared" si="8"/>
        <v>0.23851537967258127</v>
      </c>
      <c r="I31" s="53">
        <f t="shared" si="8"/>
        <v>4.422996230944698E-2</v>
      </c>
    </row>
    <row r="32" spans="1:10" s="41" customFormat="1" ht="11.1" customHeight="1" x14ac:dyDescent="0.15">
      <c r="A32" s="44" t="s">
        <v>17</v>
      </c>
      <c r="B32" s="127" t="str">
        <f>IFERROR(VLOOKUP(SUBTOTAL (ETAPA),ORÇAMENTO!$B$10:$K$235,10,FALSE),"")</f>
        <v/>
      </c>
      <c r="C32" s="49"/>
      <c r="D32" s="53">
        <f t="shared" si="7"/>
        <v>8.2370611719457254E-2</v>
      </c>
      <c r="E32" s="53">
        <f t="shared" si="7"/>
        <v>0.20138931891056971</v>
      </c>
      <c r="F32" s="53">
        <f t="shared" si="7"/>
        <v>0.46702238251484723</v>
      </c>
      <c r="G32" s="53">
        <f t="shared" ref="G32:I32" si="9">G30</f>
        <v>0.71725465801797184</v>
      </c>
      <c r="H32" s="53">
        <f t="shared" si="9"/>
        <v>0.95577003769055313</v>
      </c>
      <c r="I32" s="53">
        <f t="shared" si="9"/>
        <v>1</v>
      </c>
    </row>
    <row r="33" spans="1:5" s="41" customFormat="1" ht="11.1" customHeight="1" x14ac:dyDescent="0.15">
      <c r="C33" s="54"/>
    </row>
    <row r="34" spans="1:5" s="41" customFormat="1" ht="11.1" customHeight="1" x14ac:dyDescent="0.15">
      <c r="C34" s="54"/>
      <c r="E34" s="55"/>
    </row>
    <row r="35" spans="1:5" s="41" customFormat="1" ht="11.1" customHeight="1" x14ac:dyDescent="0.2">
      <c r="A35" s="3" t="s">
        <v>1078</v>
      </c>
      <c r="B35" s="56"/>
      <c r="C35" s="57"/>
      <c r="D35" s="56"/>
      <c r="E35" s="56"/>
    </row>
    <row r="36" spans="1:5" s="41" customFormat="1" ht="11.1" customHeight="1" x14ac:dyDescent="0.15">
      <c r="A36" s="56"/>
      <c r="B36" s="56"/>
      <c r="C36" s="57"/>
      <c r="D36" s="56"/>
      <c r="E36" s="56"/>
    </row>
    <row r="37" spans="1:5" s="41" customFormat="1" ht="11.1" customHeight="1" x14ac:dyDescent="0.15">
      <c r="A37" s="56"/>
      <c r="B37" s="56"/>
      <c r="C37" s="57"/>
      <c r="D37" s="56"/>
      <c r="E37" s="56"/>
    </row>
    <row r="38" spans="1:5" s="41" customFormat="1" ht="11.1" customHeight="1" x14ac:dyDescent="0.15">
      <c r="A38" s="56"/>
      <c r="B38" s="56"/>
      <c r="C38" s="57"/>
      <c r="D38" s="56"/>
      <c r="E38" s="56"/>
    </row>
    <row r="39" spans="1:5" s="41" customFormat="1" ht="11.1" customHeight="1" x14ac:dyDescent="0.15">
      <c r="A39" s="56"/>
      <c r="B39" s="56"/>
      <c r="C39" s="57"/>
      <c r="D39" s="56"/>
      <c r="E39" s="56"/>
    </row>
    <row r="40" spans="1:5" s="41" customFormat="1" ht="11.1" customHeight="1" x14ac:dyDescent="0.15">
      <c r="A40" s="58"/>
      <c r="B40" s="56"/>
      <c r="C40" s="57"/>
      <c r="D40" s="56"/>
      <c r="E40" s="56"/>
    </row>
    <row r="41" spans="1:5" s="41" customFormat="1" ht="11.1" customHeight="1" x14ac:dyDescent="0.15">
      <c r="A41" s="58"/>
      <c r="B41" s="56"/>
      <c r="C41" s="57"/>
      <c r="D41" s="56"/>
      <c r="E41" s="56"/>
    </row>
    <row r="42" spans="1:5" s="41" customFormat="1" ht="11.1" customHeight="1" x14ac:dyDescent="0.15">
      <c r="A42" s="58"/>
      <c r="B42" s="56"/>
      <c r="C42" s="57"/>
      <c r="D42" s="56"/>
      <c r="E42" s="56"/>
    </row>
  </sheetData>
  <mergeCells count="8">
    <mergeCell ref="A6:F6"/>
    <mergeCell ref="A8:F8"/>
    <mergeCell ref="A4:E4"/>
    <mergeCell ref="A1:F1"/>
    <mergeCell ref="A2:F2"/>
    <mergeCell ref="A3:F3"/>
    <mergeCell ref="A5:F5"/>
    <mergeCell ref="A7:E7"/>
  </mergeCells>
  <phoneticPr fontId="62" type="noConversion"/>
  <printOptions horizontalCentered="1"/>
  <pageMargins left="0.39370078740157483" right="0.19685039370078741" top="0.39370078740157483" bottom="0.39370078740157483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21B1F-3217-4536-AD69-422F467B9435}">
  <sheetPr>
    <pageSetUpPr fitToPage="1"/>
  </sheetPr>
  <dimension ref="A1:I2524"/>
  <sheetViews>
    <sheetView showGridLines="0" view="pageBreakPreview" topLeftCell="A2496" zoomScaleNormal="100" zoomScaleSheetLayoutView="100" workbookViewId="0">
      <selection activeCell="A2513" sqref="A2513:G2524"/>
    </sheetView>
  </sheetViews>
  <sheetFormatPr defaultColWidth="9.140625" defaultRowHeight="12.75" x14ac:dyDescent="0.2"/>
  <cols>
    <col min="1" max="1" width="23.7109375" style="32" customWidth="1"/>
    <col min="2" max="2" width="45.85546875" style="32" customWidth="1"/>
    <col min="3" max="3" width="10.42578125" style="32" hidden="1" customWidth="1"/>
    <col min="4" max="4" width="11.140625" style="32" customWidth="1"/>
    <col min="5" max="5" width="21.42578125" style="68" customWidth="1"/>
    <col min="6" max="6" width="13.140625" style="59" customWidth="1"/>
    <col min="7" max="7" width="23" style="59" customWidth="1"/>
    <col min="8" max="8" width="10" style="62" customWidth="1"/>
    <col min="9" max="9" width="9.140625" style="34" customWidth="1"/>
    <col min="10" max="16384" width="9.140625" style="1"/>
  </cols>
  <sheetData>
    <row r="1" spans="1:9" s="32" customFormat="1" ht="12.75" customHeight="1" x14ac:dyDescent="0.2">
      <c r="A1" s="36"/>
      <c r="B1" s="37"/>
      <c r="C1" s="37"/>
      <c r="D1" s="37"/>
      <c r="E1" s="60"/>
      <c r="F1" s="248" t="s">
        <v>1079</v>
      </c>
      <c r="G1" s="249"/>
      <c r="H1" s="35"/>
      <c r="I1" s="33"/>
    </row>
    <row r="2" spans="1:9" s="32" customFormat="1" ht="12.75" customHeight="1" x14ac:dyDescent="0.2">
      <c r="A2" s="250" t="s">
        <v>6</v>
      </c>
      <c r="B2" s="251"/>
      <c r="C2" s="251"/>
      <c r="D2" s="251"/>
      <c r="E2" s="251"/>
      <c r="F2" s="251"/>
      <c r="G2" s="252"/>
      <c r="H2" s="35"/>
      <c r="I2" s="33"/>
    </row>
    <row r="3" spans="1:9" s="32" customFormat="1" ht="12.75" customHeight="1" x14ac:dyDescent="0.2">
      <c r="A3" s="250" t="s">
        <v>26</v>
      </c>
      <c r="B3" s="251"/>
      <c r="C3" s="251"/>
      <c r="D3" s="251"/>
      <c r="E3" s="251"/>
      <c r="F3" s="251"/>
      <c r="G3" s="252"/>
      <c r="H3" s="35"/>
      <c r="I3" s="33"/>
    </row>
    <row r="4" spans="1:9" s="32" customFormat="1" ht="12.75" customHeight="1" x14ac:dyDescent="0.2">
      <c r="A4" s="253" t="s">
        <v>27</v>
      </c>
      <c r="B4" s="254"/>
      <c r="C4" s="254"/>
      <c r="D4" s="254"/>
      <c r="E4" s="254"/>
      <c r="F4" s="254"/>
      <c r="G4" s="255"/>
      <c r="H4" s="35"/>
      <c r="I4" s="33"/>
    </row>
    <row r="5" spans="1:9" s="32" customFormat="1" ht="12.75" customHeight="1" x14ac:dyDescent="0.2">
      <c r="A5" s="38"/>
      <c r="B5" s="39"/>
      <c r="C5" s="39"/>
      <c r="D5" s="39"/>
      <c r="E5" s="256" t="s">
        <v>48</v>
      </c>
      <c r="F5" s="256"/>
      <c r="G5" s="257"/>
      <c r="H5" s="35"/>
      <c r="I5" s="33"/>
    </row>
    <row r="6" spans="1:9" s="32" customFormat="1" ht="14.45" customHeight="1" x14ac:dyDescent="0.2">
      <c r="A6" s="40" t="s">
        <v>30</v>
      </c>
      <c r="B6" s="242" t="s">
        <v>541</v>
      </c>
      <c r="C6" s="243"/>
      <c r="D6" s="243"/>
      <c r="E6" s="243"/>
      <c r="F6" s="243"/>
      <c r="G6" s="244"/>
      <c r="H6" s="35"/>
      <c r="I6" s="33"/>
    </row>
    <row r="7" spans="1:9" s="32" customFormat="1" ht="14.45" customHeight="1" x14ac:dyDescent="0.2">
      <c r="A7" s="40" t="s">
        <v>31</v>
      </c>
      <c r="B7" s="242" t="s">
        <v>541</v>
      </c>
      <c r="C7" s="243"/>
      <c r="D7" s="243"/>
      <c r="E7" s="243"/>
      <c r="F7" s="243"/>
      <c r="G7" s="244"/>
      <c r="H7" s="35"/>
      <c r="I7" s="33"/>
    </row>
    <row r="8" spans="1:9" s="32" customFormat="1" ht="13.9" customHeight="1" thickBot="1" x14ac:dyDescent="0.25">
      <c r="A8" s="40" t="s">
        <v>32</v>
      </c>
      <c r="B8" s="245" t="str">
        <f>ORÇAMENTO!C8</f>
        <v>Estrada General Motors, 320 - Caldeira, Indaiatuba - SP</v>
      </c>
      <c r="C8" s="246"/>
      <c r="D8" s="246"/>
      <c r="E8" s="246"/>
      <c r="F8" s="246"/>
      <c r="G8" s="247"/>
      <c r="H8" s="35"/>
      <c r="I8" s="33"/>
    </row>
    <row r="9" spans="1:9" x14ac:dyDescent="0.2">
      <c r="A9" s="157" t="s">
        <v>0</v>
      </c>
      <c r="B9" s="157" t="s">
        <v>1</v>
      </c>
      <c r="C9" s="158" t="s">
        <v>2</v>
      </c>
      <c r="D9" s="158" t="s">
        <v>69</v>
      </c>
      <c r="E9" s="159" t="s">
        <v>70</v>
      </c>
      <c r="F9" s="160" t="s">
        <v>71</v>
      </c>
      <c r="G9" s="161" t="s">
        <v>4</v>
      </c>
    </row>
    <row r="10" spans="1:9" s="32" customFormat="1" x14ac:dyDescent="0.2">
      <c r="A10" s="162">
        <v>1</v>
      </c>
      <c r="B10" s="258" t="s">
        <v>33</v>
      </c>
      <c r="C10" s="258"/>
      <c r="D10" s="258"/>
      <c r="E10" s="258"/>
      <c r="F10" s="258"/>
      <c r="G10" s="259"/>
    </row>
    <row r="11" spans="1:9" s="32" customFormat="1" x14ac:dyDescent="0.2">
      <c r="A11" s="147" t="s">
        <v>101</v>
      </c>
      <c r="B11" s="232" t="s">
        <v>34</v>
      </c>
      <c r="C11" s="232"/>
      <c r="D11" s="232"/>
      <c r="E11" s="232"/>
      <c r="F11" s="232"/>
      <c r="G11" s="233"/>
    </row>
    <row r="12" spans="1:9" s="32" customFormat="1" x14ac:dyDescent="0.2">
      <c r="A12" s="147" t="s">
        <v>691</v>
      </c>
      <c r="B12" s="148" t="s">
        <v>417</v>
      </c>
      <c r="C12" s="149" t="s">
        <v>112</v>
      </c>
      <c r="D12" s="149" t="s">
        <v>35</v>
      </c>
      <c r="E12" s="150"/>
      <c r="F12" s="146"/>
      <c r="G12" s="151"/>
    </row>
    <row r="13" spans="1:9" s="32" customFormat="1" ht="25.5" x14ac:dyDescent="0.2">
      <c r="A13" s="152" t="s">
        <v>756</v>
      </c>
      <c r="B13" s="153" t="s">
        <v>757</v>
      </c>
      <c r="C13" s="145" t="s">
        <v>112</v>
      </c>
      <c r="D13" s="145" t="s">
        <v>115</v>
      </c>
      <c r="E13" s="150">
        <v>576</v>
      </c>
      <c r="F13" s="146">
        <v>20.45</v>
      </c>
      <c r="G13" s="151">
        <v>11777.45</v>
      </c>
    </row>
    <row r="14" spans="1:9" s="32" customFormat="1" ht="25.5" x14ac:dyDescent="0.2">
      <c r="A14" s="152" t="s">
        <v>113</v>
      </c>
      <c r="B14" s="153" t="s">
        <v>114</v>
      </c>
      <c r="C14" s="145" t="s">
        <v>112</v>
      </c>
      <c r="D14" s="145" t="s">
        <v>115</v>
      </c>
      <c r="E14" s="150">
        <v>132</v>
      </c>
      <c r="F14" s="146">
        <v>71.61</v>
      </c>
      <c r="G14" s="151">
        <v>9452.57</v>
      </c>
    </row>
    <row r="15" spans="1:9" s="32" customFormat="1" ht="25.5" x14ac:dyDescent="0.2">
      <c r="A15" s="152" t="s">
        <v>116</v>
      </c>
      <c r="B15" s="153" t="s">
        <v>117</v>
      </c>
      <c r="C15" s="145" t="s">
        <v>112</v>
      </c>
      <c r="D15" s="145" t="s">
        <v>115</v>
      </c>
      <c r="E15" s="150">
        <v>1056</v>
      </c>
      <c r="F15" s="146">
        <v>44.12</v>
      </c>
      <c r="G15" s="151">
        <v>46590.59</v>
      </c>
    </row>
    <row r="16" spans="1:9" s="32" customFormat="1" ht="25.5" x14ac:dyDescent="0.2">
      <c r="A16" s="152" t="s">
        <v>758</v>
      </c>
      <c r="B16" s="153" t="s">
        <v>759</v>
      </c>
      <c r="C16" s="145" t="s">
        <v>112</v>
      </c>
      <c r="D16" s="145" t="s">
        <v>115</v>
      </c>
      <c r="E16" s="150">
        <v>2160</v>
      </c>
      <c r="F16" s="146">
        <v>37.39</v>
      </c>
      <c r="G16" s="151">
        <v>80767.45</v>
      </c>
    </row>
    <row r="17" spans="1:7" s="32" customFormat="1" x14ac:dyDescent="0.2">
      <c r="A17" s="234" t="s">
        <v>118</v>
      </c>
      <c r="B17" s="235"/>
      <c r="C17" s="235"/>
      <c r="D17" s="235"/>
      <c r="E17" s="235"/>
      <c r="F17" s="235"/>
      <c r="G17" s="154">
        <v>86143.67</v>
      </c>
    </row>
    <row r="18" spans="1:7" s="32" customFormat="1" x14ac:dyDescent="0.2">
      <c r="A18" s="234" t="s">
        <v>119</v>
      </c>
      <c r="B18" s="235"/>
      <c r="C18" s="235"/>
      <c r="D18" s="235"/>
      <c r="E18" s="235"/>
      <c r="F18" s="235"/>
      <c r="G18" s="154">
        <v>62444.39</v>
      </c>
    </row>
    <row r="19" spans="1:7" s="32" customFormat="1" x14ac:dyDescent="0.2">
      <c r="A19" s="234" t="s">
        <v>120</v>
      </c>
      <c r="B19" s="235"/>
      <c r="C19" s="235"/>
      <c r="D19" s="235"/>
      <c r="E19" s="235"/>
      <c r="F19" s="235"/>
      <c r="G19" s="155">
        <v>148588.06</v>
      </c>
    </row>
    <row r="20" spans="1:7" s="32" customFormat="1" x14ac:dyDescent="0.2">
      <c r="A20" s="234" t="s">
        <v>1019</v>
      </c>
      <c r="B20" s="235"/>
      <c r="C20" s="235"/>
      <c r="D20" s="235"/>
      <c r="E20" s="235"/>
      <c r="F20" s="235"/>
      <c r="G20" s="154">
        <v>99073.840000000026</v>
      </c>
    </row>
    <row r="21" spans="1:7" s="32" customFormat="1" x14ac:dyDescent="0.2">
      <c r="A21" s="234" t="s">
        <v>121</v>
      </c>
      <c r="B21" s="235"/>
      <c r="C21" s="235"/>
      <c r="D21" s="235"/>
      <c r="E21" s="235"/>
      <c r="F21" s="235"/>
      <c r="G21" s="154">
        <v>52009</v>
      </c>
    </row>
    <row r="22" spans="1:7" s="32" customFormat="1" x14ac:dyDescent="0.2">
      <c r="A22" s="234" t="s">
        <v>122</v>
      </c>
      <c r="B22" s="235"/>
      <c r="C22" s="235"/>
      <c r="D22" s="235"/>
      <c r="E22" s="235"/>
      <c r="F22" s="235"/>
      <c r="G22" s="154">
        <v>0</v>
      </c>
    </row>
    <row r="23" spans="1:7" s="32" customFormat="1" x14ac:dyDescent="0.2">
      <c r="A23" s="234" t="s">
        <v>123</v>
      </c>
      <c r="B23" s="235"/>
      <c r="C23" s="235"/>
      <c r="D23" s="235"/>
      <c r="E23" s="235"/>
      <c r="F23" s="235"/>
      <c r="G23" s="154">
        <v>151082.84000000003</v>
      </c>
    </row>
    <row r="24" spans="1:7" s="32" customFormat="1" x14ac:dyDescent="0.2">
      <c r="A24" s="234" t="s">
        <v>124</v>
      </c>
      <c r="B24" s="235"/>
      <c r="C24" s="235"/>
      <c r="D24" s="235"/>
      <c r="E24" s="235"/>
      <c r="F24" s="235"/>
      <c r="G24" s="155">
        <f>ROUND(G19+G23,2)</f>
        <v>299670.90000000002</v>
      </c>
    </row>
    <row r="25" spans="1:7" s="32" customFormat="1" x14ac:dyDescent="0.2">
      <c r="A25" s="234" t="s">
        <v>125</v>
      </c>
      <c r="B25" s="235"/>
      <c r="C25" s="235"/>
      <c r="D25" s="235"/>
      <c r="E25" s="235"/>
      <c r="F25" s="235"/>
      <c r="G25" s="154">
        <v>1</v>
      </c>
    </row>
    <row r="26" spans="1:7" s="32" customFormat="1" x14ac:dyDescent="0.2">
      <c r="A26" s="234" t="s">
        <v>126</v>
      </c>
      <c r="B26" s="235"/>
      <c r="C26" s="235"/>
      <c r="D26" s="235"/>
      <c r="E26" s="235"/>
      <c r="F26" s="235"/>
      <c r="G26" s="155">
        <f>ROUND(G24*G25,2)</f>
        <v>299670.90000000002</v>
      </c>
    </row>
    <row r="27" spans="1:7" s="32" customFormat="1" x14ac:dyDescent="0.2">
      <c r="A27" s="236"/>
      <c r="B27" s="237"/>
      <c r="C27" s="237"/>
      <c r="D27" s="237"/>
      <c r="E27" s="237"/>
      <c r="F27" s="237"/>
      <c r="G27" s="238"/>
    </row>
    <row r="28" spans="1:7" s="32" customFormat="1" ht="25.5" x14ac:dyDescent="0.2">
      <c r="A28" s="147" t="s">
        <v>294</v>
      </c>
      <c r="B28" s="148" t="s">
        <v>295</v>
      </c>
      <c r="C28" s="149" t="s">
        <v>112</v>
      </c>
      <c r="D28" s="149" t="s">
        <v>35</v>
      </c>
      <c r="E28" s="150"/>
      <c r="F28" s="146"/>
      <c r="G28" s="151"/>
    </row>
    <row r="29" spans="1:7" s="32" customFormat="1" ht="25.5" x14ac:dyDescent="0.2">
      <c r="A29" s="152" t="s">
        <v>347</v>
      </c>
      <c r="B29" s="153" t="s">
        <v>348</v>
      </c>
      <c r="C29" s="145" t="s">
        <v>112</v>
      </c>
      <c r="D29" s="145" t="s">
        <v>115</v>
      </c>
      <c r="E29" s="150">
        <v>3</v>
      </c>
      <c r="F29" s="146">
        <v>68.13</v>
      </c>
      <c r="G29" s="151">
        <v>204.4</v>
      </c>
    </row>
    <row r="30" spans="1:7" s="32" customFormat="1" ht="25.5" x14ac:dyDescent="0.2">
      <c r="A30" s="152" t="s">
        <v>373</v>
      </c>
      <c r="B30" s="153" t="s">
        <v>374</v>
      </c>
      <c r="C30" s="145" t="s">
        <v>112</v>
      </c>
      <c r="D30" s="145" t="s">
        <v>115</v>
      </c>
      <c r="E30" s="150">
        <v>2.2000000000000002</v>
      </c>
      <c r="F30" s="146">
        <v>75.959999999999994</v>
      </c>
      <c r="G30" s="151">
        <v>167.11</v>
      </c>
    </row>
    <row r="31" spans="1:7" s="32" customFormat="1" ht="25.5" x14ac:dyDescent="0.2">
      <c r="A31" s="152" t="s">
        <v>375</v>
      </c>
      <c r="B31" s="153" t="s">
        <v>376</v>
      </c>
      <c r="C31" s="145" t="s">
        <v>112</v>
      </c>
      <c r="D31" s="145" t="s">
        <v>115</v>
      </c>
      <c r="E31" s="150">
        <v>18</v>
      </c>
      <c r="F31" s="146">
        <v>38.14</v>
      </c>
      <c r="G31" s="151">
        <v>686.58</v>
      </c>
    </row>
    <row r="32" spans="1:7" s="32" customFormat="1" x14ac:dyDescent="0.2">
      <c r="A32" s="152" t="s">
        <v>377</v>
      </c>
      <c r="B32" s="153" t="s">
        <v>378</v>
      </c>
      <c r="C32" s="145" t="s">
        <v>346</v>
      </c>
      <c r="D32" s="145" t="s">
        <v>115</v>
      </c>
      <c r="E32" s="150">
        <v>1.4</v>
      </c>
      <c r="F32" s="146">
        <v>165.81</v>
      </c>
      <c r="G32" s="151">
        <v>232.13</v>
      </c>
    </row>
    <row r="33" spans="1:7" s="32" customFormat="1" x14ac:dyDescent="0.2">
      <c r="A33" s="152" t="s">
        <v>379</v>
      </c>
      <c r="B33" s="153" t="s">
        <v>380</v>
      </c>
      <c r="C33" s="145" t="s">
        <v>346</v>
      </c>
      <c r="D33" s="145" t="s">
        <v>115</v>
      </c>
      <c r="E33" s="150">
        <v>11</v>
      </c>
      <c r="F33" s="146">
        <v>53.93</v>
      </c>
      <c r="G33" s="151">
        <v>593.23</v>
      </c>
    </row>
    <row r="34" spans="1:7" s="32" customFormat="1" x14ac:dyDescent="0.2">
      <c r="A34" s="234" t="s">
        <v>118</v>
      </c>
      <c r="B34" s="235"/>
      <c r="C34" s="235"/>
      <c r="D34" s="235"/>
      <c r="E34" s="235"/>
      <c r="F34" s="235"/>
      <c r="G34" s="154">
        <v>1704.7</v>
      </c>
    </row>
    <row r="35" spans="1:7" s="32" customFormat="1" x14ac:dyDescent="0.2">
      <c r="A35" s="234" t="s">
        <v>119</v>
      </c>
      <c r="B35" s="235"/>
      <c r="C35" s="235"/>
      <c r="D35" s="235"/>
      <c r="E35" s="235"/>
      <c r="F35" s="235"/>
      <c r="G35" s="154">
        <v>178.75</v>
      </c>
    </row>
    <row r="36" spans="1:7" s="32" customFormat="1" x14ac:dyDescent="0.2">
      <c r="A36" s="234" t="s">
        <v>120</v>
      </c>
      <c r="B36" s="235"/>
      <c r="C36" s="235"/>
      <c r="D36" s="235"/>
      <c r="E36" s="235"/>
      <c r="F36" s="235"/>
      <c r="G36" s="155">
        <v>1883.45</v>
      </c>
    </row>
    <row r="37" spans="1:7" s="32" customFormat="1" x14ac:dyDescent="0.2">
      <c r="A37" s="234" t="s">
        <v>1019</v>
      </c>
      <c r="B37" s="235"/>
      <c r="C37" s="235"/>
      <c r="D37" s="235"/>
      <c r="E37" s="235"/>
      <c r="F37" s="235"/>
      <c r="G37" s="154">
        <v>1960.5700000000008</v>
      </c>
    </row>
    <row r="38" spans="1:7" s="32" customFormat="1" x14ac:dyDescent="0.2">
      <c r="A38" s="234" t="s">
        <v>121</v>
      </c>
      <c r="B38" s="235"/>
      <c r="C38" s="235"/>
      <c r="D38" s="235"/>
      <c r="E38" s="235"/>
      <c r="F38" s="235"/>
      <c r="G38" s="154">
        <v>807.25</v>
      </c>
    </row>
    <row r="39" spans="1:7" s="32" customFormat="1" x14ac:dyDescent="0.2">
      <c r="A39" s="234" t="s">
        <v>122</v>
      </c>
      <c r="B39" s="235"/>
      <c r="C39" s="235"/>
      <c r="D39" s="235"/>
      <c r="E39" s="235"/>
      <c r="F39" s="235"/>
      <c r="G39" s="154">
        <v>0</v>
      </c>
    </row>
    <row r="40" spans="1:7" s="32" customFormat="1" x14ac:dyDescent="0.2">
      <c r="A40" s="234" t="s">
        <v>123</v>
      </c>
      <c r="B40" s="235"/>
      <c r="C40" s="235"/>
      <c r="D40" s="235"/>
      <c r="E40" s="235"/>
      <c r="F40" s="235"/>
      <c r="G40" s="154">
        <v>2767.8200000000006</v>
      </c>
    </row>
    <row r="41" spans="1:7" s="32" customFormat="1" x14ac:dyDescent="0.2">
      <c r="A41" s="234" t="s">
        <v>124</v>
      </c>
      <c r="B41" s="235"/>
      <c r="C41" s="235"/>
      <c r="D41" s="235"/>
      <c r="E41" s="235"/>
      <c r="F41" s="235"/>
      <c r="G41" s="155">
        <f>ROUND(G36+G40,2)</f>
        <v>4651.2700000000004</v>
      </c>
    </row>
    <row r="42" spans="1:7" s="32" customFormat="1" x14ac:dyDescent="0.2">
      <c r="A42" s="234" t="s">
        <v>125</v>
      </c>
      <c r="B42" s="235"/>
      <c r="C42" s="235"/>
      <c r="D42" s="235"/>
      <c r="E42" s="235"/>
      <c r="F42" s="235"/>
      <c r="G42" s="154">
        <v>4</v>
      </c>
    </row>
    <row r="43" spans="1:7" s="32" customFormat="1" x14ac:dyDescent="0.2">
      <c r="A43" s="234" t="s">
        <v>126</v>
      </c>
      <c r="B43" s="235"/>
      <c r="C43" s="235"/>
      <c r="D43" s="235"/>
      <c r="E43" s="235"/>
      <c r="F43" s="235"/>
      <c r="G43" s="155">
        <f>ROUND(G41*G42,2)</f>
        <v>18605.080000000002</v>
      </c>
    </row>
    <row r="44" spans="1:7" s="32" customFormat="1" x14ac:dyDescent="0.2">
      <c r="A44" s="236"/>
      <c r="B44" s="237"/>
      <c r="C44" s="237"/>
      <c r="D44" s="237"/>
      <c r="E44" s="237"/>
      <c r="F44" s="237"/>
      <c r="G44" s="238"/>
    </row>
    <row r="45" spans="1:7" s="32" customFormat="1" ht="25.5" x14ac:dyDescent="0.2">
      <c r="A45" s="147" t="s">
        <v>959</v>
      </c>
      <c r="B45" s="148" t="s">
        <v>958</v>
      </c>
      <c r="C45" s="149" t="s">
        <v>112</v>
      </c>
      <c r="D45" s="149" t="s">
        <v>35</v>
      </c>
      <c r="E45" s="150"/>
      <c r="F45" s="146"/>
      <c r="G45" s="151"/>
    </row>
    <row r="46" spans="1:7" s="32" customFormat="1" ht="25.5" x14ac:dyDescent="0.2">
      <c r="A46" s="152" t="s">
        <v>375</v>
      </c>
      <c r="B46" s="153" t="s">
        <v>376</v>
      </c>
      <c r="C46" s="145" t="s">
        <v>112</v>
      </c>
      <c r="D46" s="145" t="s">
        <v>115</v>
      </c>
      <c r="E46" s="150">
        <v>12.6</v>
      </c>
      <c r="F46" s="146">
        <v>38.14</v>
      </c>
      <c r="G46" s="151">
        <v>480.6</v>
      </c>
    </row>
    <row r="47" spans="1:7" s="32" customFormat="1" ht="25.5" x14ac:dyDescent="0.2">
      <c r="A47" s="152" t="s">
        <v>960</v>
      </c>
      <c r="B47" s="153" t="s">
        <v>961</v>
      </c>
      <c r="C47" s="145" t="s">
        <v>112</v>
      </c>
      <c r="D47" s="145" t="s">
        <v>115</v>
      </c>
      <c r="E47" s="150">
        <v>2.1</v>
      </c>
      <c r="F47" s="146">
        <v>70.510000000000005</v>
      </c>
      <c r="G47" s="151">
        <v>148.08000000000001</v>
      </c>
    </row>
    <row r="48" spans="1:7" s="32" customFormat="1" ht="25.5" x14ac:dyDescent="0.2">
      <c r="A48" s="152" t="s">
        <v>962</v>
      </c>
      <c r="B48" s="153" t="s">
        <v>963</v>
      </c>
      <c r="C48" s="145" t="s">
        <v>112</v>
      </c>
      <c r="D48" s="145" t="s">
        <v>115</v>
      </c>
      <c r="E48" s="150">
        <v>1.5</v>
      </c>
      <c r="F48" s="146">
        <v>97.52</v>
      </c>
      <c r="G48" s="151">
        <v>146.28</v>
      </c>
    </row>
    <row r="49" spans="1:7" s="32" customFormat="1" x14ac:dyDescent="0.2">
      <c r="A49" s="152" t="s">
        <v>377</v>
      </c>
      <c r="B49" s="153" t="s">
        <v>378</v>
      </c>
      <c r="C49" s="145" t="s">
        <v>346</v>
      </c>
      <c r="D49" s="145" t="s">
        <v>115</v>
      </c>
      <c r="E49" s="150">
        <v>1</v>
      </c>
      <c r="F49" s="146">
        <v>165.81</v>
      </c>
      <c r="G49" s="151">
        <v>165.81</v>
      </c>
    </row>
    <row r="50" spans="1:7" s="32" customFormat="1" x14ac:dyDescent="0.2">
      <c r="A50" s="152" t="s">
        <v>379</v>
      </c>
      <c r="B50" s="153" t="s">
        <v>380</v>
      </c>
      <c r="C50" s="145" t="s">
        <v>346</v>
      </c>
      <c r="D50" s="145" t="s">
        <v>115</v>
      </c>
      <c r="E50" s="150">
        <v>7.7</v>
      </c>
      <c r="F50" s="146">
        <v>53.93</v>
      </c>
      <c r="G50" s="151">
        <v>415.26</v>
      </c>
    </row>
    <row r="51" spans="1:7" s="32" customFormat="1" x14ac:dyDescent="0.2">
      <c r="A51" s="234" t="s">
        <v>118</v>
      </c>
      <c r="B51" s="235"/>
      <c r="C51" s="235"/>
      <c r="D51" s="235"/>
      <c r="E51" s="235"/>
      <c r="F51" s="235"/>
      <c r="G51" s="154">
        <v>1231.18</v>
      </c>
    </row>
    <row r="52" spans="1:7" s="32" customFormat="1" x14ac:dyDescent="0.2">
      <c r="A52" s="234" t="s">
        <v>119</v>
      </c>
      <c r="B52" s="235"/>
      <c r="C52" s="235"/>
      <c r="D52" s="235"/>
      <c r="E52" s="235"/>
      <c r="F52" s="235"/>
      <c r="G52" s="154">
        <v>124.85</v>
      </c>
    </row>
    <row r="53" spans="1:7" s="32" customFormat="1" x14ac:dyDescent="0.2">
      <c r="A53" s="234" t="s">
        <v>120</v>
      </c>
      <c r="B53" s="235"/>
      <c r="C53" s="235"/>
      <c r="D53" s="235"/>
      <c r="E53" s="235"/>
      <c r="F53" s="235"/>
      <c r="G53" s="155">
        <v>1356.03</v>
      </c>
    </row>
    <row r="54" spans="1:7" s="32" customFormat="1" x14ac:dyDescent="0.2">
      <c r="A54" s="234" t="s">
        <v>1019</v>
      </c>
      <c r="B54" s="235"/>
      <c r="C54" s="235"/>
      <c r="D54" s="235"/>
      <c r="E54" s="235"/>
      <c r="F54" s="235"/>
      <c r="G54" s="154">
        <v>1415.9800000000002</v>
      </c>
    </row>
    <row r="55" spans="1:7" s="32" customFormat="1" x14ac:dyDescent="0.2">
      <c r="A55" s="234" t="s">
        <v>121</v>
      </c>
      <c r="B55" s="235"/>
      <c r="C55" s="235"/>
      <c r="D55" s="235"/>
      <c r="E55" s="235"/>
      <c r="F55" s="235"/>
      <c r="G55" s="154">
        <v>582.12</v>
      </c>
    </row>
    <row r="56" spans="1:7" s="32" customFormat="1" x14ac:dyDescent="0.2">
      <c r="A56" s="234" t="s">
        <v>122</v>
      </c>
      <c r="B56" s="235"/>
      <c r="C56" s="235"/>
      <c r="D56" s="235"/>
      <c r="E56" s="235"/>
      <c r="F56" s="235"/>
      <c r="G56" s="154">
        <v>0</v>
      </c>
    </row>
    <row r="57" spans="1:7" s="32" customFormat="1" x14ac:dyDescent="0.2">
      <c r="A57" s="234" t="s">
        <v>123</v>
      </c>
      <c r="B57" s="235"/>
      <c r="C57" s="235"/>
      <c r="D57" s="235"/>
      <c r="E57" s="235"/>
      <c r="F57" s="235"/>
      <c r="G57" s="154">
        <v>1998.1000000000001</v>
      </c>
    </row>
    <row r="58" spans="1:7" s="32" customFormat="1" x14ac:dyDescent="0.2">
      <c r="A58" s="234" t="s">
        <v>124</v>
      </c>
      <c r="B58" s="235"/>
      <c r="C58" s="235"/>
      <c r="D58" s="235"/>
      <c r="E58" s="235"/>
      <c r="F58" s="235"/>
      <c r="G58" s="155">
        <f>ROUND(G53+G57,2)</f>
        <v>3354.13</v>
      </c>
    </row>
    <row r="59" spans="1:7" s="32" customFormat="1" x14ac:dyDescent="0.2">
      <c r="A59" s="234" t="s">
        <v>125</v>
      </c>
      <c r="B59" s="235"/>
      <c r="C59" s="235"/>
      <c r="D59" s="235"/>
      <c r="E59" s="235"/>
      <c r="F59" s="235"/>
      <c r="G59" s="154">
        <v>4</v>
      </c>
    </row>
    <row r="60" spans="1:7" s="32" customFormat="1" x14ac:dyDescent="0.2">
      <c r="A60" s="234" t="s">
        <v>126</v>
      </c>
      <c r="B60" s="235"/>
      <c r="C60" s="235"/>
      <c r="D60" s="235"/>
      <c r="E60" s="235"/>
      <c r="F60" s="235"/>
      <c r="G60" s="155">
        <f>ROUND(G58*G59,2)</f>
        <v>13416.52</v>
      </c>
    </row>
    <row r="61" spans="1:7" s="32" customFormat="1" x14ac:dyDescent="0.2">
      <c r="A61" s="236"/>
      <c r="B61" s="237"/>
      <c r="C61" s="237"/>
      <c r="D61" s="237"/>
      <c r="E61" s="237"/>
      <c r="F61" s="237"/>
      <c r="G61" s="238"/>
    </row>
    <row r="62" spans="1:7" s="32" customFormat="1" x14ac:dyDescent="0.2">
      <c r="A62" s="147">
        <v>2</v>
      </c>
      <c r="B62" s="232" t="s">
        <v>36</v>
      </c>
      <c r="C62" s="232"/>
      <c r="D62" s="232"/>
      <c r="E62" s="232"/>
      <c r="F62" s="232"/>
      <c r="G62" s="233"/>
    </row>
    <row r="63" spans="1:7" s="32" customFormat="1" x14ac:dyDescent="0.2">
      <c r="A63" s="147" t="s">
        <v>102</v>
      </c>
      <c r="B63" s="232" t="s">
        <v>398</v>
      </c>
      <c r="C63" s="232"/>
      <c r="D63" s="232"/>
      <c r="E63" s="232"/>
      <c r="F63" s="232"/>
      <c r="G63" s="233"/>
    </row>
    <row r="64" spans="1:7" s="32" customFormat="1" ht="63.75" x14ac:dyDescent="0.2">
      <c r="A64" s="147" t="s">
        <v>418</v>
      </c>
      <c r="B64" s="148" t="s">
        <v>419</v>
      </c>
      <c r="C64" s="149" t="s">
        <v>112</v>
      </c>
      <c r="D64" s="149" t="s">
        <v>40</v>
      </c>
      <c r="E64" s="150"/>
      <c r="F64" s="146"/>
      <c r="G64" s="151"/>
    </row>
    <row r="65" spans="1:7" s="32" customFormat="1" ht="51" x14ac:dyDescent="0.2">
      <c r="A65" s="152" t="s">
        <v>368</v>
      </c>
      <c r="B65" s="153" t="s">
        <v>369</v>
      </c>
      <c r="C65" s="145" t="s">
        <v>112</v>
      </c>
      <c r="D65" s="145" t="s">
        <v>141</v>
      </c>
      <c r="E65" s="150">
        <v>0.16320000000000001</v>
      </c>
      <c r="F65" s="146">
        <v>0.82</v>
      </c>
      <c r="G65" s="151">
        <v>0.13</v>
      </c>
    </row>
    <row r="66" spans="1:7" s="32" customFormat="1" ht="51" x14ac:dyDescent="0.2">
      <c r="A66" s="152" t="s">
        <v>370</v>
      </c>
      <c r="B66" s="153" t="s">
        <v>371</v>
      </c>
      <c r="C66" s="145" t="s">
        <v>112</v>
      </c>
      <c r="D66" s="145" t="s">
        <v>138</v>
      </c>
      <c r="E66" s="150">
        <v>6.6799999999999998E-2</v>
      </c>
      <c r="F66" s="146">
        <v>3.14</v>
      </c>
      <c r="G66" s="151">
        <v>0.21</v>
      </c>
    </row>
    <row r="67" spans="1:7" s="32" customFormat="1" ht="38.25" x14ac:dyDescent="0.2">
      <c r="A67" s="152" t="s">
        <v>199</v>
      </c>
      <c r="B67" s="153" t="s">
        <v>200</v>
      </c>
      <c r="C67" s="145" t="s">
        <v>112</v>
      </c>
      <c r="D67" s="145" t="s">
        <v>115</v>
      </c>
      <c r="E67" s="150">
        <v>6.4600000000000005E-2</v>
      </c>
      <c r="F67" s="146">
        <v>20.07</v>
      </c>
      <c r="G67" s="151">
        <v>1.3</v>
      </c>
    </row>
    <row r="68" spans="1:7" s="32" customFormat="1" ht="25.5" x14ac:dyDescent="0.2">
      <c r="A68" s="152" t="s">
        <v>544</v>
      </c>
      <c r="B68" s="153" t="s">
        <v>545</v>
      </c>
      <c r="C68" s="145" t="s">
        <v>112</v>
      </c>
      <c r="D68" s="145" t="s">
        <v>115</v>
      </c>
      <c r="E68" s="150">
        <v>0.2298</v>
      </c>
      <c r="F68" s="146">
        <v>20.45</v>
      </c>
      <c r="G68" s="151">
        <v>4.7</v>
      </c>
    </row>
    <row r="69" spans="1:7" s="32" customFormat="1" x14ac:dyDescent="0.2">
      <c r="A69" s="234" t="s">
        <v>118</v>
      </c>
      <c r="B69" s="235"/>
      <c r="C69" s="235"/>
      <c r="D69" s="235"/>
      <c r="E69" s="235"/>
      <c r="F69" s="235"/>
      <c r="G69" s="154">
        <v>3.59</v>
      </c>
    </row>
    <row r="70" spans="1:7" s="32" customFormat="1" x14ac:dyDescent="0.2">
      <c r="A70" s="234" t="s">
        <v>119</v>
      </c>
      <c r="B70" s="235"/>
      <c r="C70" s="235"/>
      <c r="D70" s="235"/>
      <c r="E70" s="235"/>
      <c r="F70" s="235"/>
      <c r="G70" s="154">
        <v>2.75</v>
      </c>
    </row>
    <row r="71" spans="1:7" s="32" customFormat="1" x14ac:dyDescent="0.2">
      <c r="A71" s="234" t="s">
        <v>120</v>
      </c>
      <c r="B71" s="235"/>
      <c r="C71" s="235"/>
      <c r="D71" s="235"/>
      <c r="E71" s="235"/>
      <c r="F71" s="235"/>
      <c r="G71" s="155">
        <v>6.34</v>
      </c>
    </row>
    <row r="72" spans="1:7" s="32" customFormat="1" x14ac:dyDescent="0.2">
      <c r="A72" s="234" t="s">
        <v>1019</v>
      </c>
      <c r="B72" s="235"/>
      <c r="C72" s="235"/>
      <c r="D72" s="235"/>
      <c r="E72" s="235"/>
      <c r="F72" s="235"/>
      <c r="G72" s="154">
        <v>4.12</v>
      </c>
    </row>
    <row r="73" spans="1:7" s="32" customFormat="1" x14ac:dyDescent="0.2">
      <c r="A73" s="234" t="s">
        <v>121</v>
      </c>
      <c r="B73" s="235"/>
      <c r="C73" s="235"/>
      <c r="D73" s="235"/>
      <c r="E73" s="235"/>
      <c r="F73" s="235"/>
      <c r="G73" s="154">
        <v>2.2000000000000002</v>
      </c>
    </row>
    <row r="74" spans="1:7" s="32" customFormat="1" x14ac:dyDescent="0.2">
      <c r="A74" s="234" t="s">
        <v>122</v>
      </c>
      <c r="B74" s="235"/>
      <c r="C74" s="235"/>
      <c r="D74" s="235"/>
      <c r="E74" s="235"/>
      <c r="F74" s="235"/>
      <c r="G74" s="154">
        <v>0</v>
      </c>
    </row>
    <row r="75" spans="1:7" s="32" customFormat="1" x14ac:dyDescent="0.2">
      <c r="A75" s="234" t="s">
        <v>123</v>
      </c>
      <c r="B75" s="235"/>
      <c r="C75" s="235"/>
      <c r="D75" s="235"/>
      <c r="E75" s="235"/>
      <c r="F75" s="235"/>
      <c r="G75" s="154">
        <v>6.32</v>
      </c>
    </row>
    <row r="76" spans="1:7" s="32" customFormat="1" x14ac:dyDescent="0.2">
      <c r="A76" s="234" t="s">
        <v>124</v>
      </c>
      <c r="B76" s="235"/>
      <c r="C76" s="235"/>
      <c r="D76" s="235"/>
      <c r="E76" s="235"/>
      <c r="F76" s="235"/>
      <c r="G76" s="155">
        <f>ROUND(G71+G75,2)</f>
        <v>12.66</v>
      </c>
    </row>
    <row r="77" spans="1:7" s="32" customFormat="1" x14ac:dyDescent="0.2">
      <c r="A77" s="234" t="s">
        <v>125</v>
      </c>
      <c r="B77" s="235"/>
      <c r="C77" s="235"/>
      <c r="D77" s="235"/>
      <c r="E77" s="235"/>
      <c r="F77" s="235"/>
      <c r="G77" s="154">
        <v>90</v>
      </c>
    </row>
    <row r="78" spans="1:7" s="32" customFormat="1" x14ac:dyDescent="0.2">
      <c r="A78" s="234" t="s">
        <v>126</v>
      </c>
      <c r="B78" s="235"/>
      <c r="C78" s="235"/>
      <c r="D78" s="235"/>
      <c r="E78" s="235"/>
      <c r="F78" s="235"/>
      <c r="G78" s="155">
        <f>ROUND(G76*G77,2)</f>
        <v>1139.4000000000001</v>
      </c>
    </row>
    <row r="79" spans="1:7" s="32" customFormat="1" x14ac:dyDescent="0.2">
      <c r="A79" s="236"/>
      <c r="B79" s="237"/>
      <c r="C79" s="237"/>
      <c r="D79" s="237"/>
      <c r="E79" s="237"/>
      <c r="F79" s="237"/>
      <c r="G79" s="238"/>
    </row>
    <row r="80" spans="1:7" s="32" customFormat="1" ht="25.5" x14ac:dyDescent="0.2">
      <c r="A80" s="147" t="s">
        <v>301</v>
      </c>
      <c r="B80" s="148" t="s">
        <v>420</v>
      </c>
      <c r="C80" s="149" t="s">
        <v>112</v>
      </c>
      <c r="D80" s="149" t="s">
        <v>38</v>
      </c>
      <c r="E80" s="150"/>
      <c r="F80" s="146"/>
      <c r="G80" s="151"/>
    </row>
    <row r="81" spans="1:7" s="32" customFormat="1" ht="25.5" x14ac:dyDescent="0.2">
      <c r="A81" s="152" t="s">
        <v>150</v>
      </c>
      <c r="B81" s="153" t="s">
        <v>151</v>
      </c>
      <c r="C81" s="145" t="s">
        <v>112</v>
      </c>
      <c r="D81" s="145" t="s">
        <v>115</v>
      </c>
      <c r="E81" s="150">
        <v>3.9557666999999999</v>
      </c>
      <c r="F81" s="146">
        <v>19.41</v>
      </c>
      <c r="G81" s="151">
        <v>76.790000000000006</v>
      </c>
    </row>
    <row r="82" spans="1:7" s="32" customFormat="1" x14ac:dyDescent="0.2">
      <c r="A82" s="234" t="s">
        <v>118</v>
      </c>
      <c r="B82" s="235"/>
      <c r="C82" s="235"/>
      <c r="D82" s="235"/>
      <c r="E82" s="235"/>
      <c r="F82" s="235"/>
      <c r="G82" s="154">
        <v>40.400000000000006</v>
      </c>
    </row>
    <row r="83" spans="1:7" s="32" customFormat="1" x14ac:dyDescent="0.2">
      <c r="A83" s="234" t="s">
        <v>119</v>
      </c>
      <c r="B83" s="235"/>
      <c r="C83" s="235"/>
      <c r="D83" s="235"/>
      <c r="E83" s="235"/>
      <c r="F83" s="235"/>
      <c r="G83" s="154">
        <v>36.39</v>
      </c>
    </row>
    <row r="84" spans="1:7" s="32" customFormat="1" x14ac:dyDescent="0.2">
      <c r="A84" s="234" t="s">
        <v>120</v>
      </c>
      <c r="B84" s="235"/>
      <c r="C84" s="235"/>
      <c r="D84" s="235"/>
      <c r="E84" s="235"/>
      <c r="F84" s="235"/>
      <c r="G84" s="155">
        <v>76.790000000000006</v>
      </c>
    </row>
    <row r="85" spans="1:7" s="32" customFormat="1" x14ac:dyDescent="0.2">
      <c r="A85" s="234" t="s">
        <v>1019</v>
      </c>
      <c r="B85" s="235"/>
      <c r="C85" s="235"/>
      <c r="D85" s="235"/>
      <c r="E85" s="235"/>
      <c r="F85" s="235"/>
      <c r="G85" s="154">
        <v>46.459999999999987</v>
      </c>
    </row>
    <row r="86" spans="1:7" s="32" customFormat="1" x14ac:dyDescent="0.2">
      <c r="A86" s="234" t="s">
        <v>121</v>
      </c>
      <c r="B86" s="235"/>
      <c r="C86" s="235"/>
      <c r="D86" s="235"/>
      <c r="E86" s="235"/>
      <c r="F86" s="235"/>
      <c r="G86" s="154">
        <v>25.88</v>
      </c>
    </row>
    <row r="87" spans="1:7" s="32" customFormat="1" x14ac:dyDescent="0.2">
      <c r="A87" s="234" t="s">
        <v>122</v>
      </c>
      <c r="B87" s="235"/>
      <c r="C87" s="235"/>
      <c r="D87" s="235"/>
      <c r="E87" s="235"/>
      <c r="F87" s="235"/>
      <c r="G87" s="154">
        <v>0</v>
      </c>
    </row>
    <row r="88" spans="1:7" s="32" customFormat="1" x14ac:dyDescent="0.2">
      <c r="A88" s="234" t="s">
        <v>123</v>
      </c>
      <c r="B88" s="235"/>
      <c r="C88" s="235"/>
      <c r="D88" s="235"/>
      <c r="E88" s="235"/>
      <c r="F88" s="235"/>
      <c r="G88" s="154">
        <v>72.339999999999989</v>
      </c>
    </row>
    <row r="89" spans="1:7" s="32" customFormat="1" x14ac:dyDescent="0.2">
      <c r="A89" s="234" t="s">
        <v>124</v>
      </c>
      <c r="B89" s="235"/>
      <c r="C89" s="235"/>
      <c r="D89" s="235"/>
      <c r="E89" s="235"/>
      <c r="F89" s="235"/>
      <c r="G89" s="155">
        <f>ROUND(G84+G88,2)</f>
        <v>149.13</v>
      </c>
    </row>
    <row r="90" spans="1:7" s="32" customFormat="1" x14ac:dyDescent="0.2">
      <c r="A90" s="234" t="s">
        <v>125</v>
      </c>
      <c r="B90" s="235"/>
      <c r="C90" s="235"/>
      <c r="D90" s="235"/>
      <c r="E90" s="235"/>
      <c r="F90" s="235"/>
      <c r="G90" s="154">
        <v>2.2999999999999998</v>
      </c>
    </row>
    <row r="91" spans="1:7" s="32" customFormat="1" x14ac:dyDescent="0.2">
      <c r="A91" s="234" t="s">
        <v>126</v>
      </c>
      <c r="B91" s="235"/>
      <c r="C91" s="235"/>
      <c r="D91" s="235"/>
      <c r="E91" s="235"/>
      <c r="F91" s="235"/>
      <c r="G91" s="155">
        <f>ROUND(G89*G90,2)</f>
        <v>343</v>
      </c>
    </row>
    <row r="92" spans="1:7" s="32" customFormat="1" x14ac:dyDescent="0.2">
      <c r="A92" s="236"/>
      <c r="B92" s="237"/>
      <c r="C92" s="237"/>
      <c r="D92" s="237"/>
      <c r="E92" s="237"/>
      <c r="F92" s="237"/>
      <c r="G92" s="238"/>
    </row>
    <row r="93" spans="1:7" s="32" customFormat="1" ht="38.25" x14ac:dyDescent="0.2">
      <c r="A93" s="147" t="s">
        <v>973</v>
      </c>
      <c r="B93" s="148" t="s">
        <v>974</v>
      </c>
      <c r="C93" s="149" t="s">
        <v>112</v>
      </c>
      <c r="D93" s="149" t="s">
        <v>37</v>
      </c>
      <c r="E93" s="150"/>
      <c r="F93" s="146"/>
      <c r="G93" s="151"/>
    </row>
    <row r="94" spans="1:7" s="32" customFormat="1" x14ac:dyDescent="0.2">
      <c r="A94" s="152" t="s">
        <v>186</v>
      </c>
      <c r="B94" s="153" t="s">
        <v>187</v>
      </c>
      <c r="C94" s="145" t="s">
        <v>112</v>
      </c>
      <c r="D94" s="145" t="s">
        <v>115</v>
      </c>
      <c r="E94" s="150">
        <v>0.11509999999999999</v>
      </c>
      <c r="F94" s="146">
        <v>21.66</v>
      </c>
      <c r="G94" s="151">
        <v>2.4900000000000002</v>
      </c>
    </row>
    <row r="95" spans="1:7" s="32" customFormat="1" ht="25.5" x14ac:dyDescent="0.2">
      <c r="A95" s="152" t="s">
        <v>150</v>
      </c>
      <c r="B95" s="153" t="s">
        <v>151</v>
      </c>
      <c r="C95" s="145" t="s">
        <v>112</v>
      </c>
      <c r="D95" s="145" t="s">
        <v>115</v>
      </c>
      <c r="E95" s="150">
        <v>0.38719999999999999</v>
      </c>
      <c r="F95" s="146">
        <v>19.41</v>
      </c>
      <c r="G95" s="151">
        <v>7.52</v>
      </c>
    </row>
    <row r="96" spans="1:7" s="32" customFormat="1" x14ac:dyDescent="0.2">
      <c r="A96" s="234" t="s">
        <v>118</v>
      </c>
      <c r="B96" s="235"/>
      <c r="C96" s="235"/>
      <c r="D96" s="235"/>
      <c r="E96" s="235"/>
      <c r="F96" s="235"/>
      <c r="G96" s="154">
        <v>5.38</v>
      </c>
    </row>
    <row r="97" spans="1:7" s="32" customFormat="1" x14ac:dyDescent="0.2">
      <c r="A97" s="234" t="s">
        <v>119</v>
      </c>
      <c r="B97" s="235"/>
      <c r="C97" s="235"/>
      <c r="D97" s="235"/>
      <c r="E97" s="235"/>
      <c r="F97" s="235"/>
      <c r="G97" s="154">
        <v>4.63</v>
      </c>
    </row>
    <row r="98" spans="1:7" s="32" customFormat="1" x14ac:dyDescent="0.2">
      <c r="A98" s="234" t="s">
        <v>120</v>
      </c>
      <c r="B98" s="235"/>
      <c r="C98" s="235"/>
      <c r="D98" s="235"/>
      <c r="E98" s="235"/>
      <c r="F98" s="235"/>
      <c r="G98" s="155">
        <v>10.01</v>
      </c>
    </row>
    <row r="99" spans="1:7" s="32" customFormat="1" x14ac:dyDescent="0.2">
      <c r="A99" s="234" t="s">
        <v>1019</v>
      </c>
      <c r="B99" s="235"/>
      <c r="C99" s="235"/>
      <c r="D99" s="235"/>
      <c r="E99" s="235"/>
      <c r="F99" s="235"/>
      <c r="G99" s="154">
        <v>6.18</v>
      </c>
    </row>
    <row r="100" spans="1:7" s="32" customFormat="1" x14ac:dyDescent="0.2">
      <c r="A100" s="234" t="s">
        <v>121</v>
      </c>
      <c r="B100" s="235"/>
      <c r="C100" s="235"/>
      <c r="D100" s="235"/>
      <c r="E100" s="235"/>
      <c r="F100" s="235"/>
      <c r="G100" s="154">
        <v>3.4</v>
      </c>
    </row>
    <row r="101" spans="1:7" s="32" customFormat="1" x14ac:dyDescent="0.2">
      <c r="A101" s="234" t="s">
        <v>122</v>
      </c>
      <c r="B101" s="235"/>
      <c r="C101" s="235"/>
      <c r="D101" s="235"/>
      <c r="E101" s="235"/>
      <c r="F101" s="235"/>
      <c r="G101" s="154">
        <v>0</v>
      </c>
    </row>
    <row r="102" spans="1:7" s="32" customFormat="1" x14ac:dyDescent="0.2">
      <c r="A102" s="234" t="s">
        <v>123</v>
      </c>
      <c r="B102" s="235"/>
      <c r="C102" s="235"/>
      <c r="D102" s="235"/>
      <c r="E102" s="235"/>
      <c r="F102" s="235"/>
      <c r="G102" s="154">
        <v>9.58</v>
      </c>
    </row>
    <row r="103" spans="1:7" s="32" customFormat="1" x14ac:dyDescent="0.2">
      <c r="A103" s="234" t="s">
        <v>124</v>
      </c>
      <c r="B103" s="235"/>
      <c r="C103" s="235"/>
      <c r="D103" s="235"/>
      <c r="E103" s="235"/>
      <c r="F103" s="235"/>
      <c r="G103" s="155">
        <f>ROUND(G98+G102,2)</f>
        <v>19.59</v>
      </c>
    </row>
    <row r="104" spans="1:7" s="32" customFormat="1" x14ac:dyDescent="0.2">
      <c r="A104" s="234" t="s">
        <v>125</v>
      </c>
      <c r="B104" s="235"/>
      <c r="C104" s="235"/>
      <c r="D104" s="235"/>
      <c r="E104" s="235"/>
      <c r="F104" s="235"/>
      <c r="G104" s="154">
        <v>26</v>
      </c>
    </row>
    <row r="105" spans="1:7" s="32" customFormat="1" x14ac:dyDescent="0.2">
      <c r="A105" s="234" t="s">
        <v>126</v>
      </c>
      <c r="B105" s="235"/>
      <c r="C105" s="235"/>
      <c r="D105" s="235"/>
      <c r="E105" s="235"/>
      <c r="F105" s="235"/>
      <c r="G105" s="155">
        <f>ROUND(G103*G104,2)</f>
        <v>509.34</v>
      </c>
    </row>
    <row r="106" spans="1:7" s="32" customFormat="1" x14ac:dyDescent="0.2">
      <c r="A106" s="236"/>
      <c r="B106" s="237"/>
      <c r="C106" s="237"/>
      <c r="D106" s="237"/>
      <c r="E106" s="237"/>
      <c r="F106" s="237"/>
      <c r="G106" s="238"/>
    </row>
    <row r="107" spans="1:7" s="32" customFormat="1" ht="51" x14ac:dyDescent="0.2">
      <c r="A107" s="147" t="s">
        <v>91</v>
      </c>
      <c r="B107" s="148" t="s">
        <v>92</v>
      </c>
      <c r="C107" s="149" t="s">
        <v>112</v>
      </c>
      <c r="D107" s="149" t="s">
        <v>93</v>
      </c>
      <c r="E107" s="150"/>
      <c r="F107" s="146"/>
      <c r="G107" s="151"/>
    </row>
    <row r="108" spans="1:7" s="32" customFormat="1" ht="76.5" x14ac:dyDescent="0.2">
      <c r="A108" s="152" t="s">
        <v>166</v>
      </c>
      <c r="B108" s="153" t="s">
        <v>167</v>
      </c>
      <c r="C108" s="145" t="s">
        <v>112</v>
      </c>
      <c r="D108" s="145" t="s">
        <v>138</v>
      </c>
      <c r="E108" s="150">
        <v>1.3899999999999999E-2</v>
      </c>
      <c r="F108" s="146">
        <v>184.84</v>
      </c>
      <c r="G108" s="151">
        <v>2.57</v>
      </c>
    </row>
    <row r="109" spans="1:7" s="32" customFormat="1" ht="76.5" x14ac:dyDescent="0.2">
      <c r="A109" s="152" t="s">
        <v>168</v>
      </c>
      <c r="B109" s="153" t="s">
        <v>169</v>
      </c>
      <c r="C109" s="145" t="s">
        <v>112</v>
      </c>
      <c r="D109" s="145" t="s">
        <v>141</v>
      </c>
      <c r="E109" s="150">
        <v>6.0000000000000001E-3</v>
      </c>
      <c r="F109" s="146">
        <v>59.14</v>
      </c>
      <c r="G109" s="151">
        <v>0.35</v>
      </c>
    </row>
    <row r="110" spans="1:7" s="32" customFormat="1" x14ac:dyDescent="0.2">
      <c r="A110" s="234" t="s">
        <v>118</v>
      </c>
      <c r="B110" s="235"/>
      <c r="C110" s="235"/>
      <c r="D110" s="235"/>
      <c r="E110" s="235"/>
      <c r="F110" s="235"/>
      <c r="G110" s="154">
        <v>0.28000000000000003</v>
      </c>
    </row>
    <row r="111" spans="1:7" s="32" customFormat="1" x14ac:dyDescent="0.2">
      <c r="A111" s="234" t="s">
        <v>119</v>
      </c>
      <c r="B111" s="235"/>
      <c r="C111" s="235"/>
      <c r="D111" s="235"/>
      <c r="E111" s="235"/>
      <c r="F111" s="235"/>
      <c r="G111" s="154">
        <v>2.6399999999999997</v>
      </c>
    </row>
    <row r="112" spans="1:7" s="32" customFormat="1" x14ac:dyDescent="0.2">
      <c r="A112" s="234" t="s">
        <v>120</v>
      </c>
      <c r="B112" s="235"/>
      <c r="C112" s="235"/>
      <c r="D112" s="235"/>
      <c r="E112" s="235"/>
      <c r="F112" s="235"/>
      <c r="G112" s="155">
        <v>2.92</v>
      </c>
    </row>
    <row r="113" spans="1:7" s="32" customFormat="1" x14ac:dyDescent="0.2">
      <c r="A113" s="234" t="s">
        <v>1019</v>
      </c>
      <c r="B113" s="235"/>
      <c r="C113" s="235"/>
      <c r="D113" s="235"/>
      <c r="E113" s="235"/>
      <c r="F113" s="235"/>
      <c r="G113" s="154">
        <v>0.33</v>
      </c>
    </row>
    <row r="114" spans="1:7" s="32" customFormat="1" x14ac:dyDescent="0.2">
      <c r="A114" s="234" t="s">
        <v>121</v>
      </c>
      <c r="B114" s="235"/>
      <c r="C114" s="235"/>
      <c r="D114" s="235"/>
      <c r="E114" s="235"/>
      <c r="F114" s="235"/>
      <c r="G114" s="154">
        <v>0.68000000000000027</v>
      </c>
    </row>
    <row r="115" spans="1:7" s="32" customFormat="1" x14ac:dyDescent="0.2">
      <c r="A115" s="234" t="s">
        <v>122</v>
      </c>
      <c r="B115" s="235"/>
      <c r="C115" s="235"/>
      <c r="D115" s="235"/>
      <c r="E115" s="235"/>
      <c r="F115" s="235"/>
      <c r="G115" s="154">
        <v>0</v>
      </c>
    </row>
    <row r="116" spans="1:7" s="32" customFormat="1" x14ac:dyDescent="0.2">
      <c r="A116" s="234" t="s">
        <v>123</v>
      </c>
      <c r="B116" s="235"/>
      <c r="C116" s="235"/>
      <c r="D116" s="235"/>
      <c r="E116" s="235"/>
      <c r="F116" s="235"/>
      <c r="G116" s="154">
        <v>1.0100000000000002</v>
      </c>
    </row>
    <row r="117" spans="1:7" s="32" customFormat="1" x14ac:dyDescent="0.2">
      <c r="A117" s="234" t="s">
        <v>124</v>
      </c>
      <c r="B117" s="235"/>
      <c r="C117" s="235"/>
      <c r="D117" s="235"/>
      <c r="E117" s="235"/>
      <c r="F117" s="235"/>
      <c r="G117" s="155">
        <f>ROUND(G112+G116,2)</f>
        <v>3.93</v>
      </c>
    </row>
    <row r="118" spans="1:7" s="32" customFormat="1" x14ac:dyDescent="0.2">
      <c r="A118" s="234" t="s">
        <v>125</v>
      </c>
      <c r="B118" s="235"/>
      <c r="C118" s="235"/>
      <c r="D118" s="235"/>
      <c r="E118" s="235"/>
      <c r="F118" s="235"/>
      <c r="G118" s="154">
        <v>101.4</v>
      </c>
    </row>
    <row r="119" spans="1:7" s="32" customFormat="1" x14ac:dyDescent="0.2">
      <c r="A119" s="234" t="s">
        <v>126</v>
      </c>
      <c r="B119" s="235"/>
      <c r="C119" s="235"/>
      <c r="D119" s="235"/>
      <c r="E119" s="235"/>
      <c r="F119" s="235"/>
      <c r="G119" s="155">
        <f>ROUND(G117*G118,2)</f>
        <v>398.5</v>
      </c>
    </row>
    <row r="120" spans="1:7" s="32" customFormat="1" x14ac:dyDescent="0.2">
      <c r="A120" s="236"/>
      <c r="B120" s="237"/>
      <c r="C120" s="237"/>
      <c r="D120" s="237"/>
      <c r="E120" s="237"/>
      <c r="F120" s="237"/>
      <c r="G120" s="238"/>
    </row>
    <row r="121" spans="1:7" s="32" customFormat="1" ht="63.75" x14ac:dyDescent="0.2">
      <c r="A121" s="147" t="s">
        <v>975</v>
      </c>
      <c r="B121" s="148" t="s">
        <v>1012</v>
      </c>
      <c r="C121" s="149" t="s">
        <v>112</v>
      </c>
      <c r="D121" s="149" t="s">
        <v>37</v>
      </c>
      <c r="E121" s="150"/>
      <c r="F121" s="146"/>
      <c r="G121" s="151"/>
    </row>
    <row r="122" spans="1:7" s="32" customFormat="1" ht="25.5" x14ac:dyDescent="0.2">
      <c r="A122" s="152" t="s">
        <v>170</v>
      </c>
      <c r="B122" s="153" t="s">
        <v>171</v>
      </c>
      <c r="C122" s="145" t="s">
        <v>112</v>
      </c>
      <c r="D122" s="145" t="s">
        <v>115</v>
      </c>
      <c r="E122" s="150">
        <v>4.5999999999999999E-3</v>
      </c>
      <c r="F122" s="146">
        <v>20.059999999999999</v>
      </c>
      <c r="G122" s="151">
        <v>0.09</v>
      </c>
    </row>
    <row r="123" spans="1:7" s="32" customFormat="1" ht="38.25" x14ac:dyDescent="0.2">
      <c r="A123" s="152" t="s">
        <v>1020</v>
      </c>
      <c r="B123" s="153" t="s">
        <v>1021</v>
      </c>
      <c r="C123" s="145" t="s">
        <v>112</v>
      </c>
      <c r="D123" s="145" t="s">
        <v>141</v>
      </c>
      <c r="E123" s="150">
        <v>2.8999999999999998E-3</v>
      </c>
      <c r="F123" s="146">
        <v>70.849999999999994</v>
      </c>
      <c r="G123" s="151">
        <v>0.21</v>
      </c>
    </row>
    <row r="124" spans="1:7" s="32" customFormat="1" ht="38.25" x14ac:dyDescent="0.2">
      <c r="A124" s="152" t="s">
        <v>1022</v>
      </c>
      <c r="B124" s="153" t="s">
        <v>1023</v>
      </c>
      <c r="C124" s="145" t="s">
        <v>112</v>
      </c>
      <c r="D124" s="145" t="s">
        <v>138</v>
      </c>
      <c r="E124" s="150">
        <v>1.6999999999999999E-3</v>
      </c>
      <c r="F124" s="146">
        <v>194.15</v>
      </c>
      <c r="G124" s="151">
        <v>0.33</v>
      </c>
    </row>
    <row r="125" spans="1:7" s="32" customFormat="1" x14ac:dyDescent="0.2">
      <c r="A125" s="234" t="s">
        <v>118</v>
      </c>
      <c r="B125" s="235"/>
      <c r="C125" s="235"/>
      <c r="D125" s="235"/>
      <c r="E125" s="235"/>
      <c r="F125" s="235"/>
      <c r="G125" s="154">
        <v>0.12</v>
      </c>
    </row>
    <row r="126" spans="1:7" s="32" customFormat="1" x14ac:dyDescent="0.2">
      <c r="A126" s="234" t="s">
        <v>119</v>
      </c>
      <c r="B126" s="235"/>
      <c r="C126" s="235"/>
      <c r="D126" s="235"/>
      <c r="E126" s="235"/>
      <c r="F126" s="235"/>
      <c r="G126" s="154">
        <v>0.51</v>
      </c>
    </row>
    <row r="127" spans="1:7" s="32" customFormat="1" x14ac:dyDescent="0.2">
      <c r="A127" s="234" t="s">
        <v>120</v>
      </c>
      <c r="B127" s="235"/>
      <c r="C127" s="235"/>
      <c r="D127" s="235"/>
      <c r="E127" s="235"/>
      <c r="F127" s="235"/>
      <c r="G127" s="155">
        <v>0.63</v>
      </c>
    </row>
    <row r="128" spans="1:7" s="32" customFormat="1" x14ac:dyDescent="0.2">
      <c r="A128" s="234" t="s">
        <v>1019</v>
      </c>
      <c r="B128" s="235"/>
      <c r="C128" s="235"/>
      <c r="D128" s="235"/>
      <c r="E128" s="235"/>
      <c r="F128" s="235"/>
      <c r="G128" s="154">
        <v>0.13</v>
      </c>
    </row>
    <row r="129" spans="1:7" s="32" customFormat="1" x14ac:dyDescent="0.2">
      <c r="A129" s="234" t="s">
        <v>121</v>
      </c>
      <c r="B129" s="235"/>
      <c r="C129" s="235"/>
      <c r="D129" s="235"/>
      <c r="E129" s="235"/>
      <c r="F129" s="235"/>
      <c r="G129" s="154">
        <v>0.16</v>
      </c>
    </row>
    <row r="130" spans="1:7" s="32" customFormat="1" x14ac:dyDescent="0.2">
      <c r="A130" s="234" t="s">
        <v>122</v>
      </c>
      <c r="B130" s="235"/>
      <c r="C130" s="235"/>
      <c r="D130" s="235"/>
      <c r="E130" s="235"/>
      <c r="F130" s="235"/>
      <c r="G130" s="154">
        <v>0</v>
      </c>
    </row>
    <row r="131" spans="1:7" s="32" customFormat="1" x14ac:dyDescent="0.2">
      <c r="A131" s="234" t="s">
        <v>123</v>
      </c>
      <c r="B131" s="235"/>
      <c r="C131" s="235"/>
      <c r="D131" s="235"/>
      <c r="E131" s="235"/>
      <c r="F131" s="235"/>
      <c r="G131" s="154">
        <v>0.29000000000000004</v>
      </c>
    </row>
    <row r="132" spans="1:7" s="32" customFormat="1" x14ac:dyDescent="0.2">
      <c r="A132" s="234" t="s">
        <v>124</v>
      </c>
      <c r="B132" s="235"/>
      <c r="C132" s="235"/>
      <c r="D132" s="235"/>
      <c r="E132" s="235"/>
      <c r="F132" s="235"/>
      <c r="G132" s="155">
        <f>ROUND(G127+G131,2)</f>
        <v>0.92</v>
      </c>
    </row>
    <row r="133" spans="1:7" s="32" customFormat="1" x14ac:dyDescent="0.2">
      <c r="A133" s="234" t="s">
        <v>125</v>
      </c>
      <c r="B133" s="235"/>
      <c r="C133" s="235"/>
      <c r="D133" s="235"/>
      <c r="E133" s="235"/>
      <c r="F133" s="235"/>
      <c r="G133" s="154">
        <v>50</v>
      </c>
    </row>
    <row r="134" spans="1:7" s="32" customFormat="1" x14ac:dyDescent="0.2">
      <c r="A134" s="234" t="s">
        <v>126</v>
      </c>
      <c r="B134" s="235"/>
      <c r="C134" s="235"/>
      <c r="D134" s="235"/>
      <c r="E134" s="235"/>
      <c r="F134" s="235"/>
      <c r="G134" s="155">
        <f>ROUND(G132*G133,2)</f>
        <v>46</v>
      </c>
    </row>
    <row r="135" spans="1:7" s="32" customFormat="1" x14ac:dyDescent="0.2">
      <c r="A135" s="236"/>
      <c r="B135" s="237"/>
      <c r="C135" s="237"/>
      <c r="D135" s="237"/>
      <c r="E135" s="237"/>
      <c r="F135" s="237"/>
      <c r="G135" s="238"/>
    </row>
    <row r="136" spans="1:7" s="32" customFormat="1" ht="76.5" x14ac:dyDescent="0.2">
      <c r="A136" s="147" t="s">
        <v>235</v>
      </c>
      <c r="B136" s="148" t="s">
        <v>236</v>
      </c>
      <c r="C136" s="149" t="s">
        <v>112</v>
      </c>
      <c r="D136" s="149" t="s">
        <v>38</v>
      </c>
      <c r="E136" s="150"/>
      <c r="F136" s="146"/>
      <c r="G136" s="151"/>
    </row>
    <row r="137" spans="1:7" s="32" customFormat="1" ht="51" x14ac:dyDescent="0.2">
      <c r="A137" s="152" t="s">
        <v>306</v>
      </c>
      <c r="B137" s="153" t="s">
        <v>307</v>
      </c>
      <c r="C137" s="145" t="s">
        <v>112</v>
      </c>
      <c r="D137" s="145" t="s">
        <v>138</v>
      </c>
      <c r="E137" s="150">
        <v>8.3000000000000001E-3</v>
      </c>
      <c r="F137" s="146">
        <v>210.56</v>
      </c>
      <c r="G137" s="151">
        <v>1.75</v>
      </c>
    </row>
    <row r="138" spans="1:7" s="32" customFormat="1" ht="51" x14ac:dyDescent="0.2">
      <c r="A138" s="152" t="s">
        <v>308</v>
      </c>
      <c r="B138" s="153" t="s">
        <v>309</v>
      </c>
      <c r="C138" s="145" t="s">
        <v>112</v>
      </c>
      <c r="D138" s="145" t="s">
        <v>141</v>
      </c>
      <c r="E138" s="150">
        <v>1.5100000000000001E-2</v>
      </c>
      <c r="F138" s="146">
        <v>85.98</v>
      </c>
      <c r="G138" s="151">
        <v>1.3</v>
      </c>
    </row>
    <row r="139" spans="1:7" s="32" customFormat="1" ht="76.5" x14ac:dyDescent="0.2">
      <c r="A139" s="152" t="s">
        <v>166</v>
      </c>
      <c r="B139" s="153" t="s">
        <v>167</v>
      </c>
      <c r="C139" s="145" t="s">
        <v>112</v>
      </c>
      <c r="D139" s="145" t="s">
        <v>138</v>
      </c>
      <c r="E139" s="150">
        <v>2.6700000000000002E-2</v>
      </c>
      <c r="F139" s="146">
        <v>184.84</v>
      </c>
      <c r="G139" s="151">
        <v>4.9400000000000004</v>
      </c>
    </row>
    <row r="140" spans="1:7" s="32" customFormat="1" ht="76.5" x14ac:dyDescent="0.2">
      <c r="A140" s="152" t="s">
        <v>168</v>
      </c>
      <c r="B140" s="153" t="s">
        <v>169</v>
      </c>
      <c r="C140" s="145" t="s">
        <v>112</v>
      </c>
      <c r="D140" s="145" t="s">
        <v>141</v>
      </c>
      <c r="E140" s="150">
        <v>2.0299999999999999E-2</v>
      </c>
      <c r="F140" s="146">
        <v>59.14</v>
      </c>
      <c r="G140" s="151">
        <v>1.2</v>
      </c>
    </row>
    <row r="141" spans="1:7" s="32" customFormat="1" x14ac:dyDescent="0.2">
      <c r="A141" s="234" t="s">
        <v>118</v>
      </c>
      <c r="B141" s="235"/>
      <c r="C141" s="235"/>
      <c r="D141" s="235"/>
      <c r="E141" s="235"/>
      <c r="F141" s="235"/>
      <c r="G141" s="154">
        <v>1.0900000000000001</v>
      </c>
    </row>
    <row r="142" spans="1:7" s="32" customFormat="1" x14ac:dyDescent="0.2">
      <c r="A142" s="234" t="s">
        <v>119</v>
      </c>
      <c r="B142" s="235"/>
      <c r="C142" s="235"/>
      <c r="D142" s="235"/>
      <c r="E142" s="235"/>
      <c r="F142" s="235"/>
      <c r="G142" s="154">
        <v>8.09</v>
      </c>
    </row>
    <row r="143" spans="1:7" s="32" customFormat="1" x14ac:dyDescent="0.2">
      <c r="A143" s="234" t="s">
        <v>120</v>
      </c>
      <c r="B143" s="235"/>
      <c r="C143" s="235"/>
      <c r="D143" s="235"/>
      <c r="E143" s="235"/>
      <c r="F143" s="235"/>
      <c r="G143" s="155">
        <v>9.18</v>
      </c>
    </row>
    <row r="144" spans="1:7" s="32" customFormat="1" x14ac:dyDescent="0.2">
      <c r="A144" s="234" t="s">
        <v>1019</v>
      </c>
      <c r="B144" s="235"/>
      <c r="C144" s="235"/>
      <c r="D144" s="235"/>
      <c r="E144" s="235"/>
      <c r="F144" s="235"/>
      <c r="G144" s="154">
        <v>1.25</v>
      </c>
    </row>
    <row r="145" spans="1:7" s="32" customFormat="1" x14ac:dyDescent="0.2">
      <c r="A145" s="234" t="s">
        <v>121</v>
      </c>
      <c r="B145" s="235"/>
      <c r="C145" s="235"/>
      <c r="D145" s="235"/>
      <c r="E145" s="235"/>
      <c r="F145" s="235"/>
      <c r="G145" s="154">
        <v>2.1999999997764825</v>
      </c>
    </row>
    <row r="146" spans="1:7" s="32" customFormat="1" x14ac:dyDescent="0.2">
      <c r="A146" s="234" t="s">
        <v>122</v>
      </c>
      <c r="B146" s="235"/>
      <c r="C146" s="235"/>
      <c r="D146" s="235"/>
      <c r="E146" s="235"/>
      <c r="F146" s="235"/>
      <c r="G146" s="154">
        <v>0</v>
      </c>
    </row>
    <row r="147" spans="1:7" s="32" customFormat="1" x14ac:dyDescent="0.2">
      <c r="A147" s="234" t="s">
        <v>123</v>
      </c>
      <c r="B147" s="235"/>
      <c r="C147" s="235"/>
      <c r="D147" s="235"/>
      <c r="E147" s="235"/>
      <c r="F147" s="235"/>
      <c r="G147" s="154">
        <v>3.4500000000000011</v>
      </c>
    </row>
    <row r="148" spans="1:7" s="32" customFormat="1" x14ac:dyDescent="0.2">
      <c r="A148" s="234" t="s">
        <v>124</v>
      </c>
      <c r="B148" s="235"/>
      <c r="C148" s="235"/>
      <c r="D148" s="235"/>
      <c r="E148" s="235"/>
      <c r="F148" s="235"/>
      <c r="G148" s="155">
        <f>ROUND(G143+G147,2)</f>
        <v>12.63</v>
      </c>
    </row>
    <row r="149" spans="1:7" s="32" customFormat="1" x14ac:dyDescent="0.2">
      <c r="A149" s="234" t="s">
        <v>125</v>
      </c>
      <c r="B149" s="235"/>
      <c r="C149" s="235"/>
      <c r="D149" s="235"/>
      <c r="E149" s="235"/>
      <c r="F149" s="235"/>
      <c r="G149" s="154">
        <v>9.57</v>
      </c>
    </row>
    <row r="150" spans="1:7" s="32" customFormat="1" x14ac:dyDescent="0.2">
      <c r="A150" s="234" t="s">
        <v>126</v>
      </c>
      <c r="B150" s="235"/>
      <c r="C150" s="235"/>
      <c r="D150" s="235"/>
      <c r="E150" s="235"/>
      <c r="F150" s="235"/>
      <c r="G150" s="155">
        <f>ROUND(G148*G149,2)</f>
        <v>120.87</v>
      </c>
    </row>
    <row r="151" spans="1:7" s="32" customFormat="1" x14ac:dyDescent="0.2">
      <c r="A151" s="236"/>
      <c r="B151" s="237"/>
      <c r="C151" s="237"/>
      <c r="D151" s="237"/>
      <c r="E151" s="237"/>
      <c r="F151" s="237"/>
      <c r="G151" s="238"/>
    </row>
    <row r="152" spans="1:7" s="32" customFormat="1" ht="51" x14ac:dyDescent="0.2">
      <c r="A152" s="147" t="s">
        <v>692</v>
      </c>
      <c r="B152" s="148" t="s">
        <v>693</v>
      </c>
      <c r="C152" s="149" t="s">
        <v>112</v>
      </c>
      <c r="D152" s="149" t="s">
        <v>38</v>
      </c>
      <c r="E152" s="150"/>
      <c r="F152" s="146"/>
      <c r="G152" s="151"/>
    </row>
    <row r="153" spans="1:7" s="32" customFormat="1" ht="38.25" x14ac:dyDescent="0.2">
      <c r="A153" s="152" t="s">
        <v>760</v>
      </c>
      <c r="B153" s="153" t="s">
        <v>761</v>
      </c>
      <c r="C153" s="145" t="s">
        <v>112</v>
      </c>
      <c r="D153" s="145" t="s">
        <v>138</v>
      </c>
      <c r="E153" s="150">
        <v>1.137</v>
      </c>
      <c r="F153" s="146">
        <v>21.43</v>
      </c>
      <c r="G153" s="151">
        <v>24.37</v>
      </c>
    </row>
    <row r="154" spans="1:7" s="32" customFormat="1" ht="38.25" x14ac:dyDescent="0.2">
      <c r="A154" s="152" t="s">
        <v>762</v>
      </c>
      <c r="B154" s="153" t="s">
        <v>763</v>
      </c>
      <c r="C154" s="145" t="s">
        <v>112</v>
      </c>
      <c r="D154" s="145" t="s">
        <v>141</v>
      </c>
      <c r="E154" s="150">
        <v>0.86950000000000005</v>
      </c>
      <c r="F154" s="146">
        <v>20.94</v>
      </c>
      <c r="G154" s="151">
        <v>18.21</v>
      </c>
    </row>
    <row r="155" spans="1:7" s="32" customFormat="1" x14ac:dyDescent="0.2">
      <c r="A155" s="152" t="s">
        <v>186</v>
      </c>
      <c r="B155" s="153" t="s">
        <v>187</v>
      </c>
      <c r="C155" s="145" t="s">
        <v>112</v>
      </c>
      <c r="D155" s="145" t="s">
        <v>115</v>
      </c>
      <c r="E155" s="150">
        <v>7.22E-2</v>
      </c>
      <c r="F155" s="146">
        <v>21.66</v>
      </c>
      <c r="G155" s="151">
        <v>1.56</v>
      </c>
    </row>
    <row r="156" spans="1:7" s="32" customFormat="1" ht="25.5" x14ac:dyDescent="0.2">
      <c r="A156" s="152" t="s">
        <v>150</v>
      </c>
      <c r="B156" s="153" t="s">
        <v>151</v>
      </c>
      <c r="C156" s="145" t="s">
        <v>112</v>
      </c>
      <c r="D156" s="145" t="s">
        <v>115</v>
      </c>
      <c r="E156" s="150">
        <v>0.44790000000000002</v>
      </c>
      <c r="F156" s="146">
        <v>19.41</v>
      </c>
      <c r="G156" s="151">
        <v>8.69</v>
      </c>
    </row>
    <row r="157" spans="1:7" s="32" customFormat="1" ht="51" x14ac:dyDescent="0.2">
      <c r="A157" s="152" t="s">
        <v>764</v>
      </c>
      <c r="B157" s="153" t="s">
        <v>765</v>
      </c>
      <c r="C157" s="145" t="s">
        <v>112</v>
      </c>
      <c r="D157" s="145" t="s">
        <v>138</v>
      </c>
      <c r="E157" s="150">
        <v>1.137</v>
      </c>
      <c r="F157" s="146">
        <v>32.86</v>
      </c>
      <c r="G157" s="151">
        <v>37.36</v>
      </c>
    </row>
    <row r="158" spans="1:7" s="32" customFormat="1" ht="51" x14ac:dyDescent="0.2">
      <c r="A158" s="152" t="s">
        <v>766</v>
      </c>
      <c r="B158" s="153" t="s">
        <v>767</v>
      </c>
      <c r="C158" s="145" t="s">
        <v>112</v>
      </c>
      <c r="D158" s="145" t="s">
        <v>141</v>
      </c>
      <c r="E158" s="150">
        <v>0.86950000000000005</v>
      </c>
      <c r="F158" s="146">
        <v>8.91</v>
      </c>
      <c r="G158" s="151">
        <v>7.75</v>
      </c>
    </row>
    <row r="159" spans="1:7" s="32" customFormat="1" x14ac:dyDescent="0.2">
      <c r="A159" s="234" t="s">
        <v>118</v>
      </c>
      <c r="B159" s="235"/>
      <c r="C159" s="235"/>
      <c r="D159" s="235"/>
      <c r="E159" s="235"/>
      <c r="F159" s="235"/>
      <c r="G159" s="154">
        <v>30.39</v>
      </c>
    </row>
    <row r="160" spans="1:7" s="32" customFormat="1" x14ac:dyDescent="0.2">
      <c r="A160" s="234" t="s">
        <v>119</v>
      </c>
      <c r="B160" s="235"/>
      <c r="C160" s="235"/>
      <c r="D160" s="235"/>
      <c r="E160" s="235"/>
      <c r="F160" s="235"/>
      <c r="G160" s="154">
        <v>67.55</v>
      </c>
    </row>
    <row r="161" spans="1:7" s="32" customFormat="1" x14ac:dyDescent="0.2">
      <c r="A161" s="234" t="s">
        <v>120</v>
      </c>
      <c r="B161" s="235"/>
      <c r="C161" s="235"/>
      <c r="D161" s="235"/>
      <c r="E161" s="235"/>
      <c r="F161" s="235"/>
      <c r="G161" s="155">
        <v>97.94</v>
      </c>
    </row>
    <row r="162" spans="1:7" s="32" customFormat="1" x14ac:dyDescent="0.2">
      <c r="A162" s="234" t="s">
        <v>1019</v>
      </c>
      <c r="B162" s="235"/>
      <c r="C162" s="235"/>
      <c r="D162" s="235"/>
      <c r="E162" s="235"/>
      <c r="F162" s="235"/>
      <c r="G162" s="154">
        <v>34.950000000000017</v>
      </c>
    </row>
    <row r="163" spans="1:7" s="32" customFormat="1" x14ac:dyDescent="0.2">
      <c r="A163" s="234" t="s">
        <v>121</v>
      </c>
      <c r="B163" s="235"/>
      <c r="C163" s="235"/>
      <c r="D163" s="235"/>
      <c r="E163" s="235"/>
      <c r="F163" s="235"/>
      <c r="G163" s="154">
        <v>27.91</v>
      </c>
    </row>
    <row r="164" spans="1:7" s="32" customFormat="1" x14ac:dyDescent="0.2">
      <c r="A164" s="234" t="s">
        <v>122</v>
      </c>
      <c r="B164" s="235"/>
      <c r="C164" s="235"/>
      <c r="D164" s="235"/>
      <c r="E164" s="235"/>
      <c r="F164" s="235"/>
      <c r="G164" s="154">
        <v>0</v>
      </c>
    </row>
    <row r="165" spans="1:7" s="32" customFormat="1" x14ac:dyDescent="0.2">
      <c r="A165" s="234" t="s">
        <v>123</v>
      </c>
      <c r="B165" s="235"/>
      <c r="C165" s="235"/>
      <c r="D165" s="235"/>
      <c r="E165" s="235"/>
      <c r="F165" s="235"/>
      <c r="G165" s="154">
        <v>62.860000000000014</v>
      </c>
    </row>
    <row r="166" spans="1:7" s="32" customFormat="1" x14ac:dyDescent="0.2">
      <c r="A166" s="234" t="s">
        <v>124</v>
      </c>
      <c r="B166" s="235"/>
      <c r="C166" s="235"/>
      <c r="D166" s="235"/>
      <c r="E166" s="235"/>
      <c r="F166" s="235"/>
      <c r="G166" s="155">
        <f>ROUND(G161+G165,2)</f>
        <v>160.80000000000001</v>
      </c>
    </row>
    <row r="167" spans="1:7" s="32" customFormat="1" x14ac:dyDescent="0.2">
      <c r="A167" s="234" t="s">
        <v>125</v>
      </c>
      <c r="B167" s="235"/>
      <c r="C167" s="235"/>
      <c r="D167" s="235"/>
      <c r="E167" s="235"/>
      <c r="F167" s="235"/>
      <c r="G167" s="154">
        <v>3.5</v>
      </c>
    </row>
    <row r="168" spans="1:7" s="32" customFormat="1" x14ac:dyDescent="0.2">
      <c r="A168" s="234" t="s">
        <v>126</v>
      </c>
      <c r="B168" s="235"/>
      <c r="C168" s="235"/>
      <c r="D168" s="235"/>
      <c r="E168" s="235"/>
      <c r="F168" s="235"/>
      <c r="G168" s="155">
        <f>ROUND(G166*G167,2)</f>
        <v>562.79999999999995</v>
      </c>
    </row>
    <row r="169" spans="1:7" s="32" customFormat="1" x14ac:dyDescent="0.2">
      <c r="A169" s="236"/>
      <c r="B169" s="237"/>
      <c r="C169" s="237"/>
      <c r="D169" s="237"/>
      <c r="E169" s="237"/>
      <c r="F169" s="237"/>
      <c r="G169" s="238"/>
    </row>
    <row r="170" spans="1:7" s="32" customFormat="1" ht="25.5" x14ac:dyDescent="0.2">
      <c r="A170" s="147" t="s">
        <v>399</v>
      </c>
      <c r="B170" s="148" t="s">
        <v>400</v>
      </c>
      <c r="C170" s="149" t="s">
        <v>112</v>
      </c>
      <c r="D170" s="149" t="s">
        <v>37</v>
      </c>
      <c r="E170" s="150"/>
      <c r="F170" s="146"/>
      <c r="G170" s="151"/>
    </row>
    <row r="171" spans="1:7" s="32" customFormat="1" x14ac:dyDescent="0.2">
      <c r="A171" s="152" t="s">
        <v>186</v>
      </c>
      <c r="B171" s="153" t="s">
        <v>187</v>
      </c>
      <c r="C171" s="145" t="s">
        <v>112</v>
      </c>
      <c r="D171" s="145" t="s">
        <v>115</v>
      </c>
      <c r="E171" s="150">
        <v>0.7</v>
      </c>
      <c r="F171" s="146">
        <v>21.66</v>
      </c>
      <c r="G171" s="151">
        <v>15.16</v>
      </c>
    </row>
    <row r="172" spans="1:7" s="32" customFormat="1" ht="25.5" x14ac:dyDescent="0.2">
      <c r="A172" s="152" t="s">
        <v>150</v>
      </c>
      <c r="B172" s="153" t="s">
        <v>151</v>
      </c>
      <c r="C172" s="145" t="s">
        <v>112</v>
      </c>
      <c r="D172" s="145" t="s">
        <v>115</v>
      </c>
      <c r="E172" s="150">
        <v>0.7</v>
      </c>
      <c r="F172" s="146">
        <v>19.41</v>
      </c>
      <c r="G172" s="151">
        <v>13.59</v>
      </c>
    </row>
    <row r="173" spans="1:7" s="32" customFormat="1" x14ac:dyDescent="0.2">
      <c r="A173" s="234" t="s">
        <v>118</v>
      </c>
      <c r="B173" s="235"/>
      <c r="C173" s="235"/>
      <c r="D173" s="235"/>
      <c r="E173" s="235"/>
      <c r="F173" s="235"/>
      <c r="G173" s="154">
        <v>15.81</v>
      </c>
    </row>
    <row r="174" spans="1:7" s="32" customFormat="1" x14ac:dyDescent="0.2">
      <c r="A174" s="234" t="s">
        <v>119</v>
      </c>
      <c r="B174" s="235"/>
      <c r="C174" s="235"/>
      <c r="D174" s="235"/>
      <c r="E174" s="235"/>
      <c r="F174" s="235"/>
      <c r="G174" s="154">
        <v>12.94</v>
      </c>
    </row>
    <row r="175" spans="1:7" s="32" customFormat="1" x14ac:dyDescent="0.2">
      <c r="A175" s="234" t="s">
        <v>120</v>
      </c>
      <c r="B175" s="235"/>
      <c r="C175" s="235"/>
      <c r="D175" s="235"/>
      <c r="E175" s="235"/>
      <c r="F175" s="235"/>
      <c r="G175" s="155">
        <v>28.75</v>
      </c>
    </row>
    <row r="176" spans="1:7" s="32" customFormat="1" x14ac:dyDescent="0.2">
      <c r="A176" s="234" t="s">
        <v>1019</v>
      </c>
      <c r="B176" s="235"/>
      <c r="C176" s="235"/>
      <c r="D176" s="235"/>
      <c r="E176" s="235"/>
      <c r="F176" s="235"/>
      <c r="G176" s="154">
        <v>18.18</v>
      </c>
    </row>
    <row r="177" spans="1:7" s="32" customFormat="1" x14ac:dyDescent="0.2">
      <c r="A177" s="234" t="s">
        <v>121</v>
      </c>
      <c r="B177" s="235"/>
      <c r="C177" s="235"/>
      <c r="D177" s="235"/>
      <c r="E177" s="235"/>
      <c r="F177" s="235"/>
      <c r="G177" s="154">
        <v>9.85</v>
      </c>
    </row>
    <row r="178" spans="1:7" s="32" customFormat="1" x14ac:dyDescent="0.2">
      <c r="A178" s="234" t="s">
        <v>122</v>
      </c>
      <c r="B178" s="235"/>
      <c r="C178" s="235"/>
      <c r="D178" s="235"/>
      <c r="E178" s="235"/>
      <c r="F178" s="235"/>
      <c r="G178" s="154">
        <v>0</v>
      </c>
    </row>
    <row r="179" spans="1:7" s="32" customFormat="1" x14ac:dyDescent="0.2">
      <c r="A179" s="234" t="s">
        <v>123</v>
      </c>
      <c r="B179" s="235"/>
      <c r="C179" s="235"/>
      <c r="D179" s="235"/>
      <c r="E179" s="235"/>
      <c r="F179" s="235"/>
      <c r="G179" s="154">
        <v>28.03</v>
      </c>
    </row>
    <row r="180" spans="1:7" s="32" customFormat="1" x14ac:dyDescent="0.2">
      <c r="A180" s="234" t="s">
        <v>124</v>
      </c>
      <c r="B180" s="235"/>
      <c r="C180" s="235"/>
      <c r="D180" s="235"/>
      <c r="E180" s="235"/>
      <c r="F180" s="235"/>
      <c r="G180" s="155">
        <f>ROUND(G175+G179,2)</f>
        <v>56.78</v>
      </c>
    </row>
    <row r="181" spans="1:7" s="32" customFormat="1" x14ac:dyDescent="0.2">
      <c r="A181" s="234" t="s">
        <v>125</v>
      </c>
      <c r="B181" s="235"/>
      <c r="C181" s="235"/>
      <c r="D181" s="235"/>
      <c r="E181" s="235"/>
      <c r="F181" s="235"/>
      <c r="G181" s="154">
        <v>147.16999999999999</v>
      </c>
    </row>
    <row r="182" spans="1:7" s="32" customFormat="1" x14ac:dyDescent="0.2">
      <c r="A182" s="234" t="s">
        <v>126</v>
      </c>
      <c r="B182" s="235"/>
      <c r="C182" s="235"/>
      <c r="D182" s="235"/>
      <c r="E182" s="235"/>
      <c r="F182" s="235"/>
      <c r="G182" s="155">
        <f>ROUND(G180*G181,2)</f>
        <v>8356.31</v>
      </c>
    </row>
    <row r="183" spans="1:7" s="32" customFormat="1" x14ac:dyDescent="0.2">
      <c r="A183" s="236"/>
      <c r="B183" s="237"/>
      <c r="C183" s="237"/>
      <c r="D183" s="237"/>
      <c r="E183" s="237"/>
      <c r="F183" s="237"/>
      <c r="G183" s="238"/>
    </row>
    <row r="184" spans="1:7" s="32" customFormat="1" ht="51" x14ac:dyDescent="0.2">
      <c r="A184" s="147" t="s">
        <v>49</v>
      </c>
      <c r="B184" s="148" t="s">
        <v>50</v>
      </c>
      <c r="C184" s="149" t="s">
        <v>112</v>
      </c>
      <c r="D184" s="149" t="s">
        <v>38</v>
      </c>
      <c r="E184" s="150"/>
      <c r="F184" s="146"/>
      <c r="G184" s="151"/>
    </row>
    <row r="185" spans="1:7" s="32" customFormat="1" ht="25.5" x14ac:dyDescent="0.2">
      <c r="A185" s="152" t="s">
        <v>150</v>
      </c>
      <c r="B185" s="153" t="s">
        <v>151</v>
      </c>
      <c r="C185" s="145" t="s">
        <v>112</v>
      </c>
      <c r="D185" s="145" t="s">
        <v>115</v>
      </c>
      <c r="E185" s="150">
        <v>0.6</v>
      </c>
      <c r="F185" s="146">
        <v>19.41</v>
      </c>
      <c r="G185" s="151">
        <v>11.65</v>
      </c>
    </row>
    <row r="186" spans="1:7" s="32" customFormat="1" ht="38.25" x14ac:dyDescent="0.2">
      <c r="A186" s="152" t="s">
        <v>159</v>
      </c>
      <c r="B186" s="153" t="s">
        <v>160</v>
      </c>
      <c r="C186" s="145" t="s">
        <v>161</v>
      </c>
      <c r="D186" s="145" t="s">
        <v>38</v>
      </c>
      <c r="E186" s="150">
        <v>1</v>
      </c>
      <c r="F186" s="146">
        <v>98.52</v>
      </c>
      <c r="G186" s="151">
        <v>98.52</v>
      </c>
    </row>
    <row r="187" spans="1:7" s="32" customFormat="1" x14ac:dyDescent="0.2">
      <c r="A187" s="234" t="s">
        <v>118</v>
      </c>
      <c r="B187" s="235"/>
      <c r="C187" s="235"/>
      <c r="D187" s="235"/>
      <c r="E187" s="235"/>
      <c r="F187" s="235"/>
      <c r="G187" s="154">
        <v>6.13</v>
      </c>
    </row>
    <row r="188" spans="1:7" s="32" customFormat="1" x14ac:dyDescent="0.2">
      <c r="A188" s="234" t="s">
        <v>119</v>
      </c>
      <c r="B188" s="235"/>
      <c r="C188" s="235"/>
      <c r="D188" s="235"/>
      <c r="E188" s="235"/>
      <c r="F188" s="235"/>
      <c r="G188" s="154">
        <v>104.04</v>
      </c>
    </row>
    <row r="189" spans="1:7" s="32" customFormat="1" x14ac:dyDescent="0.2">
      <c r="A189" s="234" t="s">
        <v>120</v>
      </c>
      <c r="B189" s="235"/>
      <c r="C189" s="235"/>
      <c r="D189" s="235"/>
      <c r="E189" s="235"/>
      <c r="F189" s="235"/>
      <c r="G189" s="155">
        <v>110.17</v>
      </c>
    </row>
    <row r="190" spans="1:7" s="32" customFormat="1" x14ac:dyDescent="0.2">
      <c r="A190" s="234" t="s">
        <v>1019</v>
      </c>
      <c r="B190" s="235"/>
      <c r="C190" s="235"/>
      <c r="D190" s="235"/>
      <c r="E190" s="235"/>
      <c r="F190" s="235"/>
      <c r="G190" s="154">
        <v>7.05</v>
      </c>
    </row>
    <row r="191" spans="1:7" s="32" customFormat="1" x14ac:dyDescent="0.2">
      <c r="A191" s="234" t="s">
        <v>121</v>
      </c>
      <c r="B191" s="235"/>
      <c r="C191" s="235"/>
      <c r="D191" s="235"/>
      <c r="E191" s="235"/>
      <c r="F191" s="235"/>
      <c r="G191" s="154">
        <v>24.61000000000001</v>
      </c>
    </row>
    <row r="192" spans="1:7" s="32" customFormat="1" x14ac:dyDescent="0.2">
      <c r="A192" s="234" t="s">
        <v>122</v>
      </c>
      <c r="B192" s="235"/>
      <c r="C192" s="235"/>
      <c r="D192" s="235"/>
      <c r="E192" s="235"/>
      <c r="F192" s="235"/>
      <c r="G192" s="154">
        <v>0</v>
      </c>
    </row>
    <row r="193" spans="1:7" s="32" customFormat="1" x14ac:dyDescent="0.2">
      <c r="A193" s="234" t="s">
        <v>123</v>
      </c>
      <c r="B193" s="235"/>
      <c r="C193" s="235"/>
      <c r="D193" s="235"/>
      <c r="E193" s="235"/>
      <c r="F193" s="235"/>
      <c r="G193" s="154">
        <v>31.660000000000011</v>
      </c>
    </row>
    <row r="194" spans="1:7" s="32" customFormat="1" x14ac:dyDescent="0.2">
      <c r="A194" s="234" t="s">
        <v>124</v>
      </c>
      <c r="B194" s="235"/>
      <c r="C194" s="235"/>
      <c r="D194" s="235"/>
      <c r="E194" s="235"/>
      <c r="F194" s="235"/>
      <c r="G194" s="155">
        <f>ROUND(G189+G193,2)</f>
        <v>141.83000000000001</v>
      </c>
    </row>
    <row r="195" spans="1:7" s="32" customFormat="1" x14ac:dyDescent="0.2">
      <c r="A195" s="234" t="s">
        <v>125</v>
      </c>
      <c r="B195" s="235"/>
      <c r="C195" s="235"/>
      <c r="D195" s="235"/>
      <c r="E195" s="235"/>
      <c r="F195" s="235"/>
      <c r="G195" s="154">
        <v>20</v>
      </c>
    </row>
    <row r="196" spans="1:7" s="32" customFormat="1" x14ac:dyDescent="0.2">
      <c r="A196" s="234" t="s">
        <v>126</v>
      </c>
      <c r="B196" s="235"/>
      <c r="C196" s="235"/>
      <c r="D196" s="235"/>
      <c r="E196" s="235"/>
      <c r="F196" s="235"/>
      <c r="G196" s="155">
        <f>ROUND(G194*G195,2)</f>
        <v>2836.6</v>
      </c>
    </row>
    <row r="197" spans="1:7" s="32" customFormat="1" x14ac:dyDescent="0.2">
      <c r="A197" s="236"/>
      <c r="B197" s="237"/>
      <c r="C197" s="237"/>
      <c r="D197" s="237"/>
      <c r="E197" s="237"/>
      <c r="F197" s="237"/>
      <c r="G197" s="238"/>
    </row>
    <row r="198" spans="1:7" s="32" customFormat="1" x14ac:dyDescent="0.2">
      <c r="A198" s="147" t="s">
        <v>103</v>
      </c>
      <c r="B198" s="232" t="s">
        <v>237</v>
      </c>
      <c r="C198" s="232"/>
      <c r="D198" s="232"/>
      <c r="E198" s="232"/>
      <c r="F198" s="232"/>
      <c r="G198" s="233"/>
    </row>
    <row r="199" spans="1:7" s="32" customFormat="1" ht="76.5" x14ac:dyDescent="0.2">
      <c r="A199" s="147">
        <v>104896</v>
      </c>
      <c r="B199" s="148" t="s">
        <v>829</v>
      </c>
      <c r="C199" s="149" t="s">
        <v>112</v>
      </c>
      <c r="D199" s="149" t="s">
        <v>37</v>
      </c>
      <c r="E199" s="150"/>
      <c r="F199" s="146"/>
      <c r="G199" s="151"/>
    </row>
    <row r="200" spans="1:7" s="32" customFormat="1" ht="51" x14ac:dyDescent="0.2">
      <c r="A200" s="152" t="s">
        <v>842</v>
      </c>
      <c r="B200" s="153" t="s">
        <v>843</v>
      </c>
      <c r="C200" s="145" t="s">
        <v>112</v>
      </c>
      <c r="D200" s="145" t="s">
        <v>35</v>
      </c>
      <c r="E200" s="150">
        <v>0.13333</v>
      </c>
      <c r="F200" s="146">
        <v>213.16</v>
      </c>
      <c r="G200" s="151">
        <v>28.42</v>
      </c>
    </row>
    <row r="201" spans="1:7" s="32" customFormat="1" ht="63.75" x14ac:dyDescent="0.2">
      <c r="A201" s="152" t="s">
        <v>844</v>
      </c>
      <c r="B201" s="153" t="s">
        <v>845</v>
      </c>
      <c r="C201" s="145" t="s">
        <v>112</v>
      </c>
      <c r="D201" s="145" t="s">
        <v>35</v>
      </c>
      <c r="E201" s="150">
        <v>1.111E-2</v>
      </c>
      <c r="F201" s="146">
        <v>531.47</v>
      </c>
      <c r="G201" s="151">
        <v>5.9</v>
      </c>
    </row>
    <row r="202" spans="1:7" s="32" customFormat="1" ht="63.75" x14ac:dyDescent="0.2">
      <c r="A202" s="152" t="s">
        <v>846</v>
      </c>
      <c r="B202" s="153" t="s">
        <v>847</v>
      </c>
      <c r="C202" s="145" t="s">
        <v>112</v>
      </c>
      <c r="D202" s="145" t="s">
        <v>35</v>
      </c>
      <c r="E202" s="150">
        <v>1.111E-2</v>
      </c>
      <c r="F202" s="146">
        <v>509.11</v>
      </c>
      <c r="G202" s="151">
        <v>5.66</v>
      </c>
    </row>
    <row r="203" spans="1:7" s="32" customFormat="1" ht="51" x14ac:dyDescent="0.2">
      <c r="A203" s="152" t="s">
        <v>848</v>
      </c>
      <c r="B203" s="153" t="s">
        <v>849</v>
      </c>
      <c r="C203" s="145" t="s">
        <v>112</v>
      </c>
      <c r="D203" s="145" t="s">
        <v>35</v>
      </c>
      <c r="E203" s="150">
        <v>4.444E-2</v>
      </c>
      <c r="F203" s="146">
        <v>214.22</v>
      </c>
      <c r="G203" s="151">
        <v>9.52</v>
      </c>
    </row>
    <row r="204" spans="1:7" s="32" customFormat="1" ht="38.25" x14ac:dyDescent="0.2">
      <c r="A204" s="152" t="s">
        <v>850</v>
      </c>
      <c r="B204" s="153" t="s">
        <v>851</v>
      </c>
      <c r="C204" s="145" t="s">
        <v>112</v>
      </c>
      <c r="D204" s="145" t="s">
        <v>37</v>
      </c>
      <c r="E204" s="150">
        <v>2.2728799999999998</v>
      </c>
      <c r="F204" s="146">
        <v>15.28</v>
      </c>
      <c r="G204" s="151">
        <v>34.729999999999997</v>
      </c>
    </row>
    <row r="205" spans="1:7" s="32" customFormat="1" ht="63.75" x14ac:dyDescent="0.2">
      <c r="A205" s="152" t="s">
        <v>852</v>
      </c>
      <c r="B205" s="153" t="s">
        <v>853</v>
      </c>
      <c r="C205" s="145" t="s">
        <v>112</v>
      </c>
      <c r="D205" s="145" t="s">
        <v>35</v>
      </c>
      <c r="E205" s="150">
        <v>2.222E-2</v>
      </c>
      <c r="F205" s="146">
        <v>12.68</v>
      </c>
      <c r="G205" s="151">
        <v>0.28000000000000003</v>
      </c>
    </row>
    <row r="206" spans="1:7" s="32" customFormat="1" ht="89.25" x14ac:dyDescent="0.2">
      <c r="A206" s="152" t="s">
        <v>854</v>
      </c>
      <c r="B206" s="153" t="s">
        <v>855</v>
      </c>
      <c r="C206" s="145" t="s">
        <v>112</v>
      </c>
      <c r="D206" s="145" t="s">
        <v>35</v>
      </c>
      <c r="E206" s="150">
        <v>2.222E-2</v>
      </c>
      <c r="F206" s="146">
        <v>481.84</v>
      </c>
      <c r="G206" s="151">
        <v>10.71</v>
      </c>
    </row>
    <row r="207" spans="1:7" s="32" customFormat="1" ht="89.25" x14ac:dyDescent="0.2">
      <c r="A207" s="152" t="s">
        <v>856</v>
      </c>
      <c r="B207" s="153" t="s">
        <v>857</v>
      </c>
      <c r="C207" s="145" t="s">
        <v>112</v>
      </c>
      <c r="D207" s="145" t="s">
        <v>35</v>
      </c>
      <c r="E207" s="150">
        <v>2.222E-2</v>
      </c>
      <c r="F207" s="146">
        <v>246.39</v>
      </c>
      <c r="G207" s="151">
        <v>5.47</v>
      </c>
    </row>
    <row r="208" spans="1:7" s="32" customFormat="1" ht="38.25" x14ac:dyDescent="0.2">
      <c r="A208" s="152" t="s">
        <v>486</v>
      </c>
      <c r="B208" s="153" t="s">
        <v>487</v>
      </c>
      <c r="C208" s="145" t="s">
        <v>112</v>
      </c>
      <c r="D208" s="145" t="s">
        <v>40</v>
      </c>
      <c r="E208" s="150">
        <v>0.21232999999999999</v>
      </c>
      <c r="F208" s="146">
        <v>21.91</v>
      </c>
      <c r="G208" s="151">
        <v>4.6500000000000004</v>
      </c>
    </row>
    <row r="209" spans="1:7" s="32" customFormat="1" ht="51" x14ac:dyDescent="0.2">
      <c r="A209" s="152" t="s">
        <v>858</v>
      </c>
      <c r="B209" s="153" t="s">
        <v>859</v>
      </c>
      <c r="C209" s="145" t="s">
        <v>112</v>
      </c>
      <c r="D209" s="145" t="s">
        <v>35</v>
      </c>
      <c r="E209" s="150">
        <v>0.15554999999999999</v>
      </c>
      <c r="F209" s="146">
        <v>8.5500000000000007</v>
      </c>
      <c r="G209" s="151">
        <v>1.33</v>
      </c>
    </row>
    <row r="210" spans="1:7" s="32" customFormat="1" ht="51" x14ac:dyDescent="0.2">
      <c r="A210" s="152" t="s">
        <v>860</v>
      </c>
      <c r="B210" s="153" t="s">
        <v>861</v>
      </c>
      <c r="C210" s="145" t="s">
        <v>112</v>
      </c>
      <c r="D210" s="145" t="s">
        <v>35</v>
      </c>
      <c r="E210" s="150">
        <v>2.222E-2</v>
      </c>
      <c r="F210" s="146">
        <v>9.4600000000000009</v>
      </c>
      <c r="G210" s="151">
        <v>0.21</v>
      </c>
    </row>
    <row r="211" spans="1:7" s="32" customFormat="1" ht="38.25" x14ac:dyDescent="0.2">
      <c r="A211" s="152" t="s">
        <v>287</v>
      </c>
      <c r="B211" s="153" t="s">
        <v>288</v>
      </c>
      <c r="C211" s="145" t="s">
        <v>112</v>
      </c>
      <c r="D211" s="145" t="s">
        <v>35</v>
      </c>
      <c r="E211" s="150">
        <v>4.444E-2</v>
      </c>
      <c r="F211" s="146">
        <v>11.84</v>
      </c>
      <c r="G211" s="151">
        <v>0.53</v>
      </c>
    </row>
    <row r="212" spans="1:7" s="32" customFormat="1" ht="51" x14ac:dyDescent="0.2">
      <c r="A212" s="152" t="s">
        <v>862</v>
      </c>
      <c r="B212" s="153" t="s">
        <v>863</v>
      </c>
      <c r="C212" s="145" t="s">
        <v>112</v>
      </c>
      <c r="D212" s="145" t="s">
        <v>40</v>
      </c>
      <c r="E212" s="150">
        <v>0.22422</v>
      </c>
      <c r="F212" s="146">
        <v>27.53</v>
      </c>
      <c r="G212" s="151">
        <v>6.17</v>
      </c>
    </row>
    <row r="213" spans="1:7" s="32" customFormat="1" ht="63.75" x14ac:dyDescent="0.2">
      <c r="A213" s="152" t="s">
        <v>864</v>
      </c>
      <c r="B213" s="153" t="s">
        <v>865</v>
      </c>
      <c r="C213" s="145" t="s">
        <v>112</v>
      </c>
      <c r="D213" s="145" t="s">
        <v>35</v>
      </c>
      <c r="E213" s="150">
        <v>0.17777000000000001</v>
      </c>
      <c r="F213" s="146">
        <v>13.89</v>
      </c>
      <c r="G213" s="151">
        <v>2.4700000000000002</v>
      </c>
    </row>
    <row r="214" spans="1:7" s="32" customFormat="1" ht="63.75" x14ac:dyDescent="0.2">
      <c r="A214" s="152" t="s">
        <v>866</v>
      </c>
      <c r="B214" s="153" t="s">
        <v>867</v>
      </c>
      <c r="C214" s="145" t="s">
        <v>112</v>
      </c>
      <c r="D214" s="145" t="s">
        <v>35</v>
      </c>
      <c r="E214" s="150">
        <v>2.222E-2</v>
      </c>
      <c r="F214" s="146">
        <v>23.33</v>
      </c>
      <c r="G214" s="151">
        <v>0.52</v>
      </c>
    </row>
    <row r="215" spans="1:7" s="32" customFormat="1" ht="63.75" x14ac:dyDescent="0.2">
      <c r="A215" s="152" t="s">
        <v>868</v>
      </c>
      <c r="B215" s="153" t="s">
        <v>869</v>
      </c>
      <c r="C215" s="145" t="s">
        <v>112</v>
      </c>
      <c r="D215" s="145" t="s">
        <v>35</v>
      </c>
      <c r="E215" s="150">
        <v>2.222E-2</v>
      </c>
      <c r="F215" s="146">
        <v>26.15</v>
      </c>
      <c r="G215" s="151">
        <v>0.57999999999999996</v>
      </c>
    </row>
    <row r="216" spans="1:7" s="32" customFormat="1" ht="38.25" x14ac:dyDescent="0.2">
      <c r="A216" s="152" t="s">
        <v>870</v>
      </c>
      <c r="B216" s="153" t="s">
        <v>871</v>
      </c>
      <c r="C216" s="145" t="s">
        <v>112</v>
      </c>
      <c r="D216" s="145" t="s">
        <v>40</v>
      </c>
      <c r="E216" s="150">
        <v>0.10222000000000001</v>
      </c>
      <c r="F216" s="146">
        <v>16.32</v>
      </c>
      <c r="G216" s="151">
        <v>1.67</v>
      </c>
    </row>
    <row r="217" spans="1:7" s="32" customFormat="1" ht="51" x14ac:dyDescent="0.2">
      <c r="A217" s="152" t="s">
        <v>872</v>
      </c>
      <c r="B217" s="153" t="s">
        <v>873</v>
      </c>
      <c r="C217" s="145" t="s">
        <v>112</v>
      </c>
      <c r="D217" s="145" t="s">
        <v>35</v>
      </c>
      <c r="E217" s="150">
        <v>8.8880000000000001E-2</v>
      </c>
      <c r="F217" s="146">
        <v>6.68</v>
      </c>
      <c r="G217" s="151">
        <v>0.59</v>
      </c>
    </row>
    <row r="218" spans="1:7" s="32" customFormat="1" ht="63.75" x14ac:dyDescent="0.2">
      <c r="A218" s="152" t="s">
        <v>874</v>
      </c>
      <c r="B218" s="153" t="s">
        <v>875</v>
      </c>
      <c r="C218" s="145" t="s">
        <v>112</v>
      </c>
      <c r="D218" s="145" t="s">
        <v>35</v>
      </c>
      <c r="E218" s="150">
        <v>4.444E-2</v>
      </c>
      <c r="F218" s="146">
        <v>398.7</v>
      </c>
      <c r="G218" s="151">
        <v>17.72</v>
      </c>
    </row>
    <row r="219" spans="1:7" s="32" customFormat="1" ht="51" x14ac:dyDescent="0.2">
      <c r="A219" s="152" t="s">
        <v>876</v>
      </c>
      <c r="B219" s="153" t="s">
        <v>877</v>
      </c>
      <c r="C219" s="145" t="s">
        <v>112</v>
      </c>
      <c r="D219" s="145" t="s">
        <v>35</v>
      </c>
      <c r="E219" s="150">
        <v>4.444E-2</v>
      </c>
      <c r="F219" s="146">
        <v>119.15</v>
      </c>
      <c r="G219" s="151">
        <v>5.3</v>
      </c>
    </row>
    <row r="220" spans="1:7" s="32" customFormat="1" ht="51" x14ac:dyDescent="0.2">
      <c r="A220" s="152" t="s">
        <v>878</v>
      </c>
      <c r="B220" s="153" t="s">
        <v>879</v>
      </c>
      <c r="C220" s="145" t="s">
        <v>112</v>
      </c>
      <c r="D220" s="145" t="s">
        <v>40</v>
      </c>
      <c r="E220" s="150">
        <v>0.72487999999999997</v>
      </c>
      <c r="F220" s="146">
        <v>7.14</v>
      </c>
      <c r="G220" s="151">
        <v>5.18</v>
      </c>
    </row>
    <row r="221" spans="1:7" s="32" customFormat="1" ht="51" x14ac:dyDescent="0.2">
      <c r="A221" s="152" t="s">
        <v>880</v>
      </c>
      <c r="B221" s="153" t="s">
        <v>881</v>
      </c>
      <c r="C221" s="145" t="s">
        <v>112</v>
      </c>
      <c r="D221" s="145" t="s">
        <v>40</v>
      </c>
      <c r="E221" s="150">
        <v>1.0077700000000001</v>
      </c>
      <c r="F221" s="146">
        <v>3.7</v>
      </c>
      <c r="G221" s="151">
        <v>3.73</v>
      </c>
    </row>
    <row r="222" spans="1:7" s="32" customFormat="1" ht="51" x14ac:dyDescent="0.2">
      <c r="A222" s="152" t="s">
        <v>882</v>
      </c>
      <c r="B222" s="153" t="s">
        <v>883</v>
      </c>
      <c r="C222" s="145" t="s">
        <v>112</v>
      </c>
      <c r="D222" s="145" t="s">
        <v>40</v>
      </c>
      <c r="E222" s="150">
        <v>4.68</v>
      </c>
      <c r="F222" s="146">
        <v>4.99</v>
      </c>
      <c r="G222" s="151">
        <v>23.33</v>
      </c>
    </row>
    <row r="223" spans="1:7" s="32" customFormat="1" ht="38.25" x14ac:dyDescent="0.2">
      <c r="A223" s="152" t="s">
        <v>884</v>
      </c>
      <c r="B223" s="153" t="s">
        <v>885</v>
      </c>
      <c r="C223" s="145" t="s">
        <v>112</v>
      </c>
      <c r="D223" s="145" t="s">
        <v>35</v>
      </c>
      <c r="E223" s="150">
        <v>0.13333</v>
      </c>
      <c r="F223" s="146">
        <v>13.83</v>
      </c>
      <c r="G223" s="151">
        <v>1.84</v>
      </c>
    </row>
    <row r="224" spans="1:7" s="32" customFormat="1" ht="38.25" x14ac:dyDescent="0.2">
      <c r="A224" s="152" t="s">
        <v>886</v>
      </c>
      <c r="B224" s="153" t="s">
        <v>887</v>
      </c>
      <c r="C224" s="145" t="s">
        <v>112</v>
      </c>
      <c r="D224" s="145" t="s">
        <v>35</v>
      </c>
      <c r="E224" s="150">
        <v>4.444E-2</v>
      </c>
      <c r="F224" s="146">
        <v>35.340000000000003</v>
      </c>
      <c r="G224" s="151">
        <v>1.57</v>
      </c>
    </row>
    <row r="225" spans="1:7" s="32" customFormat="1" ht="38.25" x14ac:dyDescent="0.2">
      <c r="A225" s="152" t="s">
        <v>888</v>
      </c>
      <c r="B225" s="153" t="s">
        <v>889</v>
      </c>
      <c r="C225" s="145" t="s">
        <v>112</v>
      </c>
      <c r="D225" s="145" t="s">
        <v>35</v>
      </c>
      <c r="E225" s="150">
        <v>4.444E-2</v>
      </c>
      <c r="F225" s="146">
        <v>43.19</v>
      </c>
      <c r="G225" s="151">
        <v>1.92</v>
      </c>
    </row>
    <row r="226" spans="1:7" s="32" customFormat="1" ht="38.25" x14ac:dyDescent="0.2">
      <c r="A226" s="152" t="s">
        <v>890</v>
      </c>
      <c r="B226" s="153" t="s">
        <v>891</v>
      </c>
      <c r="C226" s="145" t="s">
        <v>112</v>
      </c>
      <c r="D226" s="145" t="s">
        <v>35</v>
      </c>
      <c r="E226" s="150">
        <v>4.444E-2</v>
      </c>
      <c r="F226" s="146">
        <v>34.11</v>
      </c>
      <c r="G226" s="151">
        <v>1.52</v>
      </c>
    </row>
    <row r="227" spans="1:7" s="32" customFormat="1" ht="38.25" x14ac:dyDescent="0.2">
      <c r="A227" s="152" t="s">
        <v>892</v>
      </c>
      <c r="B227" s="153" t="s">
        <v>893</v>
      </c>
      <c r="C227" s="145" t="s">
        <v>112</v>
      </c>
      <c r="D227" s="145" t="s">
        <v>35</v>
      </c>
      <c r="E227" s="150">
        <v>6.6659999999999997E-2</v>
      </c>
      <c r="F227" s="146">
        <v>36.479999999999997</v>
      </c>
      <c r="G227" s="151">
        <v>2.4300000000000002</v>
      </c>
    </row>
    <row r="228" spans="1:7" s="32" customFormat="1" ht="38.25" x14ac:dyDescent="0.2">
      <c r="A228" s="152" t="s">
        <v>894</v>
      </c>
      <c r="B228" s="153" t="s">
        <v>895</v>
      </c>
      <c r="C228" s="145" t="s">
        <v>112</v>
      </c>
      <c r="D228" s="145" t="s">
        <v>35</v>
      </c>
      <c r="E228" s="150">
        <v>4.444E-2</v>
      </c>
      <c r="F228" s="146">
        <v>32.979999999999997</v>
      </c>
      <c r="G228" s="151">
        <v>1.47</v>
      </c>
    </row>
    <row r="229" spans="1:7" s="32" customFormat="1" ht="76.5" x14ac:dyDescent="0.2">
      <c r="A229" s="152" t="s">
        <v>896</v>
      </c>
      <c r="B229" s="153" t="s">
        <v>897</v>
      </c>
      <c r="C229" s="145" t="s">
        <v>112</v>
      </c>
      <c r="D229" s="145" t="s">
        <v>37</v>
      </c>
      <c r="E229" s="150">
        <v>1.4506600000000001</v>
      </c>
      <c r="F229" s="146">
        <v>29.09</v>
      </c>
      <c r="G229" s="151">
        <v>42.19</v>
      </c>
    </row>
    <row r="230" spans="1:7" s="32" customFormat="1" ht="76.5" x14ac:dyDescent="0.2">
      <c r="A230" s="152" t="s">
        <v>898</v>
      </c>
      <c r="B230" s="153" t="s">
        <v>899</v>
      </c>
      <c r="C230" s="145" t="s">
        <v>112</v>
      </c>
      <c r="D230" s="145" t="s">
        <v>35</v>
      </c>
      <c r="E230" s="150">
        <v>8.8880000000000001E-2</v>
      </c>
      <c r="F230" s="146">
        <v>1372.2</v>
      </c>
      <c r="G230" s="151">
        <v>121.96</v>
      </c>
    </row>
    <row r="231" spans="1:7" s="32" customFormat="1" ht="63.75" x14ac:dyDescent="0.2">
      <c r="A231" s="152" t="s">
        <v>900</v>
      </c>
      <c r="B231" s="153" t="s">
        <v>901</v>
      </c>
      <c r="C231" s="145" t="s">
        <v>112</v>
      </c>
      <c r="D231" s="145" t="s">
        <v>40</v>
      </c>
      <c r="E231" s="150">
        <v>0.18</v>
      </c>
      <c r="F231" s="146">
        <v>29.11</v>
      </c>
      <c r="G231" s="151">
        <v>5.24</v>
      </c>
    </row>
    <row r="232" spans="1:7" s="32" customFormat="1" ht="63.75" x14ac:dyDescent="0.2">
      <c r="A232" s="152" t="s">
        <v>902</v>
      </c>
      <c r="B232" s="153" t="s">
        <v>903</v>
      </c>
      <c r="C232" s="145" t="s">
        <v>112</v>
      </c>
      <c r="D232" s="145" t="s">
        <v>40</v>
      </c>
      <c r="E232" s="150">
        <v>0.54</v>
      </c>
      <c r="F232" s="146">
        <v>58.69</v>
      </c>
      <c r="G232" s="151">
        <v>31.69</v>
      </c>
    </row>
    <row r="233" spans="1:7" s="32" customFormat="1" ht="51" x14ac:dyDescent="0.2">
      <c r="A233" s="152" t="s">
        <v>904</v>
      </c>
      <c r="B233" s="153" t="s">
        <v>905</v>
      </c>
      <c r="C233" s="145" t="s">
        <v>112</v>
      </c>
      <c r="D233" s="145" t="s">
        <v>40</v>
      </c>
      <c r="E233" s="150">
        <v>6.6600000000000001E-3</v>
      </c>
      <c r="F233" s="146">
        <v>32.97</v>
      </c>
      <c r="G233" s="151">
        <v>0.22</v>
      </c>
    </row>
    <row r="234" spans="1:7" s="32" customFormat="1" ht="63.75" x14ac:dyDescent="0.2">
      <c r="A234" s="152" t="s">
        <v>906</v>
      </c>
      <c r="B234" s="153" t="s">
        <v>907</v>
      </c>
      <c r="C234" s="145" t="s">
        <v>112</v>
      </c>
      <c r="D234" s="145" t="s">
        <v>35</v>
      </c>
      <c r="E234" s="150">
        <v>2.222E-2</v>
      </c>
      <c r="F234" s="146">
        <v>40.840000000000003</v>
      </c>
      <c r="G234" s="151">
        <v>0.91</v>
      </c>
    </row>
    <row r="235" spans="1:7" s="32" customFormat="1" ht="38.25" x14ac:dyDescent="0.2">
      <c r="A235" s="152" t="s">
        <v>512</v>
      </c>
      <c r="B235" s="153" t="s">
        <v>513</v>
      </c>
      <c r="C235" s="145" t="s">
        <v>112</v>
      </c>
      <c r="D235" s="145" t="s">
        <v>35</v>
      </c>
      <c r="E235" s="150">
        <v>6.6659999999999997E-2</v>
      </c>
      <c r="F235" s="146">
        <v>10.84</v>
      </c>
      <c r="G235" s="151">
        <v>0.72</v>
      </c>
    </row>
    <row r="236" spans="1:7" s="32" customFormat="1" ht="38.25" x14ac:dyDescent="0.2">
      <c r="A236" s="152" t="s">
        <v>908</v>
      </c>
      <c r="B236" s="153" t="s">
        <v>909</v>
      </c>
      <c r="C236" s="145" t="s">
        <v>112</v>
      </c>
      <c r="D236" s="145" t="s">
        <v>35</v>
      </c>
      <c r="E236" s="150">
        <v>2.222E-2</v>
      </c>
      <c r="F236" s="146">
        <v>52.01</v>
      </c>
      <c r="G236" s="151">
        <v>1.1599999999999999</v>
      </c>
    </row>
    <row r="237" spans="1:7" s="32" customFormat="1" ht="38.25" x14ac:dyDescent="0.2">
      <c r="A237" s="152" t="s">
        <v>910</v>
      </c>
      <c r="B237" s="153" t="s">
        <v>911</v>
      </c>
      <c r="C237" s="145" t="s">
        <v>112</v>
      </c>
      <c r="D237" s="145" t="s">
        <v>35</v>
      </c>
      <c r="E237" s="150">
        <v>2.222E-2</v>
      </c>
      <c r="F237" s="146">
        <v>53.72</v>
      </c>
      <c r="G237" s="151">
        <v>1.19</v>
      </c>
    </row>
    <row r="238" spans="1:7" s="32" customFormat="1" ht="38.25" x14ac:dyDescent="0.2">
      <c r="A238" s="152" t="s">
        <v>912</v>
      </c>
      <c r="B238" s="153" t="s">
        <v>913</v>
      </c>
      <c r="C238" s="145" t="s">
        <v>112</v>
      </c>
      <c r="D238" s="145" t="s">
        <v>35</v>
      </c>
      <c r="E238" s="150">
        <v>2.222E-2</v>
      </c>
      <c r="F238" s="146">
        <v>88.15</v>
      </c>
      <c r="G238" s="151">
        <v>1.96</v>
      </c>
    </row>
    <row r="239" spans="1:7" s="32" customFormat="1" ht="76.5" x14ac:dyDescent="0.2">
      <c r="A239" s="152" t="s">
        <v>914</v>
      </c>
      <c r="B239" s="153" t="s">
        <v>915</v>
      </c>
      <c r="C239" s="145" t="s">
        <v>112</v>
      </c>
      <c r="D239" s="145" t="s">
        <v>37</v>
      </c>
      <c r="E239" s="150">
        <v>1.4506600000000001</v>
      </c>
      <c r="F239" s="146">
        <v>45.19</v>
      </c>
      <c r="G239" s="151">
        <v>65.56</v>
      </c>
    </row>
    <row r="240" spans="1:7" s="32" customFormat="1" ht="102" x14ac:dyDescent="0.2">
      <c r="A240" s="152" t="s">
        <v>916</v>
      </c>
      <c r="B240" s="153" t="s">
        <v>917</v>
      </c>
      <c r="C240" s="145" t="s">
        <v>112</v>
      </c>
      <c r="D240" s="145" t="s">
        <v>37</v>
      </c>
      <c r="E240" s="150">
        <v>6.6659999999999997E-2</v>
      </c>
      <c r="F240" s="146">
        <v>365.18</v>
      </c>
      <c r="G240" s="151">
        <v>24.34</v>
      </c>
    </row>
    <row r="241" spans="1:7" s="32" customFormat="1" ht="51" x14ac:dyDescent="0.2">
      <c r="A241" s="152" t="s">
        <v>918</v>
      </c>
      <c r="B241" s="153" t="s">
        <v>919</v>
      </c>
      <c r="C241" s="145" t="s">
        <v>112</v>
      </c>
      <c r="D241" s="145" t="s">
        <v>35</v>
      </c>
      <c r="E241" s="150">
        <v>4.444E-2</v>
      </c>
      <c r="F241" s="146">
        <v>93.35</v>
      </c>
      <c r="G241" s="151">
        <v>4.1500000000000004</v>
      </c>
    </row>
    <row r="242" spans="1:7" s="32" customFormat="1" ht="63.75" x14ac:dyDescent="0.2">
      <c r="A242" s="152" t="s">
        <v>920</v>
      </c>
      <c r="B242" s="153" t="s">
        <v>921</v>
      </c>
      <c r="C242" s="145" t="s">
        <v>112</v>
      </c>
      <c r="D242" s="145" t="s">
        <v>37</v>
      </c>
      <c r="E242" s="150">
        <v>1</v>
      </c>
      <c r="F242" s="146">
        <v>67.34</v>
      </c>
      <c r="G242" s="151">
        <v>67.34</v>
      </c>
    </row>
    <row r="243" spans="1:7" s="32" customFormat="1" ht="38.25" x14ac:dyDescent="0.2">
      <c r="A243" s="152" t="s">
        <v>922</v>
      </c>
      <c r="B243" s="153" t="s">
        <v>923</v>
      </c>
      <c r="C243" s="145" t="s">
        <v>112</v>
      </c>
      <c r="D243" s="145" t="s">
        <v>37</v>
      </c>
      <c r="E243" s="150">
        <v>1</v>
      </c>
      <c r="F243" s="146">
        <v>15.64</v>
      </c>
      <c r="G243" s="151">
        <v>15.64</v>
      </c>
    </row>
    <row r="244" spans="1:7" s="32" customFormat="1" ht="38.25" x14ac:dyDescent="0.2">
      <c r="A244" s="152" t="s">
        <v>924</v>
      </c>
      <c r="B244" s="153" t="s">
        <v>925</v>
      </c>
      <c r="C244" s="145" t="s">
        <v>112</v>
      </c>
      <c r="D244" s="145" t="s">
        <v>40</v>
      </c>
      <c r="E244" s="150">
        <v>0.86021999999999998</v>
      </c>
      <c r="F244" s="146">
        <v>15.18</v>
      </c>
      <c r="G244" s="151">
        <v>13.06</v>
      </c>
    </row>
    <row r="245" spans="1:7" s="32" customFormat="1" ht="38.25" x14ac:dyDescent="0.2">
      <c r="A245" s="152" t="s">
        <v>926</v>
      </c>
      <c r="B245" s="153" t="s">
        <v>927</v>
      </c>
      <c r="C245" s="145" t="s">
        <v>112</v>
      </c>
      <c r="D245" s="145" t="s">
        <v>40</v>
      </c>
      <c r="E245" s="150">
        <v>0.17333000000000001</v>
      </c>
      <c r="F245" s="146">
        <v>17.12</v>
      </c>
      <c r="G245" s="151">
        <v>2.97</v>
      </c>
    </row>
    <row r="246" spans="1:7" s="32" customFormat="1" ht="38.25" x14ac:dyDescent="0.2">
      <c r="A246" s="152" t="s">
        <v>928</v>
      </c>
      <c r="B246" s="153" t="s">
        <v>929</v>
      </c>
      <c r="C246" s="145" t="s">
        <v>112</v>
      </c>
      <c r="D246" s="145" t="s">
        <v>35</v>
      </c>
      <c r="E246" s="150">
        <v>4.444E-2</v>
      </c>
      <c r="F246" s="146">
        <v>16.05</v>
      </c>
      <c r="G246" s="151">
        <v>0.71</v>
      </c>
    </row>
    <row r="247" spans="1:7" s="32" customFormat="1" ht="38.25" x14ac:dyDescent="0.2">
      <c r="A247" s="152" t="s">
        <v>930</v>
      </c>
      <c r="B247" s="153" t="s">
        <v>931</v>
      </c>
      <c r="C247" s="145" t="s">
        <v>112</v>
      </c>
      <c r="D247" s="145" t="s">
        <v>40</v>
      </c>
      <c r="E247" s="150">
        <v>2.666E-2</v>
      </c>
      <c r="F247" s="146">
        <v>8.6199999999999992</v>
      </c>
      <c r="G247" s="151">
        <v>0.23</v>
      </c>
    </row>
    <row r="248" spans="1:7" s="32" customFormat="1" ht="63.75" x14ac:dyDescent="0.2">
      <c r="A248" s="152" t="s">
        <v>932</v>
      </c>
      <c r="B248" s="153" t="s">
        <v>933</v>
      </c>
      <c r="C248" s="145" t="s">
        <v>112</v>
      </c>
      <c r="D248" s="145" t="s">
        <v>37</v>
      </c>
      <c r="E248" s="150">
        <v>0.94443999999999995</v>
      </c>
      <c r="F248" s="146">
        <v>79.53</v>
      </c>
      <c r="G248" s="151">
        <v>75.11</v>
      </c>
    </row>
    <row r="249" spans="1:7" s="32" customFormat="1" ht="12.6" customHeight="1" x14ac:dyDescent="0.2">
      <c r="A249" s="152" t="s">
        <v>934</v>
      </c>
      <c r="B249" s="153" t="s">
        <v>935</v>
      </c>
      <c r="C249" s="145" t="s">
        <v>112</v>
      </c>
      <c r="D249" s="145" t="s">
        <v>37</v>
      </c>
      <c r="E249" s="150">
        <v>0.192</v>
      </c>
      <c r="F249" s="146">
        <v>93.39</v>
      </c>
      <c r="G249" s="151">
        <v>17.93</v>
      </c>
    </row>
    <row r="250" spans="1:7" s="32" customFormat="1" x14ac:dyDescent="0.2">
      <c r="A250" s="234" t="s">
        <v>118</v>
      </c>
      <c r="B250" s="235"/>
      <c r="C250" s="235"/>
      <c r="D250" s="235"/>
      <c r="E250" s="235"/>
      <c r="F250" s="235"/>
      <c r="G250" s="154">
        <v>109.7</v>
      </c>
    </row>
    <row r="251" spans="1:7" s="32" customFormat="1" x14ac:dyDescent="0.2">
      <c r="A251" s="234" t="s">
        <v>119</v>
      </c>
      <c r="B251" s="235"/>
      <c r="C251" s="235"/>
      <c r="D251" s="235"/>
      <c r="E251" s="235"/>
      <c r="F251" s="235"/>
      <c r="G251" s="154">
        <v>570</v>
      </c>
    </row>
    <row r="252" spans="1:7" s="32" customFormat="1" x14ac:dyDescent="0.2">
      <c r="A252" s="234" t="s">
        <v>120</v>
      </c>
      <c r="B252" s="235"/>
      <c r="C252" s="235"/>
      <c r="D252" s="235"/>
      <c r="E252" s="235"/>
      <c r="F252" s="235"/>
      <c r="G252" s="155">
        <v>679.7</v>
      </c>
    </row>
    <row r="253" spans="1:7" s="32" customFormat="1" x14ac:dyDescent="0.2">
      <c r="A253" s="234" t="s">
        <v>1019</v>
      </c>
      <c r="B253" s="235"/>
      <c r="C253" s="235"/>
      <c r="D253" s="235"/>
      <c r="E253" s="235"/>
      <c r="F253" s="235"/>
      <c r="G253" s="154">
        <v>126.17</v>
      </c>
    </row>
    <row r="254" spans="1:7" s="32" customFormat="1" x14ac:dyDescent="0.2">
      <c r="A254" s="234" t="s">
        <v>121</v>
      </c>
      <c r="B254" s="235"/>
      <c r="C254" s="235"/>
      <c r="D254" s="235"/>
      <c r="E254" s="235"/>
      <c r="F254" s="235"/>
      <c r="G254" s="154">
        <v>169.23</v>
      </c>
    </row>
    <row r="255" spans="1:7" s="32" customFormat="1" x14ac:dyDescent="0.2">
      <c r="A255" s="234" t="s">
        <v>122</v>
      </c>
      <c r="B255" s="235"/>
      <c r="C255" s="235"/>
      <c r="D255" s="235"/>
      <c r="E255" s="235"/>
      <c r="F255" s="235"/>
      <c r="G255" s="154">
        <v>0</v>
      </c>
    </row>
    <row r="256" spans="1:7" s="32" customFormat="1" x14ac:dyDescent="0.2">
      <c r="A256" s="234" t="s">
        <v>123</v>
      </c>
      <c r="B256" s="235"/>
      <c r="C256" s="235"/>
      <c r="D256" s="235"/>
      <c r="E256" s="235"/>
      <c r="F256" s="235"/>
      <c r="G256" s="154">
        <v>295.39999999999998</v>
      </c>
    </row>
    <row r="257" spans="1:7" s="32" customFormat="1" x14ac:dyDescent="0.2">
      <c r="A257" s="234" t="s">
        <v>124</v>
      </c>
      <c r="B257" s="235"/>
      <c r="C257" s="235"/>
      <c r="D257" s="235"/>
      <c r="E257" s="235"/>
      <c r="F257" s="235"/>
      <c r="G257" s="155">
        <f>ROUND(G252+G256,2)</f>
        <v>975.1</v>
      </c>
    </row>
    <row r="258" spans="1:7" s="32" customFormat="1" x14ac:dyDescent="0.2">
      <c r="A258" s="234" t="s">
        <v>125</v>
      </c>
      <c r="B258" s="235"/>
      <c r="C258" s="235"/>
      <c r="D258" s="235"/>
      <c r="E258" s="235"/>
      <c r="F258" s="235"/>
      <c r="G258" s="154">
        <v>20</v>
      </c>
    </row>
    <row r="259" spans="1:7" s="32" customFormat="1" x14ac:dyDescent="0.2">
      <c r="A259" s="234" t="s">
        <v>126</v>
      </c>
      <c r="B259" s="235"/>
      <c r="C259" s="235"/>
      <c r="D259" s="235"/>
      <c r="E259" s="235"/>
      <c r="F259" s="235"/>
      <c r="G259" s="155">
        <f>ROUND(G257*G258,2)</f>
        <v>19502</v>
      </c>
    </row>
    <row r="260" spans="1:7" s="32" customFormat="1" x14ac:dyDescent="0.2">
      <c r="A260" s="236"/>
      <c r="B260" s="237"/>
      <c r="C260" s="237"/>
      <c r="D260" s="237"/>
      <c r="E260" s="237"/>
      <c r="F260" s="237"/>
      <c r="G260" s="238"/>
    </row>
    <row r="261" spans="1:7" s="32" customFormat="1" ht="25.5" x14ac:dyDescent="0.2">
      <c r="A261" s="147" t="s">
        <v>51</v>
      </c>
      <c r="B261" s="148" t="s">
        <v>421</v>
      </c>
      <c r="C261" s="149" t="s">
        <v>112</v>
      </c>
      <c r="D261" s="149" t="s">
        <v>37</v>
      </c>
      <c r="E261" s="150"/>
      <c r="F261" s="146"/>
      <c r="G261" s="151"/>
    </row>
    <row r="262" spans="1:7" s="32" customFormat="1" ht="25.5" x14ac:dyDescent="0.2">
      <c r="A262" s="152">
        <v>4491</v>
      </c>
      <c r="B262" s="153" t="s">
        <v>127</v>
      </c>
      <c r="C262" s="145" t="s">
        <v>128</v>
      </c>
      <c r="D262" s="145" t="s">
        <v>40</v>
      </c>
      <c r="E262" s="150">
        <v>1.2273000000000001</v>
      </c>
      <c r="F262" s="146">
        <v>8.14</v>
      </c>
      <c r="G262" s="151">
        <v>9.99</v>
      </c>
    </row>
    <row r="263" spans="1:7" s="32" customFormat="1" ht="25.5" x14ac:dyDescent="0.2">
      <c r="A263" s="152">
        <v>5061</v>
      </c>
      <c r="B263" s="153" t="s">
        <v>129</v>
      </c>
      <c r="C263" s="145" t="s">
        <v>128</v>
      </c>
      <c r="D263" s="145" t="s">
        <v>39</v>
      </c>
      <c r="E263" s="150">
        <v>6.8000000000000005E-2</v>
      </c>
      <c r="F263" s="146">
        <v>11.13</v>
      </c>
      <c r="G263" s="151">
        <v>0.76</v>
      </c>
    </row>
    <row r="264" spans="1:7" s="32" customFormat="1" ht="25.5" x14ac:dyDescent="0.2">
      <c r="A264" s="152">
        <v>6194</v>
      </c>
      <c r="B264" s="153" t="s">
        <v>130</v>
      </c>
      <c r="C264" s="145" t="s">
        <v>128</v>
      </c>
      <c r="D264" s="145" t="s">
        <v>40</v>
      </c>
      <c r="E264" s="150">
        <v>2</v>
      </c>
      <c r="F264" s="146">
        <v>5.81</v>
      </c>
      <c r="G264" s="151">
        <v>11.62</v>
      </c>
    </row>
    <row r="265" spans="1:7" s="32" customFormat="1" ht="51" x14ac:dyDescent="0.2">
      <c r="A265" s="152">
        <v>7243</v>
      </c>
      <c r="B265" s="153" t="s">
        <v>131</v>
      </c>
      <c r="C265" s="145" t="s">
        <v>128</v>
      </c>
      <c r="D265" s="145" t="s">
        <v>37</v>
      </c>
      <c r="E265" s="150">
        <v>0.58530000000000004</v>
      </c>
      <c r="F265" s="146">
        <v>47.39</v>
      </c>
      <c r="G265" s="151">
        <v>27.74</v>
      </c>
    </row>
    <row r="266" spans="1:7" s="32" customFormat="1" ht="25.5" x14ac:dyDescent="0.2">
      <c r="A266" s="152" t="s">
        <v>132</v>
      </c>
      <c r="B266" s="153" t="s">
        <v>133</v>
      </c>
      <c r="C266" s="145" t="s">
        <v>112</v>
      </c>
      <c r="D266" s="145" t="s">
        <v>115</v>
      </c>
      <c r="E266" s="150">
        <v>0.49199999999999999</v>
      </c>
      <c r="F266" s="146">
        <v>20.12</v>
      </c>
      <c r="G266" s="151">
        <v>9.9</v>
      </c>
    </row>
    <row r="267" spans="1:7" s="32" customFormat="1" ht="25.5" x14ac:dyDescent="0.2">
      <c r="A267" s="152" t="s">
        <v>134</v>
      </c>
      <c r="B267" s="153" t="s">
        <v>135</v>
      </c>
      <c r="C267" s="145" t="s">
        <v>112</v>
      </c>
      <c r="D267" s="145" t="s">
        <v>115</v>
      </c>
      <c r="E267" s="150">
        <v>0.73499999999999999</v>
      </c>
      <c r="F267" s="146">
        <v>21.08</v>
      </c>
      <c r="G267" s="151">
        <v>15.49</v>
      </c>
    </row>
    <row r="268" spans="1:7" s="32" customFormat="1" ht="38.25" x14ac:dyDescent="0.2">
      <c r="A268" s="152" t="s">
        <v>136</v>
      </c>
      <c r="B268" s="153" t="s">
        <v>137</v>
      </c>
      <c r="C268" s="145" t="s">
        <v>112</v>
      </c>
      <c r="D268" s="145" t="s">
        <v>138</v>
      </c>
      <c r="E268" s="150">
        <v>6.6E-3</v>
      </c>
      <c r="F268" s="146">
        <v>23.82</v>
      </c>
      <c r="G268" s="151">
        <v>0.16</v>
      </c>
    </row>
    <row r="269" spans="1:7" s="32" customFormat="1" ht="38.25" x14ac:dyDescent="0.2">
      <c r="A269" s="152" t="s">
        <v>139</v>
      </c>
      <c r="B269" s="153" t="s">
        <v>140</v>
      </c>
      <c r="C269" s="145" t="s">
        <v>112</v>
      </c>
      <c r="D269" s="145" t="s">
        <v>141</v>
      </c>
      <c r="E269" s="150">
        <v>2.64E-2</v>
      </c>
      <c r="F269" s="146">
        <v>22.57</v>
      </c>
      <c r="G269" s="151">
        <v>0.6</v>
      </c>
    </row>
    <row r="270" spans="1:7" s="32" customFormat="1" ht="12.6" customHeight="1" x14ac:dyDescent="0.2">
      <c r="A270" s="152" t="s">
        <v>142</v>
      </c>
      <c r="B270" s="153" t="s">
        <v>143</v>
      </c>
      <c r="C270" s="145" t="s">
        <v>112</v>
      </c>
      <c r="D270" s="145" t="s">
        <v>38</v>
      </c>
      <c r="E270" s="150">
        <v>6.1000000000000004E-3</v>
      </c>
      <c r="F270" s="146">
        <v>387.72</v>
      </c>
      <c r="G270" s="151">
        <v>2.37</v>
      </c>
    </row>
    <row r="271" spans="1:7" s="32" customFormat="1" x14ac:dyDescent="0.2">
      <c r="A271" s="234" t="s">
        <v>118</v>
      </c>
      <c r="B271" s="235"/>
      <c r="C271" s="235"/>
      <c r="D271" s="235"/>
      <c r="E271" s="235"/>
      <c r="F271" s="235"/>
      <c r="G271" s="154">
        <v>15.43</v>
      </c>
    </row>
    <row r="272" spans="1:7" s="32" customFormat="1" x14ac:dyDescent="0.2">
      <c r="A272" s="234" t="s">
        <v>119</v>
      </c>
      <c r="B272" s="235"/>
      <c r="C272" s="235"/>
      <c r="D272" s="235"/>
      <c r="E272" s="235"/>
      <c r="F272" s="235"/>
      <c r="G272" s="154">
        <v>63.190000000000005</v>
      </c>
    </row>
    <row r="273" spans="1:7" s="32" customFormat="1" x14ac:dyDescent="0.2">
      <c r="A273" s="234" t="s">
        <v>120</v>
      </c>
      <c r="B273" s="235"/>
      <c r="C273" s="235"/>
      <c r="D273" s="235"/>
      <c r="E273" s="235"/>
      <c r="F273" s="235"/>
      <c r="G273" s="155">
        <v>78.62</v>
      </c>
    </row>
    <row r="274" spans="1:7" s="32" customFormat="1" x14ac:dyDescent="0.2">
      <c r="A274" s="234" t="s">
        <v>1019</v>
      </c>
      <c r="B274" s="235"/>
      <c r="C274" s="235"/>
      <c r="D274" s="235"/>
      <c r="E274" s="235"/>
      <c r="F274" s="235"/>
      <c r="G274" s="154">
        <v>17.739999999999998</v>
      </c>
    </row>
    <row r="275" spans="1:7" s="32" customFormat="1" x14ac:dyDescent="0.2">
      <c r="A275" s="234" t="s">
        <v>121</v>
      </c>
      <c r="B275" s="235"/>
      <c r="C275" s="235"/>
      <c r="D275" s="235"/>
      <c r="E275" s="235"/>
      <c r="F275" s="235"/>
      <c r="G275" s="154">
        <v>20.239999999999991</v>
      </c>
    </row>
    <row r="276" spans="1:7" s="32" customFormat="1" x14ac:dyDescent="0.2">
      <c r="A276" s="234" t="s">
        <v>122</v>
      </c>
      <c r="B276" s="235"/>
      <c r="C276" s="235"/>
      <c r="D276" s="235"/>
      <c r="E276" s="235"/>
      <c r="F276" s="235"/>
      <c r="G276" s="154">
        <v>0</v>
      </c>
    </row>
    <row r="277" spans="1:7" s="32" customFormat="1" x14ac:dyDescent="0.2">
      <c r="A277" s="234" t="s">
        <v>123</v>
      </c>
      <c r="B277" s="235"/>
      <c r="C277" s="235"/>
      <c r="D277" s="235"/>
      <c r="E277" s="235"/>
      <c r="F277" s="235"/>
      <c r="G277" s="154">
        <v>37.97999999999999</v>
      </c>
    </row>
    <row r="278" spans="1:7" s="32" customFormat="1" x14ac:dyDescent="0.2">
      <c r="A278" s="234" t="s">
        <v>124</v>
      </c>
      <c r="B278" s="235"/>
      <c r="C278" s="235"/>
      <c r="D278" s="235"/>
      <c r="E278" s="235"/>
      <c r="F278" s="235"/>
      <c r="G278" s="155">
        <f>ROUND(G273+G277,2)</f>
        <v>116.6</v>
      </c>
    </row>
    <row r="279" spans="1:7" s="32" customFormat="1" x14ac:dyDescent="0.2">
      <c r="A279" s="234" t="s">
        <v>125</v>
      </c>
      <c r="B279" s="235"/>
      <c r="C279" s="235"/>
      <c r="D279" s="235"/>
      <c r="E279" s="235"/>
      <c r="F279" s="235"/>
      <c r="G279" s="154">
        <v>180.5</v>
      </c>
    </row>
    <row r="280" spans="1:7" s="32" customFormat="1" x14ac:dyDescent="0.2">
      <c r="A280" s="234" t="s">
        <v>126</v>
      </c>
      <c r="B280" s="235"/>
      <c r="C280" s="235"/>
      <c r="D280" s="235"/>
      <c r="E280" s="235"/>
      <c r="F280" s="235"/>
      <c r="G280" s="155">
        <f>ROUND(G278*G279,2)</f>
        <v>21046.3</v>
      </c>
    </row>
    <row r="281" spans="1:7" s="32" customFormat="1" x14ac:dyDescent="0.2">
      <c r="A281" s="236"/>
      <c r="B281" s="237"/>
      <c r="C281" s="237"/>
      <c r="D281" s="237"/>
      <c r="E281" s="237"/>
      <c r="F281" s="237"/>
      <c r="G281" s="238"/>
    </row>
    <row r="282" spans="1:7" s="32" customFormat="1" ht="38.25" x14ac:dyDescent="0.2">
      <c r="A282" s="147" t="s">
        <v>52</v>
      </c>
      <c r="B282" s="148" t="s">
        <v>53</v>
      </c>
      <c r="C282" s="149" t="s">
        <v>112</v>
      </c>
      <c r="D282" s="149" t="s">
        <v>37</v>
      </c>
      <c r="E282" s="150"/>
      <c r="F282" s="146"/>
      <c r="G282" s="151"/>
    </row>
    <row r="283" spans="1:7" s="32" customFormat="1" ht="25.5" x14ac:dyDescent="0.2">
      <c r="A283" s="152" t="s">
        <v>144</v>
      </c>
      <c r="B283" s="153" t="s">
        <v>145</v>
      </c>
      <c r="C283" s="145" t="s">
        <v>112</v>
      </c>
      <c r="D283" s="145" t="s">
        <v>37</v>
      </c>
      <c r="E283" s="150">
        <v>0.5</v>
      </c>
      <c r="F283" s="146">
        <v>19.309999999999999</v>
      </c>
      <c r="G283" s="151">
        <v>9.66</v>
      </c>
    </row>
    <row r="284" spans="1:7" s="32" customFormat="1" ht="25.5" x14ac:dyDescent="0.2">
      <c r="A284" s="152">
        <v>4509</v>
      </c>
      <c r="B284" s="153" t="s">
        <v>146</v>
      </c>
      <c r="C284" s="145" t="s">
        <v>128</v>
      </c>
      <c r="D284" s="145" t="s">
        <v>40</v>
      </c>
      <c r="E284" s="150">
        <v>3.2082999999999999</v>
      </c>
      <c r="F284" s="146">
        <v>4.13</v>
      </c>
      <c r="G284" s="151">
        <v>13.25</v>
      </c>
    </row>
    <row r="285" spans="1:7" s="32" customFormat="1" ht="51" x14ac:dyDescent="0.2">
      <c r="A285" s="152">
        <v>4813</v>
      </c>
      <c r="B285" s="153" t="s">
        <v>147</v>
      </c>
      <c r="C285" s="145" t="s">
        <v>128</v>
      </c>
      <c r="D285" s="145" t="s">
        <v>37</v>
      </c>
      <c r="E285" s="150">
        <v>1</v>
      </c>
      <c r="F285" s="146">
        <v>400</v>
      </c>
      <c r="G285" s="151">
        <v>400</v>
      </c>
    </row>
    <row r="286" spans="1:7" s="32" customFormat="1" ht="25.5" x14ac:dyDescent="0.2">
      <c r="A286" s="152">
        <v>5065</v>
      </c>
      <c r="B286" s="153" t="s">
        <v>148</v>
      </c>
      <c r="C286" s="145" t="s">
        <v>128</v>
      </c>
      <c r="D286" s="145" t="s">
        <v>39</v>
      </c>
      <c r="E286" s="150">
        <v>1.1299999999999999E-2</v>
      </c>
      <c r="F286" s="146">
        <v>21.53</v>
      </c>
      <c r="G286" s="151">
        <v>0.24</v>
      </c>
    </row>
    <row r="287" spans="1:7" s="32" customFormat="1" ht="25.5" x14ac:dyDescent="0.2">
      <c r="A287" s="152">
        <v>5069</v>
      </c>
      <c r="B287" s="153" t="s">
        <v>149</v>
      </c>
      <c r="C287" s="145" t="s">
        <v>128</v>
      </c>
      <c r="D287" s="145" t="s">
        <v>39</v>
      </c>
      <c r="E287" s="150">
        <v>1.32E-2</v>
      </c>
      <c r="F287" s="146">
        <v>11.54</v>
      </c>
      <c r="G287" s="151">
        <v>0.15</v>
      </c>
    </row>
    <row r="288" spans="1:7" s="32" customFormat="1" ht="25.5" x14ac:dyDescent="0.2">
      <c r="A288" s="152" t="s">
        <v>134</v>
      </c>
      <c r="B288" s="153" t="s">
        <v>135</v>
      </c>
      <c r="C288" s="145" t="s">
        <v>112</v>
      </c>
      <c r="D288" s="145" t="s">
        <v>115</v>
      </c>
      <c r="E288" s="150">
        <v>0.37290000000000001</v>
      </c>
      <c r="F288" s="146">
        <v>21.08</v>
      </c>
      <c r="G288" s="151">
        <v>7.86</v>
      </c>
    </row>
    <row r="289" spans="1:7" s="32" customFormat="1" ht="25.5" x14ac:dyDescent="0.2">
      <c r="A289" s="152" t="s">
        <v>150</v>
      </c>
      <c r="B289" s="153" t="s">
        <v>151</v>
      </c>
      <c r="C289" s="145" t="s">
        <v>112</v>
      </c>
      <c r="D289" s="145" t="s">
        <v>115</v>
      </c>
      <c r="E289" s="150">
        <v>1.1186</v>
      </c>
      <c r="F289" s="146">
        <v>19.41</v>
      </c>
      <c r="G289" s="151">
        <v>21.71</v>
      </c>
    </row>
    <row r="290" spans="1:7" s="32" customFormat="1" x14ac:dyDescent="0.2">
      <c r="A290" s="234" t="s">
        <v>118</v>
      </c>
      <c r="B290" s="235"/>
      <c r="C290" s="235"/>
      <c r="D290" s="235"/>
      <c r="E290" s="235"/>
      <c r="F290" s="235"/>
      <c r="G290" s="154">
        <v>18.77</v>
      </c>
    </row>
    <row r="291" spans="1:7" s="32" customFormat="1" x14ac:dyDescent="0.2">
      <c r="A291" s="234" t="s">
        <v>119</v>
      </c>
      <c r="B291" s="235"/>
      <c r="C291" s="235"/>
      <c r="D291" s="235"/>
      <c r="E291" s="235"/>
      <c r="F291" s="235"/>
      <c r="G291" s="154">
        <v>434.11</v>
      </c>
    </row>
    <row r="292" spans="1:7" s="32" customFormat="1" x14ac:dyDescent="0.2">
      <c r="A292" s="234" t="s">
        <v>120</v>
      </c>
      <c r="B292" s="235"/>
      <c r="C292" s="235"/>
      <c r="D292" s="235"/>
      <c r="E292" s="235"/>
      <c r="F292" s="235"/>
      <c r="G292" s="155">
        <v>452.88</v>
      </c>
    </row>
    <row r="293" spans="1:7" s="32" customFormat="1" x14ac:dyDescent="0.2">
      <c r="A293" s="234" t="s">
        <v>1019</v>
      </c>
      <c r="B293" s="235"/>
      <c r="C293" s="235"/>
      <c r="D293" s="235"/>
      <c r="E293" s="235"/>
      <c r="F293" s="235"/>
      <c r="G293" s="154">
        <v>21.59</v>
      </c>
    </row>
    <row r="294" spans="1:7" s="32" customFormat="1" x14ac:dyDescent="0.2">
      <c r="A294" s="234" t="s">
        <v>121</v>
      </c>
      <c r="B294" s="235"/>
      <c r="C294" s="235"/>
      <c r="D294" s="235"/>
      <c r="E294" s="235"/>
      <c r="F294" s="235"/>
      <c r="G294" s="154">
        <v>99.640000000000015</v>
      </c>
    </row>
    <row r="295" spans="1:7" s="32" customFormat="1" x14ac:dyDescent="0.2">
      <c r="A295" s="234" t="s">
        <v>122</v>
      </c>
      <c r="B295" s="235"/>
      <c r="C295" s="235"/>
      <c r="D295" s="235"/>
      <c r="E295" s="235"/>
      <c r="F295" s="235"/>
      <c r="G295" s="154">
        <v>0</v>
      </c>
    </row>
    <row r="296" spans="1:7" s="32" customFormat="1" x14ac:dyDescent="0.2">
      <c r="A296" s="234" t="s">
        <v>123</v>
      </c>
      <c r="B296" s="235"/>
      <c r="C296" s="235"/>
      <c r="D296" s="235"/>
      <c r="E296" s="235"/>
      <c r="F296" s="235"/>
      <c r="G296" s="154">
        <v>121.23000000000002</v>
      </c>
    </row>
    <row r="297" spans="1:7" s="32" customFormat="1" x14ac:dyDescent="0.2">
      <c r="A297" s="234" t="s">
        <v>124</v>
      </c>
      <c r="B297" s="235"/>
      <c r="C297" s="235"/>
      <c r="D297" s="235"/>
      <c r="E297" s="235"/>
      <c r="F297" s="235"/>
      <c r="G297" s="155">
        <f>ROUND(G292+G296,2)</f>
        <v>574.11</v>
      </c>
    </row>
    <row r="298" spans="1:7" s="32" customFormat="1" x14ac:dyDescent="0.2">
      <c r="A298" s="234" t="s">
        <v>125</v>
      </c>
      <c r="B298" s="235"/>
      <c r="C298" s="235"/>
      <c r="D298" s="235"/>
      <c r="E298" s="235"/>
      <c r="F298" s="235"/>
      <c r="G298" s="154">
        <v>6</v>
      </c>
    </row>
    <row r="299" spans="1:7" s="32" customFormat="1" x14ac:dyDescent="0.2">
      <c r="A299" s="234" t="s">
        <v>126</v>
      </c>
      <c r="B299" s="235"/>
      <c r="C299" s="235"/>
      <c r="D299" s="235"/>
      <c r="E299" s="235"/>
      <c r="F299" s="235"/>
      <c r="G299" s="155">
        <f>ROUND(G297*G298,2)</f>
        <v>3444.66</v>
      </c>
    </row>
    <row r="300" spans="1:7" s="32" customFormat="1" x14ac:dyDescent="0.2">
      <c r="A300" s="236"/>
      <c r="B300" s="237"/>
      <c r="C300" s="237"/>
      <c r="D300" s="237"/>
      <c r="E300" s="237"/>
      <c r="F300" s="237"/>
      <c r="G300" s="238"/>
    </row>
    <row r="301" spans="1:7" s="32" customFormat="1" ht="51" x14ac:dyDescent="0.2">
      <c r="A301" s="147" t="s">
        <v>832</v>
      </c>
      <c r="B301" s="148" t="s">
        <v>833</v>
      </c>
      <c r="C301" s="149" t="s">
        <v>112</v>
      </c>
      <c r="D301" s="149" t="s">
        <v>54</v>
      </c>
      <c r="E301" s="150"/>
      <c r="F301" s="146"/>
      <c r="G301" s="151"/>
    </row>
    <row r="302" spans="1:7" s="32" customFormat="1" ht="25.5" x14ac:dyDescent="0.2">
      <c r="A302" s="152" t="s">
        <v>153</v>
      </c>
      <c r="B302" s="153" t="s">
        <v>154</v>
      </c>
      <c r="C302" s="145" t="s">
        <v>112</v>
      </c>
      <c r="D302" s="145" t="s">
        <v>115</v>
      </c>
      <c r="E302" s="150">
        <v>1.32</v>
      </c>
      <c r="F302" s="146">
        <v>19.41</v>
      </c>
      <c r="G302" s="151">
        <v>25.62</v>
      </c>
    </row>
    <row r="303" spans="1:7" s="32" customFormat="1" ht="25.5" x14ac:dyDescent="0.2">
      <c r="A303" s="152" t="s">
        <v>155</v>
      </c>
      <c r="B303" s="153" t="s">
        <v>156</v>
      </c>
      <c r="C303" s="145" t="s">
        <v>112</v>
      </c>
      <c r="D303" s="145" t="s">
        <v>115</v>
      </c>
      <c r="E303" s="150">
        <v>1.32</v>
      </c>
      <c r="F303" s="146">
        <v>20.85</v>
      </c>
      <c r="G303" s="151">
        <v>27.52</v>
      </c>
    </row>
    <row r="304" spans="1:7" s="32" customFormat="1" ht="38.25" x14ac:dyDescent="0.2">
      <c r="A304" s="152" t="s">
        <v>199</v>
      </c>
      <c r="B304" s="153" t="s">
        <v>200</v>
      </c>
      <c r="C304" s="145" t="s">
        <v>112</v>
      </c>
      <c r="D304" s="145" t="s">
        <v>115</v>
      </c>
      <c r="E304" s="150">
        <v>1.32</v>
      </c>
      <c r="F304" s="146">
        <v>20.07</v>
      </c>
      <c r="G304" s="151">
        <v>26.49</v>
      </c>
    </row>
    <row r="305" spans="1:7" s="32" customFormat="1" ht="25.5" x14ac:dyDescent="0.2">
      <c r="A305" s="152" t="s">
        <v>157</v>
      </c>
      <c r="B305" s="153" t="s">
        <v>158</v>
      </c>
      <c r="C305" s="145" t="s">
        <v>112</v>
      </c>
      <c r="D305" s="145" t="s">
        <v>115</v>
      </c>
      <c r="E305" s="150">
        <v>0.99</v>
      </c>
      <c r="F305" s="146">
        <v>25.93</v>
      </c>
      <c r="G305" s="151">
        <v>25.67</v>
      </c>
    </row>
    <row r="306" spans="1:7" s="32" customFormat="1" ht="25.5" x14ac:dyDescent="0.2">
      <c r="A306" s="152" t="s">
        <v>201</v>
      </c>
      <c r="B306" s="153" t="s">
        <v>202</v>
      </c>
      <c r="C306" s="145" t="s">
        <v>112</v>
      </c>
      <c r="D306" s="145" t="s">
        <v>115</v>
      </c>
      <c r="E306" s="150">
        <v>0.99</v>
      </c>
      <c r="F306" s="146">
        <v>23.53</v>
      </c>
      <c r="G306" s="151">
        <v>23.3</v>
      </c>
    </row>
    <row r="307" spans="1:7" s="32" customFormat="1" ht="51" x14ac:dyDescent="0.2">
      <c r="A307" s="152" t="s">
        <v>936</v>
      </c>
      <c r="B307" s="153" t="s">
        <v>937</v>
      </c>
      <c r="C307" s="145" t="s">
        <v>152</v>
      </c>
      <c r="D307" s="145" t="s">
        <v>54</v>
      </c>
      <c r="E307" s="150">
        <v>1</v>
      </c>
      <c r="F307" s="146">
        <v>1348.87</v>
      </c>
      <c r="G307" s="151">
        <v>1348.87</v>
      </c>
    </row>
    <row r="308" spans="1:7" s="32" customFormat="1" x14ac:dyDescent="0.2">
      <c r="A308" s="234" t="s">
        <v>118</v>
      </c>
      <c r="B308" s="235"/>
      <c r="C308" s="235"/>
      <c r="D308" s="235"/>
      <c r="E308" s="235"/>
      <c r="F308" s="235"/>
      <c r="G308" s="154">
        <v>74.650000000000006</v>
      </c>
    </row>
    <row r="309" spans="1:7" s="32" customFormat="1" x14ac:dyDescent="0.2">
      <c r="A309" s="234" t="s">
        <v>119</v>
      </c>
      <c r="B309" s="235"/>
      <c r="C309" s="235"/>
      <c r="D309" s="235"/>
      <c r="E309" s="235"/>
      <c r="F309" s="235"/>
      <c r="G309" s="154">
        <v>1402.81</v>
      </c>
    </row>
    <row r="310" spans="1:7" s="32" customFormat="1" x14ac:dyDescent="0.2">
      <c r="A310" s="234" t="s">
        <v>120</v>
      </c>
      <c r="B310" s="235"/>
      <c r="C310" s="235"/>
      <c r="D310" s="235"/>
      <c r="E310" s="235"/>
      <c r="F310" s="235"/>
      <c r="G310" s="155">
        <v>1477.46</v>
      </c>
    </row>
    <row r="311" spans="1:7" s="32" customFormat="1" x14ac:dyDescent="0.2">
      <c r="A311" s="234" t="s">
        <v>1019</v>
      </c>
      <c r="B311" s="235"/>
      <c r="C311" s="235"/>
      <c r="D311" s="235"/>
      <c r="E311" s="235"/>
      <c r="F311" s="235"/>
      <c r="G311" s="154">
        <v>85.86</v>
      </c>
    </row>
    <row r="312" spans="1:7" s="32" customFormat="1" x14ac:dyDescent="0.2">
      <c r="A312" s="234" t="s">
        <v>121</v>
      </c>
      <c r="B312" s="235"/>
      <c r="C312" s="235"/>
      <c r="D312" s="235"/>
      <c r="E312" s="235"/>
      <c r="F312" s="235"/>
      <c r="G312" s="154">
        <v>328.29000000022353</v>
      </c>
    </row>
    <row r="313" spans="1:7" s="32" customFormat="1" x14ac:dyDescent="0.2">
      <c r="A313" s="234" t="s">
        <v>122</v>
      </c>
      <c r="B313" s="235"/>
      <c r="C313" s="235"/>
      <c r="D313" s="235"/>
      <c r="E313" s="235"/>
      <c r="F313" s="235"/>
      <c r="G313" s="154">
        <v>0</v>
      </c>
    </row>
    <row r="314" spans="1:7" s="32" customFormat="1" x14ac:dyDescent="0.2">
      <c r="A314" s="234" t="s">
        <v>123</v>
      </c>
      <c r="B314" s="235"/>
      <c r="C314" s="235"/>
      <c r="D314" s="235"/>
      <c r="E314" s="235"/>
      <c r="F314" s="235"/>
      <c r="G314" s="154">
        <v>414.14999999999986</v>
      </c>
    </row>
    <row r="315" spans="1:7" s="32" customFormat="1" x14ac:dyDescent="0.2">
      <c r="A315" s="234" t="s">
        <v>124</v>
      </c>
      <c r="B315" s="235"/>
      <c r="C315" s="235"/>
      <c r="D315" s="235"/>
      <c r="E315" s="235"/>
      <c r="F315" s="235"/>
      <c r="G315" s="155">
        <f>ROUND(G310+G314,2)</f>
        <v>1891.61</v>
      </c>
    </row>
    <row r="316" spans="1:7" s="32" customFormat="1" x14ac:dyDescent="0.2">
      <c r="A316" s="234" t="s">
        <v>125</v>
      </c>
      <c r="B316" s="235"/>
      <c r="C316" s="235"/>
      <c r="D316" s="235"/>
      <c r="E316" s="235"/>
      <c r="F316" s="235"/>
      <c r="G316" s="154">
        <v>6</v>
      </c>
    </row>
    <row r="317" spans="1:7" s="32" customFormat="1" x14ac:dyDescent="0.2">
      <c r="A317" s="234" t="s">
        <v>126</v>
      </c>
      <c r="B317" s="235"/>
      <c r="C317" s="235"/>
      <c r="D317" s="235"/>
      <c r="E317" s="235"/>
      <c r="F317" s="235"/>
      <c r="G317" s="155">
        <f>ROUND(G315*G316,2)</f>
        <v>11349.66</v>
      </c>
    </row>
    <row r="318" spans="1:7" s="32" customFormat="1" x14ac:dyDescent="0.2">
      <c r="A318" s="236"/>
      <c r="B318" s="237"/>
      <c r="C318" s="237"/>
      <c r="D318" s="237"/>
      <c r="E318" s="237"/>
      <c r="F318" s="237"/>
      <c r="G318" s="238"/>
    </row>
    <row r="319" spans="1:7" s="32" customFormat="1" ht="25.5" x14ac:dyDescent="0.2">
      <c r="A319" s="147" t="s">
        <v>408</v>
      </c>
      <c r="B319" s="148" t="s">
        <v>409</v>
      </c>
      <c r="C319" s="149" t="s">
        <v>112</v>
      </c>
      <c r="D319" s="149" t="s">
        <v>54</v>
      </c>
      <c r="E319" s="150"/>
      <c r="F319" s="146"/>
      <c r="G319" s="151"/>
    </row>
    <row r="320" spans="1:7" s="32" customFormat="1" ht="25.5" x14ac:dyDescent="0.2">
      <c r="A320" s="152" t="s">
        <v>153</v>
      </c>
      <c r="B320" s="153" t="s">
        <v>154</v>
      </c>
      <c r="C320" s="145" t="s">
        <v>112</v>
      </c>
      <c r="D320" s="145" t="s">
        <v>115</v>
      </c>
      <c r="E320" s="150">
        <v>1.32</v>
      </c>
      <c r="F320" s="146">
        <v>19.41</v>
      </c>
      <c r="G320" s="151">
        <v>25.62</v>
      </c>
    </row>
    <row r="321" spans="1:7" s="32" customFormat="1" ht="25.5" x14ac:dyDescent="0.2">
      <c r="A321" s="152" t="s">
        <v>155</v>
      </c>
      <c r="B321" s="153" t="s">
        <v>156</v>
      </c>
      <c r="C321" s="145" t="s">
        <v>112</v>
      </c>
      <c r="D321" s="145" t="s">
        <v>115</v>
      </c>
      <c r="E321" s="150">
        <v>1.32</v>
      </c>
      <c r="F321" s="146">
        <v>20.85</v>
      </c>
      <c r="G321" s="151">
        <v>27.52</v>
      </c>
    </row>
    <row r="322" spans="1:7" s="32" customFormat="1" ht="25.5" x14ac:dyDescent="0.2">
      <c r="A322" s="152" t="s">
        <v>157</v>
      </c>
      <c r="B322" s="153" t="s">
        <v>158</v>
      </c>
      <c r="C322" s="145" t="s">
        <v>112</v>
      </c>
      <c r="D322" s="145" t="s">
        <v>115</v>
      </c>
      <c r="E322" s="150">
        <v>0.99</v>
      </c>
      <c r="F322" s="146">
        <v>25.93</v>
      </c>
      <c r="G322" s="151">
        <v>25.67</v>
      </c>
    </row>
    <row r="323" spans="1:7" s="32" customFormat="1" ht="51" x14ac:dyDescent="0.2">
      <c r="A323" s="152" t="s">
        <v>410</v>
      </c>
      <c r="B323" s="153" t="s">
        <v>411</v>
      </c>
      <c r="C323" s="145" t="s">
        <v>152</v>
      </c>
      <c r="D323" s="145" t="s">
        <v>54</v>
      </c>
      <c r="E323" s="150">
        <v>1</v>
      </c>
      <c r="F323" s="146">
        <v>888.63</v>
      </c>
      <c r="G323" s="151">
        <v>888.63</v>
      </c>
    </row>
    <row r="324" spans="1:7" s="32" customFormat="1" x14ac:dyDescent="0.2">
      <c r="A324" s="234" t="s">
        <v>118</v>
      </c>
      <c r="B324" s="235"/>
      <c r="C324" s="235"/>
      <c r="D324" s="235"/>
      <c r="E324" s="235"/>
      <c r="F324" s="235"/>
      <c r="G324" s="154">
        <v>45.05</v>
      </c>
    </row>
    <row r="325" spans="1:7" s="32" customFormat="1" x14ac:dyDescent="0.2">
      <c r="A325" s="234" t="s">
        <v>119</v>
      </c>
      <c r="B325" s="235"/>
      <c r="C325" s="235"/>
      <c r="D325" s="235"/>
      <c r="E325" s="235"/>
      <c r="F325" s="235"/>
      <c r="G325" s="154">
        <v>922.38</v>
      </c>
    </row>
    <row r="326" spans="1:7" s="32" customFormat="1" x14ac:dyDescent="0.2">
      <c r="A326" s="234" t="s">
        <v>120</v>
      </c>
      <c r="B326" s="235"/>
      <c r="C326" s="235"/>
      <c r="D326" s="235"/>
      <c r="E326" s="235"/>
      <c r="F326" s="235"/>
      <c r="G326" s="155">
        <v>967.43</v>
      </c>
    </row>
    <row r="327" spans="1:7" s="32" customFormat="1" x14ac:dyDescent="0.2">
      <c r="A327" s="234" t="s">
        <v>1019</v>
      </c>
      <c r="B327" s="235"/>
      <c r="C327" s="235"/>
      <c r="D327" s="235"/>
      <c r="E327" s="235"/>
      <c r="F327" s="235"/>
      <c r="G327" s="154">
        <v>51.82</v>
      </c>
    </row>
    <row r="328" spans="1:7" s="32" customFormat="1" x14ac:dyDescent="0.2">
      <c r="A328" s="234" t="s">
        <v>121</v>
      </c>
      <c r="B328" s="235"/>
      <c r="C328" s="235"/>
      <c r="D328" s="235"/>
      <c r="E328" s="235"/>
      <c r="F328" s="235"/>
      <c r="G328" s="154">
        <v>214.04</v>
      </c>
    </row>
    <row r="329" spans="1:7" s="32" customFormat="1" x14ac:dyDescent="0.2">
      <c r="A329" s="234" t="s">
        <v>122</v>
      </c>
      <c r="B329" s="235"/>
      <c r="C329" s="235"/>
      <c r="D329" s="235"/>
      <c r="E329" s="235"/>
      <c r="F329" s="235"/>
      <c r="G329" s="154">
        <v>0</v>
      </c>
    </row>
    <row r="330" spans="1:7" s="32" customFormat="1" x14ac:dyDescent="0.2">
      <c r="A330" s="234" t="s">
        <v>123</v>
      </c>
      <c r="B330" s="235"/>
      <c r="C330" s="235"/>
      <c r="D330" s="235"/>
      <c r="E330" s="235"/>
      <c r="F330" s="235"/>
      <c r="G330" s="154">
        <v>265.86</v>
      </c>
    </row>
    <row r="331" spans="1:7" s="32" customFormat="1" x14ac:dyDescent="0.2">
      <c r="A331" s="234" t="s">
        <v>124</v>
      </c>
      <c r="B331" s="235"/>
      <c r="C331" s="235"/>
      <c r="D331" s="235"/>
      <c r="E331" s="235"/>
      <c r="F331" s="235"/>
      <c r="G331" s="155">
        <f>ROUND(G326+G330,2)</f>
        <v>1233.29</v>
      </c>
    </row>
    <row r="332" spans="1:7" s="32" customFormat="1" x14ac:dyDescent="0.2">
      <c r="A332" s="234" t="s">
        <v>125</v>
      </c>
      <c r="B332" s="235"/>
      <c r="C332" s="235"/>
      <c r="D332" s="235"/>
      <c r="E332" s="235"/>
      <c r="F332" s="235"/>
      <c r="G332" s="154">
        <v>6</v>
      </c>
    </row>
    <row r="333" spans="1:7" s="32" customFormat="1" x14ac:dyDescent="0.2">
      <c r="A333" s="234" t="s">
        <v>126</v>
      </c>
      <c r="B333" s="235"/>
      <c r="C333" s="235"/>
      <c r="D333" s="235"/>
      <c r="E333" s="235"/>
      <c r="F333" s="235"/>
      <c r="G333" s="155">
        <f>ROUND(G331*G332,2)</f>
        <v>7399.74</v>
      </c>
    </row>
    <row r="334" spans="1:7" s="32" customFormat="1" x14ac:dyDescent="0.2">
      <c r="A334" s="236"/>
      <c r="B334" s="237"/>
      <c r="C334" s="237"/>
      <c r="D334" s="237"/>
      <c r="E334" s="237"/>
      <c r="F334" s="237"/>
      <c r="G334" s="238"/>
    </row>
    <row r="335" spans="1:7" s="32" customFormat="1" ht="25.5" x14ac:dyDescent="0.2">
      <c r="A335" s="147" t="s">
        <v>422</v>
      </c>
      <c r="B335" s="148" t="s">
        <v>423</v>
      </c>
      <c r="C335" s="149" t="s">
        <v>112</v>
      </c>
      <c r="D335" s="149" t="s">
        <v>40</v>
      </c>
      <c r="E335" s="150"/>
      <c r="F335" s="146"/>
      <c r="G335" s="151"/>
    </row>
    <row r="336" spans="1:7" s="32" customFormat="1" x14ac:dyDescent="0.2">
      <c r="A336" s="152" t="s">
        <v>186</v>
      </c>
      <c r="B336" s="153" t="s">
        <v>187</v>
      </c>
      <c r="C336" s="145" t="s">
        <v>112</v>
      </c>
      <c r="D336" s="145" t="s">
        <v>115</v>
      </c>
      <c r="E336" s="150">
        <v>0.16</v>
      </c>
      <c r="F336" s="146">
        <v>21.66</v>
      </c>
      <c r="G336" s="151">
        <v>3.47</v>
      </c>
    </row>
    <row r="337" spans="1:7" s="32" customFormat="1" ht="12.75" customHeight="1" x14ac:dyDescent="0.2">
      <c r="A337" s="152" t="s">
        <v>150</v>
      </c>
      <c r="B337" s="153" t="s">
        <v>151</v>
      </c>
      <c r="C337" s="145" t="s">
        <v>112</v>
      </c>
      <c r="D337" s="145" t="s">
        <v>115</v>
      </c>
      <c r="E337" s="150">
        <v>0.32</v>
      </c>
      <c r="F337" s="146">
        <v>19.41</v>
      </c>
      <c r="G337" s="151">
        <v>6.21</v>
      </c>
    </row>
    <row r="338" spans="1:7" s="32" customFormat="1" x14ac:dyDescent="0.2">
      <c r="A338" s="234" t="s">
        <v>118</v>
      </c>
      <c r="B338" s="235"/>
      <c r="C338" s="235"/>
      <c r="D338" s="235"/>
      <c r="E338" s="235"/>
      <c r="F338" s="235"/>
      <c r="G338" s="154">
        <v>5.25</v>
      </c>
    </row>
    <row r="339" spans="1:7" s="32" customFormat="1" x14ac:dyDescent="0.2">
      <c r="A339" s="234" t="s">
        <v>119</v>
      </c>
      <c r="B339" s="235"/>
      <c r="C339" s="235"/>
      <c r="D339" s="235"/>
      <c r="E339" s="235"/>
      <c r="F339" s="235"/>
      <c r="G339" s="154">
        <v>4.43</v>
      </c>
    </row>
    <row r="340" spans="1:7" s="32" customFormat="1" x14ac:dyDescent="0.2">
      <c r="A340" s="234" t="s">
        <v>120</v>
      </c>
      <c r="B340" s="235"/>
      <c r="C340" s="235"/>
      <c r="D340" s="235"/>
      <c r="E340" s="235"/>
      <c r="F340" s="235"/>
      <c r="G340" s="155">
        <v>9.68</v>
      </c>
    </row>
    <row r="341" spans="1:7" s="32" customFormat="1" x14ac:dyDescent="0.2">
      <c r="A341" s="234" t="s">
        <v>1019</v>
      </c>
      <c r="B341" s="235"/>
      <c r="C341" s="235"/>
      <c r="D341" s="235"/>
      <c r="E341" s="235"/>
      <c r="F341" s="235"/>
      <c r="G341" s="154">
        <v>6.030000000000002</v>
      </c>
    </row>
    <row r="342" spans="1:7" s="32" customFormat="1" x14ac:dyDescent="0.2">
      <c r="A342" s="234" t="s">
        <v>121</v>
      </c>
      <c r="B342" s="235"/>
      <c r="C342" s="235"/>
      <c r="D342" s="235"/>
      <c r="E342" s="235"/>
      <c r="F342" s="235"/>
      <c r="G342" s="154">
        <v>3.3</v>
      </c>
    </row>
    <row r="343" spans="1:7" s="32" customFormat="1" x14ac:dyDescent="0.2">
      <c r="A343" s="234" t="s">
        <v>122</v>
      </c>
      <c r="B343" s="235"/>
      <c r="C343" s="235"/>
      <c r="D343" s="235"/>
      <c r="E343" s="235"/>
      <c r="F343" s="235"/>
      <c r="G343" s="154">
        <v>0</v>
      </c>
    </row>
    <row r="344" spans="1:7" s="32" customFormat="1" x14ac:dyDescent="0.2">
      <c r="A344" s="234" t="s">
        <v>123</v>
      </c>
      <c r="B344" s="235"/>
      <c r="C344" s="235"/>
      <c r="D344" s="235"/>
      <c r="E344" s="235"/>
      <c r="F344" s="235"/>
      <c r="G344" s="154">
        <v>9.3300000000000018</v>
      </c>
    </row>
    <row r="345" spans="1:7" s="32" customFormat="1" x14ac:dyDescent="0.2">
      <c r="A345" s="234" t="s">
        <v>124</v>
      </c>
      <c r="B345" s="235"/>
      <c r="C345" s="235"/>
      <c r="D345" s="235"/>
      <c r="E345" s="235"/>
      <c r="F345" s="235"/>
      <c r="G345" s="155">
        <f>ROUND(G340+G344,2)</f>
        <v>19.010000000000002</v>
      </c>
    </row>
    <row r="346" spans="1:7" s="32" customFormat="1" x14ac:dyDescent="0.2">
      <c r="A346" s="234" t="s">
        <v>125</v>
      </c>
      <c r="B346" s="235"/>
      <c r="C346" s="235"/>
      <c r="D346" s="235"/>
      <c r="E346" s="235"/>
      <c r="F346" s="235"/>
      <c r="G346" s="154">
        <v>100</v>
      </c>
    </row>
    <row r="347" spans="1:7" s="32" customFormat="1" x14ac:dyDescent="0.2">
      <c r="A347" s="234" t="s">
        <v>126</v>
      </c>
      <c r="B347" s="235"/>
      <c r="C347" s="235"/>
      <c r="D347" s="235"/>
      <c r="E347" s="235"/>
      <c r="F347" s="235"/>
      <c r="G347" s="155">
        <f>ROUND(G345*G346,2)</f>
        <v>1901</v>
      </c>
    </row>
    <row r="348" spans="1:7" s="32" customFormat="1" x14ac:dyDescent="0.2">
      <c r="A348" s="236"/>
      <c r="B348" s="237"/>
      <c r="C348" s="237"/>
      <c r="D348" s="237"/>
      <c r="E348" s="237"/>
      <c r="F348" s="237"/>
      <c r="G348" s="238"/>
    </row>
    <row r="349" spans="1:7" s="32" customFormat="1" ht="25.5" x14ac:dyDescent="0.2">
      <c r="A349" s="147" t="s">
        <v>424</v>
      </c>
      <c r="B349" s="148" t="s">
        <v>425</v>
      </c>
      <c r="C349" s="149" t="s">
        <v>112</v>
      </c>
      <c r="D349" s="149" t="s">
        <v>426</v>
      </c>
      <c r="E349" s="150"/>
      <c r="F349" s="146"/>
      <c r="G349" s="151"/>
    </row>
    <row r="350" spans="1:7" s="32" customFormat="1" ht="25.5" x14ac:dyDescent="0.2">
      <c r="A350" s="152" t="s">
        <v>150</v>
      </c>
      <c r="B350" s="153" t="s">
        <v>151</v>
      </c>
      <c r="C350" s="145" t="s">
        <v>112</v>
      </c>
      <c r="D350" s="145" t="s">
        <v>115</v>
      </c>
      <c r="E350" s="150">
        <v>0.24</v>
      </c>
      <c r="F350" s="146">
        <v>19.41</v>
      </c>
      <c r="G350" s="151">
        <v>4.66</v>
      </c>
    </row>
    <row r="351" spans="1:7" s="32" customFormat="1" ht="25.5" x14ac:dyDescent="0.2">
      <c r="A351" s="152" t="s">
        <v>546</v>
      </c>
      <c r="B351" s="153" t="s">
        <v>547</v>
      </c>
      <c r="C351" s="145" t="s">
        <v>128</v>
      </c>
      <c r="D351" s="145" t="s">
        <v>426</v>
      </c>
      <c r="E351" s="150">
        <v>1</v>
      </c>
      <c r="F351" s="146">
        <v>23.39</v>
      </c>
      <c r="G351" s="151">
        <v>23.39</v>
      </c>
    </row>
    <row r="352" spans="1:7" s="32" customFormat="1" x14ac:dyDescent="0.2">
      <c r="A352" s="234" t="s">
        <v>118</v>
      </c>
      <c r="B352" s="235"/>
      <c r="C352" s="235"/>
      <c r="D352" s="235"/>
      <c r="E352" s="235"/>
      <c r="F352" s="235"/>
      <c r="G352" s="154">
        <v>2.4500000000000002</v>
      </c>
    </row>
    <row r="353" spans="1:7" s="32" customFormat="1" x14ac:dyDescent="0.2">
      <c r="A353" s="234" t="s">
        <v>119</v>
      </c>
      <c r="B353" s="235"/>
      <c r="C353" s="235"/>
      <c r="D353" s="235"/>
      <c r="E353" s="235"/>
      <c r="F353" s="235"/>
      <c r="G353" s="154">
        <v>25.6</v>
      </c>
    </row>
    <row r="354" spans="1:7" s="32" customFormat="1" ht="12.75" customHeight="1" x14ac:dyDescent="0.2">
      <c r="A354" s="234" t="s">
        <v>120</v>
      </c>
      <c r="B354" s="235"/>
      <c r="C354" s="235"/>
      <c r="D354" s="235"/>
      <c r="E354" s="235"/>
      <c r="F354" s="235"/>
      <c r="G354" s="155">
        <v>28.05</v>
      </c>
    </row>
    <row r="355" spans="1:7" s="32" customFormat="1" x14ac:dyDescent="0.2">
      <c r="A355" s="234" t="s">
        <v>1019</v>
      </c>
      <c r="B355" s="235"/>
      <c r="C355" s="235"/>
      <c r="D355" s="235"/>
      <c r="E355" s="235"/>
      <c r="F355" s="235"/>
      <c r="G355" s="154">
        <v>2.82</v>
      </c>
    </row>
    <row r="356" spans="1:7" s="32" customFormat="1" x14ac:dyDescent="0.2">
      <c r="A356" s="234" t="s">
        <v>121</v>
      </c>
      <c r="B356" s="235"/>
      <c r="C356" s="235"/>
      <c r="D356" s="235"/>
      <c r="E356" s="235"/>
      <c r="F356" s="235"/>
      <c r="G356" s="154">
        <v>6.48</v>
      </c>
    </row>
    <row r="357" spans="1:7" s="32" customFormat="1" x14ac:dyDescent="0.2">
      <c r="A357" s="234" t="s">
        <v>122</v>
      </c>
      <c r="B357" s="235"/>
      <c r="C357" s="235"/>
      <c r="D357" s="235"/>
      <c r="E357" s="235"/>
      <c r="F357" s="235"/>
      <c r="G357" s="154">
        <v>0</v>
      </c>
    </row>
    <row r="358" spans="1:7" s="32" customFormat="1" x14ac:dyDescent="0.2">
      <c r="A358" s="234" t="s">
        <v>123</v>
      </c>
      <c r="B358" s="235"/>
      <c r="C358" s="235"/>
      <c r="D358" s="235"/>
      <c r="E358" s="235"/>
      <c r="F358" s="235"/>
      <c r="G358" s="154">
        <v>9.3000000000000007</v>
      </c>
    </row>
    <row r="359" spans="1:7" s="32" customFormat="1" x14ac:dyDescent="0.2">
      <c r="A359" s="234" t="s">
        <v>124</v>
      </c>
      <c r="B359" s="235"/>
      <c r="C359" s="235"/>
      <c r="D359" s="235"/>
      <c r="E359" s="235"/>
      <c r="F359" s="235"/>
      <c r="G359" s="155">
        <f>ROUND(G354+G358,2)</f>
        <v>37.35</v>
      </c>
    </row>
    <row r="360" spans="1:7" s="32" customFormat="1" x14ac:dyDescent="0.2">
      <c r="A360" s="234" t="s">
        <v>125</v>
      </c>
      <c r="B360" s="235"/>
      <c r="C360" s="235"/>
      <c r="D360" s="235"/>
      <c r="E360" s="235"/>
      <c r="F360" s="235"/>
      <c r="G360" s="154">
        <v>100</v>
      </c>
    </row>
    <row r="361" spans="1:7" s="32" customFormat="1" x14ac:dyDescent="0.2">
      <c r="A361" s="234" t="s">
        <v>126</v>
      </c>
      <c r="B361" s="235"/>
      <c r="C361" s="235"/>
      <c r="D361" s="235"/>
      <c r="E361" s="235"/>
      <c r="F361" s="235"/>
      <c r="G361" s="155">
        <f>ROUND(G359*G360,2)</f>
        <v>3735</v>
      </c>
    </row>
    <row r="362" spans="1:7" s="32" customFormat="1" x14ac:dyDescent="0.2">
      <c r="A362" s="236"/>
      <c r="B362" s="237"/>
      <c r="C362" s="237"/>
      <c r="D362" s="237"/>
      <c r="E362" s="237"/>
      <c r="F362" s="237"/>
      <c r="G362" s="238"/>
    </row>
    <row r="363" spans="1:7" s="32" customFormat="1" x14ac:dyDescent="0.2">
      <c r="A363" s="147" t="s">
        <v>279</v>
      </c>
      <c r="B363" s="232" t="s">
        <v>55</v>
      </c>
      <c r="C363" s="232"/>
      <c r="D363" s="232"/>
      <c r="E363" s="232"/>
      <c r="F363" s="232"/>
      <c r="G363" s="233"/>
    </row>
    <row r="364" spans="1:7" s="32" customFormat="1" x14ac:dyDescent="0.2">
      <c r="A364" s="147" t="s">
        <v>427</v>
      </c>
      <c r="B364" s="148" t="s">
        <v>428</v>
      </c>
      <c r="C364" s="149" t="s">
        <v>112</v>
      </c>
      <c r="D364" s="149" t="s">
        <v>37</v>
      </c>
      <c r="E364" s="150"/>
      <c r="F364" s="146"/>
      <c r="G364" s="151"/>
    </row>
    <row r="365" spans="1:7" s="32" customFormat="1" ht="25.5" x14ac:dyDescent="0.2">
      <c r="A365" s="152">
        <v>4491</v>
      </c>
      <c r="B365" s="153" t="s">
        <v>127</v>
      </c>
      <c r="C365" s="145" t="s">
        <v>128</v>
      </c>
      <c r="D365" s="145" t="s">
        <v>40</v>
      </c>
      <c r="E365" s="150">
        <v>0.04</v>
      </c>
      <c r="F365" s="146">
        <v>8.14</v>
      </c>
      <c r="G365" s="151">
        <v>0.33</v>
      </c>
    </row>
    <row r="366" spans="1:7" s="32" customFormat="1" ht="25.5" x14ac:dyDescent="0.2">
      <c r="A366" s="152">
        <v>5061</v>
      </c>
      <c r="B366" s="153" t="s">
        <v>129</v>
      </c>
      <c r="C366" s="145" t="s">
        <v>128</v>
      </c>
      <c r="D366" s="145" t="s">
        <v>39</v>
      </c>
      <c r="E366" s="150">
        <v>1.2E-2</v>
      </c>
      <c r="F366" s="146">
        <v>11.13</v>
      </c>
      <c r="G366" s="151">
        <v>0.13</v>
      </c>
    </row>
    <row r="367" spans="1:7" s="32" customFormat="1" ht="25.5" x14ac:dyDescent="0.2">
      <c r="A367" s="152" t="s">
        <v>162</v>
      </c>
      <c r="B367" s="153" t="s">
        <v>163</v>
      </c>
      <c r="C367" s="145" t="s">
        <v>112</v>
      </c>
      <c r="D367" s="145" t="s">
        <v>115</v>
      </c>
      <c r="E367" s="150">
        <v>0.13</v>
      </c>
      <c r="F367" s="146">
        <v>21.12</v>
      </c>
      <c r="G367" s="151">
        <v>2.75</v>
      </c>
    </row>
    <row r="368" spans="1:7" s="32" customFormat="1" ht="25.5" x14ac:dyDescent="0.2">
      <c r="A368" s="152" t="s">
        <v>150</v>
      </c>
      <c r="B368" s="153" t="s">
        <v>151</v>
      </c>
      <c r="C368" s="145" t="s">
        <v>112</v>
      </c>
      <c r="D368" s="145" t="s">
        <v>115</v>
      </c>
      <c r="E368" s="150">
        <v>0.13</v>
      </c>
      <c r="F368" s="146">
        <v>19.41</v>
      </c>
      <c r="G368" s="151">
        <v>2.52</v>
      </c>
    </row>
    <row r="369" spans="1:7" s="32" customFormat="1" x14ac:dyDescent="0.2">
      <c r="A369" s="152" t="s">
        <v>164</v>
      </c>
      <c r="B369" s="153" t="s">
        <v>165</v>
      </c>
      <c r="C369" s="145" t="s">
        <v>128</v>
      </c>
      <c r="D369" s="145" t="s">
        <v>37</v>
      </c>
      <c r="E369" s="150">
        <v>0.09</v>
      </c>
      <c r="F369" s="146">
        <v>110.92</v>
      </c>
      <c r="G369" s="151">
        <v>9.98</v>
      </c>
    </row>
    <row r="370" spans="1:7" s="32" customFormat="1" x14ac:dyDescent="0.2">
      <c r="A370" s="152" t="s">
        <v>548</v>
      </c>
      <c r="B370" s="153" t="s">
        <v>549</v>
      </c>
      <c r="C370" s="145" t="s">
        <v>128</v>
      </c>
      <c r="D370" s="145" t="s">
        <v>39</v>
      </c>
      <c r="E370" s="150">
        <v>0.02</v>
      </c>
      <c r="F370" s="146">
        <v>15.3</v>
      </c>
      <c r="G370" s="151">
        <v>0.31</v>
      </c>
    </row>
    <row r="371" spans="1:7" s="32" customFormat="1" x14ac:dyDescent="0.2">
      <c r="A371" s="234" t="s">
        <v>118</v>
      </c>
      <c r="B371" s="235"/>
      <c r="C371" s="235"/>
      <c r="D371" s="235"/>
      <c r="E371" s="235"/>
      <c r="F371" s="235"/>
      <c r="G371" s="154">
        <v>2.93</v>
      </c>
    </row>
    <row r="372" spans="1:7" s="32" customFormat="1" x14ac:dyDescent="0.2">
      <c r="A372" s="234" t="s">
        <v>119</v>
      </c>
      <c r="B372" s="235"/>
      <c r="C372" s="235"/>
      <c r="D372" s="235"/>
      <c r="E372" s="235"/>
      <c r="F372" s="235"/>
      <c r="G372" s="154">
        <v>13.09</v>
      </c>
    </row>
    <row r="373" spans="1:7" s="32" customFormat="1" x14ac:dyDescent="0.2">
      <c r="A373" s="234" t="s">
        <v>120</v>
      </c>
      <c r="B373" s="235"/>
      <c r="C373" s="235"/>
      <c r="D373" s="235"/>
      <c r="E373" s="235"/>
      <c r="F373" s="235"/>
      <c r="G373" s="155">
        <v>16.02</v>
      </c>
    </row>
    <row r="374" spans="1:7" s="32" customFormat="1" x14ac:dyDescent="0.2">
      <c r="A374" s="234" t="s">
        <v>1019</v>
      </c>
      <c r="B374" s="235"/>
      <c r="C374" s="235"/>
      <c r="D374" s="235"/>
      <c r="E374" s="235"/>
      <c r="F374" s="235"/>
      <c r="G374" s="154">
        <v>3.36</v>
      </c>
    </row>
    <row r="375" spans="1:7" s="32" customFormat="1" x14ac:dyDescent="0.2">
      <c r="A375" s="234" t="s">
        <v>121</v>
      </c>
      <c r="B375" s="235"/>
      <c r="C375" s="235"/>
      <c r="D375" s="235"/>
      <c r="E375" s="235"/>
      <c r="F375" s="235"/>
      <c r="G375" s="154">
        <v>4.07</v>
      </c>
    </row>
    <row r="376" spans="1:7" s="32" customFormat="1" x14ac:dyDescent="0.2">
      <c r="A376" s="234" t="s">
        <v>122</v>
      </c>
      <c r="B376" s="235"/>
      <c r="C376" s="235"/>
      <c r="D376" s="235"/>
      <c r="E376" s="235"/>
      <c r="F376" s="235"/>
      <c r="G376" s="154">
        <v>0</v>
      </c>
    </row>
    <row r="377" spans="1:7" s="32" customFormat="1" x14ac:dyDescent="0.2">
      <c r="A377" s="234" t="s">
        <v>123</v>
      </c>
      <c r="B377" s="235"/>
      <c r="C377" s="235"/>
      <c r="D377" s="235"/>
      <c r="E377" s="235"/>
      <c r="F377" s="235"/>
      <c r="G377" s="154">
        <v>7.43</v>
      </c>
    </row>
    <row r="378" spans="1:7" s="32" customFormat="1" x14ac:dyDescent="0.2">
      <c r="A378" s="234" t="s">
        <v>124</v>
      </c>
      <c r="B378" s="235"/>
      <c r="C378" s="235"/>
      <c r="D378" s="235"/>
      <c r="E378" s="235"/>
      <c r="F378" s="235"/>
      <c r="G378" s="155">
        <f>ROUND(G373+G377,2)</f>
        <v>23.45</v>
      </c>
    </row>
    <row r="379" spans="1:7" s="32" customFormat="1" x14ac:dyDescent="0.2">
      <c r="A379" s="234" t="s">
        <v>125</v>
      </c>
      <c r="B379" s="235"/>
      <c r="C379" s="235"/>
      <c r="D379" s="235"/>
      <c r="E379" s="235"/>
      <c r="F379" s="235"/>
      <c r="G379" s="154">
        <v>60.22</v>
      </c>
    </row>
    <row r="380" spans="1:7" s="32" customFormat="1" x14ac:dyDescent="0.2">
      <c r="A380" s="234" t="s">
        <v>126</v>
      </c>
      <c r="B380" s="235"/>
      <c r="C380" s="235"/>
      <c r="D380" s="235"/>
      <c r="E380" s="235"/>
      <c r="F380" s="235"/>
      <c r="G380" s="155">
        <f>ROUND(G378*G379,2)</f>
        <v>1412.16</v>
      </c>
    </row>
    <row r="381" spans="1:7" s="32" customFormat="1" x14ac:dyDescent="0.2">
      <c r="A381" s="236"/>
      <c r="B381" s="237"/>
      <c r="C381" s="237"/>
      <c r="D381" s="237"/>
      <c r="E381" s="237"/>
      <c r="F381" s="237"/>
      <c r="G381" s="238"/>
    </row>
    <row r="382" spans="1:7" s="32" customFormat="1" x14ac:dyDescent="0.2">
      <c r="A382" s="147">
        <v>3</v>
      </c>
      <c r="B382" s="232" t="s">
        <v>795</v>
      </c>
      <c r="C382" s="232"/>
      <c r="D382" s="232"/>
      <c r="E382" s="232"/>
      <c r="F382" s="232"/>
      <c r="G382" s="233"/>
    </row>
    <row r="383" spans="1:7" s="32" customFormat="1" x14ac:dyDescent="0.2">
      <c r="A383" s="147" t="s">
        <v>104</v>
      </c>
      <c r="B383" s="232" t="s">
        <v>694</v>
      </c>
      <c r="C383" s="232"/>
      <c r="D383" s="232"/>
      <c r="E383" s="232"/>
      <c r="F383" s="232"/>
      <c r="G383" s="233"/>
    </row>
    <row r="384" spans="1:7" s="32" customFormat="1" ht="38.25" x14ac:dyDescent="0.2">
      <c r="A384" s="147" t="s">
        <v>87</v>
      </c>
      <c r="B384" s="148" t="s">
        <v>88</v>
      </c>
      <c r="C384" s="149" t="s">
        <v>112</v>
      </c>
      <c r="D384" s="149" t="s">
        <v>38</v>
      </c>
      <c r="E384" s="150"/>
      <c r="F384" s="146"/>
      <c r="G384" s="151"/>
    </row>
    <row r="385" spans="1:7" s="32" customFormat="1" ht="76.5" x14ac:dyDescent="0.2">
      <c r="A385" s="152" t="s">
        <v>188</v>
      </c>
      <c r="B385" s="153" t="s">
        <v>189</v>
      </c>
      <c r="C385" s="145" t="s">
        <v>112</v>
      </c>
      <c r="D385" s="145" t="s">
        <v>138</v>
      </c>
      <c r="E385" s="150">
        <v>5.4000000000000003E-3</v>
      </c>
      <c r="F385" s="146">
        <v>318.14</v>
      </c>
      <c r="G385" s="151">
        <v>1.72</v>
      </c>
    </row>
    <row r="386" spans="1:7" s="32" customFormat="1" ht="76.5" x14ac:dyDescent="0.2">
      <c r="A386" s="152" t="s">
        <v>190</v>
      </c>
      <c r="B386" s="153" t="s">
        <v>191</v>
      </c>
      <c r="C386" s="145" t="s">
        <v>112</v>
      </c>
      <c r="D386" s="145" t="s">
        <v>141</v>
      </c>
      <c r="E386" s="150">
        <v>5.9999999999999995E-4</v>
      </c>
      <c r="F386" s="146">
        <v>68.98</v>
      </c>
      <c r="G386" s="151">
        <v>0.04</v>
      </c>
    </row>
    <row r="387" spans="1:7" s="32" customFormat="1" ht="25.5" x14ac:dyDescent="0.2">
      <c r="A387" s="152" t="s">
        <v>150</v>
      </c>
      <c r="B387" s="153" t="s">
        <v>151</v>
      </c>
      <c r="C387" s="145" t="s">
        <v>112</v>
      </c>
      <c r="D387" s="145" t="s">
        <v>115</v>
      </c>
      <c r="E387" s="150">
        <v>0.78659999999999997</v>
      </c>
      <c r="F387" s="146">
        <v>19.41</v>
      </c>
      <c r="G387" s="151">
        <v>15.27</v>
      </c>
    </row>
    <row r="388" spans="1:7" s="32" customFormat="1" ht="51" x14ac:dyDescent="0.2">
      <c r="A388" s="152" t="s">
        <v>192</v>
      </c>
      <c r="B388" s="153" t="s">
        <v>193</v>
      </c>
      <c r="C388" s="145" t="s">
        <v>112</v>
      </c>
      <c r="D388" s="145" t="s">
        <v>138</v>
      </c>
      <c r="E388" s="150">
        <v>0.19620000000000001</v>
      </c>
      <c r="F388" s="146">
        <v>31.1</v>
      </c>
      <c r="G388" s="151">
        <v>6.1</v>
      </c>
    </row>
    <row r="389" spans="1:7" s="32" customFormat="1" x14ac:dyDescent="0.2">
      <c r="A389" s="234" t="s">
        <v>118</v>
      </c>
      <c r="B389" s="235"/>
      <c r="C389" s="235"/>
      <c r="D389" s="235"/>
      <c r="E389" s="235"/>
      <c r="F389" s="235"/>
      <c r="G389" s="154">
        <v>10.95</v>
      </c>
    </row>
    <row r="390" spans="1:7" s="32" customFormat="1" x14ac:dyDescent="0.2">
      <c r="A390" s="234" t="s">
        <v>119</v>
      </c>
      <c r="B390" s="235"/>
      <c r="C390" s="235"/>
      <c r="D390" s="235"/>
      <c r="E390" s="235"/>
      <c r="F390" s="235"/>
      <c r="G390" s="154">
        <v>12.18</v>
      </c>
    </row>
    <row r="391" spans="1:7" s="32" customFormat="1" x14ac:dyDescent="0.2">
      <c r="A391" s="234" t="s">
        <v>120</v>
      </c>
      <c r="B391" s="235"/>
      <c r="C391" s="235"/>
      <c r="D391" s="235"/>
      <c r="E391" s="235"/>
      <c r="F391" s="235"/>
      <c r="G391" s="155">
        <v>23.13</v>
      </c>
    </row>
    <row r="392" spans="1:7" s="32" customFormat="1" x14ac:dyDescent="0.2">
      <c r="A392" s="234" t="s">
        <v>1019</v>
      </c>
      <c r="B392" s="235"/>
      <c r="C392" s="235"/>
      <c r="D392" s="235"/>
      <c r="E392" s="235"/>
      <c r="F392" s="235"/>
      <c r="G392" s="154">
        <v>12.59</v>
      </c>
    </row>
    <row r="393" spans="1:7" s="32" customFormat="1" x14ac:dyDescent="0.2">
      <c r="A393" s="234" t="s">
        <v>121</v>
      </c>
      <c r="B393" s="235"/>
      <c r="C393" s="235"/>
      <c r="D393" s="235"/>
      <c r="E393" s="235"/>
      <c r="F393" s="235"/>
      <c r="G393" s="154">
        <v>7.5</v>
      </c>
    </row>
    <row r="394" spans="1:7" s="32" customFormat="1" x14ac:dyDescent="0.2">
      <c r="A394" s="234" t="s">
        <v>122</v>
      </c>
      <c r="B394" s="235"/>
      <c r="C394" s="235"/>
      <c r="D394" s="235"/>
      <c r="E394" s="235"/>
      <c r="F394" s="235"/>
      <c r="G394" s="154">
        <v>0</v>
      </c>
    </row>
    <row r="395" spans="1:7" s="32" customFormat="1" x14ac:dyDescent="0.2">
      <c r="A395" s="234" t="s">
        <v>123</v>
      </c>
      <c r="B395" s="235"/>
      <c r="C395" s="235"/>
      <c r="D395" s="235"/>
      <c r="E395" s="235"/>
      <c r="F395" s="235"/>
      <c r="G395" s="154">
        <v>20.09</v>
      </c>
    </row>
    <row r="396" spans="1:7" s="32" customFormat="1" x14ac:dyDescent="0.2">
      <c r="A396" s="234" t="s">
        <v>124</v>
      </c>
      <c r="B396" s="235"/>
      <c r="C396" s="235"/>
      <c r="D396" s="235"/>
      <c r="E396" s="235"/>
      <c r="F396" s="235"/>
      <c r="G396" s="155">
        <f>ROUND(G391+G395,2)</f>
        <v>43.22</v>
      </c>
    </row>
    <row r="397" spans="1:7" s="32" customFormat="1" x14ac:dyDescent="0.2">
      <c r="A397" s="234" t="s">
        <v>125</v>
      </c>
      <c r="B397" s="235"/>
      <c r="C397" s="235"/>
      <c r="D397" s="235"/>
      <c r="E397" s="235"/>
      <c r="F397" s="235"/>
      <c r="G397" s="154">
        <v>13.4</v>
      </c>
    </row>
    <row r="398" spans="1:7" s="32" customFormat="1" x14ac:dyDescent="0.2">
      <c r="A398" s="234" t="s">
        <v>126</v>
      </c>
      <c r="B398" s="235"/>
      <c r="C398" s="235"/>
      <c r="D398" s="235"/>
      <c r="E398" s="235"/>
      <c r="F398" s="235"/>
      <c r="G398" s="155">
        <f>ROUND(G396*G397,2)</f>
        <v>579.15</v>
      </c>
    </row>
    <row r="399" spans="1:7" s="32" customFormat="1" x14ac:dyDescent="0.2">
      <c r="A399" s="236"/>
      <c r="B399" s="237"/>
      <c r="C399" s="237"/>
      <c r="D399" s="237"/>
      <c r="E399" s="237"/>
      <c r="F399" s="237"/>
      <c r="G399" s="238"/>
    </row>
    <row r="400" spans="1:7" s="32" customFormat="1" ht="51" x14ac:dyDescent="0.2">
      <c r="A400" s="147" t="s">
        <v>89</v>
      </c>
      <c r="B400" s="148" t="s">
        <v>90</v>
      </c>
      <c r="C400" s="149" t="s">
        <v>112</v>
      </c>
      <c r="D400" s="149" t="s">
        <v>38</v>
      </c>
      <c r="E400" s="150"/>
      <c r="F400" s="146"/>
      <c r="G400" s="151"/>
    </row>
    <row r="401" spans="1:7" s="32" customFormat="1" x14ac:dyDescent="0.2">
      <c r="A401" s="152" t="s">
        <v>186</v>
      </c>
      <c r="B401" s="153" t="s">
        <v>187</v>
      </c>
      <c r="C401" s="145" t="s">
        <v>112</v>
      </c>
      <c r="D401" s="145" t="s">
        <v>115</v>
      </c>
      <c r="E401" s="150">
        <v>0.96599999999999997</v>
      </c>
      <c r="F401" s="146">
        <v>21.66</v>
      </c>
      <c r="G401" s="151">
        <v>20.92</v>
      </c>
    </row>
    <row r="402" spans="1:7" s="32" customFormat="1" ht="25.5" x14ac:dyDescent="0.2">
      <c r="A402" s="152" t="s">
        <v>150</v>
      </c>
      <c r="B402" s="153" t="s">
        <v>151</v>
      </c>
      <c r="C402" s="145" t="s">
        <v>112</v>
      </c>
      <c r="D402" s="145" t="s">
        <v>115</v>
      </c>
      <c r="E402" s="150">
        <v>3.1259999999999999</v>
      </c>
      <c r="F402" s="146">
        <v>19.41</v>
      </c>
      <c r="G402" s="151">
        <v>60.68</v>
      </c>
    </row>
    <row r="403" spans="1:7" s="32" customFormat="1" x14ac:dyDescent="0.2">
      <c r="A403" s="234" t="s">
        <v>118</v>
      </c>
      <c r="B403" s="235"/>
      <c r="C403" s="235"/>
      <c r="D403" s="235"/>
      <c r="E403" s="235"/>
      <c r="F403" s="235"/>
      <c r="G403" s="154">
        <v>43.87</v>
      </c>
    </row>
    <row r="404" spans="1:7" s="32" customFormat="1" x14ac:dyDescent="0.2">
      <c r="A404" s="234" t="s">
        <v>119</v>
      </c>
      <c r="B404" s="235"/>
      <c r="C404" s="235"/>
      <c r="D404" s="235"/>
      <c r="E404" s="235"/>
      <c r="F404" s="235"/>
      <c r="G404" s="154">
        <v>37.729999999999997</v>
      </c>
    </row>
    <row r="405" spans="1:7" s="32" customFormat="1" x14ac:dyDescent="0.2">
      <c r="A405" s="234" t="s">
        <v>120</v>
      </c>
      <c r="B405" s="235"/>
      <c r="C405" s="235"/>
      <c r="D405" s="235"/>
      <c r="E405" s="235"/>
      <c r="F405" s="235"/>
      <c r="G405" s="155">
        <v>81.599999999999994</v>
      </c>
    </row>
    <row r="406" spans="1:7" s="32" customFormat="1" x14ac:dyDescent="0.2">
      <c r="A406" s="234" t="s">
        <v>1019</v>
      </c>
      <c r="B406" s="235"/>
      <c r="C406" s="235"/>
      <c r="D406" s="235"/>
      <c r="E406" s="235"/>
      <c r="F406" s="235"/>
      <c r="G406" s="154">
        <v>50.459999999776485</v>
      </c>
    </row>
    <row r="407" spans="1:7" s="32" customFormat="1" x14ac:dyDescent="0.2">
      <c r="A407" s="234" t="s">
        <v>121</v>
      </c>
      <c r="B407" s="235"/>
      <c r="C407" s="235"/>
      <c r="D407" s="235"/>
      <c r="E407" s="235"/>
      <c r="F407" s="235"/>
      <c r="G407" s="154">
        <v>27.73</v>
      </c>
    </row>
    <row r="408" spans="1:7" s="32" customFormat="1" x14ac:dyDescent="0.2">
      <c r="A408" s="234" t="s">
        <v>122</v>
      </c>
      <c r="B408" s="235"/>
      <c r="C408" s="235"/>
      <c r="D408" s="235"/>
      <c r="E408" s="235"/>
      <c r="F408" s="235"/>
      <c r="G408" s="154">
        <v>0</v>
      </c>
    </row>
    <row r="409" spans="1:7" s="32" customFormat="1" x14ac:dyDescent="0.2">
      <c r="A409" s="234" t="s">
        <v>123</v>
      </c>
      <c r="B409" s="235"/>
      <c r="C409" s="235"/>
      <c r="D409" s="235"/>
      <c r="E409" s="235"/>
      <c r="F409" s="235"/>
      <c r="G409" s="154">
        <v>78.19</v>
      </c>
    </row>
    <row r="410" spans="1:7" s="32" customFormat="1" x14ac:dyDescent="0.2">
      <c r="A410" s="234" t="s">
        <v>124</v>
      </c>
      <c r="B410" s="235"/>
      <c r="C410" s="235"/>
      <c r="D410" s="235"/>
      <c r="E410" s="235"/>
      <c r="F410" s="235"/>
      <c r="G410" s="155">
        <f>ROUND(G405+G409,2)</f>
        <v>159.79</v>
      </c>
    </row>
    <row r="411" spans="1:7" s="32" customFormat="1" x14ac:dyDescent="0.2">
      <c r="A411" s="234" t="s">
        <v>125</v>
      </c>
      <c r="B411" s="235"/>
      <c r="C411" s="235"/>
      <c r="D411" s="235"/>
      <c r="E411" s="235"/>
      <c r="F411" s="235"/>
      <c r="G411" s="154">
        <v>14.4</v>
      </c>
    </row>
    <row r="412" spans="1:7" s="32" customFormat="1" x14ac:dyDescent="0.2">
      <c r="A412" s="234" t="s">
        <v>126</v>
      </c>
      <c r="B412" s="235"/>
      <c r="C412" s="235"/>
      <c r="D412" s="235"/>
      <c r="E412" s="235"/>
      <c r="F412" s="235"/>
      <c r="G412" s="155">
        <f>ROUND(G410*G411,2)</f>
        <v>2300.98</v>
      </c>
    </row>
    <row r="413" spans="1:7" s="32" customFormat="1" x14ac:dyDescent="0.2">
      <c r="A413" s="236"/>
      <c r="B413" s="237"/>
      <c r="C413" s="237"/>
      <c r="D413" s="237"/>
      <c r="E413" s="237"/>
      <c r="F413" s="237"/>
      <c r="G413" s="238"/>
    </row>
    <row r="414" spans="1:7" s="32" customFormat="1" ht="51" x14ac:dyDescent="0.2">
      <c r="A414" s="147" t="s">
        <v>91</v>
      </c>
      <c r="B414" s="148" t="s">
        <v>92</v>
      </c>
      <c r="C414" s="149" t="s">
        <v>112</v>
      </c>
      <c r="D414" s="149" t="s">
        <v>93</v>
      </c>
      <c r="E414" s="150"/>
      <c r="F414" s="146"/>
      <c r="G414" s="151"/>
    </row>
    <row r="415" spans="1:7" s="32" customFormat="1" ht="76.5" x14ac:dyDescent="0.2">
      <c r="A415" s="152" t="s">
        <v>166</v>
      </c>
      <c r="B415" s="153" t="s">
        <v>167</v>
      </c>
      <c r="C415" s="145" t="s">
        <v>112</v>
      </c>
      <c r="D415" s="145" t="s">
        <v>138</v>
      </c>
      <c r="E415" s="150">
        <v>1.3899999999999999E-2</v>
      </c>
      <c r="F415" s="146">
        <v>184.84</v>
      </c>
      <c r="G415" s="151">
        <v>2.57</v>
      </c>
    </row>
    <row r="416" spans="1:7" s="32" customFormat="1" ht="76.5" x14ac:dyDescent="0.2">
      <c r="A416" s="152" t="s">
        <v>168</v>
      </c>
      <c r="B416" s="153" t="s">
        <v>169</v>
      </c>
      <c r="C416" s="145" t="s">
        <v>112</v>
      </c>
      <c r="D416" s="145" t="s">
        <v>141</v>
      </c>
      <c r="E416" s="150">
        <v>6.0000000000000001E-3</v>
      </c>
      <c r="F416" s="146">
        <v>59.14</v>
      </c>
      <c r="G416" s="151">
        <v>0.35</v>
      </c>
    </row>
    <row r="417" spans="1:7" s="32" customFormat="1" x14ac:dyDescent="0.2">
      <c r="A417" s="234" t="s">
        <v>118</v>
      </c>
      <c r="B417" s="235"/>
      <c r="C417" s="235"/>
      <c r="D417" s="235"/>
      <c r="E417" s="235"/>
      <c r="F417" s="235"/>
      <c r="G417" s="154">
        <v>0.28000000000000003</v>
      </c>
    </row>
    <row r="418" spans="1:7" s="32" customFormat="1" x14ac:dyDescent="0.2">
      <c r="A418" s="234" t="s">
        <v>119</v>
      </c>
      <c r="B418" s="235"/>
      <c r="C418" s="235"/>
      <c r="D418" s="235"/>
      <c r="E418" s="235"/>
      <c r="F418" s="235"/>
      <c r="G418" s="154">
        <v>2.6399999999999997</v>
      </c>
    </row>
    <row r="419" spans="1:7" s="32" customFormat="1" x14ac:dyDescent="0.2">
      <c r="A419" s="234" t="s">
        <v>120</v>
      </c>
      <c r="B419" s="235"/>
      <c r="C419" s="235"/>
      <c r="D419" s="235"/>
      <c r="E419" s="235"/>
      <c r="F419" s="235"/>
      <c r="G419" s="155">
        <v>2.92</v>
      </c>
    </row>
    <row r="420" spans="1:7" s="32" customFormat="1" x14ac:dyDescent="0.2">
      <c r="A420" s="234" t="s">
        <v>1019</v>
      </c>
      <c r="B420" s="235"/>
      <c r="C420" s="235"/>
      <c r="D420" s="235"/>
      <c r="E420" s="235"/>
      <c r="F420" s="235"/>
      <c r="G420" s="154">
        <v>0.33</v>
      </c>
    </row>
    <row r="421" spans="1:7" s="32" customFormat="1" x14ac:dyDescent="0.2">
      <c r="A421" s="234" t="s">
        <v>121</v>
      </c>
      <c r="B421" s="235"/>
      <c r="C421" s="235"/>
      <c r="D421" s="235"/>
      <c r="E421" s="235"/>
      <c r="F421" s="235"/>
      <c r="G421" s="154">
        <v>0.68000000000000027</v>
      </c>
    </row>
    <row r="422" spans="1:7" s="32" customFormat="1" x14ac:dyDescent="0.2">
      <c r="A422" s="234" t="s">
        <v>122</v>
      </c>
      <c r="B422" s="235"/>
      <c r="C422" s="235"/>
      <c r="D422" s="235"/>
      <c r="E422" s="235"/>
      <c r="F422" s="235"/>
      <c r="G422" s="154">
        <v>0</v>
      </c>
    </row>
    <row r="423" spans="1:7" s="32" customFormat="1" x14ac:dyDescent="0.2">
      <c r="A423" s="234" t="s">
        <v>123</v>
      </c>
      <c r="B423" s="235"/>
      <c r="C423" s="235"/>
      <c r="D423" s="235"/>
      <c r="E423" s="235"/>
      <c r="F423" s="235"/>
      <c r="G423" s="154">
        <v>1.0100000000000002</v>
      </c>
    </row>
    <row r="424" spans="1:7" s="32" customFormat="1" ht="12.6" customHeight="1" x14ac:dyDescent="0.2">
      <c r="A424" s="234" t="s">
        <v>124</v>
      </c>
      <c r="B424" s="235"/>
      <c r="C424" s="235"/>
      <c r="D424" s="235"/>
      <c r="E424" s="235"/>
      <c r="F424" s="235"/>
      <c r="G424" s="155">
        <f>ROUND(G419+G423,2)</f>
        <v>3.93</v>
      </c>
    </row>
    <row r="425" spans="1:7" s="32" customFormat="1" x14ac:dyDescent="0.2">
      <c r="A425" s="234" t="s">
        <v>125</v>
      </c>
      <c r="B425" s="235"/>
      <c r="C425" s="235"/>
      <c r="D425" s="235"/>
      <c r="E425" s="235"/>
      <c r="F425" s="235"/>
      <c r="G425" s="154">
        <v>8.7100000000000009</v>
      </c>
    </row>
    <row r="426" spans="1:7" s="32" customFormat="1" x14ac:dyDescent="0.2">
      <c r="A426" s="234" t="s">
        <v>126</v>
      </c>
      <c r="B426" s="235"/>
      <c r="C426" s="235"/>
      <c r="D426" s="235"/>
      <c r="E426" s="235"/>
      <c r="F426" s="235"/>
      <c r="G426" s="155">
        <f>ROUND(G424*G425,2)</f>
        <v>34.229999999999997</v>
      </c>
    </row>
    <row r="427" spans="1:7" s="32" customFormat="1" x14ac:dyDescent="0.2">
      <c r="A427" s="236"/>
      <c r="B427" s="237"/>
      <c r="C427" s="237"/>
      <c r="D427" s="237"/>
      <c r="E427" s="237"/>
      <c r="F427" s="237"/>
      <c r="G427" s="238"/>
    </row>
    <row r="428" spans="1:7" s="32" customFormat="1" ht="76.5" x14ac:dyDescent="0.2">
      <c r="A428" s="147" t="s">
        <v>94</v>
      </c>
      <c r="B428" s="148" t="s">
        <v>95</v>
      </c>
      <c r="C428" s="149" t="s">
        <v>112</v>
      </c>
      <c r="D428" s="149" t="s">
        <v>38</v>
      </c>
      <c r="E428" s="150"/>
      <c r="F428" s="146"/>
      <c r="G428" s="151"/>
    </row>
    <row r="429" spans="1:7" s="32" customFormat="1" ht="51" x14ac:dyDescent="0.2">
      <c r="A429" s="152" t="s">
        <v>172</v>
      </c>
      <c r="B429" s="153" t="s">
        <v>173</v>
      </c>
      <c r="C429" s="145" t="s">
        <v>112</v>
      </c>
      <c r="D429" s="145" t="s">
        <v>138</v>
      </c>
      <c r="E429" s="150">
        <v>8.3000000000000001E-3</v>
      </c>
      <c r="F429" s="146">
        <v>161.37</v>
      </c>
      <c r="G429" s="151">
        <v>1.34</v>
      </c>
    </row>
    <row r="430" spans="1:7" s="32" customFormat="1" ht="51" x14ac:dyDescent="0.2">
      <c r="A430" s="152" t="s">
        <v>174</v>
      </c>
      <c r="B430" s="153" t="s">
        <v>175</v>
      </c>
      <c r="C430" s="145" t="s">
        <v>112</v>
      </c>
      <c r="D430" s="145" t="s">
        <v>141</v>
      </c>
      <c r="E430" s="150">
        <v>1.5100000000000001E-2</v>
      </c>
      <c r="F430" s="146">
        <v>68.52</v>
      </c>
      <c r="G430" s="151">
        <v>1.03</v>
      </c>
    </row>
    <row r="431" spans="1:7" s="32" customFormat="1" ht="76.5" x14ac:dyDescent="0.2">
      <c r="A431" s="152" t="s">
        <v>166</v>
      </c>
      <c r="B431" s="153" t="s">
        <v>167</v>
      </c>
      <c r="C431" s="145" t="s">
        <v>112</v>
      </c>
      <c r="D431" s="145" t="s">
        <v>138</v>
      </c>
      <c r="E431" s="150">
        <v>2.6700000000000002E-2</v>
      </c>
      <c r="F431" s="146">
        <v>184.84</v>
      </c>
      <c r="G431" s="151">
        <v>4.9400000000000004</v>
      </c>
    </row>
    <row r="432" spans="1:7" s="32" customFormat="1" ht="76.5" x14ac:dyDescent="0.2">
      <c r="A432" s="152" t="s">
        <v>168</v>
      </c>
      <c r="B432" s="153" t="s">
        <v>169</v>
      </c>
      <c r="C432" s="145" t="s">
        <v>112</v>
      </c>
      <c r="D432" s="145" t="s">
        <v>141</v>
      </c>
      <c r="E432" s="150">
        <v>2.0299999999999999E-2</v>
      </c>
      <c r="F432" s="146">
        <v>59.14</v>
      </c>
      <c r="G432" s="151">
        <v>1.2</v>
      </c>
    </row>
    <row r="433" spans="1:7" s="32" customFormat="1" x14ac:dyDescent="0.2">
      <c r="A433" s="234" t="s">
        <v>118</v>
      </c>
      <c r="B433" s="235"/>
      <c r="C433" s="235"/>
      <c r="D433" s="235"/>
      <c r="E433" s="235"/>
      <c r="F433" s="235"/>
      <c r="G433" s="154">
        <v>0.98</v>
      </c>
    </row>
    <row r="434" spans="1:7" s="32" customFormat="1" x14ac:dyDescent="0.2">
      <c r="A434" s="234" t="s">
        <v>119</v>
      </c>
      <c r="B434" s="235"/>
      <c r="C434" s="235"/>
      <c r="D434" s="235"/>
      <c r="E434" s="235"/>
      <c r="F434" s="235"/>
      <c r="G434" s="154">
        <v>7.5299999999999994</v>
      </c>
    </row>
    <row r="435" spans="1:7" s="32" customFormat="1" x14ac:dyDescent="0.2">
      <c r="A435" s="234" t="s">
        <v>120</v>
      </c>
      <c r="B435" s="235"/>
      <c r="C435" s="235"/>
      <c r="D435" s="235"/>
      <c r="E435" s="235"/>
      <c r="F435" s="235"/>
      <c r="G435" s="155">
        <v>8.51</v>
      </c>
    </row>
    <row r="436" spans="1:7" s="32" customFormat="1" x14ac:dyDescent="0.2">
      <c r="A436" s="234" t="s">
        <v>1019</v>
      </c>
      <c r="B436" s="235"/>
      <c r="C436" s="235"/>
      <c r="D436" s="235"/>
      <c r="E436" s="235"/>
      <c r="F436" s="235"/>
      <c r="G436" s="154">
        <v>1.1299999999999999</v>
      </c>
    </row>
    <row r="437" spans="1:7" s="32" customFormat="1" x14ac:dyDescent="0.2">
      <c r="A437" s="234" t="s">
        <v>121</v>
      </c>
      <c r="B437" s="235"/>
      <c r="C437" s="235"/>
      <c r="D437" s="235"/>
      <c r="E437" s="235"/>
      <c r="F437" s="235"/>
      <c r="G437" s="154">
        <v>2.0200000000000005</v>
      </c>
    </row>
    <row r="438" spans="1:7" s="32" customFormat="1" x14ac:dyDescent="0.2">
      <c r="A438" s="234" t="s">
        <v>122</v>
      </c>
      <c r="B438" s="235"/>
      <c r="C438" s="235"/>
      <c r="D438" s="235"/>
      <c r="E438" s="235"/>
      <c r="F438" s="235"/>
      <c r="G438" s="154">
        <v>0</v>
      </c>
    </row>
    <row r="439" spans="1:7" s="32" customFormat="1" x14ac:dyDescent="0.2">
      <c r="A439" s="234" t="s">
        <v>123</v>
      </c>
      <c r="B439" s="235"/>
      <c r="C439" s="235"/>
      <c r="D439" s="235"/>
      <c r="E439" s="235"/>
      <c r="F439" s="235"/>
      <c r="G439" s="154">
        <v>3.1500000000000004</v>
      </c>
    </row>
    <row r="440" spans="1:7" s="32" customFormat="1" x14ac:dyDescent="0.2">
      <c r="A440" s="234" t="s">
        <v>124</v>
      </c>
      <c r="B440" s="235"/>
      <c r="C440" s="235"/>
      <c r="D440" s="235"/>
      <c r="E440" s="235"/>
      <c r="F440" s="235"/>
      <c r="G440" s="155">
        <f>ROUND(G435+G439,2)</f>
        <v>11.66</v>
      </c>
    </row>
    <row r="441" spans="1:7" s="32" customFormat="1" x14ac:dyDescent="0.2">
      <c r="A441" s="234" t="s">
        <v>125</v>
      </c>
      <c r="B441" s="235"/>
      <c r="C441" s="235"/>
      <c r="D441" s="235"/>
      <c r="E441" s="235"/>
      <c r="F441" s="235"/>
      <c r="G441" s="154">
        <v>1.3</v>
      </c>
    </row>
    <row r="442" spans="1:7" s="32" customFormat="1" x14ac:dyDescent="0.2">
      <c r="A442" s="234" t="s">
        <v>126</v>
      </c>
      <c r="B442" s="235"/>
      <c r="C442" s="235"/>
      <c r="D442" s="235"/>
      <c r="E442" s="235"/>
      <c r="F442" s="235"/>
      <c r="G442" s="155">
        <f>ROUND(G440*G441,2)</f>
        <v>15.16</v>
      </c>
    </row>
    <row r="443" spans="1:7" s="32" customFormat="1" x14ac:dyDescent="0.2">
      <c r="A443" s="236"/>
      <c r="B443" s="237"/>
      <c r="C443" s="237"/>
      <c r="D443" s="237"/>
      <c r="E443" s="237"/>
      <c r="F443" s="237"/>
      <c r="G443" s="238"/>
    </row>
    <row r="444" spans="1:7" s="32" customFormat="1" ht="51" x14ac:dyDescent="0.2">
      <c r="A444" s="147" t="s">
        <v>233</v>
      </c>
      <c r="B444" s="148" t="s">
        <v>234</v>
      </c>
      <c r="C444" s="149" t="s">
        <v>112</v>
      </c>
      <c r="D444" s="149" t="s">
        <v>38</v>
      </c>
      <c r="E444" s="150"/>
      <c r="F444" s="146"/>
      <c r="G444" s="151"/>
    </row>
    <row r="445" spans="1:7" s="32" customFormat="1" ht="38.25" x14ac:dyDescent="0.2">
      <c r="A445" s="152">
        <v>4720</v>
      </c>
      <c r="B445" s="153" t="s">
        <v>372</v>
      </c>
      <c r="C445" s="145" t="s">
        <v>128</v>
      </c>
      <c r="D445" s="145" t="s">
        <v>38</v>
      </c>
      <c r="E445" s="150">
        <v>1.1000000000000001</v>
      </c>
      <c r="F445" s="146">
        <v>89.8</v>
      </c>
      <c r="G445" s="151">
        <v>98.78</v>
      </c>
    </row>
    <row r="446" spans="1:7" s="32" customFormat="1" x14ac:dyDescent="0.2">
      <c r="A446" s="152" t="s">
        <v>186</v>
      </c>
      <c r="B446" s="153" t="s">
        <v>187</v>
      </c>
      <c r="C446" s="145" t="s">
        <v>112</v>
      </c>
      <c r="D446" s="145" t="s">
        <v>115</v>
      </c>
      <c r="E446" s="150">
        <v>2.0287700000000002</v>
      </c>
      <c r="F446" s="146">
        <v>21.66</v>
      </c>
      <c r="G446" s="151">
        <v>43.94</v>
      </c>
    </row>
    <row r="447" spans="1:7" s="32" customFormat="1" ht="25.5" x14ac:dyDescent="0.2">
      <c r="A447" s="152" t="s">
        <v>150</v>
      </c>
      <c r="B447" s="153" t="s">
        <v>151</v>
      </c>
      <c r="C447" s="145" t="s">
        <v>112</v>
      </c>
      <c r="D447" s="145" t="s">
        <v>115</v>
      </c>
      <c r="E447" s="150">
        <v>3.504238</v>
      </c>
      <c r="F447" s="146">
        <v>19.41</v>
      </c>
      <c r="G447" s="151">
        <v>68.02</v>
      </c>
    </row>
    <row r="448" spans="1:7" s="32" customFormat="1" ht="51" x14ac:dyDescent="0.2">
      <c r="A448" s="152" t="s">
        <v>192</v>
      </c>
      <c r="B448" s="153" t="s">
        <v>193</v>
      </c>
      <c r="C448" s="145" t="s">
        <v>112</v>
      </c>
      <c r="D448" s="145" t="s">
        <v>138</v>
      </c>
      <c r="E448" s="150">
        <v>0.13505</v>
      </c>
      <c r="F448" s="146">
        <v>31.1</v>
      </c>
      <c r="G448" s="151">
        <v>4.2</v>
      </c>
    </row>
    <row r="449" spans="1:7" s="32" customFormat="1" x14ac:dyDescent="0.2">
      <c r="A449" s="234" t="s">
        <v>118</v>
      </c>
      <c r="B449" s="235"/>
      <c r="C449" s="235"/>
      <c r="D449" s="235"/>
      <c r="E449" s="235"/>
      <c r="F449" s="235"/>
      <c r="G449" s="154">
        <v>62.82</v>
      </c>
    </row>
    <row r="450" spans="1:7" s="32" customFormat="1" x14ac:dyDescent="0.2">
      <c r="A450" s="234" t="s">
        <v>119</v>
      </c>
      <c r="B450" s="235"/>
      <c r="C450" s="235"/>
      <c r="D450" s="235"/>
      <c r="E450" s="235"/>
      <c r="F450" s="235"/>
      <c r="G450" s="154">
        <v>152.12</v>
      </c>
    </row>
    <row r="451" spans="1:7" s="32" customFormat="1" x14ac:dyDescent="0.2">
      <c r="A451" s="234" t="s">
        <v>120</v>
      </c>
      <c r="B451" s="235"/>
      <c r="C451" s="235"/>
      <c r="D451" s="235"/>
      <c r="E451" s="235"/>
      <c r="F451" s="235"/>
      <c r="G451" s="155">
        <v>214.94</v>
      </c>
    </row>
    <row r="452" spans="1:7" s="32" customFormat="1" x14ac:dyDescent="0.2">
      <c r="A452" s="234" t="s">
        <v>1019</v>
      </c>
      <c r="B452" s="235"/>
      <c r="C452" s="235"/>
      <c r="D452" s="235"/>
      <c r="E452" s="235"/>
      <c r="F452" s="235"/>
      <c r="G452" s="154">
        <v>72.25</v>
      </c>
    </row>
    <row r="453" spans="1:7" s="32" customFormat="1" x14ac:dyDescent="0.2">
      <c r="A453" s="234" t="s">
        <v>121</v>
      </c>
      <c r="B453" s="235"/>
      <c r="C453" s="235"/>
      <c r="D453" s="235"/>
      <c r="E453" s="235"/>
      <c r="F453" s="235"/>
      <c r="G453" s="154">
        <v>60.31</v>
      </c>
    </row>
    <row r="454" spans="1:7" s="32" customFormat="1" x14ac:dyDescent="0.2">
      <c r="A454" s="234" t="s">
        <v>122</v>
      </c>
      <c r="B454" s="235"/>
      <c r="C454" s="235"/>
      <c r="D454" s="235"/>
      <c r="E454" s="235"/>
      <c r="F454" s="235"/>
      <c r="G454" s="154">
        <v>0</v>
      </c>
    </row>
    <row r="455" spans="1:7" s="32" customFormat="1" x14ac:dyDescent="0.2">
      <c r="A455" s="234" t="s">
        <v>123</v>
      </c>
      <c r="B455" s="235"/>
      <c r="C455" s="235"/>
      <c r="D455" s="235"/>
      <c r="E455" s="235"/>
      <c r="F455" s="235"/>
      <c r="G455" s="154">
        <v>132.56</v>
      </c>
    </row>
    <row r="456" spans="1:7" s="32" customFormat="1" x14ac:dyDescent="0.2">
      <c r="A456" s="234" t="s">
        <v>124</v>
      </c>
      <c r="B456" s="235"/>
      <c r="C456" s="235"/>
      <c r="D456" s="235"/>
      <c r="E456" s="235"/>
      <c r="F456" s="235"/>
      <c r="G456" s="155">
        <f>ROUND(G451+G455,2)</f>
        <v>347.5</v>
      </c>
    </row>
    <row r="457" spans="1:7" s="32" customFormat="1" x14ac:dyDescent="0.2">
      <c r="A457" s="234" t="s">
        <v>125</v>
      </c>
      <c r="B457" s="235"/>
      <c r="C457" s="235"/>
      <c r="D457" s="235"/>
      <c r="E457" s="235"/>
      <c r="F457" s="235"/>
      <c r="G457" s="154">
        <v>0.3</v>
      </c>
    </row>
    <row r="458" spans="1:7" s="32" customFormat="1" x14ac:dyDescent="0.2">
      <c r="A458" s="234" t="s">
        <v>126</v>
      </c>
      <c r="B458" s="235"/>
      <c r="C458" s="235"/>
      <c r="D458" s="235"/>
      <c r="E458" s="235"/>
      <c r="F458" s="235"/>
      <c r="G458" s="155">
        <f>ROUND(G456*G457,2)</f>
        <v>104.25</v>
      </c>
    </row>
    <row r="459" spans="1:7" s="32" customFormat="1" x14ac:dyDescent="0.2">
      <c r="A459" s="236"/>
      <c r="B459" s="237"/>
      <c r="C459" s="237"/>
      <c r="D459" s="237"/>
      <c r="E459" s="237"/>
      <c r="F459" s="237"/>
      <c r="G459" s="238"/>
    </row>
    <row r="460" spans="1:7" s="32" customFormat="1" x14ac:dyDescent="0.2">
      <c r="A460" s="147" t="s">
        <v>293</v>
      </c>
      <c r="B460" s="232" t="s">
        <v>695</v>
      </c>
      <c r="C460" s="232"/>
      <c r="D460" s="232"/>
      <c r="E460" s="232"/>
      <c r="F460" s="232"/>
      <c r="G460" s="233"/>
    </row>
    <row r="461" spans="1:7" s="32" customFormat="1" ht="51" x14ac:dyDescent="0.2">
      <c r="A461" s="147" t="s">
        <v>796</v>
      </c>
      <c r="B461" s="148" t="s">
        <v>797</v>
      </c>
      <c r="C461" s="149" t="s">
        <v>112</v>
      </c>
      <c r="D461" s="149" t="s">
        <v>37</v>
      </c>
      <c r="E461" s="150"/>
      <c r="F461" s="146"/>
      <c r="G461" s="151"/>
    </row>
    <row r="462" spans="1:7" s="32" customFormat="1" ht="38.25" x14ac:dyDescent="0.2">
      <c r="A462" s="152">
        <v>2692</v>
      </c>
      <c r="B462" s="153" t="s">
        <v>203</v>
      </c>
      <c r="C462" s="145" t="s">
        <v>128</v>
      </c>
      <c r="D462" s="145" t="s">
        <v>204</v>
      </c>
      <c r="E462" s="150">
        <v>1.67E-2</v>
      </c>
      <c r="F462" s="146">
        <v>6.46</v>
      </c>
      <c r="G462" s="151">
        <v>0.11</v>
      </c>
    </row>
    <row r="463" spans="1:7" s="32" customFormat="1" ht="25.5" x14ac:dyDescent="0.2">
      <c r="A463" s="152">
        <v>40304</v>
      </c>
      <c r="B463" s="153" t="s">
        <v>210</v>
      </c>
      <c r="C463" s="145" t="s">
        <v>128</v>
      </c>
      <c r="D463" s="145" t="s">
        <v>39</v>
      </c>
      <c r="E463" s="150">
        <v>4.7E-2</v>
      </c>
      <c r="F463" s="146">
        <v>13.97</v>
      </c>
      <c r="G463" s="151">
        <v>0.66</v>
      </c>
    </row>
    <row r="464" spans="1:7" s="32" customFormat="1" ht="25.5" x14ac:dyDescent="0.2">
      <c r="A464" s="152">
        <v>4517</v>
      </c>
      <c r="B464" s="153" t="s">
        <v>205</v>
      </c>
      <c r="C464" s="145" t="s">
        <v>128</v>
      </c>
      <c r="D464" s="145" t="s">
        <v>40</v>
      </c>
      <c r="E464" s="150">
        <v>3.609</v>
      </c>
      <c r="F464" s="146">
        <v>2.85</v>
      </c>
      <c r="G464" s="151">
        <v>10.29</v>
      </c>
    </row>
    <row r="465" spans="1:7" s="32" customFormat="1" ht="25.5" x14ac:dyDescent="0.2">
      <c r="A465" s="152">
        <v>5073</v>
      </c>
      <c r="B465" s="153" t="s">
        <v>211</v>
      </c>
      <c r="C465" s="145" t="s">
        <v>128</v>
      </c>
      <c r="D465" s="145" t="s">
        <v>39</v>
      </c>
      <c r="E465" s="150">
        <v>3.7999999999999999E-2</v>
      </c>
      <c r="F465" s="146">
        <v>11.54</v>
      </c>
      <c r="G465" s="151">
        <v>0.44</v>
      </c>
    </row>
    <row r="466" spans="1:7" s="32" customFormat="1" ht="25.5" x14ac:dyDescent="0.2">
      <c r="A466" s="152">
        <v>5074</v>
      </c>
      <c r="B466" s="153" t="s">
        <v>212</v>
      </c>
      <c r="C466" s="145" t="s">
        <v>128</v>
      </c>
      <c r="D466" s="145" t="s">
        <v>39</v>
      </c>
      <c r="E466" s="150">
        <v>5.0000000000000001E-3</v>
      </c>
      <c r="F466" s="146">
        <v>12.68</v>
      </c>
      <c r="G466" s="151">
        <v>0.06</v>
      </c>
    </row>
    <row r="467" spans="1:7" s="32" customFormat="1" ht="25.5" x14ac:dyDescent="0.2">
      <c r="A467" s="152">
        <v>6212</v>
      </c>
      <c r="B467" s="153" t="s">
        <v>213</v>
      </c>
      <c r="C467" s="145" t="s">
        <v>128</v>
      </c>
      <c r="D467" s="145" t="s">
        <v>40</v>
      </c>
      <c r="E467" s="150">
        <v>1.2270000000000001</v>
      </c>
      <c r="F467" s="146">
        <v>13.5</v>
      </c>
      <c r="G467" s="151">
        <v>16.559999999999999</v>
      </c>
    </row>
    <row r="468" spans="1:7" s="32" customFormat="1" ht="25.5" x14ac:dyDescent="0.2">
      <c r="A468" s="152" t="s">
        <v>132</v>
      </c>
      <c r="B468" s="153" t="s">
        <v>133</v>
      </c>
      <c r="C468" s="145" t="s">
        <v>112</v>
      </c>
      <c r="D468" s="145" t="s">
        <v>115</v>
      </c>
      <c r="E468" s="150">
        <v>1.081</v>
      </c>
      <c r="F468" s="146">
        <v>20.12</v>
      </c>
      <c r="G468" s="151">
        <v>21.75</v>
      </c>
    </row>
    <row r="469" spans="1:7" s="32" customFormat="1" ht="25.5" x14ac:dyDescent="0.2">
      <c r="A469" s="152" t="s">
        <v>134</v>
      </c>
      <c r="B469" s="153" t="s">
        <v>135</v>
      </c>
      <c r="C469" s="145" t="s">
        <v>112</v>
      </c>
      <c r="D469" s="145" t="s">
        <v>115</v>
      </c>
      <c r="E469" s="150">
        <v>2.3919999999999999</v>
      </c>
      <c r="F469" s="146">
        <v>21.08</v>
      </c>
      <c r="G469" s="151">
        <v>50.42</v>
      </c>
    </row>
    <row r="470" spans="1:7" s="32" customFormat="1" ht="38.25" x14ac:dyDescent="0.2">
      <c r="A470" s="152" t="s">
        <v>136</v>
      </c>
      <c r="B470" s="153" t="s">
        <v>137</v>
      </c>
      <c r="C470" s="145" t="s">
        <v>112</v>
      </c>
      <c r="D470" s="145" t="s">
        <v>138</v>
      </c>
      <c r="E470" s="150">
        <v>7.0000000000000007E-2</v>
      </c>
      <c r="F470" s="146">
        <v>23.82</v>
      </c>
      <c r="G470" s="151">
        <v>1.67</v>
      </c>
    </row>
    <row r="471" spans="1:7" s="32" customFormat="1" ht="38.25" x14ac:dyDescent="0.2">
      <c r="A471" s="152" t="s">
        <v>139</v>
      </c>
      <c r="B471" s="153" t="s">
        <v>140</v>
      </c>
      <c r="C471" s="145" t="s">
        <v>112</v>
      </c>
      <c r="D471" s="145" t="s">
        <v>141</v>
      </c>
      <c r="E471" s="150">
        <v>0.28199999999999997</v>
      </c>
      <c r="F471" s="146">
        <v>22.57</v>
      </c>
      <c r="G471" s="151">
        <v>6.37</v>
      </c>
    </row>
    <row r="472" spans="1:7" s="32" customFormat="1" x14ac:dyDescent="0.2">
      <c r="A472" s="234" t="s">
        <v>118</v>
      </c>
      <c r="B472" s="235"/>
      <c r="C472" s="235"/>
      <c r="D472" s="235"/>
      <c r="E472" s="235"/>
      <c r="F472" s="235"/>
      <c r="G472" s="154">
        <v>46.59</v>
      </c>
    </row>
    <row r="473" spans="1:7" s="32" customFormat="1" x14ac:dyDescent="0.2">
      <c r="A473" s="234" t="s">
        <v>119</v>
      </c>
      <c r="B473" s="235"/>
      <c r="C473" s="235"/>
      <c r="D473" s="235"/>
      <c r="E473" s="235"/>
      <c r="F473" s="235"/>
      <c r="G473" s="154">
        <v>61.739999999999995</v>
      </c>
    </row>
    <row r="474" spans="1:7" s="32" customFormat="1" x14ac:dyDescent="0.2">
      <c r="A474" s="234" t="s">
        <v>120</v>
      </c>
      <c r="B474" s="235"/>
      <c r="C474" s="235"/>
      <c r="D474" s="235"/>
      <c r="E474" s="235"/>
      <c r="F474" s="235"/>
      <c r="G474" s="155">
        <v>108.33</v>
      </c>
    </row>
    <row r="475" spans="1:7" s="32" customFormat="1" x14ac:dyDescent="0.2">
      <c r="A475" s="234" t="s">
        <v>1019</v>
      </c>
      <c r="B475" s="235"/>
      <c r="C475" s="235"/>
      <c r="D475" s="235"/>
      <c r="E475" s="235"/>
      <c r="F475" s="235"/>
      <c r="G475" s="154">
        <v>53.58</v>
      </c>
    </row>
    <row r="476" spans="1:7" s="32" customFormat="1" x14ac:dyDescent="0.2">
      <c r="A476" s="234" t="s">
        <v>121</v>
      </c>
      <c r="B476" s="235"/>
      <c r="C476" s="235"/>
      <c r="D476" s="235"/>
      <c r="E476" s="235"/>
      <c r="F476" s="235"/>
      <c r="G476" s="154">
        <v>34</v>
      </c>
    </row>
    <row r="477" spans="1:7" s="32" customFormat="1" x14ac:dyDescent="0.2">
      <c r="A477" s="234" t="s">
        <v>122</v>
      </c>
      <c r="B477" s="235"/>
      <c r="C477" s="235"/>
      <c r="D477" s="235"/>
      <c r="E477" s="235"/>
      <c r="F477" s="235"/>
      <c r="G477" s="154">
        <v>0</v>
      </c>
    </row>
    <row r="478" spans="1:7" s="32" customFormat="1" x14ac:dyDescent="0.2">
      <c r="A478" s="234" t="s">
        <v>123</v>
      </c>
      <c r="B478" s="235"/>
      <c r="C478" s="235"/>
      <c r="D478" s="235"/>
      <c r="E478" s="235"/>
      <c r="F478" s="235"/>
      <c r="G478" s="154">
        <v>87.58</v>
      </c>
    </row>
    <row r="479" spans="1:7" s="32" customFormat="1" x14ac:dyDescent="0.2">
      <c r="A479" s="234" t="s">
        <v>124</v>
      </c>
      <c r="B479" s="235"/>
      <c r="C479" s="235"/>
      <c r="D479" s="235"/>
      <c r="E479" s="235"/>
      <c r="F479" s="235"/>
      <c r="G479" s="155">
        <f>ROUND(G474+G478,2)</f>
        <v>195.91</v>
      </c>
    </row>
    <row r="480" spans="1:7" s="32" customFormat="1" x14ac:dyDescent="0.2">
      <c r="A480" s="234" t="s">
        <v>125</v>
      </c>
      <c r="B480" s="235"/>
      <c r="C480" s="235"/>
      <c r="D480" s="235"/>
      <c r="E480" s="235"/>
      <c r="F480" s="235"/>
      <c r="G480" s="154">
        <v>8.9</v>
      </c>
    </row>
    <row r="481" spans="1:7" s="32" customFormat="1" x14ac:dyDescent="0.2">
      <c r="A481" s="234" t="s">
        <v>126</v>
      </c>
      <c r="B481" s="235"/>
      <c r="C481" s="235"/>
      <c r="D481" s="235"/>
      <c r="E481" s="235"/>
      <c r="F481" s="235"/>
      <c r="G481" s="155">
        <f>ROUND(G479*G480,2)</f>
        <v>1743.6</v>
      </c>
    </row>
    <row r="482" spans="1:7" s="32" customFormat="1" x14ac:dyDescent="0.2">
      <c r="A482" s="236"/>
      <c r="B482" s="237"/>
      <c r="C482" s="237"/>
      <c r="D482" s="237"/>
      <c r="E482" s="237"/>
      <c r="F482" s="237"/>
      <c r="G482" s="238"/>
    </row>
    <row r="483" spans="1:7" s="32" customFormat="1" x14ac:dyDescent="0.2">
      <c r="A483" s="147" t="s">
        <v>429</v>
      </c>
      <c r="B483" s="232" t="s">
        <v>696</v>
      </c>
      <c r="C483" s="232"/>
      <c r="D483" s="232"/>
      <c r="E483" s="232"/>
      <c r="F483" s="232"/>
      <c r="G483" s="233"/>
    </row>
    <row r="484" spans="1:7" s="32" customFormat="1" ht="51" x14ac:dyDescent="0.2">
      <c r="A484" s="147" t="s">
        <v>430</v>
      </c>
      <c r="B484" s="148" t="s">
        <v>431</v>
      </c>
      <c r="C484" s="149" t="s">
        <v>112</v>
      </c>
      <c r="D484" s="149" t="s">
        <v>39</v>
      </c>
      <c r="E484" s="150"/>
      <c r="F484" s="146"/>
      <c r="G484" s="151"/>
    </row>
    <row r="485" spans="1:7" s="32" customFormat="1" ht="51" x14ac:dyDescent="0.2">
      <c r="A485" s="152">
        <v>39017</v>
      </c>
      <c r="B485" s="153" t="s">
        <v>176</v>
      </c>
      <c r="C485" s="145" t="s">
        <v>128</v>
      </c>
      <c r="D485" s="145" t="s">
        <v>35</v>
      </c>
      <c r="E485" s="150">
        <v>0.64400000000000002</v>
      </c>
      <c r="F485" s="146">
        <v>0.22</v>
      </c>
      <c r="G485" s="151">
        <v>0.14000000000000001</v>
      </c>
    </row>
    <row r="486" spans="1:7" s="32" customFormat="1" ht="38.25" x14ac:dyDescent="0.2">
      <c r="A486" s="152">
        <v>43132</v>
      </c>
      <c r="B486" s="153" t="s">
        <v>177</v>
      </c>
      <c r="C486" s="145" t="s">
        <v>128</v>
      </c>
      <c r="D486" s="145" t="s">
        <v>39</v>
      </c>
      <c r="E486" s="150">
        <v>2.5000000000000001E-2</v>
      </c>
      <c r="F486" s="146">
        <v>21.66</v>
      </c>
      <c r="G486" s="151">
        <v>0.54</v>
      </c>
    </row>
    <row r="487" spans="1:7" s="32" customFormat="1" ht="25.5" x14ac:dyDescent="0.2">
      <c r="A487" s="152" t="s">
        <v>178</v>
      </c>
      <c r="B487" s="153" t="s">
        <v>179</v>
      </c>
      <c r="C487" s="145" t="s">
        <v>112</v>
      </c>
      <c r="D487" s="145" t="s">
        <v>115</v>
      </c>
      <c r="E487" s="150">
        <v>0.05</v>
      </c>
      <c r="F487" s="146">
        <v>20.55</v>
      </c>
      <c r="G487" s="151">
        <v>1.03</v>
      </c>
    </row>
    <row r="488" spans="1:7" s="32" customFormat="1" x14ac:dyDescent="0.2">
      <c r="A488" s="152" t="s">
        <v>180</v>
      </c>
      <c r="B488" s="153" t="s">
        <v>181</v>
      </c>
      <c r="C488" s="145" t="s">
        <v>112</v>
      </c>
      <c r="D488" s="145" t="s">
        <v>115</v>
      </c>
      <c r="E488" s="150">
        <v>0.13100000000000001</v>
      </c>
      <c r="F488" s="146">
        <v>21.54</v>
      </c>
      <c r="G488" s="151">
        <v>2.82</v>
      </c>
    </row>
    <row r="489" spans="1:7" s="32" customFormat="1" ht="25.5" x14ac:dyDescent="0.2">
      <c r="A489" s="152" t="s">
        <v>184</v>
      </c>
      <c r="B489" s="153" t="s">
        <v>185</v>
      </c>
      <c r="C489" s="145" t="s">
        <v>112</v>
      </c>
      <c r="D489" s="145" t="s">
        <v>39</v>
      </c>
      <c r="E489" s="150">
        <v>1</v>
      </c>
      <c r="F489" s="146">
        <v>7.8</v>
      </c>
      <c r="G489" s="151">
        <v>7.8</v>
      </c>
    </row>
    <row r="490" spans="1:7" s="32" customFormat="1" ht="12.75" customHeight="1" x14ac:dyDescent="0.2">
      <c r="A490" s="234" t="s">
        <v>118</v>
      </c>
      <c r="B490" s="235"/>
      <c r="C490" s="235"/>
      <c r="D490" s="235"/>
      <c r="E490" s="235"/>
      <c r="F490" s="235"/>
      <c r="G490" s="154">
        <v>2.6</v>
      </c>
    </row>
    <row r="491" spans="1:7" s="32" customFormat="1" x14ac:dyDescent="0.2">
      <c r="A491" s="234" t="s">
        <v>119</v>
      </c>
      <c r="B491" s="235"/>
      <c r="C491" s="235"/>
      <c r="D491" s="235"/>
      <c r="E491" s="235"/>
      <c r="F491" s="235"/>
      <c r="G491" s="154">
        <v>9.73</v>
      </c>
    </row>
    <row r="492" spans="1:7" s="32" customFormat="1" x14ac:dyDescent="0.2">
      <c r="A492" s="234" t="s">
        <v>120</v>
      </c>
      <c r="B492" s="235"/>
      <c r="C492" s="235"/>
      <c r="D492" s="235"/>
      <c r="E492" s="235"/>
      <c r="F492" s="235"/>
      <c r="G492" s="155">
        <v>12.33</v>
      </c>
    </row>
    <row r="493" spans="1:7" s="32" customFormat="1" x14ac:dyDescent="0.2">
      <c r="A493" s="234" t="s">
        <v>1019</v>
      </c>
      <c r="B493" s="235"/>
      <c r="C493" s="235"/>
      <c r="D493" s="235"/>
      <c r="E493" s="235"/>
      <c r="F493" s="235"/>
      <c r="G493" s="154">
        <v>3</v>
      </c>
    </row>
    <row r="494" spans="1:7" s="32" customFormat="1" x14ac:dyDescent="0.2">
      <c r="A494" s="234" t="s">
        <v>121</v>
      </c>
      <c r="B494" s="235"/>
      <c r="C494" s="235"/>
      <c r="D494" s="235"/>
      <c r="E494" s="235"/>
      <c r="F494" s="235"/>
      <c r="G494" s="154">
        <v>3.22</v>
      </c>
    </row>
    <row r="495" spans="1:7" s="32" customFormat="1" x14ac:dyDescent="0.2">
      <c r="A495" s="234" t="s">
        <v>122</v>
      </c>
      <c r="B495" s="235"/>
      <c r="C495" s="235"/>
      <c r="D495" s="235"/>
      <c r="E495" s="235"/>
      <c r="F495" s="235"/>
      <c r="G495" s="154">
        <v>0</v>
      </c>
    </row>
    <row r="496" spans="1:7" s="32" customFormat="1" x14ac:dyDescent="0.2">
      <c r="A496" s="234" t="s">
        <v>123</v>
      </c>
      <c r="B496" s="235"/>
      <c r="C496" s="235"/>
      <c r="D496" s="235"/>
      <c r="E496" s="235"/>
      <c r="F496" s="235"/>
      <c r="G496" s="154">
        <v>6.2200000000000006</v>
      </c>
    </row>
    <row r="497" spans="1:7" s="32" customFormat="1" x14ac:dyDescent="0.2">
      <c r="A497" s="234" t="s">
        <v>124</v>
      </c>
      <c r="B497" s="235"/>
      <c r="C497" s="235"/>
      <c r="D497" s="235"/>
      <c r="E497" s="235"/>
      <c r="F497" s="235"/>
      <c r="G497" s="155">
        <f>ROUND(G492+G496,2)</f>
        <v>18.55</v>
      </c>
    </row>
    <row r="498" spans="1:7" s="32" customFormat="1" x14ac:dyDescent="0.2">
      <c r="A498" s="234" t="s">
        <v>125</v>
      </c>
      <c r="B498" s="235"/>
      <c r="C498" s="235"/>
      <c r="D498" s="235"/>
      <c r="E498" s="235"/>
      <c r="F498" s="235"/>
      <c r="G498" s="154">
        <v>19.600000000000001</v>
      </c>
    </row>
    <row r="499" spans="1:7" s="32" customFormat="1" x14ac:dyDescent="0.2">
      <c r="A499" s="234" t="s">
        <v>126</v>
      </c>
      <c r="B499" s="235"/>
      <c r="C499" s="235"/>
      <c r="D499" s="235"/>
      <c r="E499" s="235"/>
      <c r="F499" s="235"/>
      <c r="G499" s="155">
        <f>ROUND(G497*G498,2)</f>
        <v>363.58</v>
      </c>
    </row>
    <row r="500" spans="1:7" s="32" customFormat="1" x14ac:dyDescent="0.2">
      <c r="A500" s="236"/>
      <c r="B500" s="237"/>
      <c r="C500" s="237"/>
      <c r="D500" s="237"/>
      <c r="E500" s="237"/>
      <c r="F500" s="237"/>
      <c r="G500" s="238"/>
    </row>
    <row r="501" spans="1:7" s="32" customFormat="1" ht="51" x14ac:dyDescent="0.2">
      <c r="A501" s="147" t="s">
        <v>432</v>
      </c>
      <c r="B501" s="148" t="s">
        <v>433</v>
      </c>
      <c r="C501" s="149" t="s">
        <v>112</v>
      </c>
      <c r="D501" s="149" t="s">
        <v>39</v>
      </c>
      <c r="E501" s="150"/>
      <c r="F501" s="146"/>
      <c r="G501" s="151"/>
    </row>
    <row r="502" spans="1:7" s="32" customFormat="1" ht="51" x14ac:dyDescent="0.2">
      <c r="A502" s="152">
        <v>39017</v>
      </c>
      <c r="B502" s="153" t="s">
        <v>176</v>
      </c>
      <c r="C502" s="145" t="s">
        <v>128</v>
      </c>
      <c r="D502" s="145" t="s">
        <v>35</v>
      </c>
      <c r="E502" s="150">
        <v>0.39900000000000002</v>
      </c>
      <c r="F502" s="146">
        <v>0.22</v>
      </c>
      <c r="G502" s="151">
        <v>0.09</v>
      </c>
    </row>
    <row r="503" spans="1:7" s="32" customFormat="1" ht="38.25" x14ac:dyDescent="0.2">
      <c r="A503" s="152">
        <v>43132</v>
      </c>
      <c r="B503" s="153" t="s">
        <v>177</v>
      </c>
      <c r="C503" s="145" t="s">
        <v>128</v>
      </c>
      <c r="D503" s="145" t="s">
        <v>39</v>
      </c>
      <c r="E503" s="150">
        <v>2.5000000000000001E-2</v>
      </c>
      <c r="F503" s="146">
        <v>21.66</v>
      </c>
      <c r="G503" s="151">
        <v>0.54</v>
      </c>
    </row>
    <row r="504" spans="1:7" s="32" customFormat="1" ht="25.5" x14ac:dyDescent="0.2">
      <c r="A504" s="152" t="s">
        <v>178</v>
      </c>
      <c r="B504" s="153" t="s">
        <v>179</v>
      </c>
      <c r="C504" s="145" t="s">
        <v>112</v>
      </c>
      <c r="D504" s="145" t="s">
        <v>115</v>
      </c>
      <c r="E504" s="150">
        <v>3.1E-2</v>
      </c>
      <c r="F504" s="146">
        <v>20.55</v>
      </c>
      <c r="G504" s="151">
        <v>0.64</v>
      </c>
    </row>
    <row r="505" spans="1:7" s="32" customFormat="1" x14ac:dyDescent="0.2">
      <c r="A505" s="152" t="s">
        <v>180</v>
      </c>
      <c r="B505" s="153" t="s">
        <v>181</v>
      </c>
      <c r="C505" s="145" t="s">
        <v>112</v>
      </c>
      <c r="D505" s="145" t="s">
        <v>115</v>
      </c>
      <c r="E505" s="150">
        <v>8.1000000000000003E-2</v>
      </c>
      <c r="F505" s="146">
        <v>21.54</v>
      </c>
      <c r="G505" s="151">
        <v>1.74</v>
      </c>
    </row>
    <row r="506" spans="1:7" s="32" customFormat="1" ht="25.5" x14ac:dyDescent="0.2">
      <c r="A506" s="152" t="s">
        <v>182</v>
      </c>
      <c r="B506" s="153" t="s">
        <v>183</v>
      </c>
      <c r="C506" s="145" t="s">
        <v>112</v>
      </c>
      <c r="D506" s="145" t="s">
        <v>39</v>
      </c>
      <c r="E506" s="150">
        <v>1</v>
      </c>
      <c r="F506" s="146">
        <v>7.13</v>
      </c>
      <c r="G506" s="151">
        <v>7.13</v>
      </c>
    </row>
    <row r="507" spans="1:7" s="32" customFormat="1" ht="12.75" customHeight="1" x14ac:dyDescent="0.2">
      <c r="A507" s="234" t="s">
        <v>118</v>
      </c>
      <c r="B507" s="235"/>
      <c r="C507" s="235"/>
      <c r="D507" s="235"/>
      <c r="E507" s="235"/>
      <c r="F507" s="235"/>
      <c r="G507" s="154">
        <v>1.46</v>
      </c>
    </row>
    <row r="508" spans="1:7" s="32" customFormat="1" ht="12.75" customHeight="1" x14ac:dyDescent="0.2">
      <c r="A508" s="234" t="s">
        <v>119</v>
      </c>
      <c r="B508" s="235"/>
      <c r="C508" s="235"/>
      <c r="D508" s="235"/>
      <c r="E508" s="235"/>
      <c r="F508" s="235"/>
      <c r="G508" s="154">
        <v>8.68</v>
      </c>
    </row>
    <row r="509" spans="1:7" s="32" customFormat="1" x14ac:dyDescent="0.2">
      <c r="A509" s="234" t="s">
        <v>120</v>
      </c>
      <c r="B509" s="235"/>
      <c r="C509" s="235"/>
      <c r="D509" s="235"/>
      <c r="E509" s="235"/>
      <c r="F509" s="235"/>
      <c r="G509" s="155">
        <v>10.14</v>
      </c>
    </row>
    <row r="510" spans="1:7" s="32" customFormat="1" x14ac:dyDescent="0.2">
      <c r="A510" s="234" t="s">
        <v>1019</v>
      </c>
      <c r="B510" s="235"/>
      <c r="C510" s="235"/>
      <c r="D510" s="235"/>
      <c r="E510" s="235"/>
      <c r="F510" s="235"/>
      <c r="G510" s="154">
        <v>1.68</v>
      </c>
    </row>
    <row r="511" spans="1:7" s="32" customFormat="1" x14ac:dyDescent="0.2">
      <c r="A511" s="234" t="s">
        <v>121</v>
      </c>
      <c r="B511" s="235"/>
      <c r="C511" s="235"/>
      <c r="D511" s="235"/>
      <c r="E511" s="235"/>
      <c r="F511" s="235"/>
      <c r="G511" s="154">
        <v>2.4899999997764826</v>
      </c>
    </row>
    <row r="512" spans="1:7" s="32" customFormat="1" x14ac:dyDescent="0.2">
      <c r="A512" s="234" t="s">
        <v>122</v>
      </c>
      <c r="B512" s="235"/>
      <c r="C512" s="235"/>
      <c r="D512" s="235"/>
      <c r="E512" s="235"/>
      <c r="F512" s="235"/>
      <c r="G512" s="154">
        <v>0</v>
      </c>
    </row>
    <row r="513" spans="1:7" s="32" customFormat="1" x14ac:dyDescent="0.2">
      <c r="A513" s="234" t="s">
        <v>123</v>
      </c>
      <c r="B513" s="235"/>
      <c r="C513" s="235"/>
      <c r="D513" s="235"/>
      <c r="E513" s="235"/>
      <c r="F513" s="235"/>
      <c r="G513" s="154">
        <v>4.17</v>
      </c>
    </row>
    <row r="514" spans="1:7" s="32" customFormat="1" x14ac:dyDescent="0.2">
      <c r="A514" s="234" t="s">
        <v>124</v>
      </c>
      <c r="B514" s="235"/>
      <c r="C514" s="235"/>
      <c r="D514" s="235"/>
      <c r="E514" s="235"/>
      <c r="F514" s="235"/>
      <c r="G514" s="155">
        <f>ROUND(G509+G513,2)</f>
        <v>14.31</v>
      </c>
    </row>
    <row r="515" spans="1:7" s="32" customFormat="1" x14ac:dyDescent="0.2">
      <c r="A515" s="234" t="s">
        <v>125</v>
      </c>
      <c r="B515" s="235"/>
      <c r="C515" s="235"/>
      <c r="D515" s="235"/>
      <c r="E515" s="235"/>
      <c r="F515" s="235"/>
      <c r="G515" s="154">
        <v>16.2</v>
      </c>
    </row>
    <row r="516" spans="1:7" s="32" customFormat="1" x14ac:dyDescent="0.2">
      <c r="A516" s="234" t="s">
        <v>126</v>
      </c>
      <c r="B516" s="235"/>
      <c r="C516" s="235"/>
      <c r="D516" s="235"/>
      <c r="E516" s="235"/>
      <c r="F516" s="235"/>
      <c r="G516" s="155">
        <f>ROUND(G514*G515,2)</f>
        <v>231.82</v>
      </c>
    </row>
    <row r="517" spans="1:7" s="32" customFormat="1" x14ac:dyDescent="0.2">
      <c r="A517" s="236"/>
      <c r="B517" s="237"/>
      <c r="C517" s="237"/>
      <c r="D517" s="237"/>
      <c r="E517" s="237"/>
      <c r="F517" s="237"/>
      <c r="G517" s="238"/>
    </row>
    <row r="518" spans="1:7" s="32" customFormat="1" x14ac:dyDescent="0.2">
      <c r="A518" s="147" t="s">
        <v>434</v>
      </c>
      <c r="B518" s="232" t="s">
        <v>697</v>
      </c>
      <c r="C518" s="232"/>
      <c r="D518" s="232"/>
      <c r="E518" s="232"/>
      <c r="F518" s="232"/>
      <c r="G518" s="233"/>
    </row>
    <row r="519" spans="1:7" s="32" customFormat="1" ht="51" x14ac:dyDescent="0.2">
      <c r="A519" s="147" t="s">
        <v>706</v>
      </c>
      <c r="B519" s="148" t="s">
        <v>707</v>
      </c>
      <c r="C519" s="149" t="s">
        <v>112</v>
      </c>
      <c r="D519" s="149" t="s">
        <v>38</v>
      </c>
      <c r="E519" s="150"/>
      <c r="F519" s="146"/>
      <c r="G519" s="151"/>
    </row>
    <row r="520" spans="1:7" s="32" customFormat="1" ht="63.75" x14ac:dyDescent="0.2">
      <c r="A520" s="152">
        <v>1525</v>
      </c>
      <c r="B520" s="153" t="s">
        <v>768</v>
      </c>
      <c r="C520" s="145" t="s">
        <v>128</v>
      </c>
      <c r="D520" s="145" t="s">
        <v>38</v>
      </c>
      <c r="E520" s="150">
        <v>1.26</v>
      </c>
      <c r="F520" s="146">
        <v>494.97</v>
      </c>
      <c r="G520" s="151">
        <v>623.66</v>
      </c>
    </row>
    <row r="521" spans="1:7" s="32" customFormat="1" x14ac:dyDescent="0.2">
      <c r="A521" s="152" t="s">
        <v>186</v>
      </c>
      <c r="B521" s="153" t="s">
        <v>187</v>
      </c>
      <c r="C521" s="145" t="s">
        <v>112</v>
      </c>
      <c r="D521" s="145" t="s">
        <v>115</v>
      </c>
      <c r="E521" s="150">
        <v>0.58699999999999997</v>
      </c>
      <c r="F521" s="146">
        <v>21.66</v>
      </c>
      <c r="G521" s="151">
        <v>12.71</v>
      </c>
    </row>
    <row r="522" spans="1:7" s="32" customFormat="1" ht="25.5" x14ac:dyDescent="0.2">
      <c r="A522" s="152" t="s">
        <v>150</v>
      </c>
      <c r="B522" s="153" t="s">
        <v>151</v>
      </c>
      <c r="C522" s="145" t="s">
        <v>112</v>
      </c>
      <c r="D522" s="145" t="s">
        <v>115</v>
      </c>
      <c r="E522" s="150">
        <v>0.88100000000000001</v>
      </c>
      <c r="F522" s="146">
        <v>19.41</v>
      </c>
      <c r="G522" s="151">
        <v>17.100000000000001</v>
      </c>
    </row>
    <row r="523" spans="1:7" s="32" customFormat="1" ht="51" x14ac:dyDescent="0.2">
      <c r="A523" s="152" t="s">
        <v>206</v>
      </c>
      <c r="B523" s="153" t="s">
        <v>207</v>
      </c>
      <c r="C523" s="145" t="s">
        <v>112</v>
      </c>
      <c r="D523" s="145" t="s">
        <v>138</v>
      </c>
      <c r="E523" s="150">
        <v>0.161</v>
      </c>
      <c r="F523" s="146">
        <v>1.39</v>
      </c>
      <c r="G523" s="151">
        <v>0.22</v>
      </c>
    </row>
    <row r="524" spans="1:7" s="32" customFormat="1" ht="51" x14ac:dyDescent="0.2">
      <c r="A524" s="152" t="s">
        <v>208</v>
      </c>
      <c r="B524" s="153" t="s">
        <v>209</v>
      </c>
      <c r="C524" s="145" t="s">
        <v>112</v>
      </c>
      <c r="D524" s="145" t="s">
        <v>141</v>
      </c>
      <c r="E524" s="150">
        <v>0.13300000000000001</v>
      </c>
      <c r="F524" s="146">
        <v>0.56999999999999995</v>
      </c>
      <c r="G524" s="151">
        <v>0.08</v>
      </c>
    </row>
    <row r="525" spans="1:7" s="32" customFormat="1" x14ac:dyDescent="0.2">
      <c r="A525" s="234" t="s">
        <v>118</v>
      </c>
      <c r="B525" s="235"/>
      <c r="C525" s="235"/>
      <c r="D525" s="235"/>
      <c r="E525" s="235"/>
      <c r="F525" s="235"/>
      <c r="G525" s="154">
        <v>16.260000000000002</v>
      </c>
    </row>
    <row r="526" spans="1:7" s="32" customFormat="1" x14ac:dyDescent="0.2">
      <c r="A526" s="234" t="s">
        <v>119</v>
      </c>
      <c r="B526" s="235"/>
      <c r="C526" s="235"/>
      <c r="D526" s="235"/>
      <c r="E526" s="235"/>
      <c r="F526" s="235"/>
      <c r="G526" s="154">
        <v>637.52</v>
      </c>
    </row>
    <row r="527" spans="1:7" s="32" customFormat="1" x14ac:dyDescent="0.2">
      <c r="A527" s="234" t="s">
        <v>120</v>
      </c>
      <c r="B527" s="235"/>
      <c r="C527" s="235"/>
      <c r="D527" s="235"/>
      <c r="E527" s="235"/>
      <c r="F527" s="235"/>
      <c r="G527" s="155">
        <v>653.78</v>
      </c>
    </row>
    <row r="528" spans="1:7" s="32" customFormat="1" x14ac:dyDescent="0.2">
      <c r="A528" s="234" t="s">
        <v>1019</v>
      </c>
      <c r="B528" s="235"/>
      <c r="C528" s="235"/>
      <c r="D528" s="235"/>
      <c r="E528" s="235"/>
      <c r="F528" s="235"/>
      <c r="G528" s="154">
        <v>18.7</v>
      </c>
    </row>
    <row r="529" spans="1:7" s="32" customFormat="1" x14ac:dyDescent="0.2">
      <c r="A529" s="234" t="s">
        <v>121</v>
      </c>
      <c r="B529" s="235"/>
      <c r="C529" s="235"/>
      <c r="D529" s="235"/>
      <c r="E529" s="235"/>
      <c r="F529" s="235"/>
      <c r="G529" s="154">
        <v>141.21000000022352</v>
      </c>
    </row>
    <row r="530" spans="1:7" s="32" customFormat="1" x14ac:dyDescent="0.2">
      <c r="A530" s="234" t="s">
        <v>122</v>
      </c>
      <c r="B530" s="235"/>
      <c r="C530" s="235"/>
      <c r="D530" s="235"/>
      <c r="E530" s="235"/>
      <c r="F530" s="235"/>
      <c r="G530" s="154">
        <v>0</v>
      </c>
    </row>
    <row r="531" spans="1:7" s="32" customFormat="1" x14ac:dyDescent="0.2">
      <c r="A531" s="234" t="s">
        <v>123</v>
      </c>
      <c r="B531" s="235"/>
      <c r="C531" s="235"/>
      <c r="D531" s="235"/>
      <c r="E531" s="235"/>
      <c r="F531" s="235"/>
      <c r="G531" s="154">
        <v>159.91000000000008</v>
      </c>
    </row>
    <row r="532" spans="1:7" s="32" customFormat="1" x14ac:dyDescent="0.2">
      <c r="A532" s="234" t="s">
        <v>124</v>
      </c>
      <c r="B532" s="235"/>
      <c r="C532" s="235"/>
      <c r="D532" s="235"/>
      <c r="E532" s="235"/>
      <c r="F532" s="235"/>
      <c r="G532" s="155">
        <f>ROUND(G527+G531,2)</f>
        <v>813.69</v>
      </c>
    </row>
    <row r="533" spans="1:7" s="32" customFormat="1" x14ac:dyDescent="0.2">
      <c r="A533" s="234" t="s">
        <v>125</v>
      </c>
      <c r="B533" s="235"/>
      <c r="C533" s="235"/>
      <c r="D533" s="235"/>
      <c r="E533" s="235"/>
      <c r="F533" s="235"/>
      <c r="G533" s="154">
        <v>1</v>
      </c>
    </row>
    <row r="534" spans="1:7" s="32" customFormat="1" x14ac:dyDescent="0.2">
      <c r="A534" s="234" t="s">
        <v>126</v>
      </c>
      <c r="B534" s="235"/>
      <c r="C534" s="235"/>
      <c r="D534" s="235"/>
      <c r="E534" s="235"/>
      <c r="F534" s="235"/>
      <c r="G534" s="155">
        <f>ROUND(G532*G533,2)</f>
        <v>813.69</v>
      </c>
    </row>
    <row r="535" spans="1:7" s="32" customFormat="1" x14ac:dyDescent="0.2">
      <c r="A535" s="239" t="s">
        <v>951</v>
      </c>
      <c r="B535" s="240"/>
      <c r="C535" s="240"/>
      <c r="D535" s="240"/>
      <c r="E535" s="240"/>
      <c r="F535" s="240"/>
      <c r="G535" s="241"/>
    </row>
    <row r="536" spans="1:7" s="32" customFormat="1" x14ac:dyDescent="0.2">
      <c r="A536" s="147" t="s">
        <v>698</v>
      </c>
      <c r="B536" s="232" t="s">
        <v>699</v>
      </c>
      <c r="C536" s="232"/>
      <c r="D536" s="232"/>
      <c r="E536" s="232"/>
      <c r="F536" s="232"/>
      <c r="G536" s="233"/>
    </row>
    <row r="537" spans="1:7" s="32" customFormat="1" ht="38.25" x14ac:dyDescent="0.2">
      <c r="A537" s="147" t="s">
        <v>87</v>
      </c>
      <c r="B537" s="148" t="s">
        <v>88</v>
      </c>
      <c r="C537" s="149" t="s">
        <v>112</v>
      </c>
      <c r="D537" s="149" t="s">
        <v>38</v>
      </c>
      <c r="E537" s="150"/>
      <c r="F537" s="146"/>
      <c r="G537" s="151"/>
    </row>
    <row r="538" spans="1:7" s="32" customFormat="1" ht="76.5" x14ac:dyDescent="0.2">
      <c r="A538" s="152" t="s">
        <v>188</v>
      </c>
      <c r="B538" s="153" t="s">
        <v>189</v>
      </c>
      <c r="C538" s="145" t="s">
        <v>112</v>
      </c>
      <c r="D538" s="145" t="s">
        <v>138</v>
      </c>
      <c r="E538" s="150">
        <v>5.4000000000000003E-3</v>
      </c>
      <c r="F538" s="146">
        <v>318.14</v>
      </c>
      <c r="G538" s="151">
        <v>1.72</v>
      </c>
    </row>
    <row r="539" spans="1:7" s="32" customFormat="1" ht="76.5" x14ac:dyDescent="0.2">
      <c r="A539" s="152" t="s">
        <v>190</v>
      </c>
      <c r="B539" s="153" t="s">
        <v>191</v>
      </c>
      <c r="C539" s="145" t="s">
        <v>112</v>
      </c>
      <c r="D539" s="145" t="s">
        <v>141</v>
      </c>
      <c r="E539" s="150">
        <v>5.9999999999999995E-4</v>
      </c>
      <c r="F539" s="146">
        <v>68.98</v>
      </c>
      <c r="G539" s="151">
        <v>0.04</v>
      </c>
    </row>
    <row r="540" spans="1:7" s="32" customFormat="1" ht="25.5" x14ac:dyDescent="0.2">
      <c r="A540" s="152" t="s">
        <v>150</v>
      </c>
      <c r="B540" s="153" t="s">
        <v>151</v>
      </c>
      <c r="C540" s="145" t="s">
        <v>112</v>
      </c>
      <c r="D540" s="145" t="s">
        <v>115</v>
      </c>
      <c r="E540" s="150">
        <v>0.78659999999999997</v>
      </c>
      <c r="F540" s="146">
        <v>19.41</v>
      </c>
      <c r="G540" s="151">
        <v>15.27</v>
      </c>
    </row>
    <row r="541" spans="1:7" s="32" customFormat="1" ht="51" x14ac:dyDescent="0.2">
      <c r="A541" s="152" t="s">
        <v>192</v>
      </c>
      <c r="B541" s="153" t="s">
        <v>193</v>
      </c>
      <c r="C541" s="145" t="s">
        <v>112</v>
      </c>
      <c r="D541" s="145" t="s">
        <v>138</v>
      </c>
      <c r="E541" s="150">
        <v>0.19620000000000001</v>
      </c>
      <c r="F541" s="146">
        <v>31.1</v>
      </c>
      <c r="G541" s="151">
        <v>6.1</v>
      </c>
    </row>
    <row r="542" spans="1:7" s="32" customFormat="1" x14ac:dyDescent="0.2">
      <c r="A542" s="234" t="s">
        <v>118</v>
      </c>
      <c r="B542" s="235"/>
      <c r="C542" s="235"/>
      <c r="D542" s="235"/>
      <c r="E542" s="235"/>
      <c r="F542" s="235"/>
      <c r="G542" s="154">
        <v>10.95</v>
      </c>
    </row>
    <row r="543" spans="1:7" s="32" customFormat="1" x14ac:dyDescent="0.2">
      <c r="A543" s="234" t="s">
        <v>119</v>
      </c>
      <c r="B543" s="235"/>
      <c r="C543" s="235"/>
      <c r="D543" s="235"/>
      <c r="E543" s="235"/>
      <c r="F543" s="235"/>
      <c r="G543" s="154">
        <v>12.18</v>
      </c>
    </row>
    <row r="544" spans="1:7" s="32" customFormat="1" x14ac:dyDescent="0.2">
      <c r="A544" s="234" t="s">
        <v>120</v>
      </c>
      <c r="B544" s="235"/>
      <c r="C544" s="235"/>
      <c r="D544" s="235"/>
      <c r="E544" s="235"/>
      <c r="F544" s="235"/>
      <c r="G544" s="155">
        <v>23.13</v>
      </c>
    </row>
    <row r="545" spans="1:7" s="32" customFormat="1" x14ac:dyDescent="0.2">
      <c r="A545" s="234" t="s">
        <v>1019</v>
      </c>
      <c r="B545" s="235"/>
      <c r="C545" s="235"/>
      <c r="D545" s="235"/>
      <c r="E545" s="235"/>
      <c r="F545" s="235"/>
      <c r="G545" s="154">
        <v>12.59</v>
      </c>
    </row>
    <row r="546" spans="1:7" s="32" customFormat="1" x14ac:dyDescent="0.2">
      <c r="A546" s="234" t="s">
        <v>121</v>
      </c>
      <c r="B546" s="235"/>
      <c r="C546" s="235"/>
      <c r="D546" s="235"/>
      <c r="E546" s="235"/>
      <c r="F546" s="235"/>
      <c r="G546" s="154">
        <v>7.5</v>
      </c>
    </row>
    <row r="547" spans="1:7" s="32" customFormat="1" x14ac:dyDescent="0.2">
      <c r="A547" s="234" t="s">
        <v>122</v>
      </c>
      <c r="B547" s="235"/>
      <c r="C547" s="235"/>
      <c r="D547" s="235"/>
      <c r="E547" s="235"/>
      <c r="F547" s="235"/>
      <c r="G547" s="154">
        <v>0</v>
      </c>
    </row>
    <row r="548" spans="1:7" s="32" customFormat="1" x14ac:dyDescent="0.2">
      <c r="A548" s="234" t="s">
        <v>123</v>
      </c>
      <c r="B548" s="235"/>
      <c r="C548" s="235"/>
      <c r="D548" s="235"/>
      <c r="E548" s="235"/>
      <c r="F548" s="235"/>
      <c r="G548" s="154">
        <v>20.09</v>
      </c>
    </row>
    <row r="549" spans="1:7" s="32" customFormat="1" x14ac:dyDescent="0.2">
      <c r="A549" s="234" t="s">
        <v>124</v>
      </c>
      <c r="B549" s="235"/>
      <c r="C549" s="235"/>
      <c r="D549" s="235"/>
      <c r="E549" s="235"/>
      <c r="F549" s="235"/>
      <c r="G549" s="155">
        <f>ROUND(G544+G548,2)</f>
        <v>43.22</v>
      </c>
    </row>
    <row r="550" spans="1:7" s="32" customFormat="1" x14ac:dyDescent="0.2">
      <c r="A550" s="234" t="s">
        <v>125</v>
      </c>
      <c r="B550" s="235"/>
      <c r="C550" s="235"/>
      <c r="D550" s="235"/>
      <c r="E550" s="235"/>
      <c r="F550" s="235"/>
      <c r="G550" s="154">
        <v>16.02</v>
      </c>
    </row>
    <row r="551" spans="1:7" s="32" customFormat="1" x14ac:dyDescent="0.2">
      <c r="A551" s="234" t="s">
        <v>126</v>
      </c>
      <c r="B551" s="235"/>
      <c r="C551" s="235"/>
      <c r="D551" s="235"/>
      <c r="E551" s="235"/>
      <c r="F551" s="235"/>
      <c r="G551" s="155">
        <f>ROUND(G549*G550,2)</f>
        <v>692.38</v>
      </c>
    </row>
    <row r="552" spans="1:7" s="32" customFormat="1" x14ac:dyDescent="0.2">
      <c r="A552" s="236"/>
      <c r="B552" s="237"/>
      <c r="C552" s="237"/>
      <c r="D552" s="237"/>
      <c r="E552" s="237"/>
      <c r="F552" s="237"/>
      <c r="G552" s="238"/>
    </row>
    <row r="553" spans="1:7" s="32" customFormat="1" ht="51" x14ac:dyDescent="0.2">
      <c r="A553" s="147" t="s">
        <v>89</v>
      </c>
      <c r="B553" s="148" t="s">
        <v>90</v>
      </c>
      <c r="C553" s="149" t="s">
        <v>112</v>
      </c>
      <c r="D553" s="149" t="s">
        <v>38</v>
      </c>
      <c r="E553" s="150"/>
      <c r="F553" s="146"/>
      <c r="G553" s="151"/>
    </row>
    <row r="554" spans="1:7" s="32" customFormat="1" x14ac:dyDescent="0.2">
      <c r="A554" s="152" t="s">
        <v>186</v>
      </c>
      <c r="B554" s="153" t="s">
        <v>187</v>
      </c>
      <c r="C554" s="145" t="s">
        <v>112</v>
      </c>
      <c r="D554" s="145" t="s">
        <v>115</v>
      </c>
      <c r="E554" s="150">
        <v>0.96599999999999997</v>
      </c>
      <c r="F554" s="146">
        <v>21.66</v>
      </c>
      <c r="G554" s="151">
        <v>20.92</v>
      </c>
    </row>
    <row r="555" spans="1:7" s="32" customFormat="1" ht="25.5" x14ac:dyDescent="0.2">
      <c r="A555" s="152" t="s">
        <v>150</v>
      </c>
      <c r="B555" s="153" t="s">
        <v>151</v>
      </c>
      <c r="C555" s="145" t="s">
        <v>112</v>
      </c>
      <c r="D555" s="145" t="s">
        <v>115</v>
      </c>
      <c r="E555" s="150">
        <v>3.1259999999999999</v>
      </c>
      <c r="F555" s="146">
        <v>19.41</v>
      </c>
      <c r="G555" s="151">
        <v>60.68</v>
      </c>
    </row>
    <row r="556" spans="1:7" s="32" customFormat="1" x14ac:dyDescent="0.2">
      <c r="A556" s="234" t="s">
        <v>118</v>
      </c>
      <c r="B556" s="235"/>
      <c r="C556" s="235"/>
      <c r="D556" s="235"/>
      <c r="E556" s="235"/>
      <c r="F556" s="235"/>
      <c r="G556" s="154">
        <v>43.87</v>
      </c>
    </row>
    <row r="557" spans="1:7" s="32" customFormat="1" x14ac:dyDescent="0.2">
      <c r="A557" s="234" t="s">
        <v>119</v>
      </c>
      <c r="B557" s="235"/>
      <c r="C557" s="235"/>
      <c r="D557" s="235"/>
      <c r="E557" s="235"/>
      <c r="F557" s="235"/>
      <c r="G557" s="154">
        <v>37.729999999999997</v>
      </c>
    </row>
    <row r="558" spans="1:7" s="32" customFormat="1" x14ac:dyDescent="0.2">
      <c r="A558" s="234" t="s">
        <v>120</v>
      </c>
      <c r="B558" s="235"/>
      <c r="C558" s="235"/>
      <c r="D558" s="235"/>
      <c r="E558" s="235"/>
      <c r="F558" s="235"/>
      <c r="G558" s="155">
        <v>81.599999999999994</v>
      </c>
    </row>
    <row r="559" spans="1:7" s="32" customFormat="1" x14ac:dyDescent="0.2">
      <c r="A559" s="234" t="s">
        <v>1019</v>
      </c>
      <c r="B559" s="235"/>
      <c r="C559" s="235"/>
      <c r="D559" s="235"/>
      <c r="E559" s="235"/>
      <c r="F559" s="235"/>
      <c r="G559" s="154">
        <v>50.459999999776485</v>
      </c>
    </row>
    <row r="560" spans="1:7" s="32" customFormat="1" x14ac:dyDescent="0.2">
      <c r="A560" s="234" t="s">
        <v>121</v>
      </c>
      <c r="B560" s="235"/>
      <c r="C560" s="235"/>
      <c r="D560" s="235"/>
      <c r="E560" s="235"/>
      <c r="F560" s="235"/>
      <c r="G560" s="154">
        <v>27.73</v>
      </c>
    </row>
    <row r="561" spans="1:7" s="32" customFormat="1" x14ac:dyDescent="0.2">
      <c r="A561" s="234" t="s">
        <v>122</v>
      </c>
      <c r="B561" s="235"/>
      <c r="C561" s="235"/>
      <c r="D561" s="235"/>
      <c r="E561" s="235"/>
      <c r="F561" s="235"/>
      <c r="G561" s="154">
        <v>0</v>
      </c>
    </row>
    <row r="562" spans="1:7" s="32" customFormat="1" x14ac:dyDescent="0.2">
      <c r="A562" s="234" t="s">
        <v>123</v>
      </c>
      <c r="B562" s="235"/>
      <c r="C562" s="235"/>
      <c r="D562" s="235"/>
      <c r="E562" s="235"/>
      <c r="F562" s="235"/>
      <c r="G562" s="154">
        <v>78.19</v>
      </c>
    </row>
    <row r="563" spans="1:7" s="32" customFormat="1" x14ac:dyDescent="0.2">
      <c r="A563" s="234" t="s">
        <v>124</v>
      </c>
      <c r="B563" s="235"/>
      <c r="C563" s="235"/>
      <c r="D563" s="235"/>
      <c r="E563" s="235"/>
      <c r="F563" s="235"/>
      <c r="G563" s="155">
        <f>ROUND(G558+G562,2)</f>
        <v>159.79</v>
      </c>
    </row>
    <row r="564" spans="1:7" s="32" customFormat="1" x14ac:dyDescent="0.2">
      <c r="A564" s="234" t="s">
        <v>125</v>
      </c>
      <c r="B564" s="235"/>
      <c r="C564" s="235"/>
      <c r="D564" s="235"/>
      <c r="E564" s="235"/>
      <c r="F564" s="235"/>
      <c r="G564" s="154">
        <v>9.6</v>
      </c>
    </row>
    <row r="565" spans="1:7" s="32" customFormat="1" x14ac:dyDescent="0.2">
      <c r="A565" s="234" t="s">
        <v>126</v>
      </c>
      <c r="B565" s="235"/>
      <c r="C565" s="235"/>
      <c r="D565" s="235"/>
      <c r="E565" s="235"/>
      <c r="F565" s="235"/>
      <c r="G565" s="155">
        <f>ROUND(G563*G564,2)</f>
        <v>1533.98</v>
      </c>
    </row>
    <row r="566" spans="1:7" s="32" customFormat="1" x14ac:dyDescent="0.2">
      <c r="A566" s="236"/>
      <c r="B566" s="237"/>
      <c r="C566" s="237"/>
      <c r="D566" s="237"/>
      <c r="E566" s="237"/>
      <c r="F566" s="237"/>
      <c r="G566" s="238"/>
    </row>
    <row r="567" spans="1:7" s="32" customFormat="1" ht="63.75" x14ac:dyDescent="0.2">
      <c r="A567" s="147" t="s">
        <v>798</v>
      </c>
      <c r="B567" s="148" t="s">
        <v>799</v>
      </c>
      <c r="C567" s="149" t="s">
        <v>112</v>
      </c>
      <c r="D567" s="149" t="s">
        <v>38</v>
      </c>
      <c r="E567" s="150"/>
      <c r="F567" s="146"/>
      <c r="G567" s="151"/>
    </row>
    <row r="568" spans="1:7" s="32" customFormat="1" x14ac:dyDescent="0.2">
      <c r="A568" s="152" t="s">
        <v>186</v>
      </c>
      <c r="B568" s="153" t="s">
        <v>187</v>
      </c>
      <c r="C568" s="145" t="s">
        <v>112</v>
      </c>
      <c r="D568" s="145" t="s">
        <v>115</v>
      </c>
      <c r="E568" s="150">
        <v>8.5999999999999993E-2</v>
      </c>
      <c r="F568" s="146">
        <v>21.66</v>
      </c>
      <c r="G568" s="151">
        <v>1.86</v>
      </c>
    </row>
    <row r="569" spans="1:7" s="32" customFormat="1" ht="25.5" x14ac:dyDescent="0.2">
      <c r="A569" s="152" t="s">
        <v>150</v>
      </c>
      <c r="B569" s="153" t="s">
        <v>151</v>
      </c>
      <c r="C569" s="145" t="s">
        <v>112</v>
      </c>
      <c r="D569" s="145" t="s">
        <v>115</v>
      </c>
      <c r="E569" s="150">
        <v>0.13600000000000001</v>
      </c>
      <c r="F569" s="146">
        <v>19.41</v>
      </c>
      <c r="G569" s="151">
        <v>2.64</v>
      </c>
    </row>
    <row r="570" spans="1:7" s="32" customFormat="1" ht="51" x14ac:dyDescent="0.2">
      <c r="A570" s="152" t="s">
        <v>821</v>
      </c>
      <c r="B570" s="153" t="s">
        <v>822</v>
      </c>
      <c r="C570" s="145" t="s">
        <v>112</v>
      </c>
      <c r="D570" s="145" t="s">
        <v>138</v>
      </c>
      <c r="E570" s="150">
        <v>0.32800000000000001</v>
      </c>
      <c r="F570" s="146">
        <v>120.56</v>
      </c>
      <c r="G570" s="151">
        <v>39.54</v>
      </c>
    </row>
    <row r="571" spans="1:7" s="32" customFormat="1" ht="51" x14ac:dyDescent="0.2">
      <c r="A571" s="152" t="s">
        <v>823</v>
      </c>
      <c r="B571" s="153" t="s">
        <v>824</v>
      </c>
      <c r="C571" s="145" t="s">
        <v>112</v>
      </c>
      <c r="D571" s="145" t="s">
        <v>141</v>
      </c>
      <c r="E571" s="150">
        <v>0.16400000000000001</v>
      </c>
      <c r="F571" s="146">
        <v>64.680000000000007</v>
      </c>
      <c r="G571" s="151">
        <v>10.61</v>
      </c>
    </row>
    <row r="572" spans="1:7" s="32" customFormat="1" x14ac:dyDescent="0.2">
      <c r="A572" s="234" t="s">
        <v>118</v>
      </c>
      <c r="B572" s="235"/>
      <c r="C572" s="235"/>
      <c r="D572" s="235"/>
      <c r="E572" s="235"/>
      <c r="F572" s="235"/>
      <c r="G572" s="154">
        <v>11.29</v>
      </c>
    </row>
    <row r="573" spans="1:7" s="32" customFormat="1" x14ac:dyDescent="0.2">
      <c r="A573" s="234" t="s">
        <v>119</v>
      </c>
      <c r="B573" s="235"/>
      <c r="C573" s="235"/>
      <c r="D573" s="235"/>
      <c r="E573" s="235"/>
      <c r="F573" s="235"/>
      <c r="G573" s="154">
        <v>43.36</v>
      </c>
    </row>
    <row r="574" spans="1:7" s="32" customFormat="1" x14ac:dyDescent="0.2">
      <c r="A574" s="234" t="s">
        <v>120</v>
      </c>
      <c r="B574" s="235"/>
      <c r="C574" s="235"/>
      <c r="D574" s="235"/>
      <c r="E574" s="235"/>
      <c r="F574" s="235"/>
      <c r="G574" s="155">
        <v>54.65</v>
      </c>
    </row>
    <row r="575" spans="1:7" s="32" customFormat="1" x14ac:dyDescent="0.2">
      <c r="A575" s="234" t="s">
        <v>1019</v>
      </c>
      <c r="B575" s="235"/>
      <c r="C575" s="235"/>
      <c r="D575" s="235"/>
      <c r="E575" s="235"/>
      <c r="F575" s="235"/>
      <c r="G575" s="154">
        <v>12.98</v>
      </c>
    </row>
    <row r="576" spans="1:7" s="32" customFormat="1" x14ac:dyDescent="0.2">
      <c r="A576" s="234" t="s">
        <v>121</v>
      </c>
      <c r="B576" s="235"/>
      <c r="C576" s="235"/>
      <c r="D576" s="235"/>
      <c r="E576" s="235"/>
      <c r="F576" s="235"/>
      <c r="G576" s="154">
        <v>14.209999999776482</v>
      </c>
    </row>
    <row r="577" spans="1:7" s="32" customFormat="1" x14ac:dyDescent="0.2">
      <c r="A577" s="234" t="s">
        <v>122</v>
      </c>
      <c r="B577" s="235"/>
      <c r="C577" s="235"/>
      <c r="D577" s="235"/>
      <c r="E577" s="235"/>
      <c r="F577" s="235"/>
      <c r="G577" s="154">
        <v>0</v>
      </c>
    </row>
    <row r="578" spans="1:7" s="32" customFormat="1" x14ac:dyDescent="0.2">
      <c r="A578" s="234" t="s">
        <v>123</v>
      </c>
      <c r="B578" s="235"/>
      <c r="C578" s="235"/>
      <c r="D578" s="235"/>
      <c r="E578" s="235"/>
      <c r="F578" s="235"/>
      <c r="G578" s="154">
        <v>27.190000000000005</v>
      </c>
    </row>
    <row r="579" spans="1:7" s="32" customFormat="1" x14ac:dyDescent="0.2">
      <c r="A579" s="234" t="s">
        <v>124</v>
      </c>
      <c r="B579" s="235"/>
      <c r="C579" s="235"/>
      <c r="D579" s="235"/>
      <c r="E579" s="235"/>
      <c r="F579" s="235"/>
      <c r="G579" s="155">
        <f>ROUND(G574+G578,2)</f>
        <v>81.84</v>
      </c>
    </row>
    <row r="580" spans="1:7" s="32" customFormat="1" x14ac:dyDescent="0.2">
      <c r="A580" s="234" t="s">
        <v>125</v>
      </c>
      <c r="B580" s="235"/>
      <c r="C580" s="235"/>
      <c r="D580" s="235"/>
      <c r="E580" s="235"/>
      <c r="F580" s="235"/>
      <c r="G580" s="154">
        <v>10.58</v>
      </c>
    </row>
    <row r="581" spans="1:7" s="32" customFormat="1" x14ac:dyDescent="0.2">
      <c r="A581" s="234" t="s">
        <v>126</v>
      </c>
      <c r="B581" s="235"/>
      <c r="C581" s="235"/>
      <c r="D581" s="235"/>
      <c r="E581" s="235"/>
      <c r="F581" s="235"/>
      <c r="G581" s="155">
        <f>ROUND(G579*G580,2)</f>
        <v>865.87</v>
      </c>
    </row>
    <row r="582" spans="1:7" s="32" customFormat="1" x14ac:dyDescent="0.2">
      <c r="A582" s="236"/>
      <c r="B582" s="237"/>
      <c r="C582" s="237"/>
      <c r="D582" s="237"/>
      <c r="E582" s="237"/>
      <c r="F582" s="237"/>
      <c r="G582" s="238"/>
    </row>
    <row r="583" spans="1:7" s="32" customFormat="1" ht="51" x14ac:dyDescent="0.2">
      <c r="A583" s="147" t="s">
        <v>91</v>
      </c>
      <c r="B583" s="148" t="s">
        <v>92</v>
      </c>
      <c r="C583" s="149" t="s">
        <v>112</v>
      </c>
      <c r="D583" s="149" t="s">
        <v>93</v>
      </c>
      <c r="E583" s="150"/>
      <c r="F583" s="146"/>
      <c r="G583" s="151"/>
    </row>
    <row r="584" spans="1:7" s="32" customFormat="1" ht="76.5" x14ac:dyDescent="0.2">
      <c r="A584" s="152" t="s">
        <v>166</v>
      </c>
      <c r="B584" s="153" t="s">
        <v>167</v>
      </c>
      <c r="C584" s="145" t="s">
        <v>112</v>
      </c>
      <c r="D584" s="145" t="s">
        <v>138</v>
      </c>
      <c r="E584" s="150">
        <v>1.3899999999999999E-2</v>
      </c>
      <c r="F584" s="146">
        <v>184.84</v>
      </c>
      <c r="G584" s="151">
        <v>2.57</v>
      </c>
    </row>
    <row r="585" spans="1:7" s="32" customFormat="1" ht="76.5" x14ac:dyDescent="0.2">
      <c r="A585" s="152" t="s">
        <v>168</v>
      </c>
      <c r="B585" s="153" t="s">
        <v>169</v>
      </c>
      <c r="C585" s="145" t="s">
        <v>112</v>
      </c>
      <c r="D585" s="145" t="s">
        <v>141</v>
      </c>
      <c r="E585" s="150">
        <v>6.0000000000000001E-3</v>
      </c>
      <c r="F585" s="146">
        <v>59.14</v>
      </c>
      <c r="G585" s="151">
        <v>0.35</v>
      </c>
    </row>
    <row r="586" spans="1:7" s="32" customFormat="1" x14ac:dyDescent="0.2">
      <c r="A586" s="234" t="s">
        <v>118</v>
      </c>
      <c r="B586" s="235"/>
      <c r="C586" s="235"/>
      <c r="D586" s="235"/>
      <c r="E586" s="235"/>
      <c r="F586" s="235"/>
      <c r="G586" s="154">
        <v>0.28000000000000003</v>
      </c>
    </row>
    <row r="587" spans="1:7" s="32" customFormat="1" x14ac:dyDescent="0.2">
      <c r="A587" s="234" t="s">
        <v>119</v>
      </c>
      <c r="B587" s="235"/>
      <c r="C587" s="235"/>
      <c r="D587" s="235"/>
      <c r="E587" s="235"/>
      <c r="F587" s="235"/>
      <c r="G587" s="154">
        <v>2.6399999999999997</v>
      </c>
    </row>
    <row r="588" spans="1:7" s="32" customFormat="1" ht="12.6" customHeight="1" x14ac:dyDescent="0.2">
      <c r="A588" s="234" t="s">
        <v>120</v>
      </c>
      <c r="B588" s="235"/>
      <c r="C588" s="235"/>
      <c r="D588" s="235"/>
      <c r="E588" s="235"/>
      <c r="F588" s="235"/>
      <c r="G588" s="155">
        <v>2.92</v>
      </c>
    </row>
    <row r="589" spans="1:7" s="32" customFormat="1" x14ac:dyDescent="0.2">
      <c r="A589" s="234" t="s">
        <v>1019</v>
      </c>
      <c r="B589" s="235"/>
      <c r="C589" s="235"/>
      <c r="D589" s="235"/>
      <c r="E589" s="235"/>
      <c r="F589" s="235"/>
      <c r="G589" s="154">
        <v>0.33</v>
      </c>
    </row>
    <row r="590" spans="1:7" s="32" customFormat="1" x14ac:dyDescent="0.2">
      <c r="A590" s="234" t="s">
        <v>121</v>
      </c>
      <c r="B590" s="235"/>
      <c r="C590" s="235"/>
      <c r="D590" s="235"/>
      <c r="E590" s="235"/>
      <c r="F590" s="235"/>
      <c r="G590" s="154">
        <v>0.68000000000000027</v>
      </c>
    </row>
    <row r="591" spans="1:7" s="32" customFormat="1" x14ac:dyDescent="0.2">
      <c r="A591" s="234" t="s">
        <v>122</v>
      </c>
      <c r="B591" s="235"/>
      <c r="C591" s="235"/>
      <c r="D591" s="235"/>
      <c r="E591" s="235"/>
      <c r="F591" s="235"/>
      <c r="G591" s="154">
        <v>0</v>
      </c>
    </row>
    <row r="592" spans="1:7" s="32" customFormat="1" x14ac:dyDescent="0.2">
      <c r="A592" s="234" t="s">
        <v>123</v>
      </c>
      <c r="B592" s="235"/>
      <c r="C592" s="235"/>
      <c r="D592" s="235"/>
      <c r="E592" s="235"/>
      <c r="F592" s="235"/>
      <c r="G592" s="154">
        <v>1.0100000000000002</v>
      </c>
    </row>
    <row r="593" spans="1:7" s="32" customFormat="1" x14ac:dyDescent="0.2">
      <c r="A593" s="234" t="s">
        <v>124</v>
      </c>
      <c r="B593" s="235"/>
      <c r="C593" s="235"/>
      <c r="D593" s="235"/>
      <c r="E593" s="235"/>
      <c r="F593" s="235"/>
      <c r="G593" s="155">
        <f>ROUND(G588+G592,2)</f>
        <v>3.93</v>
      </c>
    </row>
    <row r="594" spans="1:7" s="32" customFormat="1" x14ac:dyDescent="0.2">
      <c r="A594" s="234" t="s">
        <v>125</v>
      </c>
      <c r="B594" s="235"/>
      <c r="C594" s="235"/>
      <c r="D594" s="235"/>
      <c r="E594" s="235"/>
      <c r="F594" s="235"/>
      <c r="G594" s="154">
        <v>36.229999999999997</v>
      </c>
    </row>
    <row r="595" spans="1:7" s="32" customFormat="1" x14ac:dyDescent="0.2">
      <c r="A595" s="234" t="s">
        <v>126</v>
      </c>
      <c r="B595" s="235"/>
      <c r="C595" s="235"/>
      <c r="D595" s="235"/>
      <c r="E595" s="235"/>
      <c r="F595" s="235"/>
      <c r="G595" s="155">
        <f>ROUND(G593*G594,2)</f>
        <v>142.38</v>
      </c>
    </row>
    <row r="596" spans="1:7" s="32" customFormat="1" x14ac:dyDescent="0.2">
      <c r="A596" s="236"/>
      <c r="B596" s="237"/>
      <c r="C596" s="237"/>
      <c r="D596" s="237"/>
      <c r="E596" s="237"/>
      <c r="F596" s="237"/>
      <c r="G596" s="238"/>
    </row>
    <row r="597" spans="1:7" s="32" customFormat="1" ht="76.5" x14ac:dyDescent="0.2">
      <c r="A597" s="147" t="s">
        <v>94</v>
      </c>
      <c r="B597" s="148" t="s">
        <v>95</v>
      </c>
      <c r="C597" s="149" t="s">
        <v>112</v>
      </c>
      <c r="D597" s="149" t="s">
        <v>38</v>
      </c>
      <c r="E597" s="150"/>
      <c r="F597" s="146"/>
      <c r="G597" s="151"/>
    </row>
    <row r="598" spans="1:7" s="32" customFormat="1" ht="51" x14ac:dyDescent="0.2">
      <c r="A598" s="152" t="s">
        <v>172</v>
      </c>
      <c r="B598" s="153" t="s">
        <v>173</v>
      </c>
      <c r="C598" s="145" t="s">
        <v>112</v>
      </c>
      <c r="D598" s="145" t="s">
        <v>138</v>
      </c>
      <c r="E598" s="150">
        <v>8.3000000000000001E-3</v>
      </c>
      <c r="F598" s="146">
        <v>161.37</v>
      </c>
      <c r="G598" s="151">
        <v>1.34</v>
      </c>
    </row>
    <row r="599" spans="1:7" s="32" customFormat="1" ht="51" x14ac:dyDescent="0.2">
      <c r="A599" s="152" t="s">
        <v>174</v>
      </c>
      <c r="B599" s="153" t="s">
        <v>175</v>
      </c>
      <c r="C599" s="145" t="s">
        <v>112</v>
      </c>
      <c r="D599" s="145" t="s">
        <v>141</v>
      </c>
      <c r="E599" s="150">
        <v>1.5100000000000001E-2</v>
      </c>
      <c r="F599" s="146">
        <v>68.52</v>
      </c>
      <c r="G599" s="151">
        <v>1.03</v>
      </c>
    </row>
    <row r="600" spans="1:7" s="32" customFormat="1" ht="76.5" x14ac:dyDescent="0.2">
      <c r="A600" s="152" t="s">
        <v>166</v>
      </c>
      <c r="B600" s="153" t="s">
        <v>167</v>
      </c>
      <c r="C600" s="145" t="s">
        <v>112</v>
      </c>
      <c r="D600" s="145" t="s">
        <v>138</v>
      </c>
      <c r="E600" s="150">
        <v>2.6700000000000002E-2</v>
      </c>
      <c r="F600" s="146">
        <v>184.84</v>
      </c>
      <c r="G600" s="151">
        <v>4.9400000000000004</v>
      </c>
    </row>
    <row r="601" spans="1:7" s="32" customFormat="1" ht="76.5" x14ac:dyDescent="0.2">
      <c r="A601" s="152" t="s">
        <v>168</v>
      </c>
      <c r="B601" s="153" t="s">
        <v>169</v>
      </c>
      <c r="C601" s="145" t="s">
        <v>112</v>
      </c>
      <c r="D601" s="145" t="s">
        <v>141</v>
      </c>
      <c r="E601" s="150">
        <v>2.0299999999999999E-2</v>
      </c>
      <c r="F601" s="146">
        <v>59.14</v>
      </c>
      <c r="G601" s="151">
        <v>1.2</v>
      </c>
    </row>
    <row r="602" spans="1:7" s="32" customFormat="1" x14ac:dyDescent="0.2">
      <c r="A602" s="234" t="s">
        <v>118</v>
      </c>
      <c r="B602" s="235"/>
      <c r="C602" s="235"/>
      <c r="D602" s="235"/>
      <c r="E602" s="235"/>
      <c r="F602" s="235"/>
      <c r="G602" s="154">
        <v>0.98</v>
      </c>
    </row>
    <row r="603" spans="1:7" s="32" customFormat="1" x14ac:dyDescent="0.2">
      <c r="A603" s="234" t="s">
        <v>119</v>
      </c>
      <c r="B603" s="235"/>
      <c r="C603" s="235"/>
      <c r="D603" s="235"/>
      <c r="E603" s="235"/>
      <c r="F603" s="235"/>
      <c r="G603" s="154">
        <v>7.5299999999999994</v>
      </c>
    </row>
    <row r="604" spans="1:7" s="32" customFormat="1" x14ac:dyDescent="0.2">
      <c r="A604" s="234" t="s">
        <v>120</v>
      </c>
      <c r="B604" s="235"/>
      <c r="C604" s="235"/>
      <c r="D604" s="235"/>
      <c r="E604" s="235"/>
      <c r="F604" s="235"/>
      <c r="G604" s="155">
        <v>8.51</v>
      </c>
    </row>
    <row r="605" spans="1:7" s="32" customFormat="1" x14ac:dyDescent="0.2">
      <c r="A605" s="234" t="s">
        <v>1019</v>
      </c>
      <c r="B605" s="235"/>
      <c r="C605" s="235"/>
      <c r="D605" s="235"/>
      <c r="E605" s="235"/>
      <c r="F605" s="235"/>
      <c r="G605" s="154">
        <v>1.1299999999999999</v>
      </c>
    </row>
    <row r="606" spans="1:7" s="32" customFormat="1" x14ac:dyDescent="0.2">
      <c r="A606" s="234" t="s">
        <v>121</v>
      </c>
      <c r="B606" s="235"/>
      <c r="C606" s="235"/>
      <c r="D606" s="235"/>
      <c r="E606" s="235"/>
      <c r="F606" s="235"/>
      <c r="G606" s="154">
        <v>2.0200000000000005</v>
      </c>
    </row>
    <row r="607" spans="1:7" s="32" customFormat="1" x14ac:dyDescent="0.2">
      <c r="A607" s="234" t="s">
        <v>122</v>
      </c>
      <c r="B607" s="235"/>
      <c r="C607" s="235"/>
      <c r="D607" s="235"/>
      <c r="E607" s="235"/>
      <c r="F607" s="235"/>
      <c r="G607" s="154">
        <v>0</v>
      </c>
    </row>
    <row r="608" spans="1:7" s="32" customFormat="1" x14ac:dyDescent="0.2">
      <c r="A608" s="234" t="s">
        <v>123</v>
      </c>
      <c r="B608" s="235"/>
      <c r="C608" s="235"/>
      <c r="D608" s="235"/>
      <c r="E608" s="235"/>
      <c r="F608" s="235"/>
      <c r="G608" s="154">
        <v>3.1500000000000004</v>
      </c>
    </row>
    <row r="609" spans="1:7" s="32" customFormat="1" x14ac:dyDescent="0.2">
      <c r="A609" s="234" t="s">
        <v>124</v>
      </c>
      <c r="B609" s="235"/>
      <c r="C609" s="235"/>
      <c r="D609" s="235"/>
      <c r="E609" s="235"/>
      <c r="F609" s="235"/>
      <c r="G609" s="155">
        <f>ROUND(G604+G608,2)</f>
        <v>11.66</v>
      </c>
    </row>
    <row r="610" spans="1:7" s="32" customFormat="1" x14ac:dyDescent="0.2">
      <c r="A610" s="234" t="s">
        <v>125</v>
      </c>
      <c r="B610" s="235"/>
      <c r="C610" s="235"/>
      <c r="D610" s="235"/>
      <c r="E610" s="235"/>
      <c r="F610" s="235"/>
      <c r="G610" s="154">
        <v>5.41</v>
      </c>
    </row>
    <row r="611" spans="1:7" s="32" customFormat="1" x14ac:dyDescent="0.2">
      <c r="A611" s="234" t="s">
        <v>126</v>
      </c>
      <c r="B611" s="235"/>
      <c r="C611" s="235"/>
      <c r="D611" s="235"/>
      <c r="E611" s="235"/>
      <c r="F611" s="235"/>
      <c r="G611" s="155">
        <f>ROUND(G609*G610,2)</f>
        <v>63.08</v>
      </c>
    </row>
    <row r="612" spans="1:7" s="32" customFormat="1" x14ac:dyDescent="0.2">
      <c r="A612" s="236"/>
      <c r="B612" s="237"/>
      <c r="C612" s="237"/>
      <c r="D612" s="237"/>
      <c r="E612" s="237"/>
      <c r="F612" s="237"/>
      <c r="G612" s="238"/>
    </row>
    <row r="613" spans="1:7" s="32" customFormat="1" ht="51" x14ac:dyDescent="0.2">
      <c r="A613" s="147" t="s">
        <v>233</v>
      </c>
      <c r="B613" s="148" t="s">
        <v>234</v>
      </c>
      <c r="C613" s="149" t="s">
        <v>112</v>
      </c>
      <c r="D613" s="149" t="s">
        <v>38</v>
      </c>
      <c r="E613" s="150"/>
      <c r="F613" s="146"/>
      <c r="G613" s="151"/>
    </row>
    <row r="614" spans="1:7" s="32" customFormat="1" ht="38.25" x14ac:dyDescent="0.2">
      <c r="A614" s="152">
        <v>4720</v>
      </c>
      <c r="B614" s="153" t="s">
        <v>372</v>
      </c>
      <c r="C614" s="145" t="s">
        <v>128</v>
      </c>
      <c r="D614" s="145" t="s">
        <v>38</v>
      </c>
      <c r="E614" s="150">
        <v>1.1000000000000001</v>
      </c>
      <c r="F614" s="146">
        <v>89.8</v>
      </c>
      <c r="G614" s="151">
        <v>98.78</v>
      </c>
    </row>
    <row r="615" spans="1:7" s="32" customFormat="1" x14ac:dyDescent="0.2">
      <c r="A615" s="152" t="s">
        <v>186</v>
      </c>
      <c r="B615" s="153" t="s">
        <v>187</v>
      </c>
      <c r="C615" s="145" t="s">
        <v>112</v>
      </c>
      <c r="D615" s="145" t="s">
        <v>115</v>
      </c>
      <c r="E615" s="150">
        <v>2.0287700000000002</v>
      </c>
      <c r="F615" s="146">
        <v>21.66</v>
      </c>
      <c r="G615" s="151">
        <v>43.94</v>
      </c>
    </row>
    <row r="616" spans="1:7" s="32" customFormat="1" ht="25.5" x14ac:dyDescent="0.2">
      <c r="A616" s="152" t="s">
        <v>150</v>
      </c>
      <c r="B616" s="153" t="s">
        <v>151</v>
      </c>
      <c r="C616" s="145" t="s">
        <v>112</v>
      </c>
      <c r="D616" s="145" t="s">
        <v>115</v>
      </c>
      <c r="E616" s="150">
        <v>3.504238</v>
      </c>
      <c r="F616" s="146">
        <v>19.41</v>
      </c>
      <c r="G616" s="151">
        <v>68.02</v>
      </c>
    </row>
    <row r="617" spans="1:7" s="32" customFormat="1" ht="51" x14ac:dyDescent="0.2">
      <c r="A617" s="152" t="s">
        <v>192</v>
      </c>
      <c r="B617" s="153" t="s">
        <v>193</v>
      </c>
      <c r="C617" s="145" t="s">
        <v>112</v>
      </c>
      <c r="D617" s="145" t="s">
        <v>138</v>
      </c>
      <c r="E617" s="150">
        <v>0.13505</v>
      </c>
      <c r="F617" s="146">
        <v>31.1</v>
      </c>
      <c r="G617" s="151">
        <v>4.2</v>
      </c>
    </row>
    <row r="618" spans="1:7" s="32" customFormat="1" x14ac:dyDescent="0.2">
      <c r="A618" s="234" t="s">
        <v>118</v>
      </c>
      <c r="B618" s="235"/>
      <c r="C618" s="235"/>
      <c r="D618" s="235"/>
      <c r="E618" s="235"/>
      <c r="F618" s="235"/>
      <c r="G618" s="154">
        <v>62.82</v>
      </c>
    </row>
    <row r="619" spans="1:7" s="32" customFormat="1" x14ac:dyDescent="0.2">
      <c r="A619" s="234" t="s">
        <v>119</v>
      </c>
      <c r="B619" s="235"/>
      <c r="C619" s="235"/>
      <c r="D619" s="235"/>
      <c r="E619" s="235"/>
      <c r="F619" s="235"/>
      <c r="G619" s="154">
        <v>152.12</v>
      </c>
    </row>
    <row r="620" spans="1:7" s="32" customFormat="1" x14ac:dyDescent="0.2">
      <c r="A620" s="234" t="s">
        <v>120</v>
      </c>
      <c r="B620" s="235"/>
      <c r="C620" s="235"/>
      <c r="D620" s="235"/>
      <c r="E620" s="235"/>
      <c r="F620" s="235"/>
      <c r="G620" s="155">
        <v>214.94</v>
      </c>
    </row>
    <row r="621" spans="1:7" s="32" customFormat="1" x14ac:dyDescent="0.2">
      <c r="A621" s="234" t="s">
        <v>1019</v>
      </c>
      <c r="B621" s="235"/>
      <c r="C621" s="235"/>
      <c r="D621" s="235"/>
      <c r="E621" s="235"/>
      <c r="F621" s="235"/>
      <c r="G621" s="154">
        <v>72.25</v>
      </c>
    </row>
    <row r="622" spans="1:7" s="32" customFormat="1" x14ac:dyDescent="0.2">
      <c r="A622" s="234" t="s">
        <v>121</v>
      </c>
      <c r="B622" s="235"/>
      <c r="C622" s="235"/>
      <c r="D622" s="235"/>
      <c r="E622" s="235"/>
      <c r="F622" s="235"/>
      <c r="G622" s="154">
        <v>60.31</v>
      </c>
    </row>
    <row r="623" spans="1:7" s="32" customFormat="1" x14ac:dyDescent="0.2">
      <c r="A623" s="234" t="s">
        <v>122</v>
      </c>
      <c r="B623" s="235"/>
      <c r="C623" s="235"/>
      <c r="D623" s="235"/>
      <c r="E623" s="235"/>
      <c r="F623" s="235"/>
      <c r="G623" s="154">
        <v>0</v>
      </c>
    </row>
    <row r="624" spans="1:7" s="32" customFormat="1" x14ac:dyDescent="0.2">
      <c r="A624" s="234" t="s">
        <v>123</v>
      </c>
      <c r="B624" s="235"/>
      <c r="C624" s="235"/>
      <c r="D624" s="235"/>
      <c r="E624" s="235"/>
      <c r="F624" s="235"/>
      <c r="G624" s="154">
        <v>132.56</v>
      </c>
    </row>
    <row r="625" spans="1:7" s="32" customFormat="1" x14ac:dyDescent="0.2">
      <c r="A625" s="234" t="s">
        <v>124</v>
      </c>
      <c r="B625" s="235"/>
      <c r="C625" s="235"/>
      <c r="D625" s="235"/>
      <c r="E625" s="235"/>
      <c r="F625" s="235"/>
      <c r="G625" s="155">
        <f>ROUND(G620+G624,2)</f>
        <v>347.5</v>
      </c>
    </row>
    <row r="626" spans="1:7" s="32" customFormat="1" x14ac:dyDescent="0.2">
      <c r="A626" s="234" t="s">
        <v>125</v>
      </c>
      <c r="B626" s="235"/>
      <c r="C626" s="235"/>
      <c r="D626" s="235"/>
      <c r="E626" s="235"/>
      <c r="F626" s="235"/>
      <c r="G626" s="154">
        <v>1.71</v>
      </c>
    </row>
    <row r="627" spans="1:7" s="32" customFormat="1" x14ac:dyDescent="0.2">
      <c r="A627" s="234" t="s">
        <v>126</v>
      </c>
      <c r="B627" s="235"/>
      <c r="C627" s="235"/>
      <c r="D627" s="235"/>
      <c r="E627" s="235"/>
      <c r="F627" s="235"/>
      <c r="G627" s="155">
        <f>ROUND(G625*G626,2)</f>
        <v>594.23</v>
      </c>
    </row>
    <row r="628" spans="1:7" s="32" customFormat="1" x14ac:dyDescent="0.2">
      <c r="A628" s="236"/>
      <c r="B628" s="237"/>
      <c r="C628" s="237"/>
      <c r="D628" s="237"/>
      <c r="E628" s="237"/>
      <c r="F628" s="237"/>
      <c r="G628" s="238"/>
    </row>
    <row r="629" spans="1:7" s="32" customFormat="1" x14ac:dyDescent="0.2">
      <c r="A629" s="147" t="s">
        <v>700</v>
      </c>
      <c r="B629" s="232" t="s">
        <v>701</v>
      </c>
      <c r="C629" s="232"/>
      <c r="D629" s="232"/>
      <c r="E629" s="232"/>
      <c r="F629" s="232"/>
      <c r="G629" s="233"/>
    </row>
    <row r="630" spans="1:7" s="32" customFormat="1" ht="51" x14ac:dyDescent="0.2">
      <c r="A630" s="147" t="s">
        <v>796</v>
      </c>
      <c r="B630" s="148" t="s">
        <v>797</v>
      </c>
      <c r="C630" s="149" t="s">
        <v>112</v>
      </c>
      <c r="D630" s="149" t="s">
        <v>37</v>
      </c>
      <c r="E630" s="150"/>
      <c r="F630" s="146"/>
      <c r="G630" s="151"/>
    </row>
    <row r="631" spans="1:7" s="32" customFormat="1" ht="38.25" x14ac:dyDescent="0.2">
      <c r="A631" s="152">
        <v>2692</v>
      </c>
      <c r="B631" s="153" t="s">
        <v>203</v>
      </c>
      <c r="C631" s="145" t="s">
        <v>128</v>
      </c>
      <c r="D631" s="145" t="s">
        <v>204</v>
      </c>
      <c r="E631" s="150">
        <v>1.67E-2</v>
      </c>
      <c r="F631" s="146">
        <v>6.46</v>
      </c>
      <c r="G631" s="151">
        <v>0.11</v>
      </c>
    </row>
    <row r="632" spans="1:7" s="32" customFormat="1" ht="25.5" x14ac:dyDescent="0.2">
      <c r="A632" s="152">
        <v>40304</v>
      </c>
      <c r="B632" s="153" t="s">
        <v>210</v>
      </c>
      <c r="C632" s="145" t="s">
        <v>128</v>
      </c>
      <c r="D632" s="145" t="s">
        <v>39</v>
      </c>
      <c r="E632" s="150">
        <v>4.7E-2</v>
      </c>
      <c r="F632" s="146">
        <v>13.97</v>
      </c>
      <c r="G632" s="151">
        <v>0.66</v>
      </c>
    </row>
    <row r="633" spans="1:7" s="32" customFormat="1" ht="25.5" x14ac:dyDescent="0.2">
      <c r="A633" s="152">
        <v>4517</v>
      </c>
      <c r="B633" s="153" t="s">
        <v>205</v>
      </c>
      <c r="C633" s="145" t="s">
        <v>128</v>
      </c>
      <c r="D633" s="145" t="s">
        <v>40</v>
      </c>
      <c r="E633" s="150">
        <v>3.609</v>
      </c>
      <c r="F633" s="146">
        <v>2.85</v>
      </c>
      <c r="G633" s="151">
        <v>10.29</v>
      </c>
    </row>
    <row r="634" spans="1:7" s="32" customFormat="1" ht="25.5" x14ac:dyDescent="0.2">
      <c r="A634" s="152">
        <v>5073</v>
      </c>
      <c r="B634" s="153" t="s">
        <v>211</v>
      </c>
      <c r="C634" s="145" t="s">
        <v>128</v>
      </c>
      <c r="D634" s="145" t="s">
        <v>39</v>
      </c>
      <c r="E634" s="150">
        <v>3.7999999999999999E-2</v>
      </c>
      <c r="F634" s="146">
        <v>11.54</v>
      </c>
      <c r="G634" s="151">
        <v>0.44</v>
      </c>
    </row>
    <row r="635" spans="1:7" s="32" customFormat="1" ht="25.5" x14ac:dyDescent="0.2">
      <c r="A635" s="152">
        <v>5074</v>
      </c>
      <c r="B635" s="153" t="s">
        <v>212</v>
      </c>
      <c r="C635" s="145" t="s">
        <v>128</v>
      </c>
      <c r="D635" s="145" t="s">
        <v>39</v>
      </c>
      <c r="E635" s="150">
        <v>5.0000000000000001E-3</v>
      </c>
      <c r="F635" s="146">
        <v>12.68</v>
      </c>
      <c r="G635" s="151">
        <v>0.06</v>
      </c>
    </row>
    <row r="636" spans="1:7" s="32" customFormat="1" ht="25.5" x14ac:dyDescent="0.2">
      <c r="A636" s="152">
        <v>6212</v>
      </c>
      <c r="B636" s="153" t="s">
        <v>213</v>
      </c>
      <c r="C636" s="145" t="s">
        <v>128</v>
      </c>
      <c r="D636" s="145" t="s">
        <v>40</v>
      </c>
      <c r="E636" s="150">
        <v>1.2270000000000001</v>
      </c>
      <c r="F636" s="146">
        <v>13.5</v>
      </c>
      <c r="G636" s="151">
        <v>16.559999999999999</v>
      </c>
    </row>
    <row r="637" spans="1:7" s="32" customFormat="1" ht="25.5" x14ac:dyDescent="0.2">
      <c r="A637" s="152" t="s">
        <v>132</v>
      </c>
      <c r="B637" s="153" t="s">
        <v>133</v>
      </c>
      <c r="C637" s="145" t="s">
        <v>112</v>
      </c>
      <c r="D637" s="145" t="s">
        <v>115</v>
      </c>
      <c r="E637" s="150">
        <v>1.081</v>
      </c>
      <c r="F637" s="146">
        <v>20.12</v>
      </c>
      <c r="G637" s="151">
        <v>21.75</v>
      </c>
    </row>
    <row r="638" spans="1:7" s="32" customFormat="1" ht="25.5" x14ac:dyDescent="0.2">
      <c r="A638" s="152" t="s">
        <v>134</v>
      </c>
      <c r="B638" s="153" t="s">
        <v>135</v>
      </c>
      <c r="C638" s="145" t="s">
        <v>112</v>
      </c>
      <c r="D638" s="145" t="s">
        <v>115</v>
      </c>
      <c r="E638" s="150">
        <v>2.3919999999999999</v>
      </c>
      <c r="F638" s="146">
        <v>21.08</v>
      </c>
      <c r="G638" s="151">
        <v>50.42</v>
      </c>
    </row>
    <row r="639" spans="1:7" s="32" customFormat="1" ht="38.25" x14ac:dyDescent="0.2">
      <c r="A639" s="152" t="s">
        <v>136</v>
      </c>
      <c r="B639" s="153" t="s">
        <v>137</v>
      </c>
      <c r="C639" s="145" t="s">
        <v>112</v>
      </c>
      <c r="D639" s="145" t="s">
        <v>138</v>
      </c>
      <c r="E639" s="150">
        <v>7.0000000000000007E-2</v>
      </c>
      <c r="F639" s="146">
        <v>23.82</v>
      </c>
      <c r="G639" s="151">
        <v>1.67</v>
      </c>
    </row>
    <row r="640" spans="1:7" s="32" customFormat="1" ht="38.25" x14ac:dyDescent="0.2">
      <c r="A640" s="152" t="s">
        <v>139</v>
      </c>
      <c r="B640" s="153" t="s">
        <v>140</v>
      </c>
      <c r="C640" s="145" t="s">
        <v>112</v>
      </c>
      <c r="D640" s="145" t="s">
        <v>141</v>
      </c>
      <c r="E640" s="150">
        <v>0.28199999999999997</v>
      </c>
      <c r="F640" s="146">
        <v>22.57</v>
      </c>
      <c r="G640" s="151">
        <v>6.37</v>
      </c>
    </row>
    <row r="641" spans="1:7" s="32" customFormat="1" x14ac:dyDescent="0.2">
      <c r="A641" s="234" t="s">
        <v>118</v>
      </c>
      <c r="B641" s="235"/>
      <c r="C641" s="235"/>
      <c r="D641" s="235"/>
      <c r="E641" s="235"/>
      <c r="F641" s="235"/>
      <c r="G641" s="154">
        <v>46.59</v>
      </c>
    </row>
    <row r="642" spans="1:7" s="32" customFormat="1" x14ac:dyDescent="0.2">
      <c r="A642" s="234" t="s">
        <v>119</v>
      </c>
      <c r="B642" s="235"/>
      <c r="C642" s="235"/>
      <c r="D642" s="235"/>
      <c r="E642" s="235"/>
      <c r="F642" s="235"/>
      <c r="G642" s="154">
        <v>61.739999999999995</v>
      </c>
    </row>
    <row r="643" spans="1:7" s="32" customFormat="1" x14ac:dyDescent="0.2">
      <c r="A643" s="234" t="s">
        <v>120</v>
      </c>
      <c r="B643" s="235"/>
      <c r="C643" s="235"/>
      <c r="D643" s="235"/>
      <c r="E643" s="235"/>
      <c r="F643" s="235"/>
      <c r="G643" s="155">
        <v>108.33</v>
      </c>
    </row>
    <row r="644" spans="1:7" s="32" customFormat="1" x14ac:dyDescent="0.2">
      <c r="A644" s="234" t="s">
        <v>1019</v>
      </c>
      <c r="B644" s="235"/>
      <c r="C644" s="235"/>
      <c r="D644" s="235"/>
      <c r="E644" s="235"/>
      <c r="F644" s="235"/>
      <c r="G644" s="154">
        <v>53.58</v>
      </c>
    </row>
    <row r="645" spans="1:7" s="32" customFormat="1" x14ac:dyDescent="0.2">
      <c r="A645" s="234" t="s">
        <v>121</v>
      </c>
      <c r="B645" s="235"/>
      <c r="C645" s="235"/>
      <c r="D645" s="235"/>
      <c r="E645" s="235"/>
      <c r="F645" s="235"/>
      <c r="G645" s="154">
        <v>34</v>
      </c>
    </row>
    <row r="646" spans="1:7" s="32" customFormat="1" x14ac:dyDescent="0.2">
      <c r="A646" s="234" t="s">
        <v>122</v>
      </c>
      <c r="B646" s="235"/>
      <c r="C646" s="235"/>
      <c r="D646" s="235"/>
      <c r="E646" s="235"/>
      <c r="F646" s="235"/>
      <c r="G646" s="154">
        <v>0</v>
      </c>
    </row>
    <row r="647" spans="1:7" s="32" customFormat="1" x14ac:dyDescent="0.2">
      <c r="A647" s="234" t="s">
        <v>123</v>
      </c>
      <c r="B647" s="235"/>
      <c r="C647" s="235"/>
      <c r="D647" s="235"/>
      <c r="E647" s="235"/>
      <c r="F647" s="235"/>
      <c r="G647" s="154">
        <v>87.58</v>
      </c>
    </row>
    <row r="648" spans="1:7" s="32" customFormat="1" x14ac:dyDescent="0.2">
      <c r="A648" s="234" t="s">
        <v>124</v>
      </c>
      <c r="B648" s="235"/>
      <c r="C648" s="235"/>
      <c r="D648" s="235"/>
      <c r="E648" s="235"/>
      <c r="F648" s="235"/>
      <c r="G648" s="155">
        <f>ROUND(G643+G647,2)</f>
        <v>195.91</v>
      </c>
    </row>
    <row r="649" spans="1:7" s="32" customFormat="1" x14ac:dyDescent="0.2">
      <c r="A649" s="234" t="s">
        <v>125</v>
      </c>
      <c r="B649" s="235"/>
      <c r="C649" s="235"/>
      <c r="D649" s="235"/>
      <c r="E649" s="235"/>
      <c r="F649" s="235"/>
      <c r="G649" s="154">
        <v>5.96</v>
      </c>
    </row>
    <row r="650" spans="1:7" s="32" customFormat="1" x14ac:dyDescent="0.2">
      <c r="A650" s="234" t="s">
        <v>126</v>
      </c>
      <c r="B650" s="235"/>
      <c r="C650" s="235"/>
      <c r="D650" s="235"/>
      <c r="E650" s="235"/>
      <c r="F650" s="235"/>
      <c r="G650" s="155">
        <f>ROUND(G648*G649,2)</f>
        <v>1167.6199999999999</v>
      </c>
    </row>
    <row r="651" spans="1:7" s="32" customFormat="1" x14ac:dyDescent="0.2">
      <c r="A651" s="236"/>
      <c r="B651" s="237"/>
      <c r="C651" s="237"/>
      <c r="D651" s="237"/>
      <c r="E651" s="237"/>
      <c r="F651" s="237"/>
      <c r="G651" s="238"/>
    </row>
    <row r="652" spans="1:7" s="32" customFormat="1" ht="51" x14ac:dyDescent="0.2">
      <c r="A652" s="147" t="s">
        <v>800</v>
      </c>
      <c r="B652" s="148" t="s">
        <v>801</v>
      </c>
      <c r="C652" s="149" t="s">
        <v>112</v>
      </c>
      <c r="D652" s="149" t="s">
        <v>37</v>
      </c>
      <c r="E652" s="150"/>
      <c r="F652" s="146"/>
      <c r="G652" s="151"/>
    </row>
    <row r="653" spans="1:7" s="32" customFormat="1" ht="38.25" x14ac:dyDescent="0.2">
      <c r="A653" s="152">
        <v>2692</v>
      </c>
      <c r="B653" s="153" t="s">
        <v>203</v>
      </c>
      <c r="C653" s="145" t="s">
        <v>128</v>
      </c>
      <c r="D653" s="145" t="s">
        <v>204</v>
      </c>
      <c r="E653" s="150">
        <v>1.67E-2</v>
      </c>
      <c r="F653" s="146">
        <v>6.46</v>
      </c>
      <c r="G653" s="151">
        <v>0.11</v>
      </c>
    </row>
    <row r="654" spans="1:7" s="32" customFormat="1" ht="25.5" x14ac:dyDescent="0.2">
      <c r="A654" s="152">
        <v>40304</v>
      </c>
      <c r="B654" s="153" t="s">
        <v>210</v>
      </c>
      <c r="C654" s="145" t="s">
        <v>128</v>
      </c>
      <c r="D654" s="145" t="s">
        <v>39</v>
      </c>
      <c r="E654" s="150">
        <v>5.2999999999999999E-2</v>
      </c>
      <c r="F654" s="146">
        <v>13.97</v>
      </c>
      <c r="G654" s="151">
        <v>0.74</v>
      </c>
    </row>
    <row r="655" spans="1:7" s="32" customFormat="1" ht="25.5" x14ac:dyDescent="0.2">
      <c r="A655" s="152">
        <v>4491</v>
      </c>
      <c r="B655" s="153" t="s">
        <v>127</v>
      </c>
      <c r="C655" s="145" t="s">
        <v>128</v>
      </c>
      <c r="D655" s="145" t="s">
        <v>40</v>
      </c>
      <c r="E655" s="150">
        <v>0.60499999999999998</v>
      </c>
      <c r="F655" s="146">
        <v>8.14</v>
      </c>
      <c r="G655" s="151">
        <v>4.92</v>
      </c>
    </row>
    <row r="656" spans="1:7" s="32" customFormat="1" ht="25.5" x14ac:dyDescent="0.2">
      <c r="A656" s="152">
        <v>4517</v>
      </c>
      <c r="B656" s="153" t="s">
        <v>205</v>
      </c>
      <c r="C656" s="145" t="s">
        <v>128</v>
      </c>
      <c r="D656" s="145" t="s">
        <v>40</v>
      </c>
      <c r="E656" s="150">
        <v>0.54700000000000004</v>
      </c>
      <c r="F656" s="146">
        <v>2.85</v>
      </c>
      <c r="G656" s="151">
        <v>1.56</v>
      </c>
    </row>
    <row r="657" spans="1:7" s="32" customFormat="1" ht="25.5" x14ac:dyDescent="0.2">
      <c r="A657" s="152">
        <v>5073</v>
      </c>
      <c r="B657" s="153" t="s">
        <v>211</v>
      </c>
      <c r="C657" s="145" t="s">
        <v>128</v>
      </c>
      <c r="D657" s="145" t="s">
        <v>39</v>
      </c>
      <c r="E657" s="150">
        <v>2.5999999999999999E-2</v>
      </c>
      <c r="F657" s="146">
        <v>11.54</v>
      </c>
      <c r="G657" s="151">
        <v>0.3</v>
      </c>
    </row>
    <row r="658" spans="1:7" s="32" customFormat="1" ht="25.5" x14ac:dyDescent="0.2">
      <c r="A658" s="152">
        <v>6212</v>
      </c>
      <c r="B658" s="153" t="s">
        <v>213</v>
      </c>
      <c r="C658" s="145" t="s">
        <v>128</v>
      </c>
      <c r="D658" s="145" t="s">
        <v>40</v>
      </c>
      <c r="E658" s="150">
        <v>1.1339999999999999</v>
      </c>
      <c r="F658" s="146">
        <v>13.5</v>
      </c>
      <c r="G658" s="151">
        <v>15.31</v>
      </c>
    </row>
    <row r="659" spans="1:7" s="32" customFormat="1" ht="25.5" x14ac:dyDescent="0.2">
      <c r="A659" s="152" t="s">
        <v>132</v>
      </c>
      <c r="B659" s="153" t="s">
        <v>133</v>
      </c>
      <c r="C659" s="145" t="s">
        <v>112</v>
      </c>
      <c r="D659" s="145" t="s">
        <v>115</v>
      </c>
      <c r="E659" s="150">
        <v>0.47699999999999998</v>
      </c>
      <c r="F659" s="146">
        <v>20.12</v>
      </c>
      <c r="G659" s="151">
        <v>9.6</v>
      </c>
    </row>
    <row r="660" spans="1:7" s="32" customFormat="1" ht="25.5" x14ac:dyDescent="0.2">
      <c r="A660" s="152" t="s">
        <v>134</v>
      </c>
      <c r="B660" s="153" t="s">
        <v>135</v>
      </c>
      <c r="C660" s="145" t="s">
        <v>112</v>
      </c>
      <c r="D660" s="145" t="s">
        <v>115</v>
      </c>
      <c r="E660" s="150">
        <v>1.0880000000000001</v>
      </c>
      <c r="F660" s="146">
        <v>21.08</v>
      </c>
      <c r="G660" s="151">
        <v>22.93</v>
      </c>
    </row>
    <row r="661" spans="1:7" s="32" customFormat="1" ht="38.25" x14ac:dyDescent="0.2">
      <c r="A661" s="152" t="s">
        <v>136</v>
      </c>
      <c r="B661" s="153" t="s">
        <v>137</v>
      </c>
      <c r="C661" s="145" t="s">
        <v>112</v>
      </c>
      <c r="D661" s="145" t="s">
        <v>138</v>
      </c>
      <c r="E661" s="150">
        <v>1.2999999999999999E-2</v>
      </c>
      <c r="F661" s="146">
        <v>23.82</v>
      </c>
      <c r="G661" s="151">
        <v>0.31</v>
      </c>
    </row>
    <row r="662" spans="1:7" s="32" customFormat="1" ht="38.25" x14ac:dyDescent="0.2">
      <c r="A662" s="152" t="s">
        <v>139</v>
      </c>
      <c r="B662" s="153" t="s">
        <v>140</v>
      </c>
      <c r="C662" s="145" t="s">
        <v>112</v>
      </c>
      <c r="D662" s="145" t="s">
        <v>141</v>
      </c>
      <c r="E662" s="150">
        <v>5.2999999999999999E-2</v>
      </c>
      <c r="F662" s="146">
        <v>22.57</v>
      </c>
      <c r="G662" s="151">
        <v>1.2</v>
      </c>
    </row>
    <row r="663" spans="1:7" s="32" customFormat="1" x14ac:dyDescent="0.2">
      <c r="A663" s="234" t="s">
        <v>118</v>
      </c>
      <c r="B663" s="235"/>
      <c r="C663" s="235"/>
      <c r="D663" s="235"/>
      <c r="E663" s="235"/>
      <c r="F663" s="235"/>
      <c r="G663" s="154">
        <v>19.670000000000002</v>
      </c>
    </row>
    <row r="664" spans="1:7" s="32" customFormat="1" x14ac:dyDescent="0.2">
      <c r="A664" s="234" t="s">
        <v>119</v>
      </c>
      <c r="B664" s="235"/>
      <c r="C664" s="235"/>
      <c r="D664" s="235"/>
      <c r="E664" s="235"/>
      <c r="F664" s="235"/>
      <c r="G664" s="154">
        <v>37.309999999999995</v>
      </c>
    </row>
    <row r="665" spans="1:7" s="32" customFormat="1" x14ac:dyDescent="0.2">
      <c r="A665" s="234" t="s">
        <v>120</v>
      </c>
      <c r="B665" s="235"/>
      <c r="C665" s="235"/>
      <c r="D665" s="235"/>
      <c r="E665" s="235"/>
      <c r="F665" s="235"/>
      <c r="G665" s="155">
        <v>56.98</v>
      </c>
    </row>
    <row r="666" spans="1:7" s="32" customFormat="1" x14ac:dyDescent="0.2">
      <c r="A666" s="234" t="s">
        <v>1019</v>
      </c>
      <c r="B666" s="235"/>
      <c r="C666" s="235"/>
      <c r="D666" s="235"/>
      <c r="E666" s="235"/>
      <c r="F666" s="235"/>
      <c r="G666" s="154">
        <v>22.619999999999994</v>
      </c>
    </row>
    <row r="667" spans="1:7" s="32" customFormat="1" x14ac:dyDescent="0.2">
      <c r="A667" s="234" t="s">
        <v>121</v>
      </c>
      <c r="B667" s="235"/>
      <c r="C667" s="235"/>
      <c r="D667" s="235"/>
      <c r="E667" s="235"/>
      <c r="F667" s="235"/>
      <c r="G667" s="154">
        <v>16.72</v>
      </c>
    </row>
    <row r="668" spans="1:7" s="32" customFormat="1" x14ac:dyDescent="0.2">
      <c r="A668" s="234" t="s">
        <v>122</v>
      </c>
      <c r="B668" s="235"/>
      <c r="C668" s="235"/>
      <c r="D668" s="235"/>
      <c r="E668" s="235"/>
      <c r="F668" s="235"/>
      <c r="G668" s="154">
        <v>0</v>
      </c>
    </row>
    <row r="669" spans="1:7" s="32" customFormat="1" x14ac:dyDescent="0.2">
      <c r="A669" s="234" t="s">
        <v>123</v>
      </c>
      <c r="B669" s="235"/>
      <c r="C669" s="235"/>
      <c r="D669" s="235"/>
      <c r="E669" s="235"/>
      <c r="F669" s="235"/>
      <c r="G669" s="154">
        <v>39.339999999999996</v>
      </c>
    </row>
    <row r="670" spans="1:7" s="32" customFormat="1" x14ac:dyDescent="0.2">
      <c r="A670" s="234" t="s">
        <v>124</v>
      </c>
      <c r="B670" s="235"/>
      <c r="C670" s="235"/>
      <c r="D670" s="235"/>
      <c r="E670" s="235"/>
      <c r="F670" s="235"/>
      <c r="G670" s="155">
        <f>ROUND(G665+G669,2)</f>
        <v>96.32</v>
      </c>
    </row>
    <row r="671" spans="1:7" s="32" customFormat="1" x14ac:dyDescent="0.2">
      <c r="A671" s="234" t="s">
        <v>125</v>
      </c>
      <c r="B671" s="235"/>
      <c r="C671" s="235"/>
      <c r="D671" s="235"/>
      <c r="E671" s="235"/>
      <c r="F671" s="235"/>
      <c r="G671" s="154">
        <v>32.42</v>
      </c>
    </row>
    <row r="672" spans="1:7" s="32" customFormat="1" x14ac:dyDescent="0.2">
      <c r="A672" s="234" t="s">
        <v>126</v>
      </c>
      <c r="B672" s="235"/>
      <c r="C672" s="235"/>
      <c r="D672" s="235"/>
      <c r="E672" s="235"/>
      <c r="F672" s="235"/>
      <c r="G672" s="155">
        <f>ROUND(G670*G671,2)</f>
        <v>3122.69</v>
      </c>
    </row>
    <row r="673" spans="1:7" s="32" customFormat="1" x14ac:dyDescent="0.2">
      <c r="A673" s="236"/>
      <c r="B673" s="237"/>
      <c r="C673" s="237"/>
      <c r="D673" s="237"/>
      <c r="E673" s="237"/>
      <c r="F673" s="237"/>
      <c r="G673" s="238"/>
    </row>
    <row r="674" spans="1:7" s="32" customFormat="1" x14ac:dyDescent="0.2">
      <c r="A674" s="147" t="s">
        <v>702</v>
      </c>
      <c r="B674" s="232" t="s">
        <v>703</v>
      </c>
      <c r="C674" s="232"/>
      <c r="D674" s="232"/>
      <c r="E674" s="232"/>
      <c r="F674" s="232"/>
      <c r="G674" s="233"/>
    </row>
    <row r="675" spans="1:7" s="32" customFormat="1" ht="51" x14ac:dyDescent="0.2">
      <c r="A675" s="147" t="s">
        <v>430</v>
      </c>
      <c r="B675" s="148" t="s">
        <v>431</v>
      </c>
      <c r="C675" s="149" t="s">
        <v>112</v>
      </c>
      <c r="D675" s="149" t="s">
        <v>39</v>
      </c>
      <c r="E675" s="150"/>
      <c r="F675" s="146"/>
      <c r="G675" s="151"/>
    </row>
    <row r="676" spans="1:7" s="32" customFormat="1" ht="51" x14ac:dyDescent="0.2">
      <c r="A676" s="152">
        <v>39017</v>
      </c>
      <c r="B676" s="153" t="s">
        <v>176</v>
      </c>
      <c r="C676" s="145" t="s">
        <v>128</v>
      </c>
      <c r="D676" s="145" t="s">
        <v>35</v>
      </c>
      <c r="E676" s="150">
        <v>0.64400000000000002</v>
      </c>
      <c r="F676" s="146">
        <v>0.22</v>
      </c>
      <c r="G676" s="151">
        <v>0.14000000000000001</v>
      </c>
    </row>
    <row r="677" spans="1:7" s="32" customFormat="1" ht="38.25" x14ac:dyDescent="0.2">
      <c r="A677" s="152">
        <v>43132</v>
      </c>
      <c r="B677" s="153" t="s">
        <v>177</v>
      </c>
      <c r="C677" s="145" t="s">
        <v>128</v>
      </c>
      <c r="D677" s="145" t="s">
        <v>39</v>
      </c>
      <c r="E677" s="150">
        <v>2.5000000000000001E-2</v>
      </c>
      <c r="F677" s="146">
        <v>21.66</v>
      </c>
      <c r="G677" s="151">
        <v>0.54</v>
      </c>
    </row>
    <row r="678" spans="1:7" s="32" customFormat="1" ht="25.5" x14ac:dyDescent="0.2">
      <c r="A678" s="152" t="s">
        <v>178</v>
      </c>
      <c r="B678" s="153" t="s">
        <v>179</v>
      </c>
      <c r="C678" s="145" t="s">
        <v>112</v>
      </c>
      <c r="D678" s="145" t="s">
        <v>115</v>
      </c>
      <c r="E678" s="150">
        <v>0.05</v>
      </c>
      <c r="F678" s="146">
        <v>20.55</v>
      </c>
      <c r="G678" s="151">
        <v>1.03</v>
      </c>
    </row>
    <row r="679" spans="1:7" s="32" customFormat="1" x14ac:dyDescent="0.2">
      <c r="A679" s="152" t="s">
        <v>180</v>
      </c>
      <c r="B679" s="153" t="s">
        <v>181</v>
      </c>
      <c r="C679" s="145" t="s">
        <v>112</v>
      </c>
      <c r="D679" s="145" t="s">
        <v>115</v>
      </c>
      <c r="E679" s="150">
        <v>0.13100000000000001</v>
      </c>
      <c r="F679" s="146">
        <v>21.54</v>
      </c>
      <c r="G679" s="151">
        <v>2.82</v>
      </c>
    </row>
    <row r="680" spans="1:7" s="32" customFormat="1" ht="25.5" x14ac:dyDescent="0.2">
      <c r="A680" s="152" t="s">
        <v>184</v>
      </c>
      <c r="B680" s="153" t="s">
        <v>185</v>
      </c>
      <c r="C680" s="145" t="s">
        <v>112</v>
      </c>
      <c r="D680" s="145" t="s">
        <v>39</v>
      </c>
      <c r="E680" s="150">
        <v>1</v>
      </c>
      <c r="F680" s="146">
        <v>7.8</v>
      </c>
      <c r="G680" s="151">
        <v>7.8</v>
      </c>
    </row>
    <row r="681" spans="1:7" s="32" customFormat="1" x14ac:dyDescent="0.2">
      <c r="A681" s="234" t="s">
        <v>118</v>
      </c>
      <c r="B681" s="235"/>
      <c r="C681" s="235"/>
      <c r="D681" s="235"/>
      <c r="E681" s="235"/>
      <c r="F681" s="235"/>
      <c r="G681" s="154">
        <v>2.6</v>
      </c>
    </row>
    <row r="682" spans="1:7" s="32" customFormat="1" x14ac:dyDescent="0.2">
      <c r="A682" s="234" t="s">
        <v>119</v>
      </c>
      <c r="B682" s="235"/>
      <c r="C682" s="235"/>
      <c r="D682" s="235"/>
      <c r="E682" s="235"/>
      <c r="F682" s="235"/>
      <c r="G682" s="154">
        <v>9.73</v>
      </c>
    </row>
    <row r="683" spans="1:7" s="32" customFormat="1" x14ac:dyDescent="0.2">
      <c r="A683" s="234" t="s">
        <v>120</v>
      </c>
      <c r="B683" s="235"/>
      <c r="C683" s="235"/>
      <c r="D683" s="235"/>
      <c r="E683" s="235"/>
      <c r="F683" s="235"/>
      <c r="G683" s="155">
        <v>12.33</v>
      </c>
    </row>
    <row r="684" spans="1:7" s="32" customFormat="1" x14ac:dyDescent="0.2">
      <c r="A684" s="234" t="s">
        <v>1019</v>
      </c>
      <c r="B684" s="235"/>
      <c r="C684" s="235"/>
      <c r="D684" s="235"/>
      <c r="E684" s="235"/>
      <c r="F684" s="235"/>
      <c r="G684" s="154">
        <v>3</v>
      </c>
    </row>
    <row r="685" spans="1:7" s="32" customFormat="1" x14ac:dyDescent="0.2">
      <c r="A685" s="234" t="s">
        <v>121</v>
      </c>
      <c r="B685" s="235"/>
      <c r="C685" s="235"/>
      <c r="D685" s="235"/>
      <c r="E685" s="235"/>
      <c r="F685" s="235"/>
      <c r="G685" s="154">
        <v>3.22</v>
      </c>
    </row>
    <row r="686" spans="1:7" s="32" customFormat="1" x14ac:dyDescent="0.2">
      <c r="A686" s="234" t="s">
        <v>122</v>
      </c>
      <c r="B686" s="235"/>
      <c r="C686" s="235"/>
      <c r="D686" s="235"/>
      <c r="E686" s="235"/>
      <c r="F686" s="235"/>
      <c r="G686" s="154">
        <v>0</v>
      </c>
    </row>
    <row r="687" spans="1:7" s="32" customFormat="1" x14ac:dyDescent="0.2">
      <c r="A687" s="234" t="s">
        <v>123</v>
      </c>
      <c r="B687" s="235"/>
      <c r="C687" s="235"/>
      <c r="D687" s="235"/>
      <c r="E687" s="235"/>
      <c r="F687" s="235"/>
      <c r="G687" s="154">
        <v>6.2200000000000006</v>
      </c>
    </row>
    <row r="688" spans="1:7" s="32" customFormat="1" x14ac:dyDescent="0.2">
      <c r="A688" s="234" t="s">
        <v>124</v>
      </c>
      <c r="B688" s="235"/>
      <c r="C688" s="235"/>
      <c r="D688" s="235"/>
      <c r="E688" s="235"/>
      <c r="F688" s="235"/>
      <c r="G688" s="155">
        <f>ROUND(G683+G687,2)</f>
        <v>18.55</v>
      </c>
    </row>
    <row r="689" spans="1:7" s="32" customFormat="1" x14ac:dyDescent="0.2">
      <c r="A689" s="234" t="s">
        <v>125</v>
      </c>
      <c r="B689" s="235"/>
      <c r="C689" s="235"/>
      <c r="D689" s="235"/>
      <c r="E689" s="235"/>
      <c r="F689" s="235"/>
      <c r="G689" s="154">
        <v>72.8</v>
      </c>
    </row>
    <row r="690" spans="1:7" s="32" customFormat="1" x14ac:dyDescent="0.2">
      <c r="A690" s="234" t="s">
        <v>126</v>
      </c>
      <c r="B690" s="235"/>
      <c r="C690" s="235"/>
      <c r="D690" s="235"/>
      <c r="E690" s="235"/>
      <c r="F690" s="235"/>
      <c r="G690" s="155">
        <f>ROUND(G688*G689,2)</f>
        <v>1350.44</v>
      </c>
    </row>
    <row r="691" spans="1:7" s="32" customFormat="1" x14ac:dyDescent="0.2">
      <c r="A691" s="236"/>
      <c r="B691" s="237"/>
      <c r="C691" s="237"/>
      <c r="D691" s="237"/>
      <c r="E691" s="237"/>
      <c r="F691" s="237"/>
      <c r="G691" s="238"/>
    </row>
    <row r="692" spans="1:7" s="32" customFormat="1" ht="51" x14ac:dyDescent="0.2">
      <c r="A692" s="147" t="s">
        <v>432</v>
      </c>
      <c r="B692" s="148" t="s">
        <v>433</v>
      </c>
      <c r="C692" s="149" t="s">
        <v>112</v>
      </c>
      <c r="D692" s="149" t="s">
        <v>39</v>
      </c>
      <c r="E692" s="150"/>
      <c r="F692" s="146"/>
      <c r="G692" s="151"/>
    </row>
    <row r="693" spans="1:7" s="32" customFormat="1" ht="51" x14ac:dyDescent="0.2">
      <c r="A693" s="152">
        <v>39017</v>
      </c>
      <c r="B693" s="153" t="s">
        <v>176</v>
      </c>
      <c r="C693" s="145" t="s">
        <v>128</v>
      </c>
      <c r="D693" s="145" t="s">
        <v>35</v>
      </c>
      <c r="E693" s="150">
        <v>0.39900000000000002</v>
      </c>
      <c r="F693" s="146">
        <v>0.22</v>
      </c>
      <c r="G693" s="151">
        <v>0.09</v>
      </c>
    </row>
    <row r="694" spans="1:7" s="32" customFormat="1" ht="38.25" x14ac:dyDescent="0.2">
      <c r="A694" s="152">
        <v>43132</v>
      </c>
      <c r="B694" s="153" t="s">
        <v>177</v>
      </c>
      <c r="C694" s="145" t="s">
        <v>128</v>
      </c>
      <c r="D694" s="145" t="s">
        <v>39</v>
      </c>
      <c r="E694" s="150">
        <v>2.5000000000000001E-2</v>
      </c>
      <c r="F694" s="146">
        <v>21.66</v>
      </c>
      <c r="G694" s="151">
        <v>0.54</v>
      </c>
    </row>
    <row r="695" spans="1:7" s="32" customFormat="1" ht="25.5" x14ac:dyDescent="0.2">
      <c r="A695" s="152" t="s">
        <v>178</v>
      </c>
      <c r="B695" s="153" t="s">
        <v>179</v>
      </c>
      <c r="C695" s="145" t="s">
        <v>112</v>
      </c>
      <c r="D695" s="145" t="s">
        <v>115</v>
      </c>
      <c r="E695" s="150">
        <v>3.1E-2</v>
      </c>
      <c r="F695" s="146">
        <v>20.55</v>
      </c>
      <c r="G695" s="151">
        <v>0.64</v>
      </c>
    </row>
    <row r="696" spans="1:7" s="32" customFormat="1" x14ac:dyDescent="0.2">
      <c r="A696" s="152" t="s">
        <v>180</v>
      </c>
      <c r="B696" s="153" t="s">
        <v>181</v>
      </c>
      <c r="C696" s="145" t="s">
        <v>112</v>
      </c>
      <c r="D696" s="145" t="s">
        <v>115</v>
      </c>
      <c r="E696" s="150">
        <v>8.1000000000000003E-2</v>
      </c>
      <c r="F696" s="146">
        <v>21.54</v>
      </c>
      <c r="G696" s="151">
        <v>1.74</v>
      </c>
    </row>
    <row r="697" spans="1:7" s="32" customFormat="1" ht="25.5" x14ac:dyDescent="0.2">
      <c r="A697" s="152" t="s">
        <v>182</v>
      </c>
      <c r="B697" s="153" t="s">
        <v>183</v>
      </c>
      <c r="C697" s="145" t="s">
        <v>112</v>
      </c>
      <c r="D697" s="145" t="s">
        <v>39</v>
      </c>
      <c r="E697" s="150">
        <v>1</v>
      </c>
      <c r="F697" s="146">
        <v>7.13</v>
      </c>
      <c r="G697" s="151">
        <v>7.13</v>
      </c>
    </row>
    <row r="698" spans="1:7" s="32" customFormat="1" x14ac:dyDescent="0.2">
      <c r="A698" s="234" t="s">
        <v>118</v>
      </c>
      <c r="B698" s="235"/>
      <c r="C698" s="235"/>
      <c r="D698" s="235"/>
      <c r="E698" s="235"/>
      <c r="F698" s="235"/>
      <c r="G698" s="154">
        <v>1.46</v>
      </c>
    </row>
    <row r="699" spans="1:7" s="32" customFormat="1" x14ac:dyDescent="0.2">
      <c r="A699" s="234" t="s">
        <v>119</v>
      </c>
      <c r="B699" s="235"/>
      <c r="C699" s="235"/>
      <c r="D699" s="235"/>
      <c r="E699" s="235"/>
      <c r="F699" s="235"/>
      <c r="G699" s="154">
        <v>8.68</v>
      </c>
    </row>
    <row r="700" spans="1:7" s="32" customFormat="1" x14ac:dyDescent="0.2">
      <c r="A700" s="234" t="s">
        <v>120</v>
      </c>
      <c r="B700" s="235"/>
      <c r="C700" s="235"/>
      <c r="D700" s="235"/>
      <c r="E700" s="235"/>
      <c r="F700" s="235"/>
      <c r="G700" s="155">
        <v>10.14</v>
      </c>
    </row>
    <row r="701" spans="1:7" s="32" customFormat="1" x14ac:dyDescent="0.2">
      <c r="A701" s="234" t="s">
        <v>1019</v>
      </c>
      <c r="B701" s="235"/>
      <c r="C701" s="235"/>
      <c r="D701" s="235"/>
      <c r="E701" s="235"/>
      <c r="F701" s="235"/>
      <c r="G701" s="154">
        <v>1.68</v>
      </c>
    </row>
    <row r="702" spans="1:7" s="32" customFormat="1" x14ac:dyDescent="0.2">
      <c r="A702" s="234" t="s">
        <v>121</v>
      </c>
      <c r="B702" s="235"/>
      <c r="C702" s="235"/>
      <c r="D702" s="235"/>
      <c r="E702" s="235"/>
      <c r="F702" s="235"/>
      <c r="G702" s="154">
        <v>2.4899999997764826</v>
      </c>
    </row>
    <row r="703" spans="1:7" s="32" customFormat="1" x14ac:dyDescent="0.2">
      <c r="A703" s="234" t="s">
        <v>122</v>
      </c>
      <c r="B703" s="235"/>
      <c r="C703" s="235"/>
      <c r="D703" s="235"/>
      <c r="E703" s="235"/>
      <c r="F703" s="235"/>
      <c r="G703" s="154">
        <v>0</v>
      </c>
    </row>
    <row r="704" spans="1:7" s="32" customFormat="1" x14ac:dyDescent="0.2">
      <c r="A704" s="234" t="s">
        <v>123</v>
      </c>
      <c r="B704" s="235"/>
      <c r="C704" s="235"/>
      <c r="D704" s="235"/>
      <c r="E704" s="235"/>
      <c r="F704" s="235"/>
      <c r="G704" s="154">
        <v>4.17</v>
      </c>
    </row>
    <row r="705" spans="1:7" s="32" customFormat="1" x14ac:dyDescent="0.2">
      <c r="A705" s="234" t="s">
        <v>124</v>
      </c>
      <c r="B705" s="235"/>
      <c r="C705" s="235"/>
      <c r="D705" s="235"/>
      <c r="E705" s="235"/>
      <c r="F705" s="235"/>
      <c r="G705" s="155">
        <f>ROUND(G700+G704,2)</f>
        <v>14.31</v>
      </c>
    </row>
    <row r="706" spans="1:7" s="32" customFormat="1" x14ac:dyDescent="0.2">
      <c r="A706" s="234" t="s">
        <v>125</v>
      </c>
      <c r="B706" s="235"/>
      <c r="C706" s="235"/>
      <c r="D706" s="235"/>
      <c r="E706" s="235"/>
      <c r="F706" s="235"/>
      <c r="G706" s="154">
        <v>184.9</v>
      </c>
    </row>
    <row r="707" spans="1:7" s="32" customFormat="1" x14ac:dyDescent="0.2">
      <c r="A707" s="234" t="s">
        <v>126</v>
      </c>
      <c r="B707" s="235"/>
      <c r="C707" s="235"/>
      <c r="D707" s="235"/>
      <c r="E707" s="235"/>
      <c r="F707" s="235"/>
      <c r="G707" s="155">
        <f>ROUND(G705*G706,2)</f>
        <v>2645.92</v>
      </c>
    </row>
    <row r="708" spans="1:7" s="32" customFormat="1" x14ac:dyDescent="0.2">
      <c r="A708" s="236"/>
      <c r="B708" s="237"/>
      <c r="C708" s="237"/>
      <c r="D708" s="237"/>
      <c r="E708" s="237"/>
      <c r="F708" s="237"/>
      <c r="G708" s="238"/>
    </row>
    <row r="709" spans="1:7" s="32" customFormat="1" x14ac:dyDescent="0.2">
      <c r="A709" s="147" t="s">
        <v>704</v>
      </c>
      <c r="B709" s="232" t="s">
        <v>705</v>
      </c>
      <c r="C709" s="232"/>
      <c r="D709" s="232"/>
      <c r="E709" s="232"/>
      <c r="F709" s="232"/>
      <c r="G709" s="233"/>
    </row>
    <row r="710" spans="1:7" s="32" customFormat="1" ht="63.75" x14ac:dyDescent="0.2">
      <c r="A710" s="147" t="s">
        <v>802</v>
      </c>
      <c r="B710" s="148" t="s">
        <v>803</v>
      </c>
      <c r="C710" s="149" t="s">
        <v>112</v>
      </c>
      <c r="D710" s="149" t="s">
        <v>38</v>
      </c>
      <c r="E710" s="150"/>
      <c r="F710" s="146"/>
      <c r="G710" s="151"/>
    </row>
    <row r="711" spans="1:7" s="32" customFormat="1" ht="63.75" x14ac:dyDescent="0.2">
      <c r="A711" s="152">
        <v>1525</v>
      </c>
      <c r="B711" s="153" t="s">
        <v>768</v>
      </c>
      <c r="C711" s="145" t="s">
        <v>128</v>
      </c>
      <c r="D711" s="145" t="s">
        <v>38</v>
      </c>
      <c r="E711" s="150">
        <v>1.23</v>
      </c>
      <c r="F711" s="146">
        <v>494.97</v>
      </c>
      <c r="G711" s="151">
        <v>608.80999999999995</v>
      </c>
    </row>
    <row r="712" spans="1:7" s="32" customFormat="1" x14ac:dyDescent="0.2">
      <c r="A712" s="152" t="s">
        <v>186</v>
      </c>
      <c r="B712" s="153" t="s">
        <v>187</v>
      </c>
      <c r="C712" s="145" t="s">
        <v>112</v>
      </c>
      <c r="D712" s="145" t="s">
        <v>115</v>
      </c>
      <c r="E712" s="150">
        <v>0.33400000000000002</v>
      </c>
      <c r="F712" s="146">
        <v>21.66</v>
      </c>
      <c r="G712" s="151">
        <v>7.23</v>
      </c>
    </row>
    <row r="713" spans="1:7" s="32" customFormat="1" ht="25.5" x14ac:dyDescent="0.2">
      <c r="A713" s="152" t="s">
        <v>150</v>
      </c>
      <c r="B713" s="153" t="s">
        <v>151</v>
      </c>
      <c r="C713" s="145" t="s">
        <v>112</v>
      </c>
      <c r="D713" s="145" t="s">
        <v>115</v>
      </c>
      <c r="E713" s="150">
        <v>0.501</v>
      </c>
      <c r="F713" s="146">
        <v>19.41</v>
      </c>
      <c r="G713" s="151">
        <v>9.73</v>
      </c>
    </row>
    <row r="714" spans="1:7" s="32" customFormat="1" ht="51" x14ac:dyDescent="0.2">
      <c r="A714" s="152" t="s">
        <v>206</v>
      </c>
      <c r="B714" s="153" t="s">
        <v>207</v>
      </c>
      <c r="C714" s="145" t="s">
        <v>112</v>
      </c>
      <c r="D714" s="145" t="s">
        <v>138</v>
      </c>
      <c r="E714" s="150">
        <v>9.1999999999999998E-2</v>
      </c>
      <c r="F714" s="146">
        <v>1.39</v>
      </c>
      <c r="G714" s="151">
        <v>0.13</v>
      </c>
    </row>
    <row r="715" spans="1:7" s="32" customFormat="1" ht="51" x14ac:dyDescent="0.2">
      <c r="A715" s="152" t="s">
        <v>208</v>
      </c>
      <c r="B715" s="153" t="s">
        <v>209</v>
      </c>
      <c r="C715" s="145" t="s">
        <v>112</v>
      </c>
      <c r="D715" s="145" t="s">
        <v>141</v>
      </c>
      <c r="E715" s="150">
        <v>7.4999999999999997E-2</v>
      </c>
      <c r="F715" s="146">
        <v>0.56999999999999995</v>
      </c>
      <c r="G715" s="151">
        <v>0.04</v>
      </c>
    </row>
    <row r="716" spans="1:7" s="32" customFormat="1" x14ac:dyDescent="0.2">
      <c r="A716" s="234" t="s">
        <v>118</v>
      </c>
      <c r="B716" s="235"/>
      <c r="C716" s="235"/>
      <c r="D716" s="235"/>
      <c r="E716" s="235"/>
      <c r="F716" s="235"/>
      <c r="G716" s="154">
        <v>9.25</v>
      </c>
    </row>
    <row r="717" spans="1:7" s="32" customFormat="1" x14ac:dyDescent="0.2">
      <c r="A717" s="234" t="s">
        <v>119</v>
      </c>
      <c r="B717" s="235"/>
      <c r="C717" s="235"/>
      <c r="D717" s="235"/>
      <c r="E717" s="235"/>
      <c r="F717" s="235"/>
      <c r="G717" s="154">
        <v>616.69000000000005</v>
      </c>
    </row>
    <row r="718" spans="1:7" s="32" customFormat="1" x14ac:dyDescent="0.2">
      <c r="A718" s="234" t="s">
        <v>120</v>
      </c>
      <c r="B718" s="235"/>
      <c r="C718" s="235"/>
      <c r="D718" s="235"/>
      <c r="E718" s="235"/>
      <c r="F718" s="235"/>
      <c r="G718" s="155">
        <v>625.94000000000005</v>
      </c>
    </row>
    <row r="719" spans="1:7" s="32" customFormat="1" x14ac:dyDescent="0.2">
      <c r="A719" s="234" t="s">
        <v>1019</v>
      </c>
      <c r="B719" s="235"/>
      <c r="C719" s="235"/>
      <c r="D719" s="235"/>
      <c r="E719" s="235"/>
      <c r="F719" s="235"/>
      <c r="G719" s="154">
        <v>10.63</v>
      </c>
    </row>
    <row r="720" spans="1:7" s="32" customFormat="1" x14ac:dyDescent="0.2">
      <c r="A720" s="234" t="s">
        <v>121</v>
      </c>
      <c r="B720" s="235"/>
      <c r="C720" s="235"/>
      <c r="D720" s="235"/>
      <c r="E720" s="235"/>
      <c r="F720" s="235"/>
      <c r="G720" s="154">
        <v>133.68999999977649</v>
      </c>
    </row>
    <row r="721" spans="1:7" s="32" customFormat="1" x14ac:dyDescent="0.2">
      <c r="A721" s="234" t="s">
        <v>122</v>
      </c>
      <c r="B721" s="235"/>
      <c r="C721" s="235"/>
      <c r="D721" s="235"/>
      <c r="E721" s="235"/>
      <c r="F721" s="235"/>
      <c r="G721" s="154">
        <v>0</v>
      </c>
    </row>
    <row r="722" spans="1:7" s="32" customFormat="1" x14ac:dyDescent="0.2">
      <c r="A722" s="234" t="s">
        <v>123</v>
      </c>
      <c r="B722" s="235"/>
      <c r="C722" s="235"/>
      <c r="D722" s="235"/>
      <c r="E722" s="235"/>
      <c r="F722" s="235"/>
      <c r="G722" s="154">
        <v>144.31999999999994</v>
      </c>
    </row>
    <row r="723" spans="1:7" s="32" customFormat="1" x14ac:dyDescent="0.2">
      <c r="A723" s="234" t="s">
        <v>124</v>
      </c>
      <c r="B723" s="235"/>
      <c r="C723" s="235"/>
      <c r="D723" s="235"/>
      <c r="E723" s="235"/>
      <c r="F723" s="235"/>
      <c r="G723" s="155">
        <f>ROUND(G718+G722,2)</f>
        <v>770.26</v>
      </c>
    </row>
    <row r="724" spans="1:7" s="32" customFormat="1" x14ac:dyDescent="0.2">
      <c r="A724" s="234" t="s">
        <v>125</v>
      </c>
      <c r="B724" s="235"/>
      <c r="C724" s="235"/>
      <c r="D724" s="235"/>
      <c r="E724" s="235"/>
      <c r="F724" s="235"/>
      <c r="G724" s="154">
        <v>2.4</v>
      </c>
    </row>
    <row r="725" spans="1:7" s="32" customFormat="1" x14ac:dyDescent="0.2">
      <c r="A725" s="234" t="s">
        <v>126</v>
      </c>
      <c r="B725" s="235"/>
      <c r="C725" s="235"/>
      <c r="D725" s="235"/>
      <c r="E725" s="235"/>
      <c r="F725" s="235"/>
      <c r="G725" s="155">
        <f>ROUND(G723*G724,2)</f>
        <v>1848.62</v>
      </c>
    </row>
    <row r="726" spans="1:7" s="32" customFormat="1" x14ac:dyDescent="0.2">
      <c r="A726" s="236"/>
      <c r="B726" s="237"/>
      <c r="C726" s="237"/>
      <c r="D726" s="237"/>
      <c r="E726" s="237"/>
      <c r="F726" s="237"/>
      <c r="G726" s="238"/>
    </row>
    <row r="727" spans="1:7" s="32" customFormat="1" ht="51" x14ac:dyDescent="0.2">
      <c r="A727" s="147" t="s">
        <v>706</v>
      </c>
      <c r="B727" s="148" t="s">
        <v>707</v>
      </c>
      <c r="C727" s="149" t="s">
        <v>112</v>
      </c>
      <c r="D727" s="149" t="s">
        <v>38</v>
      </c>
      <c r="E727" s="150"/>
      <c r="F727" s="146"/>
      <c r="G727" s="151"/>
    </row>
    <row r="728" spans="1:7" s="32" customFormat="1" ht="63.75" x14ac:dyDescent="0.2">
      <c r="A728" s="152">
        <v>1525</v>
      </c>
      <c r="B728" s="153" t="s">
        <v>768</v>
      </c>
      <c r="C728" s="145" t="s">
        <v>128</v>
      </c>
      <c r="D728" s="145" t="s">
        <v>38</v>
      </c>
      <c r="E728" s="150">
        <v>1.26</v>
      </c>
      <c r="F728" s="146">
        <v>494.97</v>
      </c>
      <c r="G728" s="151">
        <v>623.66</v>
      </c>
    </row>
    <row r="729" spans="1:7" s="32" customFormat="1" x14ac:dyDescent="0.2">
      <c r="A729" s="152" t="s">
        <v>186</v>
      </c>
      <c r="B729" s="153" t="s">
        <v>187</v>
      </c>
      <c r="C729" s="145" t="s">
        <v>112</v>
      </c>
      <c r="D729" s="145" t="s">
        <v>115</v>
      </c>
      <c r="E729" s="150">
        <v>0.58699999999999997</v>
      </c>
      <c r="F729" s="146">
        <v>21.66</v>
      </c>
      <c r="G729" s="151">
        <v>12.71</v>
      </c>
    </row>
    <row r="730" spans="1:7" s="32" customFormat="1" ht="25.5" x14ac:dyDescent="0.2">
      <c r="A730" s="152" t="s">
        <v>150</v>
      </c>
      <c r="B730" s="153" t="s">
        <v>151</v>
      </c>
      <c r="C730" s="145" t="s">
        <v>112</v>
      </c>
      <c r="D730" s="145" t="s">
        <v>115</v>
      </c>
      <c r="E730" s="150">
        <v>0.88100000000000001</v>
      </c>
      <c r="F730" s="146">
        <v>19.41</v>
      </c>
      <c r="G730" s="151">
        <v>17.100000000000001</v>
      </c>
    </row>
    <row r="731" spans="1:7" s="32" customFormat="1" ht="51" x14ac:dyDescent="0.2">
      <c r="A731" s="152" t="s">
        <v>206</v>
      </c>
      <c r="B731" s="153" t="s">
        <v>207</v>
      </c>
      <c r="C731" s="145" t="s">
        <v>112</v>
      </c>
      <c r="D731" s="145" t="s">
        <v>138</v>
      </c>
      <c r="E731" s="150">
        <v>0.161</v>
      </c>
      <c r="F731" s="146">
        <v>1.39</v>
      </c>
      <c r="G731" s="151">
        <v>0.22</v>
      </c>
    </row>
    <row r="732" spans="1:7" s="32" customFormat="1" ht="51" x14ac:dyDescent="0.2">
      <c r="A732" s="152" t="s">
        <v>208</v>
      </c>
      <c r="B732" s="153" t="s">
        <v>209</v>
      </c>
      <c r="C732" s="145" t="s">
        <v>112</v>
      </c>
      <c r="D732" s="145" t="s">
        <v>141</v>
      </c>
      <c r="E732" s="150">
        <v>0.13300000000000001</v>
      </c>
      <c r="F732" s="146">
        <v>0.56999999999999995</v>
      </c>
      <c r="G732" s="151">
        <v>0.08</v>
      </c>
    </row>
    <row r="733" spans="1:7" s="32" customFormat="1" x14ac:dyDescent="0.2">
      <c r="A733" s="234" t="s">
        <v>118</v>
      </c>
      <c r="B733" s="235"/>
      <c r="C733" s="235"/>
      <c r="D733" s="235"/>
      <c r="E733" s="235"/>
      <c r="F733" s="235"/>
      <c r="G733" s="154">
        <v>16.260000000000002</v>
      </c>
    </row>
    <row r="734" spans="1:7" s="32" customFormat="1" x14ac:dyDescent="0.2">
      <c r="A734" s="234" t="s">
        <v>119</v>
      </c>
      <c r="B734" s="235"/>
      <c r="C734" s="235"/>
      <c r="D734" s="235"/>
      <c r="E734" s="235"/>
      <c r="F734" s="235"/>
      <c r="G734" s="154">
        <v>637.52</v>
      </c>
    </row>
    <row r="735" spans="1:7" s="32" customFormat="1" x14ac:dyDescent="0.2">
      <c r="A735" s="234" t="s">
        <v>120</v>
      </c>
      <c r="B735" s="235"/>
      <c r="C735" s="235"/>
      <c r="D735" s="235"/>
      <c r="E735" s="235"/>
      <c r="F735" s="235"/>
      <c r="G735" s="155">
        <v>653.78</v>
      </c>
    </row>
    <row r="736" spans="1:7" s="32" customFormat="1" x14ac:dyDescent="0.2">
      <c r="A736" s="234" t="s">
        <v>1019</v>
      </c>
      <c r="B736" s="235"/>
      <c r="C736" s="235"/>
      <c r="D736" s="235"/>
      <c r="E736" s="235"/>
      <c r="F736" s="235"/>
      <c r="G736" s="154">
        <v>18.7</v>
      </c>
    </row>
    <row r="737" spans="1:7" s="32" customFormat="1" x14ac:dyDescent="0.2">
      <c r="A737" s="234" t="s">
        <v>121</v>
      </c>
      <c r="B737" s="235"/>
      <c r="C737" s="235"/>
      <c r="D737" s="235"/>
      <c r="E737" s="235"/>
      <c r="F737" s="235"/>
      <c r="G737" s="154">
        <v>141.21000000022352</v>
      </c>
    </row>
    <row r="738" spans="1:7" s="32" customFormat="1" x14ac:dyDescent="0.2">
      <c r="A738" s="234" t="s">
        <v>122</v>
      </c>
      <c r="B738" s="235"/>
      <c r="C738" s="235"/>
      <c r="D738" s="235"/>
      <c r="E738" s="235"/>
      <c r="F738" s="235"/>
      <c r="G738" s="154">
        <v>0</v>
      </c>
    </row>
    <row r="739" spans="1:7" s="32" customFormat="1" x14ac:dyDescent="0.2">
      <c r="A739" s="234" t="s">
        <v>123</v>
      </c>
      <c r="B739" s="235"/>
      <c r="C739" s="235"/>
      <c r="D739" s="235"/>
      <c r="E739" s="235"/>
      <c r="F739" s="235"/>
      <c r="G739" s="154">
        <v>159.91000000000008</v>
      </c>
    </row>
    <row r="740" spans="1:7" s="32" customFormat="1" x14ac:dyDescent="0.2">
      <c r="A740" s="234" t="s">
        <v>124</v>
      </c>
      <c r="B740" s="235"/>
      <c r="C740" s="235"/>
      <c r="D740" s="235"/>
      <c r="E740" s="235"/>
      <c r="F740" s="235"/>
      <c r="G740" s="155">
        <f>ROUND(G735+G739,2)</f>
        <v>813.69</v>
      </c>
    </row>
    <row r="741" spans="1:7" s="32" customFormat="1" x14ac:dyDescent="0.2">
      <c r="A741" s="234" t="s">
        <v>125</v>
      </c>
      <c r="B741" s="235"/>
      <c r="C741" s="235"/>
      <c r="D741" s="235"/>
      <c r="E741" s="235"/>
      <c r="F741" s="235"/>
      <c r="G741" s="154">
        <v>0.66</v>
      </c>
    </row>
    <row r="742" spans="1:7" s="32" customFormat="1" x14ac:dyDescent="0.2">
      <c r="A742" s="234" t="s">
        <v>126</v>
      </c>
      <c r="B742" s="235"/>
      <c r="C742" s="235"/>
      <c r="D742" s="235"/>
      <c r="E742" s="235"/>
      <c r="F742" s="235"/>
      <c r="G742" s="155">
        <f>ROUND(G740*G741,2)</f>
        <v>537.04</v>
      </c>
    </row>
    <row r="743" spans="1:7" s="32" customFormat="1" x14ac:dyDescent="0.2">
      <c r="A743" s="236"/>
      <c r="B743" s="237"/>
      <c r="C743" s="237"/>
      <c r="D743" s="237"/>
      <c r="E743" s="237"/>
      <c r="F743" s="237"/>
      <c r="G743" s="238"/>
    </row>
    <row r="744" spans="1:7" s="32" customFormat="1" x14ac:dyDescent="0.2">
      <c r="A744" s="147" t="s">
        <v>708</v>
      </c>
      <c r="B744" s="232" t="s">
        <v>242</v>
      </c>
      <c r="C744" s="232"/>
      <c r="D744" s="232"/>
      <c r="E744" s="232"/>
      <c r="F744" s="232"/>
      <c r="G744" s="233"/>
    </row>
    <row r="745" spans="1:7" s="32" customFormat="1" ht="25.5" x14ac:dyDescent="0.2">
      <c r="A745" s="147" t="s">
        <v>709</v>
      </c>
      <c r="B745" s="148" t="s">
        <v>710</v>
      </c>
      <c r="C745" s="149" t="s">
        <v>112</v>
      </c>
      <c r="D745" s="149" t="s">
        <v>37</v>
      </c>
      <c r="E745" s="150"/>
      <c r="F745" s="146"/>
      <c r="G745" s="151"/>
    </row>
    <row r="746" spans="1:7" s="32" customFormat="1" x14ac:dyDescent="0.2">
      <c r="A746" s="152" t="s">
        <v>186</v>
      </c>
      <c r="B746" s="153" t="s">
        <v>187</v>
      </c>
      <c r="C746" s="145" t="s">
        <v>112</v>
      </c>
      <c r="D746" s="145" t="s">
        <v>115</v>
      </c>
      <c r="E746" s="150">
        <v>1</v>
      </c>
      <c r="F746" s="146">
        <v>21.66</v>
      </c>
      <c r="G746" s="151">
        <v>21.66</v>
      </c>
    </row>
    <row r="747" spans="1:7" s="32" customFormat="1" ht="25.5" x14ac:dyDescent="0.2">
      <c r="A747" s="152" t="s">
        <v>150</v>
      </c>
      <c r="B747" s="153" t="s">
        <v>151</v>
      </c>
      <c r="C747" s="145" t="s">
        <v>112</v>
      </c>
      <c r="D747" s="145" t="s">
        <v>115</v>
      </c>
      <c r="E747" s="150">
        <v>1</v>
      </c>
      <c r="F747" s="146">
        <v>19.41</v>
      </c>
      <c r="G747" s="151">
        <v>19.41</v>
      </c>
    </row>
    <row r="748" spans="1:7" s="32" customFormat="1" ht="38.25" x14ac:dyDescent="0.2">
      <c r="A748" s="152" t="s">
        <v>769</v>
      </c>
      <c r="B748" s="153" t="s">
        <v>770</v>
      </c>
      <c r="C748" s="145" t="s">
        <v>128</v>
      </c>
      <c r="D748" s="145" t="s">
        <v>39</v>
      </c>
      <c r="E748" s="150">
        <v>1.5</v>
      </c>
      <c r="F748" s="146">
        <v>63.2</v>
      </c>
      <c r="G748" s="151">
        <v>94.8</v>
      </c>
    </row>
    <row r="749" spans="1:7" s="32" customFormat="1" x14ac:dyDescent="0.2">
      <c r="A749" s="152" t="s">
        <v>771</v>
      </c>
      <c r="B749" s="153" t="s">
        <v>772</v>
      </c>
      <c r="C749" s="145" t="s">
        <v>128</v>
      </c>
      <c r="D749" s="145" t="s">
        <v>204</v>
      </c>
      <c r="E749" s="150">
        <v>0.12</v>
      </c>
      <c r="F749" s="146">
        <v>50.39</v>
      </c>
      <c r="G749" s="151">
        <v>6.05</v>
      </c>
    </row>
    <row r="750" spans="1:7" s="32" customFormat="1" x14ac:dyDescent="0.2">
      <c r="A750" s="234" t="s">
        <v>118</v>
      </c>
      <c r="B750" s="235"/>
      <c r="C750" s="235"/>
      <c r="D750" s="235"/>
      <c r="E750" s="235"/>
      <c r="F750" s="235"/>
      <c r="G750" s="154">
        <v>22.58</v>
      </c>
    </row>
    <row r="751" spans="1:7" s="32" customFormat="1" x14ac:dyDescent="0.2">
      <c r="A751" s="234" t="s">
        <v>119</v>
      </c>
      <c r="B751" s="235"/>
      <c r="C751" s="235"/>
      <c r="D751" s="235"/>
      <c r="E751" s="235"/>
      <c r="F751" s="235"/>
      <c r="G751" s="154">
        <v>119.33999999999999</v>
      </c>
    </row>
    <row r="752" spans="1:7" s="32" customFormat="1" x14ac:dyDescent="0.2">
      <c r="A752" s="234" t="s">
        <v>120</v>
      </c>
      <c r="B752" s="235"/>
      <c r="C752" s="235"/>
      <c r="D752" s="235"/>
      <c r="E752" s="235"/>
      <c r="F752" s="235"/>
      <c r="G752" s="155">
        <v>141.91999999999999</v>
      </c>
    </row>
    <row r="753" spans="1:7" s="32" customFormat="1" x14ac:dyDescent="0.2">
      <c r="A753" s="234" t="s">
        <v>1019</v>
      </c>
      <c r="B753" s="235"/>
      <c r="C753" s="235"/>
      <c r="D753" s="235"/>
      <c r="E753" s="235"/>
      <c r="F753" s="235"/>
      <c r="G753" s="154">
        <v>25.97</v>
      </c>
    </row>
    <row r="754" spans="1:7" s="32" customFormat="1" x14ac:dyDescent="0.2">
      <c r="A754" s="234" t="s">
        <v>121</v>
      </c>
      <c r="B754" s="235"/>
      <c r="C754" s="235"/>
      <c r="D754" s="235"/>
      <c r="E754" s="235"/>
      <c r="F754" s="235"/>
      <c r="G754" s="154">
        <v>35.250000000223515</v>
      </c>
    </row>
    <row r="755" spans="1:7" s="32" customFormat="1" x14ac:dyDescent="0.2">
      <c r="A755" s="234" t="s">
        <v>122</v>
      </c>
      <c r="B755" s="235"/>
      <c r="C755" s="235"/>
      <c r="D755" s="235"/>
      <c r="E755" s="235"/>
      <c r="F755" s="235"/>
      <c r="G755" s="154">
        <v>0</v>
      </c>
    </row>
    <row r="756" spans="1:7" s="32" customFormat="1" x14ac:dyDescent="0.2">
      <c r="A756" s="234" t="s">
        <v>123</v>
      </c>
      <c r="B756" s="235"/>
      <c r="C756" s="235"/>
      <c r="D756" s="235"/>
      <c r="E756" s="235"/>
      <c r="F756" s="235"/>
      <c r="G756" s="154">
        <v>61.22</v>
      </c>
    </row>
    <row r="757" spans="1:7" s="32" customFormat="1" x14ac:dyDescent="0.2">
      <c r="A757" s="234" t="s">
        <v>124</v>
      </c>
      <c r="B757" s="235"/>
      <c r="C757" s="235"/>
      <c r="D757" s="235"/>
      <c r="E757" s="235"/>
      <c r="F757" s="235"/>
      <c r="G757" s="155">
        <f>ROUND(G752+G756,2)</f>
        <v>203.14</v>
      </c>
    </row>
    <row r="758" spans="1:7" s="32" customFormat="1" x14ac:dyDescent="0.2">
      <c r="A758" s="234" t="s">
        <v>125</v>
      </c>
      <c r="B758" s="235"/>
      <c r="C758" s="235"/>
      <c r="D758" s="235"/>
      <c r="E758" s="235"/>
      <c r="F758" s="235"/>
      <c r="G758" s="154">
        <v>0.15</v>
      </c>
    </row>
    <row r="759" spans="1:7" s="32" customFormat="1" x14ac:dyDescent="0.2">
      <c r="A759" s="234" t="s">
        <v>126</v>
      </c>
      <c r="B759" s="235"/>
      <c r="C759" s="235"/>
      <c r="D759" s="235"/>
      <c r="E759" s="235"/>
      <c r="F759" s="235"/>
      <c r="G759" s="155">
        <f>ROUND(G757*G758,2)</f>
        <v>30.47</v>
      </c>
    </row>
    <row r="760" spans="1:7" s="32" customFormat="1" x14ac:dyDescent="0.2">
      <c r="A760" s="236"/>
      <c r="B760" s="237"/>
      <c r="C760" s="237"/>
      <c r="D760" s="237"/>
      <c r="E760" s="237"/>
      <c r="F760" s="237"/>
      <c r="G760" s="238"/>
    </row>
    <row r="761" spans="1:7" s="32" customFormat="1" x14ac:dyDescent="0.2">
      <c r="A761" s="147" t="s">
        <v>711</v>
      </c>
      <c r="B761" s="148" t="s">
        <v>712</v>
      </c>
      <c r="C761" s="149" t="s">
        <v>112</v>
      </c>
      <c r="D761" s="149" t="s">
        <v>40</v>
      </c>
      <c r="E761" s="150"/>
      <c r="F761" s="146"/>
      <c r="G761" s="151"/>
    </row>
    <row r="762" spans="1:7" s="32" customFormat="1" x14ac:dyDescent="0.2">
      <c r="A762" s="152" t="s">
        <v>773</v>
      </c>
      <c r="B762" s="153" t="s">
        <v>774</v>
      </c>
      <c r="C762" s="145" t="s">
        <v>161</v>
      </c>
      <c r="D762" s="145" t="s">
        <v>40</v>
      </c>
      <c r="E762" s="150">
        <v>1</v>
      </c>
      <c r="F762" s="146">
        <v>272.73</v>
      </c>
      <c r="G762" s="151">
        <v>272.73</v>
      </c>
    </row>
    <row r="763" spans="1:7" s="32" customFormat="1" x14ac:dyDescent="0.2">
      <c r="A763" s="234" t="s">
        <v>118</v>
      </c>
      <c r="B763" s="235"/>
      <c r="C763" s="235"/>
      <c r="D763" s="235"/>
      <c r="E763" s="235"/>
      <c r="F763" s="235"/>
      <c r="G763" s="154">
        <v>0</v>
      </c>
    </row>
    <row r="764" spans="1:7" s="32" customFormat="1" x14ac:dyDescent="0.2">
      <c r="A764" s="234" t="s">
        <v>119</v>
      </c>
      <c r="B764" s="235"/>
      <c r="C764" s="235"/>
      <c r="D764" s="235"/>
      <c r="E764" s="235"/>
      <c r="F764" s="235"/>
      <c r="G764" s="154">
        <v>272.73</v>
      </c>
    </row>
    <row r="765" spans="1:7" s="32" customFormat="1" x14ac:dyDescent="0.2">
      <c r="A765" s="234" t="s">
        <v>120</v>
      </c>
      <c r="B765" s="235"/>
      <c r="C765" s="235"/>
      <c r="D765" s="235"/>
      <c r="E765" s="235"/>
      <c r="F765" s="235"/>
      <c r="G765" s="155">
        <v>272.73</v>
      </c>
    </row>
    <row r="766" spans="1:7" s="32" customFormat="1" x14ac:dyDescent="0.2">
      <c r="A766" s="234" t="s">
        <v>1019</v>
      </c>
      <c r="B766" s="235"/>
      <c r="C766" s="235"/>
      <c r="D766" s="235"/>
      <c r="E766" s="235"/>
      <c r="F766" s="235"/>
      <c r="G766" s="154">
        <v>0</v>
      </c>
    </row>
    <row r="767" spans="1:7" s="32" customFormat="1" x14ac:dyDescent="0.2">
      <c r="A767" s="234" t="s">
        <v>121</v>
      </c>
      <c r="B767" s="235"/>
      <c r="C767" s="235"/>
      <c r="D767" s="235"/>
      <c r="E767" s="235"/>
      <c r="F767" s="235"/>
      <c r="G767" s="154">
        <v>57.269999999999982</v>
      </c>
    </row>
    <row r="768" spans="1:7" s="32" customFormat="1" x14ac:dyDescent="0.2">
      <c r="A768" s="234" t="s">
        <v>122</v>
      </c>
      <c r="B768" s="235"/>
      <c r="C768" s="235"/>
      <c r="D768" s="235"/>
      <c r="E768" s="235"/>
      <c r="F768" s="235"/>
      <c r="G768" s="154">
        <v>0</v>
      </c>
    </row>
    <row r="769" spans="1:7" s="32" customFormat="1" x14ac:dyDescent="0.2">
      <c r="A769" s="234" t="s">
        <v>123</v>
      </c>
      <c r="B769" s="235"/>
      <c r="C769" s="235"/>
      <c r="D769" s="235"/>
      <c r="E769" s="235"/>
      <c r="F769" s="235"/>
      <c r="G769" s="154">
        <v>57.269999999999982</v>
      </c>
    </row>
    <row r="770" spans="1:7" s="32" customFormat="1" x14ac:dyDescent="0.2">
      <c r="A770" s="234" t="s">
        <v>124</v>
      </c>
      <c r="B770" s="235"/>
      <c r="C770" s="235"/>
      <c r="D770" s="235"/>
      <c r="E770" s="235"/>
      <c r="F770" s="235"/>
      <c r="G770" s="155">
        <f>ROUND(G765+G769,2)</f>
        <v>330</v>
      </c>
    </row>
    <row r="771" spans="1:7" s="32" customFormat="1" x14ac:dyDescent="0.2">
      <c r="A771" s="234" t="s">
        <v>125</v>
      </c>
      <c r="B771" s="235"/>
      <c r="C771" s="235"/>
      <c r="D771" s="235"/>
      <c r="E771" s="235"/>
      <c r="F771" s="235"/>
      <c r="G771" s="154">
        <v>5</v>
      </c>
    </row>
    <row r="772" spans="1:7" s="32" customFormat="1" x14ac:dyDescent="0.2">
      <c r="A772" s="234" t="s">
        <v>126</v>
      </c>
      <c r="B772" s="235"/>
      <c r="C772" s="235"/>
      <c r="D772" s="235"/>
      <c r="E772" s="235"/>
      <c r="F772" s="235"/>
      <c r="G772" s="155">
        <f>ROUND(G770*G771,2)</f>
        <v>1650</v>
      </c>
    </row>
    <row r="773" spans="1:7" s="32" customFormat="1" x14ac:dyDescent="0.2">
      <c r="A773" s="236"/>
      <c r="B773" s="237"/>
      <c r="C773" s="237"/>
      <c r="D773" s="237"/>
      <c r="E773" s="237"/>
      <c r="F773" s="237"/>
      <c r="G773" s="238"/>
    </row>
    <row r="774" spans="1:7" s="32" customFormat="1" ht="25.5" x14ac:dyDescent="0.2">
      <c r="A774" s="147" t="s">
        <v>713</v>
      </c>
      <c r="B774" s="148" t="s">
        <v>714</v>
      </c>
      <c r="C774" s="149" t="s">
        <v>112</v>
      </c>
      <c r="D774" s="149" t="s">
        <v>39</v>
      </c>
      <c r="E774" s="150"/>
      <c r="F774" s="146"/>
      <c r="G774" s="151"/>
    </row>
    <row r="775" spans="1:7" s="32" customFormat="1" ht="25.5" x14ac:dyDescent="0.2">
      <c r="A775" s="152" t="s">
        <v>775</v>
      </c>
      <c r="B775" s="153" t="s">
        <v>714</v>
      </c>
      <c r="C775" s="145" t="s">
        <v>161</v>
      </c>
      <c r="D775" s="145" t="s">
        <v>39</v>
      </c>
      <c r="E775" s="150">
        <v>1</v>
      </c>
      <c r="F775" s="146">
        <v>31.13</v>
      </c>
      <c r="G775" s="151">
        <v>31.13</v>
      </c>
    </row>
    <row r="776" spans="1:7" s="32" customFormat="1" x14ac:dyDescent="0.2">
      <c r="A776" s="234" t="s">
        <v>118</v>
      </c>
      <c r="B776" s="235"/>
      <c r="C776" s="235"/>
      <c r="D776" s="235"/>
      <c r="E776" s="235"/>
      <c r="F776" s="235"/>
      <c r="G776" s="154">
        <v>0</v>
      </c>
    </row>
    <row r="777" spans="1:7" s="32" customFormat="1" x14ac:dyDescent="0.2">
      <c r="A777" s="234" t="s">
        <v>119</v>
      </c>
      <c r="B777" s="235"/>
      <c r="C777" s="235"/>
      <c r="D777" s="235"/>
      <c r="E777" s="235"/>
      <c r="F777" s="235"/>
      <c r="G777" s="154">
        <v>31.13</v>
      </c>
    </row>
    <row r="778" spans="1:7" s="32" customFormat="1" x14ac:dyDescent="0.2">
      <c r="A778" s="234" t="s">
        <v>120</v>
      </c>
      <c r="B778" s="235"/>
      <c r="C778" s="235"/>
      <c r="D778" s="235"/>
      <c r="E778" s="235"/>
      <c r="F778" s="235"/>
      <c r="G778" s="155">
        <v>31.13</v>
      </c>
    </row>
    <row r="779" spans="1:7" s="32" customFormat="1" x14ac:dyDescent="0.2">
      <c r="A779" s="234" t="s">
        <v>1019</v>
      </c>
      <c r="B779" s="235"/>
      <c r="C779" s="235"/>
      <c r="D779" s="235"/>
      <c r="E779" s="235"/>
      <c r="F779" s="235"/>
      <c r="G779" s="154">
        <v>0</v>
      </c>
    </row>
    <row r="780" spans="1:7" s="32" customFormat="1" x14ac:dyDescent="0.2">
      <c r="A780" s="234" t="s">
        <v>121</v>
      </c>
      <c r="B780" s="235"/>
      <c r="C780" s="235"/>
      <c r="D780" s="235"/>
      <c r="E780" s="235"/>
      <c r="F780" s="235"/>
      <c r="G780" s="154">
        <v>6.5400000000000027</v>
      </c>
    </row>
    <row r="781" spans="1:7" s="32" customFormat="1" x14ac:dyDescent="0.2">
      <c r="A781" s="234" t="s">
        <v>122</v>
      </c>
      <c r="B781" s="235"/>
      <c r="C781" s="235"/>
      <c r="D781" s="235"/>
      <c r="E781" s="235"/>
      <c r="F781" s="235"/>
      <c r="G781" s="154">
        <v>0</v>
      </c>
    </row>
    <row r="782" spans="1:7" s="32" customFormat="1" x14ac:dyDescent="0.2">
      <c r="A782" s="234" t="s">
        <v>123</v>
      </c>
      <c r="B782" s="235"/>
      <c r="C782" s="235"/>
      <c r="D782" s="235"/>
      <c r="E782" s="235"/>
      <c r="F782" s="235"/>
      <c r="G782" s="154">
        <v>6.5400000000000027</v>
      </c>
    </row>
    <row r="783" spans="1:7" s="32" customFormat="1" x14ac:dyDescent="0.2">
      <c r="A783" s="234" t="s">
        <v>124</v>
      </c>
      <c r="B783" s="235"/>
      <c r="C783" s="235"/>
      <c r="D783" s="235"/>
      <c r="E783" s="235"/>
      <c r="F783" s="235"/>
      <c r="G783" s="155">
        <f>ROUND(G778+G782,2)</f>
        <v>37.67</v>
      </c>
    </row>
    <row r="784" spans="1:7" s="32" customFormat="1" x14ac:dyDescent="0.2">
      <c r="A784" s="234" t="s">
        <v>125</v>
      </c>
      <c r="B784" s="235"/>
      <c r="C784" s="235"/>
      <c r="D784" s="235"/>
      <c r="E784" s="235"/>
      <c r="F784" s="235"/>
      <c r="G784" s="154">
        <v>852</v>
      </c>
    </row>
    <row r="785" spans="1:7" s="32" customFormat="1" x14ac:dyDescent="0.2">
      <c r="A785" s="234" t="s">
        <v>126</v>
      </c>
      <c r="B785" s="235"/>
      <c r="C785" s="235"/>
      <c r="D785" s="235"/>
      <c r="E785" s="235"/>
      <c r="F785" s="235"/>
      <c r="G785" s="155">
        <f>ROUND(G783*G784,2)</f>
        <v>32094.84</v>
      </c>
    </row>
    <row r="786" spans="1:7" s="32" customFormat="1" x14ac:dyDescent="0.2">
      <c r="A786" s="236"/>
      <c r="B786" s="237"/>
      <c r="C786" s="237"/>
      <c r="D786" s="237"/>
      <c r="E786" s="237"/>
      <c r="F786" s="237"/>
      <c r="G786" s="238"/>
    </row>
    <row r="787" spans="1:7" s="32" customFormat="1" ht="38.25" x14ac:dyDescent="0.2">
      <c r="A787" s="147" t="s">
        <v>715</v>
      </c>
      <c r="B787" s="148" t="s">
        <v>716</v>
      </c>
      <c r="C787" s="149" t="s">
        <v>112</v>
      </c>
      <c r="D787" s="149" t="s">
        <v>40</v>
      </c>
      <c r="E787" s="150"/>
      <c r="F787" s="146"/>
      <c r="G787" s="151"/>
    </row>
    <row r="788" spans="1:7" s="32" customFormat="1" x14ac:dyDescent="0.2">
      <c r="A788" s="152" t="s">
        <v>186</v>
      </c>
      <c r="B788" s="153" t="s">
        <v>187</v>
      </c>
      <c r="C788" s="145" t="s">
        <v>112</v>
      </c>
      <c r="D788" s="145" t="s">
        <v>115</v>
      </c>
      <c r="E788" s="150">
        <v>0.125</v>
      </c>
      <c r="F788" s="146">
        <v>21.66</v>
      </c>
      <c r="G788" s="151">
        <v>2.71</v>
      </c>
    </row>
    <row r="789" spans="1:7" s="32" customFormat="1" ht="38.25" x14ac:dyDescent="0.2">
      <c r="A789" s="152" t="s">
        <v>363</v>
      </c>
      <c r="B789" s="153" t="s">
        <v>364</v>
      </c>
      <c r="C789" s="145" t="s">
        <v>128</v>
      </c>
      <c r="D789" s="145" t="s">
        <v>365</v>
      </c>
      <c r="E789" s="150">
        <v>0.17849999999999999</v>
      </c>
      <c r="F789" s="146">
        <v>43.95</v>
      </c>
      <c r="G789" s="151">
        <v>7.85</v>
      </c>
    </row>
    <row r="790" spans="1:7" s="32" customFormat="1" ht="25.5" x14ac:dyDescent="0.2">
      <c r="A790" s="152" t="s">
        <v>776</v>
      </c>
      <c r="B790" s="153" t="s">
        <v>777</v>
      </c>
      <c r="C790" s="145" t="s">
        <v>128</v>
      </c>
      <c r="D790" s="145" t="s">
        <v>40</v>
      </c>
      <c r="E790" s="150">
        <v>1</v>
      </c>
      <c r="F790" s="146">
        <v>0.54</v>
      </c>
      <c r="G790" s="151">
        <v>0.54</v>
      </c>
    </row>
    <row r="791" spans="1:7" s="32" customFormat="1" x14ac:dyDescent="0.2">
      <c r="A791" s="234" t="s">
        <v>118</v>
      </c>
      <c r="B791" s="235"/>
      <c r="C791" s="235"/>
      <c r="D791" s="235"/>
      <c r="E791" s="235"/>
      <c r="F791" s="235"/>
      <c r="G791" s="154">
        <v>1.55</v>
      </c>
    </row>
    <row r="792" spans="1:7" s="32" customFormat="1" x14ac:dyDescent="0.2">
      <c r="A792" s="234" t="s">
        <v>119</v>
      </c>
      <c r="B792" s="235"/>
      <c r="C792" s="235"/>
      <c r="D792" s="235"/>
      <c r="E792" s="235"/>
      <c r="F792" s="235"/>
      <c r="G792" s="154">
        <v>9.5399999999999991</v>
      </c>
    </row>
    <row r="793" spans="1:7" s="32" customFormat="1" x14ac:dyDescent="0.2">
      <c r="A793" s="234" t="s">
        <v>120</v>
      </c>
      <c r="B793" s="235"/>
      <c r="C793" s="235"/>
      <c r="D793" s="235"/>
      <c r="E793" s="235"/>
      <c r="F793" s="235"/>
      <c r="G793" s="155">
        <v>11.09</v>
      </c>
    </row>
    <row r="794" spans="1:7" s="32" customFormat="1" x14ac:dyDescent="0.2">
      <c r="A794" s="234" t="s">
        <v>1019</v>
      </c>
      <c r="B794" s="235"/>
      <c r="C794" s="235"/>
      <c r="D794" s="235"/>
      <c r="E794" s="235"/>
      <c r="F794" s="235"/>
      <c r="G794" s="154">
        <v>1.78</v>
      </c>
    </row>
    <row r="795" spans="1:7" s="32" customFormat="1" x14ac:dyDescent="0.2">
      <c r="A795" s="234" t="s">
        <v>121</v>
      </c>
      <c r="B795" s="235"/>
      <c r="C795" s="235"/>
      <c r="D795" s="235"/>
      <c r="E795" s="235"/>
      <c r="F795" s="235"/>
      <c r="G795" s="154">
        <v>2.7</v>
      </c>
    </row>
    <row r="796" spans="1:7" s="32" customFormat="1" x14ac:dyDescent="0.2">
      <c r="A796" s="234" t="s">
        <v>122</v>
      </c>
      <c r="B796" s="235"/>
      <c r="C796" s="235"/>
      <c r="D796" s="235"/>
      <c r="E796" s="235"/>
      <c r="F796" s="235"/>
      <c r="G796" s="154">
        <v>0</v>
      </c>
    </row>
    <row r="797" spans="1:7" s="32" customFormat="1" x14ac:dyDescent="0.2">
      <c r="A797" s="234" t="s">
        <v>123</v>
      </c>
      <c r="B797" s="235"/>
      <c r="C797" s="235"/>
      <c r="D797" s="235"/>
      <c r="E797" s="235"/>
      <c r="F797" s="235"/>
      <c r="G797" s="154">
        <v>4.4800000000000004</v>
      </c>
    </row>
    <row r="798" spans="1:7" s="32" customFormat="1" x14ac:dyDescent="0.2">
      <c r="A798" s="234" t="s">
        <v>124</v>
      </c>
      <c r="B798" s="235"/>
      <c r="C798" s="235"/>
      <c r="D798" s="235"/>
      <c r="E798" s="235"/>
      <c r="F798" s="235"/>
      <c r="G798" s="155">
        <f>ROUND(G793+G797,2)</f>
        <v>15.57</v>
      </c>
    </row>
    <row r="799" spans="1:7" s="32" customFormat="1" x14ac:dyDescent="0.2">
      <c r="A799" s="234" t="s">
        <v>125</v>
      </c>
      <c r="B799" s="235"/>
      <c r="C799" s="235"/>
      <c r="D799" s="235"/>
      <c r="E799" s="235"/>
      <c r="F799" s="235"/>
      <c r="G799" s="154">
        <v>3.5</v>
      </c>
    </row>
    <row r="800" spans="1:7" s="32" customFormat="1" ht="13.15" customHeight="1" x14ac:dyDescent="0.2">
      <c r="A800" s="234" t="s">
        <v>126</v>
      </c>
      <c r="B800" s="235"/>
      <c r="C800" s="235"/>
      <c r="D800" s="235"/>
      <c r="E800" s="235"/>
      <c r="F800" s="235"/>
      <c r="G800" s="155">
        <f>ROUND(G798*G799,2)</f>
        <v>54.5</v>
      </c>
    </row>
    <row r="801" spans="1:7" s="32" customFormat="1" x14ac:dyDescent="0.2">
      <c r="A801" s="236"/>
      <c r="B801" s="237"/>
      <c r="C801" s="237"/>
      <c r="D801" s="237"/>
      <c r="E801" s="237"/>
      <c r="F801" s="237"/>
      <c r="G801" s="238"/>
    </row>
    <row r="802" spans="1:7" s="32" customFormat="1" x14ac:dyDescent="0.2">
      <c r="A802" s="147">
        <v>4</v>
      </c>
      <c r="B802" s="232" t="s">
        <v>238</v>
      </c>
      <c r="C802" s="232"/>
      <c r="D802" s="232"/>
      <c r="E802" s="232"/>
      <c r="F802" s="232"/>
      <c r="G802" s="233"/>
    </row>
    <row r="803" spans="1:7" s="32" customFormat="1" x14ac:dyDescent="0.2">
      <c r="A803" s="147" t="s">
        <v>435</v>
      </c>
      <c r="B803" s="232" t="s">
        <v>436</v>
      </c>
      <c r="C803" s="232"/>
      <c r="D803" s="232"/>
      <c r="E803" s="232"/>
      <c r="F803" s="232"/>
      <c r="G803" s="233"/>
    </row>
    <row r="804" spans="1:7" s="32" customFormat="1" ht="89.25" x14ac:dyDescent="0.2">
      <c r="A804" s="147" t="s">
        <v>834</v>
      </c>
      <c r="B804" s="148" t="s">
        <v>835</v>
      </c>
      <c r="C804" s="149" t="s">
        <v>112</v>
      </c>
      <c r="D804" s="149" t="s">
        <v>37</v>
      </c>
      <c r="E804" s="150"/>
      <c r="F804" s="146"/>
      <c r="G804" s="151"/>
    </row>
    <row r="805" spans="1:7" s="32" customFormat="1" ht="38.25" x14ac:dyDescent="0.2">
      <c r="A805" s="152">
        <v>37586</v>
      </c>
      <c r="B805" s="153" t="s">
        <v>550</v>
      </c>
      <c r="C805" s="145" t="s">
        <v>128</v>
      </c>
      <c r="D805" s="145" t="s">
        <v>313</v>
      </c>
      <c r="E805" s="150">
        <v>5.9200000000000003E-2</v>
      </c>
      <c r="F805" s="146">
        <v>48.76</v>
      </c>
      <c r="G805" s="151">
        <v>2.89</v>
      </c>
    </row>
    <row r="806" spans="1:7" s="32" customFormat="1" ht="38.25" x14ac:dyDescent="0.2">
      <c r="A806" s="152">
        <v>39417</v>
      </c>
      <c r="B806" s="153" t="s">
        <v>551</v>
      </c>
      <c r="C806" s="145" t="s">
        <v>128</v>
      </c>
      <c r="D806" s="145" t="s">
        <v>37</v>
      </c>
      <c r="E806" s="150">
        <v>4.2119999999999997</v>
      </c>
      <c r="F806" s="146">
        <v>26.75</v>
      </c>
      <c r="G806" s="151">
        <v>112.67</v>
      </c>
    </row>
    <row r="807" spans="1:7" s="32" customFormat="1" ht="38.25" x14ac:dyDescent="0.2">
      <c r="A807" s="152">
        <v>39419</v>
      </c>
      <c r="B807" s="153" t="s">
        <v>552</v>
      </c>
      <c r="C807" s="145" t="s">
        <v>128</v>
      </c>
      <c r="D807" s="145" t="s">
        <v>40</v>
      </c>
      <c r="E807" s="150">
        <v>1.8233999999999999</v>
      </c>
      <c r="F807" s="146">
        <v>5.91</v>
      </c>
      <c r="G807" s="151">
        <v>10.78</v>
      </c>
    </row>
    <row r="808" spans="1:7" s="32" customFormat="1" ht="38.25" x14ac:dyDescent="0.2">
      <c r="A808" s="152">
        <v>39422</v>
      </c>
      <c r="B808" s="153" t="s">
        <v>553</v>
      </c>
      <c r="C808" s="145" t="s">
        <v>128</v>
      </c>
      <c r="D808" s="145" t="s">
        <v>40</v>
      </c>
      <c r="E808" s="150">
        <v>5.8277999999999999</v>
      </c>
      <c r="F808" s="146">
        <v>6.71</v>
      </c>
      <c r="G808" s="151">
        <v>39.1</v>
      </c>
    </row>
    <row r="809" spans="1:7" s="32" customFormat="1" ht="38.25" x14ac:dyDescent="0.2">
      <c r="A809" s="152">
        <v>39431</v>
      </c>
      <c r="B809" s="153" t="s">
        <v>554</v>
      </c>
      <c r="C809" s="145" t="s">
        <v>128</v>
      </c>
      <c r="D809" s="145" t="s">
        <v>40</v>
      </c>
      <c r="E809" s="150">
        <v>2.5026999999999999</v>
      </c>
      <c r="F809" s="146">
        <v>0.31</v>
      </c>
      <c r="G809" s="151">
        <v>0.78</v>
      </c>
    </row>
    <row r="810" spans="1:7" s="32" customFormat="1" ht="38.25" x14ac:dyDescent="0.2">
      <c r="A810" s="152">
        <v>39432</v>
      </c>
      <c r="B810" s="153" t="s">
        <v>316</v>
      </c>
      <c r="C810" s="145" t="s">
        <v>128</v>
      </c>
      <c r="D810" s="145" t="s">
        <v>40</v>
      </c>
      <c r="E810" s="150">
        <v>1.5851</v>
      </c>
      <c r="F810" s="146">
        <v>2.8</v>
      </c>
      <c r="G810" s="151">
        <v>4.4400000000000004</v>
      </c>
    </row>
    <row r="811" spans="1:7" s="32" customFormat="1" ht="51" x14ac:dyDescent="0.2">
      <c r="A811" s="152">
        <v>39434</v>
      </c>
      <c r="B811" s="153" t="s">
        <v>323</v>
      </c>
      <c r="C811" s="145" t="s">
        <v>128</v>
      </c>
      <c r="D811" s="145" t="s">
        <v>39</v>
      </c>
      <c r="E811" s="150">
        <v>1.0978000000000001</v>
      </c>
      <c r="F811" s="146">
        <v>3.51</v>
      </c>
      <c r="G811" s="151">
        <v>3.85</v>
      </c>
    </row>
    <row r="812" spans="1:7" s="32" customFormat="1" ht="38.25" x14ac:dyDescent="0.2">
      <c r="A812" s="152">
        <v>39435</v>
      </c>
      <c r="B812" s="153" t="s">
        <v>324</v>
      </c>
      <c r="C812" s="145" t="s">
        <v>128</v>
      </c>
      <c r="D812" s="145" t="s">
        <v>35</v>
      </c>
      <c r="E812" s="150">
        <v>20.186800000000002</v>
      </c>
      <c r="F812" s="146">
        <v>0.1</v>
      </c>
      <c r="G812" s="151">
        <v>2.02</v>
      </c>
    </row>
    <row r="813" spans="1:7" s="32" customFormat="1" ht="38.25" x14ac:dyDescent="0.2">
      <c r="A813" s="152">
        <v>39437</v>
      </c>
      <c r="B813" s="153" t="s">
        <v>555</v>
      </c>
      <c r="C813" s="145" t="s">
        <v>128</v>
      </c>
      <c r="D813" s="145" t="s">
        <v>35</v>
      </c>
      <c r="E813" s="150">
        <v>20.186800000000002</v>
      </c>
      <c r="F813" s="146">
        <v>0.22</v>
      </c>
      <c r="G813" s="151">
        <v>4.4400000000000004</v>
      </c>
    </row>
    <row r="814" spans="1:7" s="32" customFormat="1" ht="38.25" x14ac:dyDescent="0.2">
      <c r="A814" s="152">
        <v>39443</v>
      </c>
      <c r="B814" s="153" t="s">
        <v>325</v>
      </c>
      <c r="C814" s="145" t="s">
        <v>128</v>
      </c>
      <c r="D814" s="145" t="s">
        <v>35</v>
      </c>
      <c r="E814" s="150">
        <v>0.54410000000000003</v>
      </c>
      <c r="F814" s="146">
        <v>0.23</v>
      </c>
      <c r="G814" s="151">
        <v>0.13</v>
      </c>
    </row>
    <row r="815" spans="1:7" s="32" customFormat="1" ht="25.5" x14ac:dyDescent="0.2">
      <c r="A815" s="152" t="s">
        <v>304</v>
      </c>
      <c r="B815" s="153" t="s">
        <v>305</v>
      </c>
      <c r="C815" s="145" t="s">
        <v>112</v>
      </c>
      <c r="D815" s="145" t="s">
        <v>115</v>
      </c>
      <c r="E815" s="150">
        <v>0.94799999999999995</v>
      </c>
      <c r="F815" s="146">
        <v>20.49</v>
      </c>
      <c r="G815" s="151">
        <v>19.43</v>
      </c>
    </row>
    <row r="816" spans="1:7" s="32" customFormat="1" ht="12.6" customHeight="1" x14ac:dyDescent="0.2">
      <c r="A816" s="152" t="s">
        <v>150</v>
      </c>
      <c r="B816" s="153" t="s">
        <v>151</v>
      </c>
      <c r="C816" s="145" t="s">
        <v>112</v>
      </c>
      <c r="D816" s="145" t="s">
        <v>115</v>
      </c>
      <c r="E816" s="150">
        <v>0.31</v>
      </c>
      <c r="F816" s="146">
        <v>19.41</v>
      </c>
      <c r="G816" s="151">
        <v>6.02</v>
      </c>
    </row>
    <row r="817" spans="1:7" s="32" customFormat="1" x14ac:dyDescent="0.2">
      <c r="A817" s="234" t="s">
        <v>118</v>
      </c>
      <c r="B817" s="235"/>
      <c r="C817" s="235"/>
      <c r="D817" s="235"/>
      <c r="E817" s="235"/>
      <c r="F817" s="235"/>
      <c r="G817" s="154">
        <v>14.98</v>
      </c>
    </row>
    <row r="818" spans="1:7" s="32" customFormat="1" x14ac:dyDescent="0.2">
      <c r="A818" s="234" t="s">
        <v>119</v>
      </c>
      <c r="B818" s="235"/>
      <c r="C818" s="235"/>
      <c r="D818" s="235"/>
      <c r="E818" s="235"/>
      <c r="F818" s="235"/>
      <c r="G818" s="154">
        <v>191.56</v>
      </c>
    </row>
    <row r="819" spans="1:7" s="32" customFormat="1" x14ac:dyDescent="0.2">
      <c r="A819" s="234" t="s">
        <v>120</v>
      </c>
      <c r="B819" s="235"/>
      <c r="C819" s="235"/>
      <c r="D819" s="235"/>
      <c r="E819" s="235"/>
      <c r="F819" s="235"/>
      <c r="G819" s="155">
        <v>206.54</v>
      </c>
    </row>
    <row r="820" spans="1:7" s="32" customFormat="1" x14ac:dyDescent="0.2">
      <c r="A820" s="234" t="s">
        <v>1019</v>
      </c>
      <c r="B820" s="235"/>
      <c r="C820" s="235"/>
      <c r="D820" s="235"/>
      <c r="E820" s="235"/>
      <c r="F820" s="235"/>
      <c r="G820" s="154">
        <v>17.23</v>
      </c>
    </row>
    <row r="821" spans="1:7" s="32" customFormat="1" x14ac:dyDescent="0.2">
      <c r="A821" s="234" t="s">
        <v>121</v>
      </c>
      <c r="B821" s="235"/>
      <c r="C821" s="235"/>
      <c r="D821" s="235"/>
      <c r="E821" s="235"/>
      <c r="F821" s="235"/>
      <c r="G821" s="154">
        <v>46.980000000223519</v>
      </c>
    </row>
    <row r="822" spans="1:7" s="32" customFormat="1" x14ac:dyDescent="0.2">
      <c r="A822" s="234" t="s">
        <v>122</v>
      </c>
      <c r="B822" s="235"/>
      <c r="C822" s="235"/>
      <c r="D822" s="235"/>
      <c r="E822" s="235"/>
      <c r="F822" s="235"/>
      <c r="G822" s="154">
        <v>0</v>
      </c>
    </row>
    <row r="823" spans="1:7" s="32" customFormat="1" x14ac:dyDescent="0.2">
      <c r="A823" s="234" t="s">
        <v>123</v>
      </c>
      <c r="B823" s="235"/>
      <c r="C823" s="235"/>
      <c r="D823" s="235"/>
      <c r="E823" s="235"/>
      <c r="F823" s="235"/>
      <c r="G823" s="154">
        <v>64.210000000000008</v>
      </c>
    </row>
    <row r="824" spans="1:7" s="32" customFormat="1" x14ac:dyDescent="0.2">
      <c r="A824" s="234" t="s">
        <v>124</v>
      </c>
      <c r="B824" s="235"/>
      <c r="C824" s="235"/>
      <c r="D824" s="235"/>
      <c r="E824" s="235"/>
      <c r="F824" s="235"/>
      <c r="G824" s="155">
        <f>ROUND(G819+G823,2)</f>
        <v>270.75</v>
      </c>
    </row>
    <row r="825" spans="1:7" s="32" customFormat="1" x14ac:dyDescent="0.2">
      <c r="A825" s="234" t="s">
        <v>125</v>
      </c>
      <c r="B825" s="235"/>
      <c r="C825" s="235"/>
      <c r="D825" s="235"/>
      <c r="E825" s="235"/>
      <c r="F825" s="235"/>
      <c r="G825" s="154">
        <v>29.3</v>
      </c>
    </row>
    <row r="826" spans="1:7" s="32" customFormat="1" x14ac:dyDescent="0.2">
      <c r="A826" s="234" t="s">
        <v>126</v>
      </c>
      <c r="B826" s="235"/>
      <c r="C826" s="235"/>
      <c r="D826" s="235"/>
      <c r="E826" s="235"/>
      <c r="F826" s="235"/>
      <c r="G826" s="155">
        <f>ROUND(G824*G825,2)</f>
        <v>7932.98</v>
      </c>
    </row>
    <row r="827" spans="1:7" s="32" customFormat="1" x14ac:dyDescent="0.2">
      <c r="A827" s="236"/>
      <c r="B827" s="237"/>
      <c r="C827" s="237"/>
      <c r="D827" s="237"/>
      <c r="E827" s="237"/>
      <c r="F827" s="237"/>
      <c r="G827" s="238"/>
    </row>
    <row r="828" spans="1:7" s="32" customFormat="1" x14ac:dyDescent="0.2">
      <c r="A828" s="147">
        <v>5</v>
      </c>
      <c r="B828" s="232" t="s">
        <v>239</v>
      </c>
      <c r="C828" s="232"/>
      <c r="D828" s="232"/>
      <c r="E828" s="232"/>
      <c r="F828" s="232"/>
      <c r="G828" s="233"/>
    </row>
    <row r="829" spans="1:7" s="32" customFormat="1" x14ac:dyDescent="0.2">
      <c r="A829" s="147" t="s">
        <v>107</v>
      </c>
      <c r="B829" s="232" t="s">
        <v>280</v>
      </c>
      <c r="C829" s="232"/>
      <c r="D829" s="232"/>
      <c r="E829" s="232"/>
      <c r="F829" s="232"/>
      <c r="G829" s="233"/>
    </row>
    <row r="830" spans="1:7" s="32" customFormat="1" ht="25.5" x14ac:dyDescent="0.2">
      <c r="A830" s="147" t="s">
        <v>281</v>
      </c>
      <c r="B830" s="148" t="s">
        <v>282</v>
      </c>
      <c r="C830" s="149" t="s">
        <v>112</v>
      </c>
      <c r="D830" s="149" t="s">
        <v>37</v>
      </c>
      <c r="E830" s="150"/>
      <c r="F830" s="146"/>
      <c r="G830" s="151"/>
    </row>
    <row r="831" spans="1:7" s="32" customFormat="1" x14ac:dyDescent="0.2">
      <c r="A831" s="152">
        <v>1379</v>
      </c>
      <c r="B831" s="153" t="s">
        <v>227</v>
      </c>
      <c r="C831" s="145" t="s">
        <v>128</v>
      </c>
      <c r="D831" s="145" t="s">
        <v>39</v>
      </c>
      <c r="E831" s="150">
        <v>2.0299999999999998</v>
      </c>
      <c r="F831" s="146">
        <v>0.67</v>
      </c>
      <c r="G831" s="151">
        <v>1.36</v>
      </c>
    </row>
    <row r="832" spans="1:7" s="32" customFormat="1" x14ac:dyDescent="0.2">
      <c r="A832" s="152" t="s">
        <v>186</v>
      </c>
      <c r="B832" s="153" t="s">
        <v>187</v>
      </c>
      <c r="C832" s="145" t="s">
        <v>112</v>
      </c>
      <c r="D832" s="145" t="s">
        <v>115</v>
      </c>
      <c r="E832" s="150">
        <v>3</v>
      </c>
      <c r="F832" s="146">
        <v>21.66</v>
      </c>
      <c r="G832" s="151">
        <v>64.97</v>
      </c>
    </row>
    <row r="833" spans="1:7" s="32" customFormat="1" ht="25.5" x14ac:dyDescent="0.2">
      <c r="A833" s="152" t="s">
        <v>150</v>
      </c>
      <c r="B833" s="153" t="s">
        <v>151</v>
      </c>
      <c r="C833" s="145" t="s">
        <v>112</v>
      </c>
      <c r="D833" s="145" t="s">
        <v>115</v>
      </c>
      <c r="E833" s="150">
        <v>3</v>
      </c>
      <c r="F833" s="146">
        <v>19.41</v>
      </c>
      <c r="G833" s="151">
        <v>58.24</v>
      </c>
    </row>
    <row r="834" spans="1:7" s="32" customFormat="1" ht="25.5" x14ac:dyDescent="0.2">
      <c r="A834" s="152" t="s">
        <v>228</v>
      </c>
      <c r="B834" s="153" t="s">
        <v>229</v>
      </c>
      <c r="C834" s="145" t="s">
        <v>128</v>
      </c>
      <c r="D834" s="145" t="s">
        <v>38</v>
      </c>
      <c r="E834" s="150">
        <v>7.1999999999999998E-3</v>
      </c>
      <c r="F834" s="146">
        <v>170</v>
      </c>
      <c r="G834" s="151">
        <v>1.22</v>
      </c>
    </row>
    <row r="835" spans="1:7" s="32" customFormat="1" ht="38.25" x14ac:dyDescent="0.2">
      <c r="A835" s="152" t="s">
        <v>314</v>
      </c>
      <c r="B835" s="153" t="s">
        <v>315</v>
      </c>
      <c r="C835" s="145" t="s">
        <v>128</v>
      </c>
      <c r="D835" s="145" t="s">
        <v>37</v>
      </c>
      <c r="E835" s="150">
        <v>1</v>
      </c>
      <c r="F835" s="146">
        <v>932.77</v>
      </c>
      <c r="G835" s="151">
        <v>932.77</v>
      </c>
    </row>
    <row r="836" spans="1:7" s="32" customFormat="1" x14ac:dyDescent="0.2">
      <c r="A836" s="234" t="s">
        <v>118</v>
      </c>
      <c r="B836" s="235"/>
      <c r="C836" s="235"/>
      <c r="D836" s="235"/>
      <c r="E836" s="235"/>
      <c r="F836" s="235"/>
      <c r="G836" s="154">
        <v>67.739999999999995</v>
      </c>
    </row>
    <row r="837" spans="1:7" s="32" customFormat="1" x14ac:dyDescent="0.2">
      <c r="A837" s="234" t="s">
        <v>119</v>
      </c>
      <c r="B837" s="235"/>
      <c r="C837" s="235"/>
      <c r="D837" s="235"/>
      <c r="E837" s="235"/>
      <c r="F837" s="235"/>
      <c r="G837" s="154">
        <v>990.81999999999994</v>
      </c>
    </row>
    <row r="838" spans="1:7" s="32" customFormat="1" x14ac:dyDescent="0.2">
      <c r="A838" s="234" t="s">
        <v>120</v>
      </c>
      <c r="B838" s="235"/>
      <c r="C838" s="235"/>
      <c r="D838" s="235"/>
      <c r="E838" s="235"/>
      <c r="F838" s="235"/>
      <c r="G838" s="155">
        <v>1058.56</v>
      </c>
    </row>
    <row r="839" spans="1:7" s="32" customFormat="1" x14ac:dyDescent="0.2">
      <c r="A839" s="234" t="s">
        <v>1019</v>
      </c>
      <c r="B839" s="235"/>
      <c r="C839" s="235"/>
      <c r="D839" s="235"/>
      <c r="E839" s="235"/>
      <c r="F839" s="235"/>
      <c r="G839" s="154">
        <v>77.900000000000006</v>
      </c>
    </row>
    <row r="840" spans="1:7" s="32" customFormat="1" x14ac:dyDescent="0.2">
      <c r="A840" s="234" t="s">
        <v>121</v>
      </c>
      <c r="B840" s="235"/>
      <c r="C840" s="235"/>
      <c r="D840" s="235"/>
      <c r="E840" s="235"/>
      <c r="F840" s="235"/>
      <c r="G840" s="154">
        <v>238.65999999999994</v>
      </c>
    </row>
    <row r="841" spans="1:7" s="32" customFormat="1" x14ac:dyDescent="0.2">
      <c r="A841" s="234" t="s">
        <v>122</v>
      </c>
      <c r="B841" s="235"/>
      <c r="C841" s="235"/>
      <c r="D841" s="235"/>
      <c r="E841" s="235"/>
      <c r="F841" s="235"/>
      <c r="G841" s="154">
        <v>0</v>
      </c>
    </row>
    <row r="842" spans="1:7" s="32" customFormat="1" x14ac:dyDescent="0.2">
      <c r="A842" s="234" t="s">
        <v>123</v>
      </c>
      <c r="B842" s="235"/>
      <c r="C842" s="235"/>
      <c r="D842" s="235"/>
      <c r="E842" s="235"/>
      <c r="F842" s="235"/>
      <c r="G842" s="154">
        <v>316.55999999999995</v>
      </c>
    </row>
    <row r="843" spans="1:7" s="32" customFormat="1" x14ac:dyDescent="0.2">
      <c r="A843" s="234" t="s">
        <v>124</v>
      </c>
      <c r="B843" s="235"/>
      <c r="C843" s="235"/>
      <c r="D843" s="235"/>
      <c r="E843" s="235"/>
      <c r="F843" s="235"/>
      <c r="G843" s="155">
        <f>ROUND(G838+G842,2)</f>
        <v>1375.12</v>
      </c>
    </row>
    <row r="844" spans="1:7" s="32" customFormat="1" x14ac:dyDescent="0.2">
      <c r="A844" s="234" t="s">
        <v>125</v>
      </c>
      <c r="B844" s="235"/>
      <c r="C844" s="235"/>
      <c r="D844" s="235"/>
      <c r="E844" s="235"/>
      <c r="F844" s="235"/>
      <c r="G844" s="154">
        <v>20.25</v>
      </c>
    </row>
    <row r="845" spans="1:7" s="32" customFormat="1" x14ac:dyDescent="0.2">
      <c r="A845" s="234" t="s">
        <v>126</v>
      </c>
      <c r="B845" s="235"/>
      <c r="C845" s="235"/>
      <c r="D845" s="235"/>
      <c r="E845" s="235"/>
      <c r="F845" s="235"/>
      <c r="G845" s="155">
        <f>ROUND(G843*G844,2)</f>
        <v>27846.18</v>
      </c>
    </row>
    <row r="846" spans="1:7" s="32" customFormat="1" x14ac:dyDescent="0.2">
      <c r="A846" s="236"/>
      <c r="B846" s="237"/>
      <c r="C846" s="237"/>
      <c r="D846" s="237"/>
      <c r="E846" s="237"/>
      <c r="F846" s="237"/>
      <c r="G846" s="238"/>
    </row>
    <row r="847" spans="1:7" s="32" customFormat="1" ht="25.5" x14ac:dyDescent="0.2">
      <c r="A847" s="147" t="s">
        <v>437</v>
      </c>
      <c r="B847" s="148" t="s">
        <v>438</v>
      </c>
      <c r="C847" s="149" t="s">
        <v>112</v>
      </c>
      <c r="D847" s="149" t="s">
        <v>37</v>
      </c>
      <c r="E847" s="150"/>
      <c r="F847" s="146"/>
      <c r="G847" s="151"/>
    </row>
    <row r="848" spans="1:7" s="32" customFormat="1" x14ac:dyDescent="0.2">
      <c r="A848" s="152">
        <v>1379</v>
      </c>
      <c r="B848" s="153" t="s">
        <v>227</v>
      </c>
      <c r="C848" s="145" t="s">
        <v>128</v>
      </c>
      <c r="D848" s="145" t="s">
        <v>39</v>
      </c>
      <c r="E848" s="150">
        <v>2.0299999999999998</v>
      </c>
      <c r="F848" s="146">
        <v>0.67</v>
      </c>
      <c r="G848" s="151">
        <v>1.36</v>
      </c>
    </row>
    <row r="849" spans="1:7" s="32" customFormat="1" x14ac:dyDescent="0.2">
      <c r="A849" s="152" t="s">
        <v>186</v>
      </c>
      <c r="B849" s="153" t="s">
        <v>187</v>
      </c>
      <c r="C849" s="145" t="s">
        <v>112</v>
      </c>
      <c r="D849" s="145" t="s">
        <v>115</v>
      </c>
      <c r="E849" s="150">
        <v>3</v>
      </c>
      <c r="F849" s="146">
        <v>21.66</v>
      </c>
      <c r="G849" s="151">
        <v>64.97</v>
      </c>
    </row>
    <row r="850" spans="1:7" s="32" customFormat="1" ht="25.5" x14ac:dyDescent="0.2">
      <c r="A850" s="152" t="s">
        <v>150</v>
      </c>
      <c r="B850" s="153" t="s">
        <v>151</v>
      </c>
      <c r="C850" s="145" t="s">
        <v>112</v>
      </c>
      <c r="D850" s="145" t="s">
        <v>115</v>
      </c>
      <c r="E850" s="150">
        <v>3</v>
      </c>
      <c r="F850" s="146">
        <v>19.41</v>
      </c>
      <c r="G850" s="151">
        <v>58.24</v>
      </c>
    </row>
    <row r="851" spans="1:7" s="32" customFormat="1" ht="25.5" x14ac:dyDescent="0.2">
      <c r="A851" s="152" t="s">
        <v>228</v>
      </c>
      <c r="B851" s="153" t="s">
        <v>229</v>
      </c>
      <c r="C851" s="145" t="s">
        <v>128</v>
      </c>
      <c r="D851" s="145" t="s">
        <v>38</v>
      </c>
      <c r="E851" s="150">
        <v>7.1999999999999998E-3</v>
      </c>
      <c r="F851" s="146">
        <v>170</v>
      </c>
      <c r="G851" s="151">
        <v>1.22</v>
      </c>
    </row>
    <row r="852" spans="1:7" s="32" customFormat="1" ht="38.25" x14ac:dyDescent="0.2">
      <c r="A852" s="152" t="s">
        <v>556</v>
      </c>
      <c r="B852" s="153" t="s">
        <v>557</v>
      </c>
      <c r="C852" s="145" t="s">
        <v>128</v>
      </c>
      <c r="D852" s="145" t="s">
        <v>37</v>
      </c>
      <c r="E852" s="150">
        <v>1</v>
      </c>
      <c r="F852" s="146">
        <v>1032.74</v>
      </c>
      <c r="G852" s="151">
        <v>1032.74</v>
      </c>
    </row>
    <row r="853" spans="1:7" s="32" customFormat="1" x14ac:dyDescent="0.2">
      <c r="A853" s="234" t="s">
        <v>118</v>
      </c>
      <c r="B853" s="235"/>
      <c r="C853" s="235"/>
      <c r="D853" s="235"/>
      <c r="E853" s="235"/>
      <c r="F853" s="235"/>
      <c r="G853" s="154">
        <v>67.739999999999995</v>
      </c>
    </row>
    <row r="854" spans="1:7" s="32" customFormat="1" x14ac:dyDescent="0.2">
      <c r="A854" s="234" t="s">
        <v>119</v>
      </c>
      <c r="B854" s="235"/>
      <c r="C854" s="235"/>
      <c r="D854" s="235"/>
      <c r="E854" s="235"/>
      <c r="F854" s="235"/>
      <c r="G854" s="154">
        <v>1090.79</v>
      </c>
    </row>
    <row r="855" spans="1:7" s="32" customFormat="1" x14ac:dyDescent="0.2">
      <c r="A855" s="234" t="s">
        <v>120</v>
      </c>
      <c r="B855" s="235"/>
      <c r="C855" s="235"/>
      <c r="D855" s="235"/>
      <c r="E855" s="235"/>
      <c r="F855" s="235"/>
      <c r="G855" s="155">
        <v>1158.53</v>
      </c>
    </row>
    <row r="856" spans="1:7" s="32" customFormat="1" x14ac:dyDescent="0.2">
      <c r="A856" s="234" t="s">
        <v>1019</v>
      </c>
      <c r="B856" s="235"/>
      <c r="C856" s="235"/>
      <c r="D856" s="235"/>
      <c r="E856" s="235"/>
      <c r="F856" s="235"/>
      <c r="G856" s="154">
        <v>77.900000000000006</v>
      </c>
    </row>
    <row r="857" spans="1:7" s="32" customFormat="1" x14ac:dyDescent="0.2">
      <c r="A857" s="234" t="s">
        <v>121</v>
      </c>
      <c r="B857" s="235"/>
      <c r="C857" s="235"/>
      <c r="D857" s="235"/>
      <c r="E857" s="235"/>
      <c r="F857" s="235"/>
      <c r="G857" s="154">
        <v>259.64999999999998</v>
      </c>
    </row>
    <row r="858" spans="1:7" s="32" customFormat="1" x14ac:dyDescent="0.2">
      <c r="A858" s="234" t="s">
        <v>122</v>
      </c>
      <c r="B858" s="235"/>
      <c r="C858" s="235"/>
      <c r="D858" s="235"/>
      <c r="E858" s="235"/>
      <c r="F858" s="235"/>
      <c r="G858" s="154">
        <v>0</v>
      </c>
    </row>
    <row r="859" spans="1:7" s="32" customFormat="1" x14ac:dyDescent="0.2">
      <c r="A859" s="234" t="s">
        <v>123</v>
      </c>
      <c r="B859" s="235"/>
      <c r="C859" s="235"/>
      <c r="D859" s="235"/>
      <c r="E859" s="235"/>
      <c r="F859" s="235"/>
      <c r="G859" s="154">
        <v>337.54999999999995</v>
      </c>
    </row>
    <row r="860" spans="1:7" s="32" customFormat="1" x14ac:dyDescent="0.2">
      <c r="A860" s="234" t="s">
        <v>124</v>
      </c>
      <c r="B860" s="235"/>
      <c r="C860" s="235"/>
      <c r="D860" s="235"/>
      <c r="E860" s="235"/>
      <c r="F860" s="235"/>
      <c r="G860" s="155">
        <f>ROUND(G855+G859,2)</f>
        <v>1496.08</v>
      </c>
    </row>
    <row r="861" spans="1:7" s="32" customFormat="1" x14ac:dyDescent="0.2">
      <c r="A861" s="234" t="s">
        <v>125</v>
      </c>
      <c r="B861" s="235"/>
      <c r="C861" s="235"/>
      <c r="D861" s="235"/>
      <c r="E861" s="235"/>
      <c r="F861" s="235"/>
      <c r="G861" s="154">
        <v>5.0599999999999996</v>
      </c>
    </row>
    <row r="862" spans="1:7" s="32" customFormat="1" x14ac:dyDescent="0.2">
      <c r="A862" s="234" t="s">
        <v>126</v>
      </c>
      <c r="B862" s="235"/>
      <c r="C862" s="235"/>
      <c r="D862" s="235"/>
      <c r="E862" s="235"/>
      <c r="F862" s="235"/>
      <c r="G862" s="155">
        <f>ROUND(G860*G861,2)</f>
        <v>7570.16</v>
      </c>
    </row>
    <row r="863" spans="1:7" s="32" customFormat="1" x14ac:dyDescent="0.2">
      <c r="A863" s="236"/>
      <c r="B863" s="237"/>
      <c r="C863" s="237"/>
      <c r="D863" s="237"/>
      <c r="E863" s="237"/>
      <c r="F863" s="237"/>
      <c r="G863" s="238"/>
    </row>
    <row r="864" spans="1:7" s="32" customFormat="1" ht="25.5" x14ac:dyDescent="0.2">
      <c r="A864" s="147" t="s">
        <v>439</v>
      </c>
      <c r="B864" s="148" t="s">
        <v>440</v>
      </c>
      <c r="C864" s="149" t="s">
        <v>112</v>
      </c>
      <c r="D864" s="149" t="s">
        <v>37</v>
      </c>
      <c r="E864" s="150"/>
      <c r="F864" s="146"/>
      <c r="G864" s="151"/>
    </row>
    <row r="865" spans="1:7" s="32" customFormat="1" x14ac:dyDescent="0.2">
      <c r="A865" s="152">
        <v>1379</v>
      </c>
      <c r="B865" s="153" t="s">
        <v>227</v>
      </c>
      <c r="C865" s="145" t="s">
        <v>128</v>
      </c>
      <c r="D865" s="145" t="s">
        <v>39</v>
      </c>
      <c r="E865" s="150">
        <v>2.0299999999999998</v>
      </c>
      <c r="F865" s="146">
        <v>0.67</v>
      </c>
      <c r="G865" s="151">
        <v>1.36</v>
      </c>
    </row>
    <row r="866" spans="1:7" s="32" customFormat="1" x14ac:dyDescent="0.2">
      <c r="A866" s="152" t="s">
        <v>186</v>
      </c>
      <c r="B866" s="153" t="s">
        <v>187</v>
      </c>
      <c r="C866" s="145" t="s">
        <v>112</v>
      </c>
      <c r="D866" s="145" t="s">
        <v>115</v>
      </c>
      <c r="E866" s="150">
        <v>3</v>
      </c>
      <c r="F866" s="146">
        <v>21.66</v>
      </c>
      <c r="G866" s="151">
        <v>64.97</v>
      </c>
    </row>
    <row r="867" spans="1:7" s="32" customFormat="1" ht="25.5" x14ac:dyDescent="0.2">
      <c r="A867" s="152" t="s">
        <v>150</v>
      </c>
      <c r="B867" s="153" t="s">
        <v>151</v>
      </c>
      <c r="C867" s="145" t="s">
        <v>112</v>
      </c>
      <c r="D867" s="145" t="s">
        <v>115</v>
      </c>
      <c r="E867" s="150">
        <v>3</v>
      </c>
      <c r="F867" s="146">
        <v>19.41</v>
      </c>
      <c r="G867" s="151">
        <v>58.24</v>
      </c>
    </row>
    <row r="868" spans="1:7" s="32" customFormat="1" ht="25.5" x14ac:dyDescent="0.2">
      <c r="A868" s="152" t="s">
        <v>228</v>
      </c>
      <c r="B868" s="153" t="s">
        <v>229</v>
      </c>
      <c r="C868" s="145" t="s">
        <v>128</v>
      </c>
      <c r="D868" s="145" t="s">
        <v>38</v>
      </c>
      <c r="E868" s="150">
        <v>7.1999999999999998E-3</v>
      </c>
      <c r="F868" s="146">
        <v>170</v>
      </c>
      <c r="G868" s="151">
        <v>1.22</v>
      </c>
    </row>
    <row r="869" spans="1:7" s="32" customFormat="1" ht="51" x14ac:dyDescent="0.2">
      <c r="A869" s="152" t="s">
        <v>558</v>
      </c>
      <c r="B869" s="153" t="s">
        <v>559</v>
      </c>
      <c r="C869" s="145" t="s">
        <v>128</v>
      </c>
      <c r="D869" s="145" t="s">
        <v>37</v>
      </c>
      <c r="E869" s="150">
        <v>1</v>
      </c>
      <c r="F869" s="146">
        <v>1068.27</v>
      </c>
      <c r="G869" s="151">
        <v>1068.27</v>
      </c>
    </row>
    <row r="870" spans="1:7" s="32" customFormat="1" x14ac:dyDescent="0.2">
      <c r="A870" s="234" t="s">
        <v>118</v>
      </c>
      <c r="B870" s="235"/>
      <c r="C870" s="235"/>
      <c r="D870" s="235"/>
      <c r="E870" s="235"/>
      <c r="F870" s="235"/>
      <c r="G870" s="154">
        <v>67.739999999999995</v>
      </c>
    </row>
    <row r="871" spans="1:7" s="32" customFormat="1" ht="12.75" customHeight="1" x14ac:dyDescent="0.2">
      <c r="A871" s="234" t="s">
        <v>119</v>
      </c>
      <c r="B871" s="235"/>
      <c r="C871" s="235"/>
      <c r="D871" s="235"/>
      <c r="E871" s="235"/>
      <c r="F871" s="235"/>
      <c r="G871" s="154">
        <v>1126.32</v>
      </c>
    </row>
    <row r="872" spans="1:7" s="32" customFormat="1" x14ac:dyDescent="0.2">
      <c r="A872" s="234" t="s">
        <v>120</v>
      </c>
      <c r="B872" s="235"/>
      <c r="C872" s="235"/>
      <c r="D872" s="235"/>
      <c r="E872" s="235"/>
      <c r="F872" s="235"/>
      <c r="G872" s="155">
        <v>1194.06</v>
      </c>
    </row>
    <row r="873" spans="1:7" s="32" customFormat="1" x14ac:dyDescent="0.2">
      <c r="A873" s="234" t="s">
        <v>1019</v>
      </c>
      <c r="B873" s="235"/>
      <c r="C873" s="235"/>
      <c r="D873" s="235"/>
      <c r="E873" s="235"/>
      <c r="F873" s="235"/>
      <c r="G873" s="154">
        <v>77.900000000000006</v>
      </c>
    </row>
    <row r="874" spans="1:7" s="32" customFormat="1" x14ac:dyDescent="0.2">
      <c r="A874" s="234" t="s">
        <v>121</v>
      </c>
      <c r="B874" s="235"/>
      <c r="C874" s="235"/>
      <c r="D874" s="235"/>
      <c r="E874" s="235"/>
      <c r="F874" s="235"/>
      <c r="G874" s="154">
        <v>267.1199999997765</v>
      </c>
    </row>
    <row r="875" spans="1:7" s="32" customFormat="1" x14ac:dyDescent="0.2">
      <c r="A875" s="234" t="s">
        <v>122</v>
      </c>
      <c r="B875" s="235"/>
      <c r="C875" s="235"/>
      <c r="D875" s="235"/>
      <c r="E875" s="235"/>
      <c r="F875" s="235"/>
      <c r="G875" s="154">
        <v>0</v>
      </c>
    </row>
    <row r="876" spans="1:7" s="32" customFormat="1" x14ac:dyDescent="0.2">
      <c r="A876" s="234" t="s">
        <v>123</v>
      </c>
      <c r="B876" s="235"/>
      <c r="C876" s="235"/>
      <c r="D876" s="235"/>
      <c r="E876" s="235"/>
      <c r="F876" s="235"/>
      <c r="G876" s="154">
        <v>345.02</v>
      </c>
    </row>
    <row r="877" spans="1:7" s="32" customFormat="1" x14ac:dyDescent="0.2">
      <c r="A877" s="234" t="s">
        <v>124</v>
      </c>
      <c r="B877" s="235"/>
      <c r="C877" s="235"/>
      <c r="D877" s="235"/>
      <c r="E877" s="235"/>
      <c r="F877" s="235"/>
      <c r="G877" s="155">
        <f>ROUND(G872+G876,2)</f>
        <v>1539.08</v>
      </c>
    </row>
    <row r="878" spans="1:7" s="32" customFormat="1" x14ac:dyDescent="0.2">
      <c r="A878" s="234" t="s">
        <v>125</v>
      </c>
      <c r="B878" s="235"/>
      <c r="C878" s="235"/>
      <c r="D878" s="235"/>
      <c r="E878" s="235"/>
      <c r="F878" s="235"/>
      <c r="G878" s="154">
        <v>4.2</v>
      </c>
    </row>
    <row r="879" spans="1:7" s="32" customFormat="1" x14ac:dyDescent="0.2">
      <c r="A879" s="234" t="s">
        <v>126</v>
      </c>
      <c r="B879" s="235"/>
      <c r="C879" s="235"/>
      <c r="D879" s="235"/>
      <c r="E879" s="235"/>
      <c r="F879" s="235"/>
      <c r="G879" s="155">
        <f>ROUND(G877*G878,2)</f>
        <v>6464.14</v>
      </c>
    </row>
    <row r="880" spans="1:7" s="32" customFormat="1" x14ac:dyDescent="0.2">
      <c r="A880" s="236"/>
      <c r="B880" s="237"/>
      <c r="C880" s="237"/>
      <c r="D880" s="237"/>
      <c r="E880" s="237"/>
      <c r="F880" s="237"/>
      <c r="G880" s="238"/>
    </row>
    <row r="881" spans="1:7" s="32" customFormat="1" x14ac:dyDescent="0.2">
      <c r="A881" s="147" t="s">
        <v>717</v>
      </c>
      <c r="B881" s="148" t="s">
        <v>718</v>
      </c>
      <c r="C881" s="149" t="s">
        <v>112</v>
      </c>
      <c r="D881" s="149" t="s">
        <v>37</v>
      </c>
      <c r="E881" s="150"/>
      <c r="F881" s="146"/>
      <c r="G881" s="151"/>
    </row>
    <row r="882" spans="1:7" s="32" customFormat="1" x14ac:dyDescent="0.2">
      <c r="A882" s="152">
        <v>12815</v>
      </c>
      <c r="B882" s="153" t="s">
        <v>778</v>
      </c>
      <c r="C882" s="145" t="s">
        <v>128</v>
      </c>
      <c r="D882" s="145" t="s">
        <v>35</v>
      </c>
      <c r="E882" s="150">
        <v>5.9799999999999999E-2</v>
      </c>
      <c r="F882" s="146">
        <v>14.35</v>
      </c>
      <c r="G882" s="151">
        <v>0.86</v>
      </c>
    </row>
    <row r="883" spans="1:7" s="32" customFormat="1" ht="25.5" x14ac:dyDescent="0.2">
      <c r="A883" s="152" t="s">
        <v>150</v>
      </c>
      <c r="B883" s="153" t="s">
        <v>151</v>
      </c>
      <c r="C883" s="145" t="s">
        <v>112</v>
      </c>
      <c r="D883" s="145" t="s">
        <v>115</v>
      </c>
      <c r="E883" s="150">
        <v>0.5</v>
      </c>
      <c r="F883" s="146">
        <v>19.41</v>
      </c>
      <c r="G883" s="151">
        <v>9.7100000000000009</v>
      </c>
    </row>
    <row r="884" spans="1:7" s="32" customFormat="1" ht="25.5" x14ac:dyDescent="0.2">
      <c r="A884" s="152" t="s">
        <v>317</v>
      </c>
      <c r="B884" s="153" t="s">
        <v>318</v>
      </c>
      <c r="C884" s="145" t="s">
        <v>112</v>
      </c>
      <c r="D884" s="145" t="s">
        <v>115</v>
      </c>
      <c r="E884" s="150">
        <v>0.75</v>
      </c>
      <c r="F884" s="146">
        <v>19.39</v>
      </c>
      <c r="G884" s="151">
        <v>14.54</v>
      </c>
    </row>
    <row r="885" spans="1:7" s="32" customFormat="1" ht="25.5" x14ac:dyDescent="0.2">
      <c r="A885" s="152" t="s">
        <v>779</v>
      </c>
      <c r="B885" s="153" t="s">
        <v>780</v>
      </c>
      <c r="C885" s="145" t="s">
        <v>128</v>
      </c>
      <c r="D885" s="145" t="s">
        <v>37</v>
      </c>
      <c r="E885" s="150">
        <v>1</v>
      </c>
      <c r="F885" s="146">
        <v>212.34</v>
      </c>
      <c r="G885" s="151">
        <v>212.34</v>
      </c>
    </row>
    <row r="886" spans="1:7" s="32" customFormat="1" x14ac:dyDescent="0.2">
      <c r="A886" s="152" t="s">
        <v>781</v>
      </c>
      <c r="B886" s="153" t="s">
        <v>782</v>
      </c>
      <c r="C886" s="145" t="s">
        <v>128</v>
      </c>
      <c r="D886" s="145" t="s">
        <v>35</v>
      </c>
      <c r="E886" s="150">
        <v>0.26500000000000001</v>
      </c>
      <c r="F886" s="146">
        <v>21.89</v>
      </c>
      <c r="G886" s="151">
        <v>5.8</v>
      </c>
    </row>
    <row r="887" spans="1:7" s="32" customFormat="1" ht="25.5" x14ac:dyDescent="0.2">
      <c r="A887" s="152" t="s">
        <v>783</v>
      </c>
      <c r="B887" s="153" t="s">
        <v>784</v>
      </c>
      <c r="C887" s="145" t="s">
        <v>128</v>
      </c>
      <c r="D887" s="145" t="s">
        <v>40</v>
      </c>
      <c r="E887" s="150">
        <v>2.0495999999999999</v>
      </c>
      <c r="F887" s="146">
        <v>13.7</v>
      </c>
      <c r="G887" s="151">
        <v>28.08</v>
      </c>
    </row>
    <row r="888" spans="1:7" s="32" customFormat="1" x14ac:dyDescent="0.2">
      <c r="A888" s="234" t="s">
        <v>118</v>
      </c>
      <c r="B888" s="235"/>
      <c r="C888" s="235"/>
      <c r="D888" s="235"/>
      <c r="E888" s="235"/>
      <c r="F888" s="235"/>
      <c r="G888" s="154">
        <v>12.68</v>
      </c>
    </row>
    <row r="889" spans="1:7" s="32" customFormat="1" x14ac:dyDescent="0.2">
      <c r="A889" s="234" t="s">
        <v>119</v>
      </c>
      <c r="B889" s="235"/>
      <c r="C889" s="235"/>
      <c r="D889" s="235"/>
      <c r="E889" s="235"/>
      <c r="F889" s="235"/>
      <c r="G889" s="154">
        <v>258.64</v>
      </c>
    </row>
    <row r="890" spans="1:7" s="32" customFormat="1" x14ac:dyDescent="0.2">
      <c r="A890" s="234" t="s">
        <v>120</v>
      </c>
      <c r="B890" s="235"/>
      <c r="C890" s="235"/>
      <c r="D890" s="235"/>
      <c r="E890" s="235"/>
      <c r="F890" s="235"/>
      <c r="G890" s="155">
        <v>271.32</v>
      </c>
    </row>
    <row r="891" spans="1:7" s="32" customFormat="1" x14ac:dyDescent="0.2">
      <c r="A891" s="234" t="s">
        <v>1019</v>
      </c>
      <c r="B891" s="235"/>
      <c r="C891" s="235"/>
      <c r="D891" s="235"/>
      <c r="E891" s="235"/>
      <c r="F891" s="235"/>
      <c r="G891" s="154">
        <v>14.58</v>
      </c>
    </row>
    <row r="892" spans="1:7" s="32" customFormat="1" x14ac:dyDescent="0.2">
      <c r="A892" s="234" t="s">
        <v>121</v>
      </c>
      <c r="B892" s="235"/>
      <c r="C892" s="235"/>
      <c r="D892" s="235"/>
      <c r="E892" s="235"/>
      <c r="F892" s="235"/>
      <c r="G892" s="154">
        <v>60.049999999776482</v>
      </c>
    </row>
    <row r="893" spans="1:7" s="32" customFormat="1" x14ac:dyDescent="0.2">
      <c r="A893" s="234" t="s">
        <v>122</v>
      </c>
      <c r="B893" s="235"/>
      <c r="C893" s="235"/>
      <c r="D893" s="235"/>
      <c r="E893" s="235"/>
      <c r="F893" s="235"/>
      <c r="G893" s="154">
        <v>0</v>
      </c>
    </row>
    <row r="894" spans="1:7" s="32" customFormat="1" x14ac:dyDescent="0.2">
      <c r="A894" s="234" t="s">
        <v>123</v>
      </c>
      <c r="B894" s="235"/>
      <c r="C894" s="235"/>
      <c r="D894" s="235"/>
      <c r="E894" s="235"/>
      <c r="F894" s="235"/>
      <c r="G894" s="154">
        <v>74.63</v>
      </c>
    </row>
    <row r="895" spans="1:7" s="32" customFormat="1" x14ac:dyDescent="0.2">
      <c r="A895" s="234" t="s">
        <v>124</v>
      </c>
      <c r="B895" s="235"/>
      <c r="C895" s="235"/>
      <c r="D895" s="235"/>
      <c r="E895" s="235"/>
      <c r="F895" s="235"/>
      <c r="G895" s="155">
        <f>ROUND(G890+G894,2)</f>
        <v>345.95</v>
      </c>
    </row>
    <row r="896" spans="1:7" s="32" customFormat="1" x14ac:dyDescent="0.2">
      <c r="A896" s="234" t="s">
        <v>125</v>
      </c>
      <c r="B896" s="235"/>
      <c r="C896" s="235"/>
      <c r="D896" s="235"/>
      <c r="E896" s="235"/>
      <c r="F896" s="235"/>
      <c r="G896" s="154">
        <v>26.85</v>
      </c>
    </row>
    <row r="897" spans="1:7" s="32" customFormat="1" x14ac:dyDescent="0.2">
      <c r="A897" s="234" t="s">
        <v>126</v>
      </c>
      <c r="B897" s="235"/>
      <c r="C897" s="235"/>
      <c r="D897" s="235"/>
      <c r="E897" s="235"/>
      <c r="F897" s="235"/>
      <c r="G897" s="155">
        <f>ROUND(G895*G896,2)</f>
        <v>9288.76</v>
      </c>
    </row>
    <row r="898" spans="1:7" s="32" customFormat="1" x14ac:dyDescent="0.2">
      <c r="A898" s="236"/>
      <c r="B898" s="237"/>
      <c r="C898" s="237"/>
      <c r="D898" s="237"/>
      <c r="E898" s="237"/>
      <c r="F898" s="237"/>
      <c r="G898" s="238"/>
    </row>
    <row r="899" spans="1:7" s="32" customFormat="1" ht="51" x14ac:dyDescent="0.2">
      <c r="A899" s="147" t="s">
        <v>441</v>
      </c>
      <c r="B899" s="148" t="s">
        <v>442</v>
      </c>
      <c r="C899" s="149" t="s">
        <v>112</v>
      </c>
      <c r="D899" s="149" t="s">
        <v>300</v>
      </c>
      <c r="E899" s="150"/>
      <c r="F899" s="146"/>
      <c r="G899" s="151"/>
    </row>
    <row r="900" spans="1:7" s="32" customFormat="1" ht="25.5" x14ac:dyDescent="0.2">
      <c r="A900" s="152" t="s">
        <v>353</v>
      </c>
      <c r="B900" s="153" t="s">
        <v>354</v>
      </c>
      <c r="C900" s="145" t="s">
        <v>112</v>
      </c>
      <c r="D900" s="145" t="s">
        <v>115</v>
      </c>
      <c r="E900" s="150">
        <v>4</v>
      </c>
      <c r="F900" s="146">
        <v>20.55</v>
      </c>
      <c r="G900" s="151">
        <v>82.19</v>
      </c>
    </row>
    <row r="901" spans="1:7" s="32" customFormat="1" ht="25.5" x14ac:dyDescent="0.2">
      <c r="A901" s="152" t="s">
        <v>355</v>
      </c>
      <c r="B901" s="153" t="s">
        <v>356</v>
      </c>
      <c r="C901" s="145" t="s">
        <v>112</v>
      </c>
      <c r="D901" s="145" t="s">
        <v>115</v>
      </c>
      <c r="E901" s="150">
        <v>4</v>
      </c>
      <c r="F901" s="146">
        <v>21.86</v>
      </c>
      <c r="G901" s="151">
        <v>87.45</v>
      </c>
    </row>
    <row r="902" spans="1:7" s="32" customFormat="1" ht="51" x14ac:dyDescent="0.2">
      <c r="A902" s="152" t="s">
        <v>560</v>
      </c>
      <c r="B902" s="153" t="s">
        <v>442</v>
      </c>
      <c r="C902" s="145" t="s">
        <v>128</v>
      </c>
      <c r="D902" s="145" t="s">
        <v>300</v>
      </c>
      <c r="E902" s="150">
        <v>1</v>
      </c>
      <c r="F902" s="146">
        <v>1323.94</v>
      </c>
      <c r="G902" s="151">
        <v>1323.94</v>
      </c>
    </row>
    <row r="903" spans="1:7" s="32" customFormat="1" x14ac:dyDescent="0.2">
      <c r="A903" s="234" t="s">
        <v>118</v>
      </c>
      <c r="B903" s="235"/>
      <c r="C903" s="235"/>
      <c r="D903" s="235"/>
      <c r="E903" s="235"/>
      <c r="F903" s="235"/>
      <c r="G903" s="154">
        <v>95.33</v>
      </c>
    </row>
    <row r="904" spans="1:7" s="32" customFormat="1" x14ac:dyDescent="0.2">
      <c r="A904" s="234" t="s">
        <v>119</v>
      </c>
      <c r="B904" s="235"/>
      <c r="C904" s="235"/>
      <c r="D904" s="235"/>
      <c r="E904" s="235"/>
      <c r="F904" s="235"/>
      <c r="G904" s="154">
        <v>1398.26</v>
      </c>
    </row>
    <row r="905" spans="1:7" s="32" customFormat="1" x14ac:dyDescent="0.2">
      <c r="A905" s="234" t="s">
        <v>120</v>
      </c>
      <c r="B905" s="235"/>
      <c r="C905" s="235"/>
      <c r="D905" s="235"/>
      <c r="E905" s="235"/>
      <c r="F905" s="235"/>
      <c r="G905" s="155">
        <v>1493.59</v>
      </c>
    </row>
    <row r="906" spans="1:7" s="32" customFormat="1" x14ac:dyDescent="0.2">
      <c r="A906" s="234" t="s">
        <v>1019</v>
      </c>
      <c r="B906" s="235"/>
      <c r="C906" s="235"/>
      <c r="D906" s="235"/>
      <c r="E906" s="235"/>
      <c r="F906" s="235"/>
      <c r="G906" s="154">
        <v>109.64</v>
      </c>
    </row>
    <row r="907" spans="1:7" s="32" customFormat="1" x14ac:dyDescent="0.2">
      <c r="A907" s="234" t="s">
        <v>121</v>
      </c>
      <c r="B907" s="235"/>
      <c r="C907" s="235"/>
      <c r="D907" s="235"/>
      <c r="E907" s="235"/>
      <c r="F907" s="235"/>
      <c r="G907" s="154">
        <v>336.67000000022352</v>
      </c>
    </row>
    <row r="908" spans="1:7" s="32" customFormat="1" x14ac:dyDescent="0.2">
      <c r="A908" s="234" t="s">
        <v>122</v>
      </c>
      <c r="B908" s="235"/>
      <c r="C908" s="235"/>
      <c r="D908" s="235"/>
      <c r="E908" s="235"/>
      <c r="F908" s="235"/>
      <c r="G908" s="154">
        <v>0</v>
      </c>
    </row>
    <row r="909" spans="1:7" s="32" customFormat="1" x14ac:dyDescent="0.2">
      <c r="A909" s="234" t="s">
        <v>123</v>
      </c>
      <c r="B909" s="235"/>
      <c r="C909" s="235"/>
      <c r="D909" s="235"/>
      <c r="E909" s="235"/>
      <c r="F909" s="235"/>
      <c r="G909" s="154">
        <v>446.31000000000017</v>
      </c>
    </row>
    <row r="910" spans="1:7" s="32" customFormat="1" x14ac:dyDescent="0.2">
      <c r="A910" s="234" t="s">
        <v>124</v>
      </c>
      <c r="B910" s="235"/>
      <c r="C910" s="235"/>
      <c r="D910" s="235"/>
      <c r="E910" s="235"/>
      <c r="F910" s="235"/>
      <c r="G910" s="155">
        <f>ROUND(G905+G909,2)</f>
        <v>1939.9</v>
      </c>
    </row>
    <row r="911" spans="1:7" s="32" customFormat="1" x14ac:dyDescent="0.2">
      <c r="A911" s="234" t="s">
        <v>125</v>
      </c>
      <c r="B911" s="235"/>
      <c r="C911" s="235"/>
      <c r="D911" s="235"/>
      <c r="E911" s="235"/>
      <c r="F911" s="235"/>
      <c r="G911" s="154">
        <v>3</v>
      </c>
    </row>
    <row r="912" spans="1:7" s="32" customFormat="1" x14ac:dyDescent="0.2">
      <c r="A912" s="234" t="s">
        <v>126</v>
      </c>
      <c r="B912" s="235"/>
      <c r="C912" s="235"/>
      <c r="D912" s="235"/>
      <c r="E912" s="235"/>
      <c r="F912" s="235"/>
      <c r="G912" s="155">
        <f>ROUND(G910*G911,2)</f>
        <v>5819.7</v>
      </c>
    </row>
    <row r="913" spans="1:7" s="32" customFormat="1" x14ac:dyDescent="0.2">
      <c r="A913" s="236"/>
      <c r="B913" s="237"/>
      <c r="C913" s="237"/>
      <c r="D913" s="237"/>
      <c r="E913" s="237"/>
      <c r="F913" s="237"/>
      <c r="G913" s="238"/>
    </row>
    <row r="914" spans="1:7" s="32" customFormat="1" x14ac:dyDescent="0.2">
      <c r="A914" s="147" t="s">
        <v>394</v>
      </c>
      <c r="B914" s="232" t="s">
        <v>240</v>
      </c>
      <c r="C914" s="232"/>
      <c r="D914" s="232"/>
      <c r="E914" s="232"/>
      <c r="F914" s="232"/>
      <c r="G914" s="233"/>
    </row>
    <row r="915" spans="1:7" s="32" customFormat="1" ht="25.5" x14ac:dyDescent="0.2">
      <c r="A915" s="147" t="s">
        <v>443</v>
      </c>
      <c r="B915" s="148" t="s">
        <v>444</v>
      </c>
      <c r="C915" s="149" t="s">
        <v>112</v>
      </c>
      <c r="D915" s="149" t="s">
        <v>37</v>
      </c>
      <c r="E915" s="150"/>
      <c r="F915" s="146"/>
      <c r="G915" s="151"/>
    </row>
    <row r="916" spans="1:7" s="32" customFormat="1" x14ac:dyDescent="0.2">
      <c r="A916" s="152">
        <v>1379</v>
      </c>
      <c r="B916" s="153" t="s">
        <v>227</v>
      </c>
      <c r="C916" s="145" t="s">
        <v>128</v>
      </c>
      <c r="D916" s="145" t="s">
        <v>39</v>
      </c>
      <c r="E916" s="150">
        <v>3.9260000000000002</v>
      </c>
      <c r="F916" s="146">
        <v>0.67</v>
      </c>
      <c r="G916" s="151">
        <v>2.63</v>
      </c>
    </row>
    <row r="917" spans="1:7" s="32" customFormat="1" x14ac:dyDescent="0.2">
      <c r="A917" s="152" t="s">
        <v>186</v>
      </c>
      <c r="B917" s="153" t="s">
        <v>187</v>
      </c>
      <c r="C917" s="145" t="s">
        <v>112</v>
      </c>
      <c r="D917" s="145" t="s">
        <v>115</v>
      </c>
      <c r="E917" s="150">
        <v>1.5</v>
      </c>
      <c r="F917" s="146">
        <v>21.66</v>
      </c>
      <c r="G917" s="151">
        <v>32.49</v>
      </c>
    </row>
    <row r="918" spans="1:7" s="32" customFormat="1" ht="25.5" x14ac:dyDescent="0.2">
      <c r="A918" s="152" t="s">
        <v>150</v>
      </c>
      <c r="B918" s="153" t="s">
        <v>151</v>
      </c>
      <c r="C918" s="145" t="s">
        <v>112</v>
      </c>
      <c r="D918" s="145" t="s">
        <v>115</v>
      </c>
      <c r="E918" s="150">
        <v>1.5</v>
      </c>
      <c r="F918" s="146">
        <v>19.41</v>
      </c>
      <c r="G918" s="151">
        <v>29.12</v>
      </c>
    </row>
    <row r="919" spans="1:7" s="32" customFormat="1" ht="25.5" x14ac:dyDescent="0.2">
      <c r="A919" s="152" t="s">
        <v>228</v>
      </c>
      <c r="B919" s="153" t="s">
        <v>229</v>
      </c>
      <c r="C919" s="145" t="s">
        <v>128</v>
      </c>
      <c r="D919" s="145" t="s">
        <v>38</v>
      </c>
      <c r="E919" s="150">
        <v>9.1000000000000004E-3</v>
      </c>
      <c r="F919" s="146">
        <v>170</v>
      </c>
      <c r="G919" s="151">
        <v>1.55</v>
      </c>
    </row>
    <row r="920" spans="1:7" s="32" customFormat="1" ht="25.5" x14ac:dyDescent="0.2">
      <c r="A920" s="152" t="s">
        <v>561</v>
      </c>
      <c r="B920" s="153" t="s">
        <v>562</v>
      </c>
      <c r="C920" s="145" t="s">
        <v>128</v>
      </c>
      <c r="D920" s="145" t="s">
        <v>37</v>
      </c>
      <c r="E920" s="150">
        <v>1</v>
      </c>
      <c r="F920" s="146">
        <v>941.85</v>
      </c>
      <c r="G920" s="151">
        <v>941.85</v>
      </c>
    </row>
    <row r="921" spans="1:7" s="32" customFormat="1" x14ac:dyDescent="0.2">
      <c r="A921" s="234" t="s">
        <v>118</v>
      </c>
      <c r="B921" s="235"/>
      <c r="C921" s="235"/>
      <c r="D921" s="235"/>
      <c r="E921" s="235"/>
      <c r="F921" s="235"/>
      <c r="G921" s="154">
        <v>33.869999999999997</v>
      </c>
    </row>
    <row r="922" spans="1:7" s="32" customFormat="1" x14ac:dyDescent="0.2">
      <c r="A922" s="234" t="s">
        <v>119</v>
      </c>
      <c r="B922" s="235"/>
      <c r="C922" s="235"/>
      <c r="D922" s="235"/>
      <c r="E922" s="235"/>
      <c r="F922" s="235"/>
      <c r="G922" s="154">
        <v>973.76</v>
      </c>
    </row>
    <row r="923" spans="1:7" s="32" customFormat="1" x14ac:dyDescent="0.2">
      <c r="A923" s="234" t="s">
        <v>120</v>
      </c>
      <c r="B923" s="235"/>
      <c r="C923" s="235"/>
      <c r="D923" s="235"/>
      <c r="E923" s="235"/>
      <c r="F923" s="235"/>
      <c r="G923" s="155">
        <v>1007.63</v>
      </c>
    </row>
    <row r="924" spans="1:7" s="32" customFormat="1" x14ac:dyDescent="0.2">
      <c r="A924" s="234" t="s">
        <v>1019</v>
      </c>
      <c r="B924" s="235"/>
      <c r="C924" s="235"/>
      <c r="D924" s="235"/>
      <c r="E924" s="235"/>
      <c r="F924" s="235"/>
      <c r="G924" s="154">
        <v>38.950000000000003</v>
      </c>
    </row>
    <row r="925" spans="1:7" s="32" customFormat="1" x14ac:dyDescent="0.2">
      <c r="A925" s="234" t="s">
        <v>121</v>
      </c>
      <c r="B925" s="235"/>
      <c r="C925" s="235"/>
      <c r="D925" s="235"/>
      <c r="E925" s="235"/>
      <c r="F925" s="235"/>
      <c r="G925" s="154">
        <v>219.77999999999989</v>
      </c>
    </row>
    <row r="926" spans="1:7" s="32" customFormat="1" x14ac:dyDescent="0.2">
      <c r="A926" s="234" t="s">
        <v>122</v>
      </c>
      <c r="B926" s="235"/>
      <c r="C926" s="235"/>
      <c r="D926" s="235"/>
      <c r="E926" s="235"/>
      <c r="F926" s="235"/>
      <c r="G926" s="154">
        <v>0</v>
      </c>
    </row>
    <row r="927" spans="1:7" s="32" customFormat="1" x14ac:dyDescent="0.2">
      <c r="A927" s="234" t="s">
        <v>123</v>
      </c>
      <c r="B927" s="235"/>
      <c r="C927" s="235"/>
      <c r="D927" s="235"/>
      <c r="E927" s="235"/>
      <c r="F927" s="235"/>
      <c r="G927" s="154">
        <v>258.7299999999999</v>
      </c>
    </row>
    <row r="928" spans="1:7" s="32" customFormat="1" x14ac:dyDescent="0.2">
      <c r="A928" s="234" t="s">
        <v>124</v>
      </c>
      <c r="B928" s="235"/>
      <c r="C928" s="235"/>
      <c r="D928" s="235"/>
      <c r="E928" s="235"/>
      <c r="F928" s="235"/>
      <c r="G928" s="155">
        <f>ROUND(G923+G927,2)</f>
        <v>1266.3599999999999</v>
      </c>
    </row>
    <row r="929" spans="1:7" s="32" customFormat="1" x14ac:dyDescent="0.2">
      <c r="A929" s="234" t="s">
        <v>125</v>
      </c>
      <c r="B929" s="235"/>
      <c r="C929" s="235"/>
      <c r="D929" s="235"/>
      <c r="E929" s="235"/>
      <c r="F929" s="235"/>
      <c r="G929" s="154">
        <v>49.1</v>
      </c>
    </row>
    <row r="930" spans="1:7" s="32" customFormat="1" x14ac:dyDescent="0.2">
      <c r="A930" s="234" t="s">
        <v>126</v>
      </c>
      <c r="B930" s="235"/>
      <c r="C930" s="235"/>
      <c r="D930" s="235"/>
      <c r="E930" s="235"/>
      <c r="F930" s="235"/>
      <c r="G930" s="155">
        <f>ROUND(G928*G929,2)</f>
        <v>62178.28</v>
      </c>
    </row>
    <row r="931" spans="1:7" s="32" customFormat="1" x14ac:dyDescent="0.2">
      <c r="A931" s="236"/>
      <c r="B931" s="237"/>
      <c r="C931" s="237"/>
      <c r="D931" s="237"/>
      <c r="E931" s="237"/>
      <c r="F931" s="237"/>
      <c r="G931" s="238"/>
    </row>
    <row r="932" spans="1:7" s="32" customFormat="1" x14ac:dyDescent="0.2">
      <c r="A932" s="147" t="s">
        <v>717</v>
      </c>
      <c r="B932" s="148" t="s">
        <v>718</v>
      </c>
      <c r="C932" s="149" t="s">
        <v>112</v>
      </c>
      <c r="D932" s="149" t="s">
        <v>37</v>
      </c>
      <c r="E932" s="150"/>
      <c r="F932" s="146"/>
      <c r="G932" s="151"/>
    </row>
    <row r="933" spans="1:7" s="32" customFormat="1" x14ac:dyDescent="0.2">
      <c r="A933" s="152">
        <v>12815</v>
      </c>
      <c r="B933" s="153" t="s">
        <v>778</v>
      </c>
      <c r="C933" s="145" t="s">
        <v>128</v>
      </c>
      <c r="D933" s="145" t="s">
        <v>35</v>
      </c>
      <c r="E933" s="150">
        <v>5.9799999999999999E-2</v>
      </c>
      <c r="F933" s="146">
        <v>14.35</v>
      </c>
      <c r="G933" s="151">
        <v>0.86</v>
      </c>
    </row>
    <row r="934" spans="1:7" s="32" customFormat="1" ht="25.5" x14ac:dyDescent="0.2">
      <c r="A934" s="152" t="s">
        <v>150</v>
      </c>
      <c r="B934" s="153" t="s">
        <v>151</v>
      </c>
      <c r="C934" s="145" t="s">
        <v>112</v>
      </c>
      <c r="D934" s="145" t="s">
        <v>115</v>
      </c>
      <c r="E934" s="150">
        <v>0.5</v>
      </c>
      <c r="F934" s="146">
        <v>19.41</v>
      </c>
      <c r="G934" s="151">
        <v>9.7100000000000009</v>
      </c>
    </row>
    <row r="935" spans="1:7" s="32" customFormat="1" ht="25.5" x14ac:dyDescent="0.2">
      <c r="A935" s="152" t="s">
        <v>317</v>
      </c>
      <c r="B935" s="153" t="s">
        <v>318</v>
      </c>
      <c r="C935" s="145" t="s">
        <v>112</v>
      </c>
      <c r="D935" s="145" t="s">
        <v>115</v>
      </c>
      <c r="E935" s="150">
        <v>0.75</v>
      </c>
      <c r="F935" s="146">
        <v>19.39</v>
      </c>
      <c r="G935" s="151">
        <v>14.54</v>
      </c>
    </row>
    <row r="936" spans="1:7" s="32" customFormat="1" ht="25.5" x14ac:dyDescent="0.2">
      <c r="A936" s="152" t="s">
        <v>779</v>
      </c>
      <c r="B936" s="153" t="s">
        <v>780</v>
      </c>
      <c r="C936" s="145" t="s">
        <v>128</v>
      </c>
      <c r="D936" s="145" t="s">
        <v>37</v>
      </c>
      <c r="E936" s="150">
        <v>1</v>
      </c>
      <c r="F936" s="146">
        <v>212.34</v>
      </c>
      <c r="G936" s="151">
        <v>212.34</v>
      </c>
    </row>
    <row r="937" spans="1:7" s="32" customFormat="1" ht="12.75" customHeight="1" x14ac:dyDescent="0.2">
      <c r="A937" s="152" t="s">
        <v>781</v>
      </c>
      <c r="B937" s="153" t="s">
        <v>782</v>
      </c>
      <c r="C937" s="145" t="s">
        <v>128</v>
      </c>
      <c r="D937" s="145" t="s">
        <v>35</v>
      </c>
      <c r="E937" s="150">
        <v>0.26500000000000001</v>
      </c>
      <c r="F937" s="146">
        <v>21.89</v>
      </c>
      <c r="G937" s="151">
        <v>5.8</v>
      </c>
    </row>
    <row r="938" spans="1:7" s="32" customFormat="1" ht="25.5" x14ac:dyDescent="0.2">
      <c r="A938" s="152" t="s">
        <v>783</v>
      </c>
      <c r="B938" s="153" t="s">
        <v>784</v>
      </c>
      <c r="C938" s="145" t="s">
        <v>128</v>
      </c>
      <c r="D938" s="145" t="s">
        <v>40</v>
      </c>
      <c r="E938" s="150">
        <v>2.0495999999999999</v>
      </c>
      <c r="F938" s="146">
        <v>13.7</v>
      </c>
      <c r="G938" s="151">
        <v>28.08</v>
      </c>
    </row>
    <row r="939" spans="1:7" s="32" customFormat="1" x14ac:dyDescent="0.2">
      <c r="A939" s="234" t="s">
        <v>118</v>
      </c>
      <c r="B939" s="235"/>
      <c r="C939" s="235"/>
      <c r="D939" s="235"/>
      <c r="E939" s="235"/>
      <c r="F939" s="235"/>
      <c r="G939" s="154">
        <v>12.68</v>
      </c>
    </row>
    <row r="940" spans="1:7" s="32" customFormat="1" x14ac:dyDescent="0.2">
      <c r="A940" s="234" t="s">
        <v>119</v>
      </c>
      <c r="B940" s="235"/>
      <c r="C940" s="235"/>
      <c r="D940" s="235"/>
      <c r="E940" s="235"/>
      <c r="F940" s="235"/>
      <c r="G940" s="154">
        <v>258.64</v>
      </c>
    </row>
    <row r="941" spans="1:7" s="32" customFormat="1" x14ac:dyDescent="0.2">
      <c r="A941" s="234" t="s">
        <v>120</v>
      </c>
      <c r="B941" s="235"/>
      <c r="C941" s="235"/>
      <c r="D941" s="235"/>
      <c r="E941" s="235"/>
      <c r="F941" s="235"/>
      <c r="G941" s="155">
        <v>271.32</v>
      </c>
    </row>
    <row r="942" spans="1:7" s="32" customFormat="1" x14ac:dyDescent="0.2">
      <c r="A942" s="234" t="s">
        <v>1019</v>
      </c>
      <c r="B942" s="235"/>
      <c r="C942" s="235"/>
      <c r="D942" s="235"/>
      <c r="E942" s="235"/>
      <c r="F942" s="235"/>
      <c r="G942" s="154">
        <v>14.58</v>
      </c>
    </row>
    <row r="943" spans="1:7" s="32" customFormat="1" x14ac:dyDescent="0.2">
      <c r="A943" s="234" t="s">
        <v>121</v>
      </c>
      <c r="B943" s="235"/>
      <c r="C943" s="235"/>
      <c r="D943" s="235"/>
      <c r="E943" s="235"/>
      <c r="F943" s="235"/>
      <c r="G943" s="154">
        <v>60.049999999776482</v>
      </c>
    </row>
    <row r="944" spans="1:7" s="32" customFormat="1" x14ac:dyDescent="0.2">
      <c r="A944" s="234" t="s">
        <v>122</v>
      </c>
      <c r="B944" s="235"/>
      <c r="C944" s="235"/>
      <c r="D944" s="235"/>
      <c r="E944" s="235"/>
      <c r="F944" s="235"/>
      <c r="G944" s="154">
        <v>0</v>
      </c>
    </row>
    <row r="945" spans="1:7" s="32" customFormat="1" x14ac:dyDescent="0.2">
      <c r="A945" s="234" t="s">
        <v>123</v>
      </c>
      <c r="B945" s="235"/>
      <c r="C945" s="235"/>
      <c r="D945" s="235"/>
      <c r="E945" s="235"/>
      <c r="F945" s="235"/>
      <c r="G945" s="154">
        <v>74.63</v>
      </c>
    </row>
    <row r="946" spans="1:7" s="32" customFormat="1" x14ac:dyDescent="0.2">
      <c r="A946" s="234" t="s">
        <v>124</v>
      </c>
      <c r="B946" s="235"/>
      <c r="C946" s="235"/>
      <c r="D946" s="235"/>
      <c r="E946" s="235"/>
      <c r="F946" s="235"/>
      <c r="G946" s="155">
        <f>ROUND(G941+G945,2)</f>
        <v>345.95</v>
      </c>
    </row>
    <row r="947" spans="1:7" s="32" customFormat="1" x14ac:dyDescent="0.2">
      <c r="A947" s="234" t="s">
        <v>125</v>
      </c>
      <c r="B947" s="235"/>
      <c r="C947" s="235"/>
      <c r="D947" s="235"/>
      <c r="E947" s="235"/>
      <c r="F947" s="235"/>
      <c r="G947" s="154">
        <v>49.1</v>
      </c>
    </row>
    <row r="948" spans="1:7" s="32" customFormat="1" x14ac:dyDescent="0.2">
      <c r="A948" s="234" t="s">
        <v>126</v>
      </c>
      <c r="B948" s="235"/>
      <c r="C948" s="235"/>
      <c r="D948" s="235"/>
      <c r="E948" s="235"/>
      <c r="F948" s="235"/>
      <c r="G948" s="155">
        <f>ROUND(G946*G947,2)</f>
        <v>16986.150000000001</v>
      </c>
    </row>
    <row r="949" spans="1:7" s="32" customFormat="1" x14ac:dyDescent="0.2">
      <c r="A949" s="236"/>
      <c r="B949" s="237"/>
      <c r="C949" s="237"/>
      <c r="D949" s="237"/>
      <c r="E949" s="237"/>
      <c r="F949" s="237"/>
      <c r="G949" s="238"/>
    </row>
    <row r="950" spans="1:7" s="32" customFormat="1" x14ac:dyDescent="0.2">
      <c r="A950" s="147">
        <v>6</v>
      </c>
      <c r="B950" s="232" t="s">
        <v>241</v>
      </c>
      <c r="C950" s="232"/>
      <c r="D950" s="232"/>
      <c r="E950" s="232"/>
      <c r="F950" s="232"/>
      <c r="G950" s="233"/>
    </row>
    <row r="951" spans="1:7" s="32" customFormat="1" x14ac:dyDescent="0.2">
      <c r="A951" s="147" t="s">
        <v>108</v>
      </c>
      <c r="B951" s="232" t="s">
        <v>242</v>
      </c>
      <c r="C951" s="232"/>
      <c r="D951" s="232"/>
      <c r="E951" s="232"/>
      <c r="F951" s="232"/>
      <c r="G951" s="233"/>
    </row>
    <row r="952" spans="1:7" s="32" customFormat="1" ht="25.5" x14ac:dyDescent="0.2">
      <c r="A952" s="147" t="s">
        <v>955</v>
      </c>
      <c r="B952" s="148" t="s">
        <v>956</v>
      </c>
      <c r="C952" s="149" t="s">
        <v>112</v>
      </c>
      <c r="D952" s="149" t="s">
        <v>39</v>
      </c>
      <c r="E952" s="150"/>
      <c r="F952" s="146"/>
      <c r="G952" s="151"/>
    </row>
    <row r="953" spans="1:7" s="32" customFormat="1" ht="25.5" x14ac:dyDescent="0.2">
      <c r="A953" s="152" t="s">
        <v>964</v>
      </c>
      <c r="B953" s="153" t="s">
        <v>965</v>
      </c>
      <c r="C953" s="145" t="s">
        <v>128</v>
      </c>
      <c r="D953" s="145" t="s">
        <v>39</v>
      </c>
      <c r="E953" s="150">
        <v>1</v>
      </c>
      <c r="F953" s="146">
        <v>28.72</v>
      </c>
      <c r="G953" s="151">
        <v>28.72</v>
      </c>
    </row>
    <row r="954" spans="1:7" s="32" customFormat="1" ht="12.75" customHeight="1" x14ac:dyDescent="0.2">
      <c r="A954" s="234" t="s">
        <v>118</v>
      </c>
      <c r="B954" s="235"/>
      <c r="C954" s="235"/>
      <c r="D954" s="235"/>
      <c r="E954" s="235"/>
      <c r="F954" s="235"/>
      <c r="G954" s="154">
        <v>0</v>
      </c>
    </row>
    <row r="955" spans="1:7" s="32" customFormat="1" x14ac:dyDescent="0.2">
      <c r="A955" s="234" t="s">
        <v>119</v>
      </c>
      <c r="B955" s="235"/>
      <c r="C955" s="235"/>
      <c r="D955" s="235"/>
      <c r="E955" s="235"/>
      <c r="F955" s="235"/>
      <c r="G955" s="154">
        <v>28.72</v>
      </c>
    </row>
    <row r="956" spans="1:7" s="32" customFormat="1" x14ac:dyDescent="0.2">
      <c r="A956" s="234" t="s">
        <v>120</v>
      </c>
      <c r="B956" s="235"/>
      <c r="C956" s="235"/>
      <c r="D956" s="235"/>
      <c r="E956" s="235"/>
      <c r="F956" s="235"/>
      <c r="G956" s="155">
        <v>28.72</v>
      </c>
    </row>
    <row r="957" spans="1:7" s="32" customFormat="1" x14ac:dyDescent="0.2">
      <c r="A957" s="234" t="s">
        <v>1019</v>
      </c>
      <c r="B957" s="235"/>
      <c r="C957" s="235"/>
      <c r="D957" s="235"/>
      <c r="E957" s="235"/>
      <c r="F957" s="235"/>
      <c r="G957" s="154">
        <v>0</v>
      </c>
    </row>
    <row r="958" spans="1:7" s="32" customFormat="1" x14ac:dyDescent="0.2">
      <c r="A958" s="234" t="s">
        <v>121</v>
      </c>
      <c r="B958" s="235"/>
      <c r="C958" s="235"/>
      <c r="D958" s="235"/>
      <c r="E958" s="235"/>
      <c r="F958" s="235"/>
      <c r="G958" s="154">
        <v>6.0300000000000011</v>
      </c>
    </row>
    <row r="959" spans="1:7" s="32" customFormat="1" x14ac:dyDescent="0.2">
      <c r="A959" s="234" t="s">
        <v>122</v>
      </c>
      <c r="B959" s="235"/>
      <c r="C959" s="235"/>
      <c r="D959" s="235"/>
      <c r="E959" s="235"/>
      <c r="F959" s="235"/>
      <c r="G959" s="154">
        <v>0</v>
      </c>
    </row>
    <row r="960" spans="1:7" s="32" customFormat="1" x14ac:dyDescent="0.2">
      <c r="A960" s="234" t="s">
        <v>123</v>
      </c>
      <c r="B960" s="235"/>
      <c r="C960" s="235"/>
      <c r="D960" s="235"/>
      <c r="E960" s="235"/>
      <c r="F960" s="235"/>
      <c r="G960" s="154">
        <v>6.0300000000000011</v>
      </c>
    </row>
    <row r="961" spans="1:7" s="32" customFormat="1" x14ac:dyDescent="0.2">
      <c r="A961" s="234" t="s">
        <v>124</v>
      </c>
      <c r="B961" s="235"/>
      <c r="C961" s="235"/>
      <c r="D961" s="235"/>
      <c r="E961" s="235"/>
      <c r="F961" s="235"/>
      <c r="G961" s="155">
        <f>ROUND(G956+G960,2)</f>
        <v>34.75</v>
      </c>
    </row>
    <row r="962" spans="1:7" s="32" customFormat="1" x14ac:dyDescent="0.2">
      <c r="A962" s="234" t="s">
        <v>125</v>
      </c>
      <c r="B962" s="235"/>
      <c r="C962" s="235"/>
      <c r="D962" s="235"/>
      <c r="E962" s="235"/>
      <c r="F962" s="235"/>
      <c r="G962" s="154">
        <v>1088</v>
      </c>
    </row>
    <row r="963" spans="1:7" s="32" customFormat="1" x14ac:dyDescent="0.2">
      <c r="A963" s="234" t="s">
        <v>126</v>
      </c>
      <c r="B963" s="235"/>
      <c r="C963" s="235"/>
      <c r="D963" s="235"/>
      <c r="E963" s="235"/>
      <c r="F963" s="235"/>
      <c r="G963" s="155">
        <f>ROUND(G961*G962,2)</f>
        <v>37808</v>
      </c>
    </row>
    <row r="964" spans="1:7" s="32" customFormat="1" x14ac:dyDescent="0.2">
      <c r="A964" s="236"/>
      <c r="B964" s="237"/>
      <c r="C964" s="237"/>
      <c r="D964" s="237"/>
      <c r="E964" s="237"/>
      <c r="F964" s="237"/>
      <c r="G964" s="238"/>
    </row>
    <row r="965" spans="1:7" s="32" customFormat="1" x14ac:dyDescent="0.2">
      <c r="A965" s="147" t="s">
        <v>445</v>
      </c>
      <c r="B965" s="232" t="s">
        <v>243</v>
      </c>
      <c r="C965" s="232"/>
      <c r="D965" s="232"/>
      <c r="E965" s="232"/>
      <c r="F965" s="232"/>
      <c r="G965" s="233"/>
    </row>
    <row r="966" spans="1:7" s="32" customFormat="1" ht="38.25" x14ac:dyDescent="0.2">
      <c r="A966" s="147" t="s">
        <v>719</v>
      </c>
      <c r="B966" s="148" t="s">
        <v>720</v>
      </c>
      <c r="C966" s="149" t="s">
        <v>112</v>
      </c>
      <c r="D966" s="149" t="s">
        <v>37</v>
      </c>
      <c r="E966" s="150"/>
      <c r="F966" s="146"/>
      <c r="G966" s="151"/>
    </row>
    <row r="967" spans="1:7" s="32" customFormat="1" ht="25.5" x14ac:dyDescent="0.2">
      <c r="A967" s="152" t="s">
        <v>132</v>
      </c>
      <c r="B967" s="153" t="s">
        <v>133</v>
      </c>
      <c r="C967" s="145" t="s">
        <v>112</v>
      </c>
      <c r="D967" s="145" t="s">
        <v>115</v>
      </c>
      <c r="E967" s="150">
        <v>0.6</v>
      </c>
      <c r="F967" s="146">
        <v>20.12</v>
      </c>
      <c r="G967" s="151">
        <v>12.07</v>
      </c>
    </row>
    <row r="968" spans="1:7" s="32" customFormat="1" ht="25.5" x14ac:dyDescent="0.2">
      <c r="A968" s="152" t="s">
        <v>162</v>
      </c>
      <c r="B968" s="153" t="s">
        <v>163</v>
      </c>
      <c r="C968" s="145" t="s">
        <v>112</v>
      </c>
      <c r="D968" s="145" t="s">
        <v>115</v>
      </c>
      <c r="E968" s="150">
        <v>0.3</v>
      </c>
      <c r="F968" s="146">
        <v>21.12</v>
      </c>
      <c r="G968" s="151">
        <v>6.34</v>
      </c>
    </row>
    <row r="969" spans="1:7" s="32" customFormat="1" ht="51" x14ac:dyDescent="0.2">
      <c r="A969" s="152" t="s">
        <v>785</v>
      </c>
      <c r="B969" s="153" t="s">
        <v>786</v>
      </c>
      <c r="C969" s="145" t="s">
        <v>128</v>
      </c>
      <c r="D969" s="145" t="s">
        <v>37</v>
      </c>
      <c r="E969" s="150">
        <v>1.05</v>
      </c>
      <c r="F969" s="146">
        <v>116.22</v>
      </c>
      <c r="G969" s="151">
        <v>122.03</v>
      </c>
    </row>
    <row r="970" spans="1:7" s="32" customFormat="1" x14ac:dyDescent="0.2">
      <c r="A970" s="234" t="s">
        <v>118</v>
      </c>
      <c r="B970" s="235"/>
      <c r="C970" s="235"/>
      <c r="D970" s="235"/>
      <c r="E970" s="235"/>
      <c r="F970" s="235"/>
      <c r="G970" s="154">
        <v>10.46</v>
      </c>
    </row>
    <row r="971" spans="1:7" s="32" customFormat="1" x14ac:dyDescent="0.2">
      <c r="A971" s="234" t="s">
        <v>119</v>
      </c>
      <c r="B971" s="235"/>
      <c r="C971" s="235"/>
      <c r="D971" s="235"/>
      <c r="E971" s="235"/>
      <c r="F971" s="235"/>
      <c r="G971" s="154">
        <v>129.97999999999999</v>
      </c>
    </row>
    <row r="972" spans="1:7" s="32" customFormat="1" x14ac:dyDescent="0.2">
      <c r="A972" s="234" t="s">
        <v>120</v>
      </c>
      <c r="B972" s="235"/>
      <c r="C972" s="235"/>
      <c r="D972" s="235"/>
      <c r="E972" s="235"/>
      <c r="F972" s="235"/>
      <c r="G972" s="155">
        <v>140.44</v>
      </c>
    </row>
    <row r="973" spans="1:7" s="32" customFormat="1" x14ac:dyDescent="0.2">
      <c r="A973" s="234" t="s">
        <v>1019</v>
      </c>
      <c r="B973" s="235"/>
      <c r="C973" s="235"/>
      <c r="D973" s="235"/>
      <c r="E973" s="235"/>
      <c r="F973" s="235"/>
      <c r="G973" s="154">
        <v>12.03</v>
      </c>
    </row>
    <row r="974" spans="1:7" s="32" customFormat="1" x14ac:dyDescent="0.2">
      <c r="A974" s="234" t="s">
        <v>121</v>
      </c>
      <c r="B974" s="235"/>
      <c r="C974" s="235"/>
      <c r="D974" s="235"/>
      <c r="E974" s="235"/>
      <c r="F974" s="235"/>
      <c r="G974" s="154">
        <v>32.02000000000001</v>
      </c>
    </row>
    <row r="975" spans="1:7" s="32" customFormat="1" x14ac:dyDescent="0.2">
      <c r="A975" s="234" t="s">
        <v>122</v>
      </c>
      <c r="B975" s="235"/>
      <c r="C975" s="235"/>
      <c r="D975" s="235"/>
      <c r="E975" s="235"/>
      <c r="F975" s="235"/>
      <c r="G975" s="154">
        <v>0</v>
      </c>
    </row>
    <row r="976" spans="1:7" s="32" customFormat="1" x14ac:dyDescent="0.2">
      <c r="A976" s="234" t="s">
        <v>123</v>
      </c>
      <c r="B976" s="235"/>
      <c r="C976" s="235"/>
      <c r="D976" s="235"/>
      <c r="E976" s="235"/>
      <c r="F976" s="235"/>
      <c r="G976" s="154">
        <v>44.050000000000011</v>
      </c>
    </row>
    <row r="977" spans="1:7" s="32" customFormat="1" x14ac:dyDescent="0.2">
      <c r="A977" s="234" t="s">
        <v>124</v>
      </c>
      <c r="B977" s="235"/>
      <c r="C977" s="235"/>
      <c r="D977" s="235"/>
      <c r="E977" s="235"/>
      <c r="F977" s="235"/>
      <c r="G977" s="155">
        <f>ROUND(G972+G976,2)</f>
        <v>184.49</v>
      </c>
    </row>
    <row r="978" spans="1:7" s="32" customFormat="1" x14ac:dyDescent="0.2">
      <c r="A978" s="234" t="s">
        <v>125</v>
      </c>
      <c r="B978" s="235"/>
      <c r="C978" s="235"/>
      <c r="D978" s="235"/>
      <c r="E978" s="235"/>
      <c r="F978" s="235"/>
      <c r="G978" s="154">
        <v>54.4</v>
      </c>
    </row>
    <row r="979" spans="1:7" s="32" customFormat="1" x14ac:dyDescent="0.2">
      <c r="A979" s="234" t="s">
        <v>126</v>
      </c>
      <c r="B979" s="235"/>
      <c r="C979" s="235"/>
      <c r="D979" s="235"/>
      <c r="E979" s="235"/>
      <c r="F979" s="235"/>
      <c r="G979" s="155">
        <f>ROUND(G977*G978,2)</f>
        <v>10036.26</v>
      </c>
    </row>
    <row r="980" spans="1:7" s="32" customFormat="1" x14ac:dyDescent="0.2">
      <c r="A980" s="236"/>
      <c r="B980" s="237"/>
      <c r="C980" s="237"/>
      <c r="D980" s="237"/>
      <c r="E980" s="237"/>
      <c r="F980" s="237"/>
      <c r="G980" s="238"/>
    </row>
    <row r="981" spans="1:7" s="32" customFormat="1" x14ac:dyDescent="0.2">
      <c r="A981" s="147" t="s">
        <v>446</v>
      </c>
      <c r="B981" s="232" t="s">
        <v>255</v>
      </c>
      <c r="C981" s="232"/>
      <c r="D981" s="232"/>
      <c r="E981" s="232"/>
      <c r="F981" s="232"/>
      <c r="G981" s="233"/>
    </row>
    <row r="982" spans="1:7" s="32" customFormat="1" ht="51" x14ac:dyDescent="0.2">
      <c r="A982" s="147" t="s">
        <v>447</v>
      </c>
      <c r="B982" s="148" t="s">
        <v>448</v>
      </c>
      <c r="C982" s="149" t="s">
        <v>112</v>
      </c>
      <c r="D982" s="149" t="s">
        <v>35</v>
      </c>
      <c r="E982" s="150"/>
      <c r="F982" s="146"/>
      <c r="G982" s="151"/>
    </row>
    <row r="983" spans="1:7" s="32" customFormat="1" ht="51" x14ac:dyDescent="0.2">
      <c r="A983" s="152">
        <v>20078</v>
      </c>
      <c r="B983" s="153" t="s">
        <v>219</v>
      </c>
      <c r="C983" s="145" t="s">
        <v>128</v>
      </c>
      <c r="D983" s="145" t="s">
        <v>35</v>
      </c>
      <c r="E983" s="150">
        <v>0.115</v>
      </c>
      <c r="F983" s="146">
        <v>25.08</v>
      </c>
      <c r="G983" s="151">
        <v>2.88</v>
      </c>
    </row>
    <row r="984" spans="1:7" s="32" customFormat="1" ht="25.5" x14ac:dyDescent="0.2">
      <c r="A984" s="152">
        <v>20157</v>
      </c>
      <c r="B984" s="153" t="s">
        <v>563</v>
      </c>
      <c r="C984" s="145" t="s">
        <v>128</v>
      </c>
      <c r="D984" s="145" t="s">
        <v>35</v>
      </c>
      <c r="E984" s="150">
        <v>1</v>
      </c>
      <c r="F984" s="146">
        <v>23.31</v>
      </c>
      <c r="G984" s="151">
        <v>23.31</v>
      </c>
    </row>
    <row r="985" spans="1:7" s="32" customFormat="1" ht="25.5" x14ac:dyDescent="0.2">
      <c r="A985" s="152">
        <v>299</v>
      </c>
      <c r="B985" s="153" t="s">
        <v>564</v>
      </c>
      <c r="C985" s="145" t="s">
        <v>128</v>
      </c>
      <c r="D985" s="145" t="s">
        <v>35</v>
      </c>
      <c r="E985" s="150">
        <v>2</v>
      </c>
      <c r="F985" s="146">
        <v>3.05</v>
      </c>
      <c r="G985" s="151">
        <v>6.1</v>
      </c>
    </row>
    <row r="986" spans="1:7" s="32" customFormat="1" ht="38.25" x14ac:dyDescent="0.2">
      <c r="A986" s="152" t="s">
        <v>199</v>
      </c>
      <c r="B986" s="153" t="s">
        <v>200</v>
      </c>
      <c r="C986" s="145" t="s">
        <v>112</v>
      </c>
      <c r="D986" s="145" t="s">
        <v>115</v>
      </c>
      <c r="E986" s="150">
        <v>0.1288</v>
      </c>
      <c r="F986" s="146">
        <v>20.07</v>
      </c>
      <c r="G986" s="151">
        <v>2.59</v>
      </c>
    </row>
    <row r="987" spans="1:7" s="32" customFormat="1" ht="25.5" x14ac:dyDescent="0.2">
      <c r="A987" s="152" t="s">
        <v>201</v>
      </c>
      <c r="B987" s="153" t="s">
        <v>202</v>
      </c>
      <c r="C987" s="145" t="s">
        <v>112</v>
      </c>
      <c r="D987" s="145" t="s">
        <v>115</v>
      </c>
      <c r="E987" s="150">
        <v>0.1288</v>
      </c>
      <c r="F987" s="146">
        <v>23.53</v>
      </c>
      <c r="G987" s="151">
        <v>3.03</v>
      </c>
    </row>
    <row r="988" spans="1:7" s="32" customFormat="1" x14ac:dyDescent="0.2">
      <c r="A988" s="234" t="s">
        <v>118</v>
      </c>
      <c r="B988" s="235"/>
      <c r="C988" s="235"/>
      <c r="D988" s="235"/>
      <c r="E988" s="235"/>
      <c r="F988" s="235"/>
      <c r="G988" s="154">
        <v>3.36</v>
      </c>
    </row>
    <row r="989" spans="1:7" s="32" customFormat="1" x14ac:dyDescent="0.2">
      <c r="A989" s="234" t="s">
        <v>119</v>
      </c>
      <c r="B989" s="235"/>
      <c r="C989" s="235"/>
      <c r="D989" s="235"/>
      <c r="E989" s="235"/>
      <c r="F989" s="235"/>
      <c r="G989" s="154">
        <v>34.549999999999997</v>
      </c>
    </row>
    <row r="990" spans="1:7" s="32" customFormat="1" ht="12.6" customHeight="1" x14ac:dyDescent="0.2">
      <c r="A990" s="234" t="s">
        <v>120</v>
      </c>
      <c r="B990" s="235"/>
      <c r="C990" s="235"/>
      <c r="D990" s="235"/>
      <c r="E990" s="235"/>
      <c r="F990" s="235"/>
      <c r="G990" s="155">
        <v>37.909999999999997</v>
      </c>
    </row>
    <row r="991" spans="1:7" s="32" customFormat="1" x14ac:dyDescent="0.2">
      <c r="A991" s="234" t="s">
        <v>1019</v>
      </c>
      <c r="B991" s="235"/>
      <c r="C991" s="235"/>
      <c r="D991" s="235"/>
      <c r="E991" s="235"/>
      <c r="F991" s="235"/>
      <c r="G991" s="154">
        <v>3.87</v>
      </c>
    </row>
    <row r="992" spans="1:7" s="32" customFormat="1" x14ac:dyDescent="0.2">
      <c r="A992" s="234" t="s">
        <v>121</v>
      </c>
      <c r="B992" s="235"/>
      <c r="C992" s="235"/>
      <c r="D992" s="235"/>
      <c r="E992" s="235"/>
      <c r="F992" s="235"/>
      <c r="G992" s="154">
        <v>8.77</v>
      </c>
    </row>
    <row r="993" spans="1:7" s="32" customFormat="1" x14ac:dyDescent="0.2">
      <c r="A993" s="234" t="s">
        <v>122</v>
      </c>
      <c r="B993" s="235"/>
      <c r="C993" s="235"/>
      <c r="D993" s="235"/>
      <c r="E993" s="235"/>
      <c r="F993" s="235"/>
      <c r="G993" s="154">
        <v>0</v>
      </c>
    </row>
    <row r="994" spans="1:7" s="32" customFormat="1" x14ac:dyDescent="0.2">
      <c r="A994" s="234" t="s">
        <v>123</v>
      </c>
      <c r="B994" s="235"/>
      <c r="C994" s="235"/>
      <c r="D994" s="235"/>
      <c r="E994" s="235"/>
      <c r="F994" s="235"/>
      <c r="G994" s="154">
        <v>12.64</v>
      </c>
    </row>
    <row r="995" spans="1:7" s="32" customFormat="1" x14ac:dyDescent="0.2">
      <c r="A995" s="234" t="s">
        <v>124</v>
      </c>
      <c r="B995" s="235"/>
      <c r="C995" s="235"/>
      <c r="D995" s="235"/>
      <c r="E995" s="235"/>
      <c r="F995" s="235"/>
      <c r="G995" s="155">
        <f>ROUND(G990+G994,2)</f>
        <v>50.55</v>
      </c>
    </row>
    <row r="996" spans="1:7" s="32" customFormat="1" x14ac:dyDescent="0.2">
      <c r="A996" s="234" t="s">
        <v>125</v>
      </c>
      <c r="B996" s="235"/>
      <c r="C996" s="235"/>
      <c r="D996" s="235"/>
      <c r="E996" s="235"/>
      <c r="F996" s="235"/>
      <c r="G996" s="154">
        <v>4</v>
      </c>
    </row>
    <row r="997" spans="1:7" s="32" customFormat="1" x14ac:dyDescent="0.2">
      <c r="A997" s="234" t="s">
        <v>126</v>
      </c>
      <c r="B997" s="235"/>
      <c r="C997" s="235"/>
      <c r="D997" s="235"/>
      <c r="E997" s="235"/>
      <c r="F997" s="235"/>
      <c r="G997" s="155">
        <f>ROUND(G995*G996,2)</f>
        <v>202.2</v>
      </c>
    </row>
    <row r="998" spans="1:7" s="32" customFormat="1" x14ac:dyDescent="0.2">
      <c r="A998" s="236"/>
      <c r="B998" s="237"/>
      <c r="C998" s="237"/>
      <c r="D998" s="237"/>
      <c r="E998" s="237"/>
      <c r="F998" s="237"/>
      <c r="G998" s="238"/>
    </row>
    <row r="999" spans="1:7" s="32" customFormat="1" ht="51" x14ac:dyDescent="0.2">
      <c r="A999" s="147" t="s">
        <v>449</v>
      </c>
      <c r="B999" s="148" t="s">
        <v>450</v>
      </c>
      <c r="C999" s="149" t="s">
        <v>112</v>
      </c>
      <c r="D999" s="149" t="s">
        <v>35</v>
      </c>
      <c r="E999" s="150"/>
      <c r="F999" s="146"/>
      <c r="G999" s="151"/>
    </row>
    <row r="1000" spans="1:7" s="32" customFormat="1" ht="51" x14ac:dyDescent="0.2">
      <c r="A1000" s="152">
        <v>20078</v>
      </c>
      <c r="B1000" s="153" t="s">
        <v>219</v>
      </c>
      <c r="C1000" s="145" t="s">
        <v>128</v>
      </c>
      <c r="D1000" s="145" t="s">
        <v>35</v>
      </c>
      <c r="E1000" s="150">
        <v>0.115</v>
      </c>
      <c r="F1000" s="146">
        <v>25.08</v>
      </c>
      <c r="G1000" s="151">
        <v>2.88</v>
      </c>
    </row>
    <row r="1001" spans="1:7" s="32" customFormat="1" ht="25.5" x14ac:dyDescent="0.2">
      <c r="A1001" s="152">
        <v>20151</v>
      </c>
      <c r="B1001" s="153" t="s">
        <v>565</v>
      </c>
      <c r="C1001" s="145" t="s">
        <v>128</v>
      </c>
      <c r="D1001" s="145" t="s">
        <v>35</v>
      </c>
      <c r="E1001" s="150">
        <v>1</v>
      </c>
      <c r="F1001" s="146">
        <v>24.54</v>
      </c>
      <c r="G1001" s="151">
        <v>24.54</v>
      </c>
    </row>
    <row r="1002" spans="1:7" s="32" customFormat="1" ht="25.5" x14ac:dyDescent="0.2">
      <c r="A1002" s="152">
        <v>299</v>
      </c>
      <c r="B1002" s="153" t="s">
        <v>564</v>
      </c>
      <c r="C1002" s="145" t="s">
        <v>128</v>
      </c>
      <c r="D1002" s="145" t="s">
        <v>35</v>
      </c>
      <c r="E1002" s="150">
        <v>2</v>
      </c>
      <c r="F1002" s="146">
        <v>3.05</v>
      </c>
      <c r="G1002" s="151">
        <v>6.1</v>
      </c>
    </row>
    <row r="1003" spans="1:7" s="32" customFormat="1" ht="38.25" x14ac:dyDescent="0.2">
      <c r="A1003" s="152" t="s">
        <v>199</v>
      </c>
      <c r="B1003" s="153" t="s">
        <v>200</v>
      </c>
      <c r="C1003" s="145" t="s">
        <v>112</v>
      </c>
      <c r="D1003" s="145" t="s">
        <v>115</v>
      </c>
      <c r="E1003" s="150">
        <v>0.1288</v>
      </c>
      <c r="F1003" s="146">
        <v>20.07</v>
      </c>
      <c r="G1003" s="151">
        <v>2.59</v>
      </c>
    </row>
    <row r="1004" spans="1:7" s="32" customFormat="1" ht="25.5" x14ac:dyDescent="0.2">
      <c r="A1004" s="152" t="s">
        <v>201</v>
      </c>
      <c r="B1004" s="153" t="s">
        <v>202</v>
      </c>
      <c r="C1004" s="145" t="s">
        <v>112</v>
      </c>
      <c r="D1004" s="145" t="s">
        <v>115</v>
      </c>
      <c r="E1004" s="150">
        <v>0.1288</v>
      </c>
      <c r="F1004" s="146">
        <v>23.53</v>
      </c>
      <c r="G1004" s="151">
        <v>3.03</v>
      </c>
    </row>
    <row r="1005" spans="1:7" s="32" customFormat="1" x14ac:dyDescent="0.2">
      <c r="A1005" s="234" t="s">
        <v>118</v>
      </c>
      <c r="B1005" s="235"/>
      <c r="C1005" s="235"/>
      <c r="D1005" s="235"/>
      <c r="E1005" s="235"/>
      <c r="F1005" s="235"/>
      <c r="G1005" s="154">
        <v>3.36</v>
      </c>
    </row>
    <row r="1006" spans="1:7" s="32" customFormat="1" x14ac:dyDescent="0.2">
      <c r="A1006" s="234" t="s">
        <v>119</v>
      </c>
      <c r="B1006" s="235"/>
      <c r="C1006" s="235"/>
      <c r="D1006" s="235"/>
      <c r="E1006" s="235"/>
      <c r="F1006" s="235"/>
      <c r="G1006" s="154">
        <v>35.78</v>
      </c>
    </row>
    <row r="1007" spans="1:7" s="32" customFormat="1" x14ac:dyDescent="0.2">
      <c r="A1007" s="234" t="s">
        <v>120</v>
      </c>
      <c r="B1007" s="235"/>
      <c r="C1007" s="235"/>
      <c r="D1007" s="235"/>
      <c r="E1007" s="235"/>
      <c r="F1007" s="235"/>
      <c r="G1007" s="155">
        <v>39.14</v>
      </c>
    </row>
    <row r="1008" spans="1:7" s="32" customFormat="1" x14ac:dyDescent="0.2">
      <c r="A1008" s="234" t="s">
        <v>1019</v>
      </c>
      <c r="B1008" s="235"/>
      <c r="C1008" s="235"/>
      <c r="D1008" s="235"/>
      <c r="E1008" s="235"/>
      <c r="F1008" s="235"/>
      <c r="G1008" s="154">
        <v>3.87</v>
      </c>
    </row>
    <row r="1009" spans="1:7" s="32" customFormat="1" x14ac:dyDescent="0.2">
      <c r="A1009" s="234" t="s">
        <v>121</v>
      </c>
      <c r="B1009" s="235"/>
      <c r="C1009" s="235"/>
      <c r="D1009" s="235"/>
      <c r="E1009" s="235"/>
      <c r="F1009" s="235"/>
      <c r="G1009" s="154">
        <v>9.0299999999999994</v>
      </c>
    </row>
    <row r="1010" spans="1:7" s="32" customFormat="1" x14ac:dyDescent="0.2">
      <c r="A1010" s="234" t="s">
        <v>122</v>
      </c>
      <c r="B1010" s="235"/>
      <c r="C1010" s="235"/>
      <c r="D1010" s="235"/>
      <c r="E1010" s="235"/>
      <c r="F1010" s="235"/>
      <c r="G1010" s="154">
        <v>0</v>
      </c>
    </row>
    <row r="1011" spans="1:7" s="32" customFormat="1" x14ac:dyDescent="0.2">
      <c r="A1011" s="234" t="s">
        <v>123</v>
      </c>
      <c r="B1011" s="235"/>
      <c r="C1011" s="235"/>
      <c r="D1011" s="235"/>
      <c r="E1011" s="235"/>
      <c r="F1011" s="235"/>
      <c r="G1011" s="154">
        <v>12.899999999999999</v>
      </c>
    </row>
    <row r="1012" spans="1:7" s="32" customFormat="1" x14ac:dyDescent="0.2">
      <c r="A1012" s="234" t="s">
        <v>124</v>
      </c>
      <c r="B1012" s="235"/>
      <c r="C1012" s="235"/>
      <c r="D1012" s="235"/>
      <c r="E1012" s="235"/>
      <c r="F1012" s="235"/>
      <c r="G1012" s="155">
        <f>ROUND(G1007+G1011,2)</f>
        <v>52.04</v>
      </c>
    </row>
    <row r="1013" spans="1:7" s="32" customFormat="1" x14ac:dyDescent="0.2">
      <c r="A1013" s="234" t="s">
        <v>125</v>
      </c>
      <c r="B1013" s="235"/>
      <c r="C1013" s="235"/>
      <c r="D1013" s="235"/>
      <c r="E1013" s="235"/>
      <c r="F1013" s="235"/>
      <c r="G1013" s="154">
        <v>4</v>
      </c>
    </row>
    <row r="1014" spans="1:7" s="32" customFormat="1" x14ac:dyDescent="0.2">
      <c r="A1014" s="234" t="s">
        <v>126</v>
      </c>
      <c r="B1014" s="235"/>
      <c r="C1014" s="235"/>
      <c r="D1014" s="235"/>
      <c r="E1014" s="235"/>
      <c r="F1014" s="235"/>
      <c r="G1014" s="155">
        <f>ROUND(G1012*G1013,2)</f>
        <v>208.16</v>
      </c>
    </row>
    <row r="1015" spans="1:7" s="32" customFormat="1" x14ac:dyDescent="0.2">
      <c r="A1015" s="236"/>
      <c r="B1015" s="237"/>
      <c r="C1015" s="237"/>
      <c r="D1015" s="237"/>
      <c r="E1015" s="237"/>
      <c r="F1015" s="237"/>
      <c r="G1015" s="238"/>
    </row>
    <row r="1016" spans="1:7" s="32" customFormat="1" ht="51" x14ac:dyDescent="0.2">
      <c r="A1016" s="147" t="s">
        <v>451</v>
      </c>
      <c r="B1016" s="148" t="s">
        <v>452</v>
      </c>
      <c r="C1016" s="149" t="s">
        <v>112</v>
      </c>
      <c r="D1016" s="149" t="s">
        <v>40</v>
      </c>
      <c r="E1016" s="150"/>
      <c r="F1016" s="146"/>
      <c r="G1016" s="151"/>
    </row>
    <row r="1017" spans="1:7" s="32" customFormat="1" x14ac:dyDescent="0.2">
      <c r="A1017" s="152">
        <v>38383</v>
      </c>
      <c r="B1017" s="153" t="s">
        <v>198</v>
      </c>
      <c r="C1017" s="145" t="s">
        <v>128</v>
      </c>
      <c r="D1017" s="145" t="s">
        <v>35</v>
      </c>
      <c r="E1017" s="150">
        <v>4.2000000000000003E-2</v>
      </c>
      <c r="F1017" s="146">
        <v>2.38</v>
      </c>
      <c r="G1017" s="151">
        <v>0.1</v>
      </c>
    </row>
    <row r="1018" spans="1:7" s="32" customFormat="1" ht="38.25" x14ac:dyDescent="0.2">
      <c r="A1018" s="152" t="s">
        <v>199</v>
      </c>
      <c r="B1018" s="153" t="s">
        <v>200</v>
      </c>
      <c r="C1018" s="145" t="s">
        <v>112</v>
      </c>
      <c r="D1018" s="145" t="s">
        <v>115</v>
      </c>
      <c r="E1018" s="150">
        <v>7.5800000000000006E-2</v>
      </c>
      <c r="F1018" s="146">
        <v>20.07</v>
      </c>
      <c r="G1018" s="151">
        <v>1.52</v>
      </c>
    </row>
    <row r="1019" spans="1:7" s="32" customFormat="1" ht="25.5" x14ac:dyDescent="0.2">
      <c r="A1019" s="152" t="s">
        <v>201</v>
      </c>
      <c r="B1019" s="153" t="s">
        <v>202</v>
      </c>
      <c r="C1019" s="145" t="s">
        <v>112</v>
      </c>
      <c r="D1019" s="145" t="s">
        <v>115</v>
      </c>
      <c r="E1019" s="150">
        <v>7.5800000000000006E-2</v>
      </c>
      <c r="F1019" s="146">
        <v>23.53</v>
      </c>
      <c r="G1019" s="151">
        <v>1.78</v>
      </c>
    </row>
    <row r="1020" spans="1:7" s="32" customFormat="1" ht="38.25" x14ac:dyDescent="0.2">
      <c r="A1020" s="152">
        <v>9841</v>
      </c>
      <c r="B1020" s="153" t="s">
        <v>349</v>
      </c>
      <c r="C1020" s="145" t="s">
        <v>128</v>
      </c>
      <c r="D1020" s="145" t="s">
        <v>40</v>
      </c>
      <c r="E1020" s="150">
        <v>1.0353000000000001</v>
      </c>
      <c r="F1020" s="146">
        <v>33.71</v>
      </c>
      <c r="G1020" s="151">
        <v>34.9</v>
      </c>
    </row>
    <row r="1021" spans="1:7" s="32" customFormat="1" x14ac:dyDescent="0.2">
      <c r="A1021" s="234" t="s">
        <v>118</v>
      </c>
      <c r="B1021" s="235"/>
      <c r="C1021" s="235"/>
      <c r="D1021" s="235"/>
      <c r="E1021" s="235"/>
      <c r="F1021" s="235"/>
      <c r="G1021" s="154">
        <v>1.98</v>
      </c>
    </row>
    <row r="1022" spans="1:7" s="32" customFormat="1" x14ac:dyDescent="0.2">
      <c r="A1022" s="234" t="s">
        <v>119</v>
      </c>
      <c r="B1022" s="235"/>
      <c r="C1022" s="235"/>
      <c r="D1022" s="235"/>
      <c r="E1022" s="235"/>
      <c r="F1022" s="235"/>
      <c r="G1022" s="154">
        <v>36.32</v>
      </c>
    </row>
    <row r="1023" spans="1:7" s="32" customFormat="1" x14ac:dyDescent="0.2">
      <c r="A1023" s="234" t="s">
        <v>120</v>
      </c>
      <c r="B1023" s="235"/>
      <c r="C1023" s="235"/>
      <c r="D1023" s="235"/>
      <c r="E1023" s="235"/>
      <c r="F1023" s="235"/>
      <c r="G1023" s="155">
        <v>38.299999999999997</v>
      </c>
    </row>
    <row r="1024" spans="1:7" s="32" customFormat="1" x14ac:dyDescent="0.2">
      <c r="A1024" s="234" t="s">
        <v>1019</v>
      </c>
      <c r="B1024" s="235"/>
      <c r="C1024" s="235"/>
      <c r="D1024" s="235"/>
      <c r="E1024" s="235"/>
      <c r="F1024" s="235"/>
      <c r="G1024" s="154">
        <v>2.2799999999999998</v>
      </c>
    </row>
    <row r="1025" spans="1:7" s="32" customFormat="1" x14ac:dyDescent="0.2">
      <c r="A1025" s="234" t="s">
        <v>121</v>
      </c>
      <c r="B1025" s="235"/>
      <c r="C1025" s="235"/>
      <c r="D1025" s="235"/>
      <c r="E1025" s="235"/>
      <c r="F1025" s="235"/>
      <c r="G1025" s="154">
        <v>8.5200000000000049</v>
      </c>
    </row>
    <row r="1026" spans="1:7" s="32" customFormat="1" x14ac:dyDescent="0.2">
      <c r="A1026" s="234" t="s">
        <v>122</v>
      </c>
      <c r="B1026" s="235"/>
      <c r="C1026" s="235"/>
      <c r="D1026" s="235"/>
      <c r="E1026" s="235"/>
      <c r="F1026" s="235"/>
      <c r="G1026" s="154">
        <v>0</v>
      </c>
    </row>
    <row r="1027" spans="1:7" s="32" customFormat="1" x14ac:dyDescent="0.2">
      <c r="A1027" s="234" t="s">
        <v>123</v>
      </c>
      <c r="B1027" s="235"/>
      <c r="C1027" s="235"/>
      <c r="D1027" s="235"/>
      <c r="E1027" s="235"/>
      <c r="F1027" s="235"/>
      <c r="G1027" s="154">
        <v>10.800000000000004</v>
      </c>
    </row>
    <row r="1028" spans="1:7" s="32" customFormat="1" x14ac:dyDescent="0.2">
      <c r="A1028" s="234" t="s">
        <v>124</v>
      </c>
      <c r="B1028" s="235"/>
      <c r="C1028" s="235"/>
      <c r="D1028" s="235"/>
      <c r="E1028" s="235"/>
      <c r="F1028" s="235"/>
      <c r="G1028" s="155">
        <f>ROUND(G1023+G1027,2)</f>
        <v>49.1</v>
      </c>
    </row>
    <row r="1029" spans="1:7" s="32" customFormat="1" x14ac:dyDescent="0.2">
      <c r="A1029" s="234" t="s">
        <v>125</v>
      </c>
      <c r="B1029" s="235"/>
      <c r="C1029" s="235"/>
      <c r="D1029" s="235"/>
      <c r="E1029" s="235"/>
      <c r="F1029" s="235"/>
      <c r="G1029" s="154">
        <v>30</v>
      </c>
    </row>
    <row r="1030" spans="1:7" s="32" customFormat="1" x14ac:dyDescent="0.2">
      <c r="A1030" s="234" t="s">
        <v>126</v>
      </c>
      <c r="B1030" s="235"/>
      <c r="C1030" s="235"/>
      <c r="D1030" s="235"/>
      <c r="E1030" s="235"/>
      <c r="F1030" s="235"/>
      <c r="G1030" s="155">
        <f>ROUND(G1028*G1029,2)</f>
        <v>1473</v>
      </c>
    </row>
    <row r="1031" spans="1:7" s="32" customFormat="1" x14ac:dyDescent="0.2">
      <c r="A1031" s="236"/>
      <c r="B1031" s="237"/>
      <c r="C1031" s="237"/>
      <c r="D1031" s="237"/>
      <c r="E1031" s="237"/>
      <c r="F1031" s="237"/>
      <c r="G1031" s="238"/>
    </row>
    <row r="1032" spans="1:7" s="32" customFormat="1" ht="51" x14ac:dyDescent="0.2">
      <c r="A1032" s="147" t="s">
        <v>453</v>
      </c>
      <c r="B1032" s="148" t="s">
        <v>454</v>
      </c>
      <c r="C1032" s="149" t="s">
        <v>112</v>
      </c>
      <c r="D1032" s="149" t="s">
        <v>40</v>
      </c>
      <c r="E1032" s="150"/>
      <c r="F1032" s="146"/>
      <c r="G1032" s="151"/>
    </row>
    <row r="1033" spans="1:7" s="32" customFormat="1" x14ac:dyDescent="0.2">
      <c r="A1033" s="152">
        <v>38383</v>
      </c>
      <c r="B1033" s="153" t="s">
        <v>198</v>
      </c>
      <c r="C1033" s="145" t="s">
        <v>128</v>
      </c>
      <c r="D1033" s="145" t="s">
        <v>35</v>
      </c>
      <c r="E1033" s="150">
        <v>7.2999999999999995E-2</v>
      </c>
      <c r="F1033" s="146">
        <v>2.38</v>
      </c>
      <c r="G1033" s="151">
        <v>0.17</v>
      </c>
    </row>
    <row r="1034" spans="1:7" s="32" customFormat="1" ht="38.25" x14ac:dyDescent="0.2">
      <c r="A1034" s="152" t="s">
        <v>199</v>
      </c>
      <c r="B1034" s="153" t="s">
        <v>200</v>
      </c>
      <c r="C1034" s="145" t="s">
        <v>112</v>
      </c>
      <c r="D1034" s="145" t="s">
        <v>115</v>
      </c>
      <c r="E1034" s="150">
        <v>0.13089999999999999</v>
      </c>
      <c r="F1034" s="146">
        <v>20.07</v>
      </c>
      <c r="G1034" s="151">
        <v>2.63</v>
      </c>
    </row>
    <row r="1035" spans="1:7" s="32" customFormat="1" ht="25.5" x14ac:dyDescent="0.2">
      <c r="A1035" s="152" t="s">
        <v>201</v>
      </c>
      <c r="B1035" s="153" t="s">
        <v>202</v>
      </c>
      <c r="C1035" s="145" t="s">
        <v>112</v>
      </c>
      <c r="D1035" s="145" t="s">
        <v>115</v>
      </c>
      <c r="E1035" s="150">
        <v>0.13089999999999999</v>
      </c>
      <c r="F1035" s="146">
        <v>23.53</v>
      </c>
      <c r="G1035" s="151">
        <v>3.08</v>
      </c>
    </row>
    <row r="1036" spans="1:7" s="32" customFormat="1" ht="38.25" x14ac:dyDescent="0.2">
      <c r="A1036" s="152">
        <v>9840</v>
      </c>
      <c r="B1036" s="153" t="s">
        <v>226</v>
      </c>
      <c r="C1036" s="145" t="s">
        <v>128</v>
      </c>
      <c r="D1036" s="145" t="s">
        <v>40</v>
      </c>
      <c r="E1036" s="150">
        <v>1.0353000000000001</v>
      </c>
      <c r="F1036" s="146">
        <v>71.209999999999994</v>
      </c>
      <c r="G1036" s="151">
        <v>73.72</v>
      </c>
    </row>
    <row r="1037" spans="1:7" s="32" customFormat="1" x14ac:dyDescent="0.2">
      <c r="A1037" s="234" t="s">
        <v>118</v>
      </c>
      <c r="B1037" s="235"/>
      <c r="C1037" s="235"/>
      <c r="D1037" s="235"/>
      <c r="E1037" s="235"/>
      <c r="F1037" s="235"/>
      <c r="G1037" s="154">
        <v>3.42</v>
      </c>
    </row>
    <row r="1038" spans="1:7" s="32" customFormat="1" x14ac:dyDescent="0.2">
      <c r="A1038" s="234" t="s">
        <v>119</v>
      </c>
      <c r="B1038" s="235"/>
      <c r="C1038" s="235"/>
      <c r="D1038" s="235"/>
      <c r="E1038" s="235"/>
      <c r="F1038" s="235"/>
      <c r="G1038" s="154">
        <v>76.179999999999993</v>
      </c>
    </row>
    <row r="1039" spans="1:7" s="32" customFormat="1" x14ac:dyDescent="0.2">
      <c r="A1039" s="234" t="s">
        <v>120</v>
      </c>
      <c r="B1039" s="235"/>
      <c r="C1039" s="235"/>
      <c r="D1039" s="235"/>
      <c r="E1039" s="235"/>
      <c r="F1039" s="235"/>
      <c r="G1039" s="155">
        <v>79.599999999999994</v>
      </c>
    </row>
    <row r="1040" spans="1:7" s="32" customFormat="1" x14ac:dyDescent="0.2">
      <c r="A1040" s="234" t="s">
        <v>1019</v>
      </c>
      <c r="B1040" s="235"/>
      <c r="C1040" s="235"/>
      <c r="D1040" s="235"/>
      <c r="E1040" s="235"/>
      <c r="F1040" s="235"/>
      <c r="G1040" s="154">
        <v>3.93</v>
      </c>
    </row>
    <row r="1041" spans="1:7" s="32" customFormat="1" x14ac:dyDescent="0.2">
      <c r="A1041" s="234" t="s">
        <v>121</v>
      </c>
      <c r="B1041" s="235"/>
      <c r="C1041" s="235"/>
      <c r="D1041" s="235"/>
      <c r="E1041" s="235"/>
      <c r="F1041" s="235"/>
      <c r="G1041" s="154">
        <v>17.549999999776482</v>
      </c>
    </row>
    <row r="1042" spans="1:7" s="32" customFormat="1" x14ac:dyDescent="0.2">
      <c r="A1042" s="234" t="s">
        <v>122</v>
      </c>
      <c r="B1042" s="235"/>
      <c r="C1042" s="235"/>
      <c r="D1042" s="235"/>
      <c r="E1042" s="235"/>
      <c r="F1042" s="235"/>
      <c r="G1042" s="154">
        <v>0</v>
      </c>
    </row>
    <row r="1043" spans="1:7" s="32" customFormat="1" x14ac:dyDescent="0.2">
      <c r="A1043" s="234" t="s">
        <v>123</v>
      </c>
      <c r="B1043" s="235"/>
      <c r="C1043" s="235"/>
      <c r="D1043" s="235"/>
      <c r="E1043" s="235"/>
      <c r="F1043" s="235"/>
      <c r="G1043" s="154">
        <v>21.480000000000004</v>
      </c>
    </row>
    <row r="1044" spans="1:7" s="32" customFormat="1" x14ac:dyDescent="0.2">
      <c r="A1044" s="234" t="s">
        <v>124</v>
      </c>
      <c r="B1044" s="235"/>
      <c r="C1044" s="235"/>
      <c r="D1044" s="235"/>
      <c r="E1044" s="235"/>
      <c r="F1044" s="235"/>
      <c r="G1044" s="155">
        <f>ROUND(G1039+G1043,2)</f>
        <v>101.08</v>
      </c>
    </row>
    <row r="1045" spans="1:7" s="32" customFormat="1" x14ac:dyDescent="0.2">
      <c r="A1045" s="234" t="s">
        <v>125</v>
      </c>
      <c r="B1045" s="235"/>
      <c r="C1045" s="235"/>
      <c r="D1045" s="235"/>
      <c r="E1045" s="235"/>
      <c r="F1045" s="235"/>
      <c r="G1045" s="154">
        <v>20</v>
      </c>
    </row>
    <row r="1046" spans="1:7" s="32" customFormat="1" x14ac:dyDescent="0.2">
      <c r="A1046" s="234" t="s">
        <v>126</v>
      </c>
      <c r="B1046" s="235"/>
      <c r="C1046" s="235"/>
      <c r="D1046" s="235"/>
      <c r="E1046" s="235"/>
      <c r="F1046" s="235"/>
      <c r="G1046" s="155">
        <f>ROUND(G1044*G1045,2)</f>
        <v>2021.6</v>
      </c>
    </row>
    <row r="1047" spans="1:7" s="32" customFormat="1" x14ac:dyDescent="0.2">
      <c r="A1047" s="236"/>
      <c r="B1047" s="237"/>
      <c r="C1047" s="237"/>
      <c r="D1047" s="237"/>
      <c r="E1047" s="237"/>
      <c r="F1047" s="237"/>
      <c r="G1047" s="238"/>
    </row>
    <row r="1048" spans="1:7" s="32" customFormat="1" ht="63.75" x14ac:dyDescent="0.2">
      <c r="A1048" s="147" t="s">
        <v>455</v>
      </c>
      <c r="B1048" s="148" t="s">
        <v>456</v>
      </c>
      <c r="C1048" s="149" t="s">
        <v>112</v>
      </c>
      <c r="D1048" s="149" t="s">
        <v>35</v>
      </c>
      <c r="E1048" s="150"/>
      <c r="F1048" s="146"/>
      <c r="G1048" s="151"/>
    </row>
    <row r="1049" spans="1:7" s="32" customFormat="1" ht="51" x14ac:dyDescent="0.2">
      <c r="A1049" s="152">
        <v>20078</v>
      </c>
      <c r="B1049" s="153" t="s">
        <v>219</v>
      </c>
      <c r="C1049" s="145" t="s">
        <v>128</v>
      </c>
      <c r="D1049" s="145" t="s">
        <v>35</v>
      </c>
      <c r="E1049" s="150">
        <v>0.17499999999999999</v>
      </c>
      <c r="F1049" s="146">
        <v>25.08</v>
      </c>
      <c r="G1049" s="151">
        <v>4.3899999999999997</v>
      </c>
    </row>
    <row r="1050" spans="1:7" s="32" customFormat="1" ht="25.5" x14ac:dyDescent="0.2">
      <c r="A1050" s="152">
        <v>20158</v>
      </c>
      <c r="B1050" s="153" t="s">
        <v>566</v>
      </c>
      <c r="C1050" s="145" t="s">
        <v>128</v>
      </c>
      <c r="D1050" s="145" t="s">
        <v>35</v>
      </c>
      <c r="E1050" s="150">
        <v>1</v>
      </c>
      <c r="F1050" s="146">
        <v>92.57</v>
      </c>
      <c r="G1050" s="151">
        <v>92.57</v>
      </c>
    </row>
    <row r="1051" spans="1:7" s="32" customFormat="1" ht="25.5" x14ac:dyDescent="0.2">
      <c r="A1051" s="152">
        <v>300</v>
      </c>
      <c r="B1051" s="153" t="s">
        <v>567</v>
      </c>
      <c r="C1051" s="145" t="s">
        <v>128</v>
      </c>
      <c r="D1051" s="145" t="s">
        <v>35</v>
      </c>
      <c r="E1051" s="150">
        <v>2</v>
      </c>
      <c r="F1051" s="146">
        <v>10.55</v>
      </c>
      <c r="G1051" s="151">
        <v>21.1</v>
      </c>
    </row>
    <row r="1052" spans="1:7" s="32" customFormat="1" ht="38.25" x14ac:dyDescent="0.2">
      <c r="A1052" s="152" t="s">
        <v>199</v>
      </c>
      <c r="B1052" s="153" t="s">
        <v>200</v>
      </c>
      <c r="C1052" s="145" t="s">
        <v>112</v>
      </c>
      <c r="D1052" s="145" t="s">
        <v>115</v>
      </c>
      <c r="E1052" s="150">
        <v>0.4713</v>
      </c>
      <c r="F1052" s="146">
        <v>20.07</v>
      </c>
      <c r="G1052" s="151">
        <v>9.4600000000000009</v>
      </c>
    </row>
    <row r="1053" spans="1:7" s="32" customFormat="1" ht="25.5" x14ac:dyDescent="0.2">
      <c r="A1053" s="152" t="s">
        <v>201</v>
      </c>
      <c r="B1053" s="153" t="s">
        <v>202</v>
      </c>
      <c r="C1053" s="145" t="s">
        <v>112</v>
      </c>
      <c r="D1053" s="145" t="s">
        <v>115</v>
      </c>
      <c r="E1053" s="150">
        <v>0.4713</v>
      </c>
      <c r="F1053" s="146">
        <v>23.53</v>
      </c>
      <c r="G1053" s="151">
        <v>11.09</v>
      </c>
    </row>
    <row r="1054" spans="1:7" s="32" customFormat="1" x14ac:dyDescent="0.2">
      <c r="A1054" s="234" t="s">
        <v>118</v>
      </c>
      <c r="B1054" s="235"/>
      <c r="C1054" s="235"/>
      <c r="D1054" s="235"/>
      <c r="E1054" s="235"/>
      <c r="F1054" s="235"/>
      <c r="G1054" s="154">
        <v>12.31</v>
      </c>
    </row>
    <row r="1055" spans="1:7" s="32" customFormat="1" x14ac:dyDescent="0.2">
      <c r="A1055" s="234" t="s">
        <v>119</v>
      </c>
      <c r="B1055" s="235"/>
      <c r="C1055" s="235"/>
      <c r="D1055" s="235"/>
      <c r="E1055" s="235"/>
      <c r="F1055" s="235"/>
      <c r="G1055" s="154">
        <v>126.30000000000001</v>
      </c>
    </row>
    <row r="1056" spans="1:7" s="32" customFormat="1" x14ac:dyDescent="0.2">
      <c r="A1056" s="234" t="s">
        <v>120</v>
      </c>
      <c r="B1056" s="235"/>
      <c r="C1056" s="235"/>
      <c r="D1056" s="235"/>
      <c r="E1056" s="235"/>
      <c r="F1056" s="235"/>
      <c r="G1056" s="155">
        <v>138.61000000000001</v>
      </c>
    </row>
    <row r="1057" spans="1:7" s="32" customFormat="1" x14ac:dyDescent="0.2">
      <c r="A1057" s="234" t="s">
        <v>1019</v>
      </c>
      <c r="B1057" s="235"/>
      <c r="C1057" s="235"/>
      <c r="D1057" s="235"/>
      <c r="E1057" s="235"/>
      <c r="F1057" s="235"/>
      <c r="G1057" s="154">
        <v>14.16</v>
      </c>
    </row>
    <row r="1058" spans="1:7" s="32" customFormat="1" x14ac:dyDescent="0.2">
      <c r="A1058" s="234" t="s">
        <v>121</v>
      </c>
      <c r="B1058" s="235"/>
      <c r="C1058" s="235"/>
      <c r="D1058" s="235"/>
      <c r="E1058" s="235"/>
      <c r="F1058" s="235"/>
      <c r="G1058" s="154">
        <v>32.079999999999984</v>
      </c>
    </row>
    <row r="1059" spans="1:7" s="32" customFormat="1" x14ac:dyDescent="0.2">
      <c r="A1059" s="234" t="s">
        <v>122</v>
      </c>
      <c r="B1059" s="235"/>
      <c r="C1059" s="235"/>
      <c r="D1059" s="235"/>
      <c r="E1059" s="235"/>
      <c r="F1059" s="235"/>
      <c r="G1059" s="154">
        <v>0</v>
      </c>
    </row>
    <row r="1060" spans="1:7" s="32" customFormat="1" x14ac:dyDescent="0.2">
      <c r="A1060" s="234" t="s">
        <v>123</v>
      </c>
      <c r="B1060" s="235"/>
      <c r="C1060" s="235"/>
      <c r="D1060" s="235"/>
      <c r="E1060" s="235"/>
      <c r="F1060" s="235"/>
      <c r="G1060" s="154">
        <v>46.239999999999981</v>
      </c>
    </row>
    <row r="1061" spans="1:7" s="32" customFormat="1" x14ac:dyDescent="0.2">
      <c r="A1061" s="234" t="s">
        <v>124</v>
      </c>
      <c r="B1061" s="235"/>
      <c r="C1061" s="235"/>
      <c r="D1061" s="235"/>
      <c r="E1061" s="235"/>
      <c r="F1061" s="235"/>
      <c r="G1061" s="155">
        <f>ROUND(G1056+G1060,2)</f>
        <v>184.85</v>
      </c>
    </row>
    <row r="1062" spans="1:7" s="32" customFormat="1" x14ac:dyDescent="0.2">
      <c r="A1062" s="234" t="s">
        <v>125</v>
      </c>
      <c r="B1062" s="235"/>
      <c r="C1062" s="235"/>
      <c r="D1062" s="235"/>
      <c r="E1062" s="235"/>
      <c r="F1062" s="235"/>
      <c r="G1062" s="154">
        <v>3</v>
      </c>
    </row>
    <row r="1063" spans="1:7" s="32" customFormat="1" x14ac:dyDescent="0.2">
      <c r="A1063" s="234" t="s">
        <v>126</v>
      </c>
      <c r="B1063" s="235"/>
      <c r="C1063" s="235"/>
      <c r="D1063" s="235"/>
      <c r="E1063" s="235"/>
      <c r="F1063" s="235"/>
      <c r="G1063" s="155">
        <f>ROUND(G1061*G1062,2)</f>
        <v>554.54999999999995</v>
      </c>
    </row>
    <row r="1064" spans="1:7" s="32" customFormat="1" x14ac:dyDescent="0.2">
      <c r="A1064" s="236"/>
      <c r="B1064" s="237"/>
      <c r="C1064" s="237"/>
      <c r="D1064" s="237"/>
      <c r="E1064" s="237"/>
      <c r="F1064" s="237"/>
      <c r="G1064" s="238"/>
    </row>
    <row r="1065" spans="1:7" s="32" customFormat="1" ht="63.75" x14ac:dyDescent="0.2">
      <c r="A1065" s="147" t="s">
        <v>457</v>
      </c>
      <c r="B1065" s="148" t="s">
        <v>458</v>
      </c>
      <c r="C1065" s="149" t="s">
        <v>112</v>
      </c>
      <c r="D1065" s="149" t="s">
        <v>35</v>
      </c>
      <c r="E1065" s="150"/>
      <c r="F1065" s="146"/>
      <c r="G1065" s="151"/>
    </row>
    <row r="1066" spans="1:7" s="32" customFormat="1" ht="51" x14ac:dyDescent="0.2">
      <c r="A1066" s="152">
        <v>20078</v>
      </c>
      <c r="B1066" s="153" t="s">
        <v>219</v>
      </c>
      <c r="C1066" s="145" t="s">
        <v>128</v>
      </c>
      <c r="D1066" s="145" t="s">
        <v>35</v>
      </c>
      <c r="E1066" s="150">
        <v>0.17499999999999999</v>
      </c>
      <c r="F1066" s="146">
        <v>25.08</v>
      </c>
      <c r="G1066" s="151">
        <v>4.3899999999999997</v>
      </c>
    </row>
    <row r="1067" spans="1:7" s="32" customFormat="1" ht="25.5" x14ac:dyDescent="0.2">
      <c r="A1067" s="152">
        <v>20152</v>
      </c>
      <c r="B1067" s="153" t="s">
        <v>568</v>
      </c>
      <c r="C1067" s="145" t="s">
        <v>128</v>
      </c>
      <c r="D1067" s="145" t="s">
        <v>35</v>
      </c>
      <c r="E1067" s="150">
        <v>1</v>
      </c>
      <c r="F1067" s="146">
        <v>88.8</v>
      </c>
      <c r="G1067" s="151">
        <v>88.8</v>
      </c>
    </row>
    <row r="1068" spans="1:7" s="32" customFormat="1" ht="25.5" x14ac:dyDescent="0.2">
      <c r="A1068" s="152">
        <v>300</v>
      </c>
      <c r="B1068" s="153" t="s">
        <v>567</v>
      </c>
      <c r="C1068" s="145" t="s">
        <v>128</v>
      </c>
      <c r="D1068" s="145" t="s">
        <v>35</v>
      </c>
      <c r="E1068" s="150">
        <v>2</v>
      </c>
      <c r="F1068" s="146">
        <v>10.55</v>
      </c>
      <c r="G1068" s="151">
        <v>21.1</v>
      </c>
    </row>
    <row r="1069" spans="1:7" s="32" customFormat="1" ht="38.25" x14ac:dyDescent="0.2">
      <c r="A1069" s="152" t="s">
        <v>199</v>
      </c>
      <c r="B1069" s="153" t="s">
        <v>200</v>
      </c>
      <c r="C1069" s="145" t="s">
        <v>112</v>
      </c>
      <c r="D1069" s="145" t="s">
        <v>115</v>
      </c>
      <c r="E1069" s="150">
        <v>0.4713</v>
      </c>
      <c r="F1069" s="146">
        <v>20.07</v>
      </c>
      <c r="G1069" s="151">
        <v>9.4600000000000009</v>
      </c>
    </row>
    <row r="1070" spans="1:7" s="32" customFormat="1" ht="25.5" x14ac:dyDescent="0.2">
      <c r="A1070" s="152" t="s">
        <v>201</v>
      </c>
      <c r="B1070" s="153" t="s">
        <v>202</v>
      </c>
      <c r="C1070" s="145" t="s">
        <v>112</v>
      </c>
      <c r="D1070" s="145" t="s">
        <v>115</v>
      </c>
      <c r="E1070" s="150">
        <v>0.4713</v>
      </c>
      <c r="F1070" s="146">
        <v>23.53</v>
      </c>
      <c r="G1070" s="151">
        <v>11.09</v>
      </c>
    </row>
    <row r="1071" spans="1:7" s="32" customFormat="1" x14ac:dyDescent="0.2">
      <c r="A1071" s="234" t="s">
        <v>118</v>
      </c>
      <c r="B1071" s="235"/>
      <c r="C1071" s="235"/>
      <c r="D1071" s="235"/>
      <c r="E1071" s="235"/>
      <c r="F1071" s="235"/>
      <c r="G1071" s="154">
        <v>12.31</v>
      </c>
    </row>
    <row r="1072" spans="1:7" s="32" customFormat="1" x14ac:dyDescent="0.2">
      <c r="A1072" s="234" t="s">
        <v>119</v>
      </c>
      <c r="B1072" s="235"/>
      <c r="C1072" s="235"/>
      <c r="D1072" s="235"/>
      <c r="E1072" s="235"/>
      <c r="F1072" s="235"/>
      <c r="G1072" s="154">
        <v>122.53</v>
      </c>
    </row>
    <row r="1073" spans="1:7" s="32" customFormat="1" x14ac:dyDescent="0.2">
      <c r="A1073" s="234" t="s">
        <v>120</v>
      </c>
      <c r="B1073" s="235"/>
      <c r="C1073" s="235"/>
      <c r="D1073" s="235"/>
      <c r="E1073" s="235"/>
      <c r="F1073" s="235"/>
      <c r="G1073" s="155">
        <v>134.84</v>
      </c>
    </row>
    <row r="1074" spans="1:7" s="32" customFormat="1" x14ac:dyDescent="0.2">
      <c r="A1074" s="234" t="s">
        <v>1019</v>
      </c>
      <c r="B1074" s="235"/>
      <c r="C1074" s="235"/>
      <c r="D1074" s="235"/>
      <c r="E1074" s="235"/>
      <c r="F1074" s="235"/>
      <c r="G1074" s="154">
        <v>14.16</v>
      </c>
    </row>
    <row r="1075" spans="1:7" s="32" customFormat="1" x14ac:dyDescent="0.2">
      <c r="A1075" s="234" t="s">
        <v>121</v>
      </c>
      <c r="B1075" s="235"/>
      <c r="C1075" s="235"/>
      <c r="D1075" s="235"/>
      <c r="E1075" s="235"/>
      <c r="F1075" s="235"/>
      <c r="G1075" s="154">
        <v>31.289999999999985</v>
      </c>
    </row>
    <row r="1076" spans="1:7" s="32" customFormat="1" x14ac:dyDescent="0.2">
      <c r="A1076" s="234" t="s">
        <v>122</v>
      </c>
      <c r="B1076" s="235"/>
      <c r="C1076" s="235"/>
      <c r="D1076" s="235"/>
      <c r="E1076" s="235"/>
      <c r="F1076" s="235"/>
      <c r="G1076" s="154">
        <v>0</v>
      </c>
    </row>
    <row r="1077" spans="1:7" s="32" customFormat="1" x14ac:dyDescent="0.2">
      <c r="A1077" s="234" t="s">
        <v>123</v>
      </c>
      <c r="B1077" s="235"/>
      <c r="C1077" s="235"/>
      <c r="D1077" s="235"/>
      <c r="E1077" s="235"/>
      <c r="F1077" s="235"/>
      <c r="G1077" s="154">
        <v>45.449999999999989</v>
      </c>
    </row>
    <row r="1078" spans="1:7" s="32" customFormat="1" x14ac:dyDescent="0.2">
      <c r="A1078" s="234" t="s">
        <v>124</v>
      </c>
      <c r="B1078" s="235"/>
      <c r="C1078" s="235"/>
      <c r="D1078" s="235"/>
      <c r="E1078" s="235"/>
      <c r="F1078" s="235"/>
      <c r="G1078" s="155">
        <f>ROUND(G1073+G1077,2)</f>
        <v>180.29</v>
      </c>
    </row>
    <row r="1079" spans="1:7" s="32" customFormat="1" x14ac:dyDescent="0.2">
      <c r="A1079" s="234" t="s">
        <v>125</v>
      </c>
      <c r="B1079" s="235"/>
      <c r="C1079" s="235"/>
      <c r="D1079" s="235"/>
      <c r="E1079" s="235"/>
      <c r="F1079" s="235"/>
      <c r="G1079" s="154">
        <v>6</v>
      </c>
    </row>
    <row r="1080" spans="1:7" s="32" customFormat="1" x14ac:dyDescent="0.2">
      <c r="A1080" s="234" t="s">
        <v>126</v>
      </c>
      <c r="B1080" s="235"/>
      <c r="C1080" s="235"/>
      <c r="D1080" s="235"/>
      <c r="E1080" s="235"/>
      <c r="F1080" s="235"/>
      <c r="G1080" s="155">
        <f>ROUND(G1078*G1079,2)</f>
        <v>1081.74</v>
      </c>
    </row>
    <row r="1081" spans="1:7" s="32" customFormat="1" x14ac:dyDescent="0.2">
      <c r="A1081" s="236"/>
      <c r="B1081" s="237"/>
      <c r="C1081" s="237"/>
      <c r="D1081" s="237"/>
      <c r="E1081" s="237"/>
      <c r="F1081" s="237"/>
      <c r="G1081" s="238"/>
    </row>
    <row r="1082" spans="1:7" s="32" customFormat="1" ht="51" x14ac:dyDescent="0.2">
      <c r="A1082" s="147" t="s">
        <v>283</v>
      </c>
      <c r="B1082" s="148" t="s">
        <v>284</v>
      </c>
      <c r="C1082" s="149" t="s">
        <v>112</v>
      </c>
      <c r="D1082" s="149" t="s">
        <v>40</v>
      </c>
      <c r="E1082" s="150"/>
      <c r="F1082" s="146"/>
      <c r="G1082" s="151"/>
    </row>
    <row r="1083" spans="1:7" s="32" customFormat="1" ht="25.5" x14ac:dyDescent="0.2">
      <c r="A1083" s="152">
        <v>13388</v>
      </c>
      <c r="B1083" s="153" t="s">
        <v>329</v>
      </c>
      <c r="C1083" s="145" t="s">
        <v>128</v>
      </c>
      <c r="D1083" s="145" t="s">
        <v>39</v>
      </c>
      <c r="E1083" s="150">
        <v>0.18</v>
      </c>
      <c r="F1083" s="146">
        <v>252.27</v>
      </c>
      <c r="G1083" s="151">
        <v>45.41</v>
      </c>
    </row>
    <row r="1084" spans="1:7" s="32" customFormat="1" ht="38.25" x14ac:dyDescent="0.2">
      <c r="A1084" s="152">
        <v>142</v>
      </c>
      <c r="B1084" s="153" t="s">
        <v>311</v>
      </c>
      <c r="C1084" s="145" t="s">
        <v>128</v>
      </c>
      <c r="D1084" s="145" t="s">
        <v>312</v>
      </c>
      <c r="E1084" s="150">
        <v>0.161</v>
      </c>
      <c r="F1084" s="146">
        <v>32.229999999999997</v>
      </c>
      <c r="G1084" s="151">
        <v>5.19</v>
      </c>
    </row>
    <row r="1085" spans="1:7" s="32" customFormat="1" ht="25.5" x14ac:dyDescent="0.2">
      <c r="A1085" s="152">
        <v>40784</v>
      </c>
      <c r="B1085" s="153" t="s">
        <v>330</v>
      </c>
      <c r="C1085" s="145" t="s">
        <v>128</v>
      </c>
      <c r="D1085" s="145" t="s">
        <v>40</v>
      </c>
      <c r="E1085" s="150">
        <v>1.05</v>
      </c>
      <c r="F1085" s="146">
        <v>79.900000000000006</v>
      </c>
      <c r="G1085" s="151">
        <v>83.9</v>
      </c>
    </row>
    <row r="1086" spans="1:7" s="32" customFormat="1" ht="25.5" x14ac:dyDescent="0.2">
      <c r="A1086" s="152">
        <v>5061</v>
      </c>
      <c r="B1086" s="153" t="s">
        <v>129</v>
      </c>
      <c r="C1086" s="145" t="s">
        <v>128</v>
      </c>
      <c r="D1086" s="145" t="s">
        <v>39</v>
      </c>
      <c r="E1086" s="150">
        <v>2.5000000000000001E-2</v>
      </c>
      <c r="F1086" s="146">
        <v>11.13</v>
      </c>
      <c r="G1086" s="151">
        <v>0.28000000000000003</v>
      </c>
    </row>
    <row r="1087" spans="1:7" s="32" customFormat="1" ht="38.25" x14ac:dyDescent="0.2">
      <c r="A1087" s="152">
        <v>5104</v>
      </c>
      <c r="B1087" s="153" t="s">
        <v>331</v>
      </c>
      <c r="C1087" s="145" t="s">
        <v>128</v>
      </c>
      <c r="D1087" s="145" t="s">
        <v>39</v>
      </c>
      <c r="E1087" s="150">
        <v>4.8999999999999998E-3</v>
      </c>
      <c r="F1087" s="146">
        <v>70.37</v>
      </c>
      <c r="G1087" s="151">
        <v>0.34</v>
      </c>
    </row>
    <row r="1088" spans="1:7" s="32" customFormat="1" ht="25.5" x14ac:dyDescent="0.2">
      <c r="A1088" s="152" t="s">
        <v>150</v>
      </c>
      <c r="B1088" s="153" t="s">
        <v>151</v>
      </c>
      <c r="C1088" s="145" t="s">
        <v>112</v>
      </c>
      <c r="D1088" s="145" t="s">
        <v>115</v>
      </c>
      <c r="E1088" s="150">
        <v>0.63300000000000001</v>
      </c>
      <c r="F1088" s="146">
        <v>19.41</v>
      </c>
      <c r="G1088" s="151">
        <v>12.29</v>
      </c>
    </row>
    <row r="1089" spans="1:7" s="32" customFormat="1" ht="25.5" x14ac:dyDescent="0.2">
      <c r="A1089" s="152" t="s">
        <v>332</v>
      </c>
      <c r="B1089" s="153" t="s">
        <v>333</v>
      </c>
      <c r="C1089" s="145" t="s">
        <v>112</v>
      </c>
      <c r="D1089" s="145" t="s">
        <v>115</v>
      </c>
      <c r="E1089" s="150">
        <v>0.53900000000000003</v>
      </c>
      <c r="F1089" s="146">
        <v>21.08</v>
      </c>
      <c r="G1089" s="151">
        <v>11.36</v>
      </c>
    </row>
    <row r="1090" spans="1:7" s="32" customFormat="1" ht="51" x14ac:dyDescent="0.2">
      <c r="A1090" s="152" t="s">
        <v>334</v>
      </c>
      <c r="B1090" s="153" t="s">
        <v>335</v>
      </c>
      <c r="C1090" s="145" t="s">
        <v>112</v>
      </c>
      <c r="D1090" s="145" t="s">
        <v>138</v>
      </c>
      <c r="E1090" s="150">
        <v>1.32E-2</v>
      </c>
      <c r="F1090" s="146">
        <v>21.76</v>
      </c>
      <c r="G1090" s="151">
        <v>0.28999999999999998</v>
      </c>
    </row>
    <row r="1091" spans="1:7" s="32" customFormat="1" ht="51" x14ac:dyDescent="0.2">
      <c r="A1091" s="152" t="s">
        <v>336</v>
      </c>
      <c r="B1091" s="153" t="s">
        <v>337</v>
      </c>
      <c r="C1091" s="145" t="s">
        <v>112</v>
      </c>
      <c r="D1091" s="145" t="s">
        <v>141</v>
      </c>
      <c r="E1091" s="150">
        <v>1.83E-2</v>
      </c>
      <c r="F1091" s="146">
        <v>20.85</v>
      </c>
      <c r="G1091" s="151">
        <v>0.38</v>
      </c>
    </row>
    <row r="1092" spans="1:7" s="32" customFormat="1" x14ac:dyDescent="0.2">
      <c r="A1092" s="234" t="s">
        <v>118</v>
      </c>
      <c r="B1092" s="235"/>
      <c r="C1092" s="235"/>
      <c r="D1092" s="235"/>
      <c r="E1092" s="235"/>
      <c r="F1092" s="235"/>
      <c r="G1092" s="154">
        <v>13.46</v>
      </c>
    </row>
    <row r="1093" spans="1:7" s="32" customFormat="1" x14ac:dyDescent="0.2">
      <c r="A1093" s="234" t="s">
        <v>119</v>
      </c>
      <c r="B1093" s="235"/>
      <c r="C1093" s="235"/>
      <c r="D1093" s="235"/>
      <c r="E1093" s="235"/>
      <c r="F1093" s="235"/>
      <c r="G1093" s="154">
        <v>145.97</v>
      </c>
    </row>
    <row r="1094" spans="1:7" s="32" customFormat="1" x14ac:dyDescent="0.2">
      <c r="A1094" s="234" t="s">
        <v>120</v>
      </c>
      <c r="B1094" s="235"/>
      <c r="C1094" s="235"/>
      <c r="D1094" s="235"/>
      <c r="E1094" s="235"/>
      <c r="F1094" s="235"/>
      <c r="G1094" s="155">
        <v>159.43</v>
      </c>
    </row>
    <row r="1095" spans="1:7" s="32" customFormat="1" x14ac:dyDescent="0.2">
      <c r="A1095" s="234" t="s">
        <v>1019</v>
      </c>
      <c r="B1095" s="235"/>
      <c r="C1095" s="235"/>
      <c r="D1095" s="235"/>
      <c r="E1095" s="235"/>
      <c r="F1095" s="235"/>
      <c r="G1095" s="154">
        <v>15.48</v>
      </c>
    </row>
    <row r="1096" spans="1:7" s="32" customFormat="1" x14ac:dyDescent="0.2">
      <c r="A1096" s="234" t="s">
        <v>121</v>
      </c>
      <c r="B1096" s="235"/>
      <c r="C1096" s="235"/>
      <c r="D1096" s="235"/>
      <c r="E1096" s="235"/>
      <c r="F1096" s="235"/>
      <c r="G1096" s="154">
        <v>36.739999999776479</v>
      </c>
    </row>
    <row r="1097" spans="1:7" s="32" customFormat="1" x14ac:dyDescent="0.2">
      <c r="A1097" s="234" t="s">
        <v>122</v>
      </c>
      <c r="B1097" s="235"/>
      <c r="C1097" s="235"/>
      <c r="D1097" s="235"/>
      <c r="E1097" s="235"/>
      <c r="F1097" s="235"/>
      <c r="G1097" s="154">
        <v>0</v>
      </c>
    </row>
    <row r="1098" spans="1:7" s="32" customFormat="1" x14ac:dyDescent="0.2">
      <c r="A1098" s="234" t="s">
        <v>123</v>
      </c>
      <c r="B1098" s="235"/>
      <c r="C1098" s="235"/>
      <c r="D1098" s="235"/>
      <c r="E1098" s="235"/>
      <c r="F1098" s="235"/>
      <c r="G1098" s="154">
        <v>52.22</v>
      </c>
    </row>
    <row r="1099" spans="1:7" s="32" customFormat="1" x14ac:dyDescent="0.2">
      <c r="A1099" s="234" t="s">
        <v>124</v>
      </c>
      <c r="B1099" s="235"/>
      <c r="C1099" s="235"/>
      <c r="D1099" s="235"/>
      <c r="E1099" s="235"/>
      <c r="F1099" s="235"/>
      <c r="G1099" s="155">
        <f>ROUND(G1094+G1098,2)</f>
        <v>211.65</v>
      </c>
    </row>
    <row r="1100" spans="1:7" s="32" customFormat="1" x14ac:dyDescent="0.2">
      <c r="A1100" s="234" t="s">
        <v>125</v>
      </c>
      <c r="B1100" s="235"/>
      <c r="C1100" s="235"/>
      <c r="D1100" s="235"/>
      <c r="E1100" s="235"/>
      <c r="F1100" s="235"/>
      <c r="G1100" s="154">
        <v>22</v>
      </c>
    </row>
    <row r="1101" spans="1:7" s="32" customFormat="1" x14ac:dyDescent="0.2">
      <c r="A1101" s="234" t="s">
        <v>126</v>
      </c>
      <c r="B1101" s="235"/>
      <c r="C1101" s="235"/>
      <c r="D1101" s="235"/>
      <c r="E1101" s="235"/>
      <c r="F1101" s="235"/>
      <c r="G1101" s="155">
        <f>ROUND(G1099*G1100,2)</f>
        <v>4656.3</v>
      </c>
    </row>
    <row r="1102" spans="1:7" s="32" customFormat="1" x14ac:dyDescent="0.2">
      <c r="A1102" s="236"/>
      <c r="B1102" s="237"/>
      <c r="C1102" s="237"/>
      <c r="D1102" s="237"/>
      <c r="E1102" s="237"/>
      <c r="F1102" s="237"/>
      <c r="G1102" s="238"/>
    </row>
    <row r="1103" spans="1:7" s="32" customFormat="1" ht="51" x14ac:dyDescent="0.2">
      <c r="A1103" s="147" t="s">
        <v>459</v>
      </c>
      <c r="B1103" s="148" t="s">
        <v>460</v>
      </c>
      <c r="C1103" s="149" t="s">
        <v>112</v>
      </c>
      <c r="D1103" s="149" t="s">
        <v>35</v>
      </c>
      <c r="E1103" s="150"/>
      <c r="F1103" s="146"/>
      <c r="G1103" s="151"/>
    </row>
    <row r="1104" spans="1:7" s="32" customFormat="1" ht="51" x14ac:dyDescent="0.2">
      <c r="A1104" s="152">
        <v>20078</v>
      </c>
      <c r="B1104" s="153" t="s">
        <v>219</v>
      </c>
      <c r="C1104" s="145" t="s">
        <v>128</v>
      </c>
      <c r="D1104" s="145" t="s">
        <v>35</v>
      </c>
      <c r="E1104" s="150">
        <v>0.115</v>
      </c>
      <c r="F1104" s="146">
        <v>25.08</v>
      </c>
      <c r="G1104" s="151">
        <v>2.88</v>
      </c>
    </row>
    <row r="1105" spans="1:7" s="32" customFormat="1" ht="25.5" x14ac:dyDescent="0.2">
      <c r="A1105" s="152">
        <v>299</v>
      </c>
      <c r="B1105" s="153" t="s">
        <v>564</v>
      </c>
      <c r="C1105" s="145" t="s">
        <v>128</v>
      </c>
      <c r="D1105" s="145" t="s">
        <v>35</v>
      </c>
      <c r="E1105" s="150">
        <v>2</v>
      </c>
      <c r="F1105" s="146">
        <v>3.05</v>
      </c>
      <c r="G1105" s="151">
        <v>6.1</v>
      </c>
    </row>
    <row r="1106" spans="1:7" s="32" customFormat="1" ht="25.5" x14ac:dyDescent="0.2">
      <c r="A1106" s="152">
        <v>38423</v>
      </c>
      <c r="B1106" s="153" t="s">
        <v>569</v>
      </c>
      <c r="C1106" s="145" t="s">
        <v>128</v>
      </c>
      <c r="D1106" s="145" t="s">
        <v>35</v>
      </c>
      <c r="E1106" s="150">
        <v>1</v>
      </c>
      <c r="F1106" s="146">
        <v>42.59</v>
      </c>
      <c r="G1106" s="151">
        <v>42.59</v>
      </c>
    </row>
    <row r="1107" spans="1:7" s="32" customFormat="1" ht="38.25" x14ac:dyDescent="0.2">
      <c r="A1107" s="152" t="s">
        <v>199</v>
      </c>
      <c r="B1107" s="153" t="s">
        <v>200</v>
      </c>
      <c r="C1107" s="145" t="s">
        <v>112</v>
      </c>
      <c r="D1107" s="145" t="s">
        <v>115</v>
      </c>
      <c r="E1107" s="150">
        <v>0.1288</v>
      </c>
      <c r="F1107" s="146">
        <v>20.07</v>
      </c>
      <c r="G1107" s="151">
        <v>2.59</v>
      </c>
    </row>
    <row r="1108" spans="1:7" s="32" customFormat="1" ht="25.5" x14ac:dyDescent="0.2">
      <c r="A1108" s="152" t="s">
        <v>201</v>
      </c>
      <c r="B1108" s="153" t="s">
        <v>202</v>
      </c>
      <c r="C1108" s="145" t="s">
        <v>112</v>
      </c>
      <c r="D1108" s="145" t="s">
        <v>115</v>
      </c>
      <c r="E1108" s="150">
        <v>0.1288</v>
      </c>
      <c r="F1108" s="146">
        <v>23.53</v>
      </c>
      <c r="G1108" s="151">
        <v>3.03</v>
      </c>
    </row>
    <row r="1109" spans="1:7" s="32" customFormat="1" x14ac:dyDescent="0.2">
      <c r="A1109" s="234" t="s">
        <v>118</v>
      </c>
      <c r="B1109" s="235"/>
      <c r="C1109" s="235"/>
      <c r="D1109" s="235"/>
      <c r="E1109" s="235"/>
      <c r="F1109" s="235"/>
      <c r="G1109" s="154">
        <v>3.36</v>
      </c>
    </row>
    <row r="1110" spans="1:7" s="32" customFormat="1" x14ac:dyDescent="0.2">
      <c r="A1110" s="234" t="s">
        <v>119</v>
      </c>
      <c r="B1110" s="235"/>
      <c r="C1110" s="235"/>
      <c r="D1110" s="235"/>
      <c r="E1110" s="235"/>
      <c r="F1110" s="235"/>
      <c r="G1110" s="154">
        <v>53.83</v>
      </c>
    </row>
    <row r="1111" spans="1:7" s="32" customFormat="1" x14ac:dyDescent="0.2">
      <c r="A1111" s="234" t="s">
        <v>120</v>
      </c>
      <c r="B1111" s="235"/>
      <c r="C1111" s="235"/>
      <c r="D1111" s="235"/>
      <c r="E1111" s="235"/>
      <c r="F1111" s="235"/>
      <c r="G1111" s="155">
        <v>57.19</v>
      </c>
    </row>
    <row r="1112" spans="1:7" s="32" customFormat="1" x14ac:dyDescent="0.2">
      <c r="A1112" s="234" t="s">
        <v>1019</v>
      </c>
      <c r="B1112" s="235"/>
      <c r="C1112" s="235"/>
      <c r="D1112" s="235"/>
      <c r="E1112" s="235"/>
      <c r="F1112" s="235"/>
      <c r="G1112" s="154">
        <v>3.87</v>
      </c>
    </row>
    <row r="1113" spans="1:7" s="32" customFormat="1" x14ac:dyDescent="0.2">
      <c r="A1113" s="234" t="s">
        <v>121</v>
      </c>
      <c r="B1113" s="235"/>
      <c r="C1113" s="235"/>
      <c r="D1113" s="235"/>
      <c r="E1113" s="235"/>
      <c r="F1113" s="235"/>
      <c r="G1113" s="154">
        <v>12.819999999999997</v>
      </c>
    </row>
    <row r="1114" spans="1:7" s="32" customFormat="1" x14ac:dyDescent="0.2">
      <c r="A1114" s="234" t="s">
        <v>122</v>
      </c>
      <c r="B1114" s="235"/>
      <c r="C1114" s="235"/>
      <c r="D1114" s="235"/>
      <c r="E1114" s="235"/>
      <c r="F1114" s="235"/>
      <c r="G1114" s="154">
        <v>0</v>
      </c>
    </row>
    <row r="1115" spans="1:7" s="32" customFormat="1" x14ac:dyDescent="0.2">
      <c r="A1115" s="234" t="s">
        <v>123</v>
      </c>
      <c r="B1115" s="235"/>
      <c r="C1115" s="235"/>
      <c r="D1115" s="235"/>
      <c r="E1115" s="235"/>
      <c r="F1115" s="235"/>
      <c r="G1115" s="154">
        <v>16.689999999999998</v>
      </c>
    </row>
    <row r="1116" spans="1:7" s="32" customFormat="1" x14ac:dyDescent="0.2">
      <c r="A1116" s="234" t="s">
        <v>124</v>
      </c>
      <c r="B1116" s="235"/>
      <c r="C1116" s="235"/>
      <c r="D1116" s="235"/>
      <c r="E1116" s="235"/>
      <c r="F1116" s="235"/>
      <c r="G1116" s="155">
        <f>ROUND(G1111+G1115,2)</f>
        <v>73.88</v>
      </c>
    </row>
    <row r="1117" spans="1:7" s="32" customFormat="1" x14ac:dyDescent="0.2">
      <c r="A1117" s="234" t="s">
        <v>125</v>
      </c>
      <c r="B1117" s="235"/>
      <c r="C1117" s="235"/>
      <c r="D1117" s="235"/>
      <c r="E1117" s="235"/>
      <c r="F1117" s="235"/>
      <c r="G1117" s="154">
        <v>2</v>
      </c>
    </row>
    <row r="1118" spans="1:7" s="32" customFormat="1" x14ac:dyDescent="0.2">
      <c r="A1118" s="234" t="s">
        <v>126</v>
      </c>
      <c r="B1118" s="235"/>
      <c r="C1118" s="235"/>
      <c r="D1118" s="235"/>
      <c r="E1118" s="235"/>
      <c r="F1118" s="235"/>
      <c r="G1118" s="155">
        <f>ROUND(G1116*G1117,2)</f>
        <v>147.76</v>
      </c>
    </row>
    <row r="1119" spans="1:7" s="32" customFormat="1" x14ac:dyDescent="0.2">
      <c r="A1119" s="236"/>
      <c r="B1119" s="237"/>
      <c r="C1119" s="237"/>
      <c r="D1119" s="237"/>
      <c r="E1119" s="237"/>
      <c r="F1119" s="237"/>
      <c r="G1119" s="238"/>
    </row>
    <row r="1120" spans="1:7" s="32" customFormat="1" ht="25.5" x14ac:dyDescent="0.2">
      <c r="A1120" s="147" t="s">
        <v>256</v>
      </c>
      <c r="B1120" s="148" t="s">
        <v>257</v>
      </c>
      <c r="C1120" s="149" t="s">
        <v>112</v>
      </c>
      <c r="D1120" s="149" t="s">
        <v>40</v>
      </c>
      <c r="E1120" s="150"/>
      <c r="F1120" s="146"/>
      <c r="G1120" s="151"/>
    </row>
    <row r="1121" spans="1:7" s="32" customFormat="1" x14ac:dyDescent="0.2">
      <c r="A1121" s="152" t="s">
        <v>338</v>
      </c>
      <c r="B1121" s="153" t="s">
        <v>339</v>
      </c>
      <c r="C1121" s="145" t="s">
        <v>128</v>
      </c>
      <c r="D1121" s="145" t="s">
        <v>39</v>
      </c>
      <c r="E1121" s="150">
        <v>0.1</v>
      </c>
      <c r="F1121" s="146">
        <v>16.350000000000001</v>
      </c>
      <c r="G1121" s="151">
        <v>1.64</v>
      </c>
    </row>
    <row r="1122" spans="1:7" s="32" customFormat="1" ht="25.5" x14ac:dyDescent="0.2">
      <c r="A1122" s="152" t="s">
        <v>340</v>
      </c>
      <c r="B1122" s="153" t="s">
        <v>341</v>
      </c>
      <c r="C1122" s="145" t="s">
        <v>128</v>
      </c>
      <c r="D1122" s="145" t="s">
        <v>40</v>
      </c>
      <c r="E1122" s="150">
        <v>1.05</v>
      </c>
      <c r="F1122" s="146">
        <v>68.5</v>
      </c>
      <c r="G1122" s="151">
        <v>71.930000000000007</v>
      </c>
    </row>
    <row r="1123" spans="1:7" s="32" customFormat="1" ht="25.5" x14ac:dyDescent="0.2">
      <c r="A1123" s="152" t="s">
        <v>201</v>
      </c>
      <c r="B1123" s="153" t="s">
        <v>202</v>
      </c>
      <c r="C1123" s="145" t="s">
        <v>112</v>
      </c>
      <c r="D1123" s="145" t="s">
        <v>115</v>
      </c>
      <c r="E1123" s="150">
        <v>0.55000000000000004</v>
      </c>
      <c r="F1123" s="146">
        <v>23.53</v>
      </c>
      <c r="G1123" s="151">
        <v>12.94</v>
      </c>
    </row>
    <row r="1124" spans="1:7" s="32" customFormat="1" ht="25.5" x14ac:dyDescent="0.2">
      <c r="A1124" s="152" t="s">
        <v>150</v>
      </c>
      <c r="B1124" s="153" t="s">
        <v>151</v>
      </c>
      <c r="C1124" s="145" t="s">
        <v>112</v>
      </c>
      <c r="D1124" s="145" t="s">
        <v>115</v>
      </c>
      <c r="E1124" s="150">
        <v>0.55000000000000004</v>
      </c>
      <c r="F1124" s="146">
        <v>19.41</v>
      </c>
      <c r="G1124" s="151">
        <v>10.68</v>
      </c>
    </row>
    <row r="1125" spans="1:7" s="32" customFormat="1" x14ac:dyDescent="0.2">
      <c r="A1125" s="234" t="s">
        <v>118</v>
      </c>
      <c r="B1125" s="235"/>
      <c r="C1125" s="235"/>
      <c r="D1125" s="235"/>
      <c r="E1125" s="235"/>
      <c r="F1125" s="235"/>
      <c r="G1125" s="154">
        <v>13.75</v>
      </c>
    </row>
    <row r="1126" spans="1:7" s="32" customFormat="1" x14ac:dyDescent="0.2">
      <c r="A1126" s="234" t="s">
        <v>119</v>
      </c>
      <c r="B1126" s="235"/>
      <c r="C1126" s="235"/>
      <c r="D1126" s="235"/>
      <c r="E1126" s="235"/>
      <c r="F1126" s="235"/>
      <c r="G1126" s="154">
        <v>83.43</v>
      </c>
    </row>
    <row r="1127" spans="1:7" s="32" customFormat="1" ht="12.75" customHeight="1" x14ac:dyDescent="0.2">
      <c r="A1127" s="234" t="s">
        <v>120</v>
      </c>
      <c r="B1127" s="235"/>
      <c r="C1127" s="235"/>
      <c r="D1127" s="235"/>
      <c r="E1127" s="235"/>
      <c r="F1127" s="235"/>
      <c r="G1127" s="155">
        <v>97.18</v>
      </c>
    </row>
    <row r="1128" spans="1:7" s="32" customFormat="1" x14ac:dyDescent="0.2">
      <c r="A1128" s="234" t="s">
        <v>1019</v>
      </c>
      <c r="B1128" s="235"/>
      <c r="C1128" s="235"/>
      <c r="D1128" s="235"/>
      <c r="E1128" s="235"/>
      <c r="F1128" s="235"/>
      <c r="G1128" s="154">
        <v>15.82</v>
      </c>
    </row>
    <row r="1129" spans="1:7" s="32" customFormat="1" x14ac:dyDescent="0.2">
      <c r="A1129" s="234" t="s">
        <v>121</v>
      </c>
      <c r="B1129" s="235"/>
      <c r="C1129" s="235"/>
      <c r="D1129" s="235"/>
      <c r="E1129" s="235"/>
      <c r="F1129" s="235"/>
      <c r="G1129" s="154">
        <v>23.720000000223518</v>
      </c>
    </row>
    <row r="1130" spans="1:7" s="32" customFormat="1" x14ac:dyDescent="0.2">
      <c r="A1130" s="234" t="s">
        <v>122</v>
      </c>
      <c r="B1130" s="235"/>
      <c r="C1130" s="235"/>
      <c r="D1130" s="235"/>
      <c r="E1130" s="235"/>
      <c r="F1130" s="235"/>
      <c r="G1130" s="154">
        <v>0</v>
      </c>
    </row>
    <row r="1131" spans="1:7" s="32" customFormat="1" x14ac:dyDescent="0.2">
      <c r="A1131" s="234" t="s">
        <v>123</v>
      </c>
      <c r="B1131" s="235"/>
      <c r="C1131" s="235"/>
      <c r="D1131" s="235"/>
      <c r="E1131" s="235"/>
      <c r="F1131" s="235"/>
      <c r="G1131" s="154">
        <v>39.539999999999992</v>
      </c>
    </row>
    <row r="1132" spans="1:7" s="32" customFormat="1" x14ac:dyDescent="0.2">
      <c r="A1132" s="234" t="s">
        <v>124</v>
      </c>
      <c r="B1132" s="235"/>
      <c r="C1132" s="235"/>
      <c r="D1132" s="235"/>
      <c r="E1132" s="235"/>
      <c r="F1132" s="235"/>
      <c r="G1132" s="155">
        <f>ROUND(G1127+G1131,2)</f>
        <v>136.72</v>
      </c>
    </row>
    <row r="1133" spans="1:7" s="32" customFormat="1" x14ac:dyDescent="0.2">
      <c r="A1133" s="234" t="s">
        <v>125</v>
      </c>
      <c r="B1133" s="235"/>
      <c r="C1133" s="235"/>
      <c r="D1133" s="235"/>
      <c r="E1133" s="235"/>
      <c r="F1133" s="235"/>
      <c r="G1133" s="154">
        <v>25.54</v>
      </c>
    </row>
    <row r="1134" spans="1:7" s="32" customFormat="1" x14ac:dyDescent="0.2">
      <c r="A1134" s="234" t="s">
        <v>126</v>
      </c>
      <c r="B1134" s="235"/>
      <c r="C1134" s="235"/>
      <c r="D1134" s="235"/>
      <c r="E1134" s="235"/>
      <c r="F1134" s="235"/>
      <c r="G1134" s="155">
        <f>ROUND(G1132*G1133,2)</f>
        <v>3491.83</v>
      </c>
    </row>
    <row r="1135" spans="1:7" s="32" customFormat="1" x14ac:dyDescent="0.2">
      <c r="A1135" s="236"/>
      <c r="B1135" s="237"/>
      <c r="C1135" s="237"/>
      <c r="D1135" s="237"/>
      <c r="E1135" s="237"/>
      <c r="F1135" s="237"/>
      <c r="G1135" s="238"/>
    </row>
    <row r="1136" spans="1:7" s="32" customFormat="1" x14ac:dyDescent="0.2">
      <c r="A1136" s="147">
        <v>7</v>
      </c>
      <c r="B1136" s="232" t="s">
        <v>246</v>
      </c>
      <c r="C1136" s="232"/>
      <c r="D1136" s="232"/>
      <c r="E1136" s="232"/>
      <c r="F1136" s="232"/>
      <c r="G1136" s="233"/>
    </row>
    <row r="1137" spans="1:7" s="32" customFormat="1" x14ac:dyDescent="0.2">
      <c r="A1137" s="147" t="s">
        <v>109</v>
      </c>
      <c r="B1137" s="232" t="s">
        <v>461</v>
      </c>
      <c r="C1137" s="232"/>
      <c r="D1137" s="232"/>
      <c r="E1137" s="232"/>
      <c r="F1137" s="232"/>
      <c r="G1137" s="233"/>
    </row>
    <row r="1138" spans="1:7" s="32" customFormat="1" ht="38.25" x14ac:dyDescent="0.2">
      <c r="A1138" s="147" t="s">
        <v>266</v>
      </c>
      <c r="B1138" s="148" t="s">
        <v>267</v>
      </c>
      <c r="C1138" s="149" t="s">
        <v>112</v>
      </c>
      <c r="D1138" s="149" t="s">
        <v>37</v>
      </c>
      <c r="E1138" s="150"/>
      <c r="F1138" s="146"/>
      <c r="G1138" s="151"/>
    </row>
    <row r="1139" spans="1:7" s="32" customFormat="1" ht="25.5" x14ac:dyDescent="0.2">
      <c r="A1139" s="152">
        <v>3767</v>
      </c>
      <c r="B1139" s="153" t="s">
        <v>350</v>
      </c>
      <c r="C1139" s="145" t="s">
        <v>128</v>
      </c>
      <c r="D1139" s="145" t="s">
        <v>35</v>
      </c>
      <c r="E1139" s="150">
        <v>8.0199999999999994E-2</v>
      </c>
      <c r="F1139" s="146">
        <v>1.35</v>
      </c>
      <c r="G1139" s="151">
        <v>0.11</v>
      </c>
    </row>
    <row r="1140" spans="1:7" s="32" customFormat="1" ht="25.5" x14ac:dyDescent="0.2">
      <c r="A1140" s="152">
        <v>43626</v>
      </c>
      <c r="B1140" s="153" t="s">
        <v>351</v>
      </c>
      <c r="C1140" s="145" t="s">
        <v>128</v>
      </c>
      <c r="D1140" s="145" t="s">
        <v>39</v>
      </c>
      <c r="E1140" s="150">
        <v>1.3389</v>
      </c>
      <c r="F1140" s="146">
        <v>4</v>
      </c>
      <c r="G1140" s="151">
        <v>5.36</v>
      </c>
    </row>
    <row r="1141" spans="1:7" s="32" customFormat="1" x14ac:dyDescent="0.2">
      <c r="A1141" s="152" t="s">
        <v>231</v>
      </c>
      <c r="B1141" s="153" t="s">
        <v>232</v>
      </c>
      <c r="C1141" s="145" t="s">
        <v>112</v>
      </c>
      <c r="D1141" s="145" t="s">
        <v>115</v>
      </c>
      <c r="E1141" s="150">
        <v>0.36099999999999999</v>
      </c>
      <c r="F1141" s="146">
        <v>23.33</v>
      </c>
      <c r="G1141" s="151">
        <v>8.42</v>
      </c>
    </row>
    <row r="1142" spans="1:7" s="32" customFormat="1" ht="25.5" x14ac:dyDescent="0.2">
      <c r="A1142" s="152" t="s">
        <v>150</v>
      </c>
      <c r="B1142" s="153" t="s">
        <v>151</v>
      </c>
      <c r="C1142" s="145" t="s">
        <v>112</v>
      </c>
      <c r="D1142" s="145" t="s">
        <v>115</v>
      </c>
      <c r="E1142" s="150">
        <v>0.1203</v>
      </c>
      <c r="F1142" s="146">
        <v>19.41</v>
      </c>
      <c r="G1142" s="151">
        <v>2.34</v>
      </c>
    </row>
    <row r="1143" spans="1:7" s="32" customFormat="1" x14ac:dyDescent="0.2">
      <c r="A1143" s="234" t="s">
        <v>118</v>
      </c>
      <c r="B1143" s="235"/>
      <c r="C1143" s="235"/>
      <c r="D1143" s="235"/>
      <c r="E1143" s="235"/>
      <c r="F1143" s="235"/>
      <c r="G1143" s="154">
        <v>5.66</v>
      </c>
    </row>
    <row r="1144" spans="1:7" s="32" customFormat="1" ht="12.75" customHeight="1" x14ac:dyDescent="0.2">
      <c r="A1144" s="234" t="s">
        <v>119</v>
      </c>
      <c r="B1144" s="235"/>
      <c r="C1144" s="235"/>
      <c r="D1144" s="235"/>
      <c r="E1144" s="235"/>
      <c r="F1144" s="235"/>
      <c r="G1144" s="154">
        <v>10.559999999999999</v>
      </c>
    </row>
    <row r="1145" spans="1:7" s="32" customFormat="1" x14ac:dyDescent="0.2">
      <c r="A1145" s="234" t="s">
        <v>120</v>
      </c>
      <c r="B1145" s="235"/>
      <c r="C1145" s="235"/>
      <c r="D1145" s="235"/>
      <c r="E1145" s="235"/>
      <c r="F1145" s="235"/>
      <c r="G1145" s="155">
        <v>16.22</v>
      </c>
    </row>
    <row r="1146" spans="1:7" s="32" customFormat="1" x14ac:dyDescent="0.2">
      <c r="A1146" s="234" t="s">
        <v>1019</v>
      </c>
      <c r="B1146" s="235"/>
      <c r="C1146" s="235"/>
      <c r="D1146" s="235"/>
      <c r="E1146" s="235"/>
      <c r="F1146" s="235"/>
      <c r="G1146" s="154">
        <v>6.5200000000000031</v>
      </c>
    </row>
    <row r="1147" spans="1:7" s="32" customFormat="1" x14ac:dyDescent="0.2">
      <c r="A1147" s="234" t="s">
        <v>121</v>
      </c>
      <c r="B1147" s="235"/>
      <c r="C1147" s="235"/>
      <c r="D1147" s="235"/>
      <c r="E1147" s="235"/>
      <c r="F1147" s="235"/>
      <c r="G1147" s="154">
        <v>4.7699999999999996</v>
      </c>
    </row>
    <row r="1148" spans="1:7" s="32" customFormat="1" x14ac:dyDescent="0.2">
      <c r="A1148" s="234" t="s">
        <v>122</v>
      </c>
      <c r="B1148" s="235"/>
      <c r="C1148" s="235"/>
      <c r="D1148" s="235"/>
      <c r="E1148" s="235"/>
      <c r="F1148" s="235"/>
      <c r="G1148" s="154">
        <v>0</v>
      </c>
    </row>
    <row r="1149" spans="1:7" s="32" customFormat="1" x14ac:dyDescent="0.2">
      <c r="A1149" s="234" t="s">
        <v>123</v>
      </c>
      <c r="B1149" s="235"/>
      <c r="C1149" s="235"/>
      <c r="D1149" s="235"/>
      <c r="E1149" s="235"/>
      <c r="F1149" s="235"/>
      <c r="G1149" s="154">
        <v>11.290000000000003</v>
      </c>
    </row>
    <row r="1150" spans="1:7" s="32" customFormat="1" x14ac:dyDescent="0.2">
      <c r="A1150" s="234" t="s">
        <v>124</v>
      </c>
      <c r="B1150" s="235"/>
      <c r="C1150" s="235"/>
      <c r="D1150" s="235"/>
      <c r="E1150" s="235"/>
      <c r="F1150" s="235"/>
      <c r="G1150" s="155">
        <f>ROUND(G1145+G1149,2)</f>
        <v>27.51</v>
      </c>
    </row>
    <row r="1151" spans="1:7" s="32" customFormat="1" x14ac:dyDescent="0.2">
      <c r="A1151" s="234" t="s">
        <v>125</v>
      </c>
      <c r="B1151" s="235"/>
      <c r="C1151" s="235"/>
      <c r="D1151" s="235"/>
      <c r="E1151" s="235"/>
      <c r="F1151" s="235"/>
      <c r="G1151" s="154">
        <v>226.11</v>
      </c>
    </row>
    <row r="1152" spans="1:7" s="32" customFormat="1" x14ac:dyDescent="0.2">
      <c r="A1152" s="234" t="s">
        <v>126</v>
      </c>
      <c r="B1152" s="235"/>
      <c r="C1152" s="235"/>
      <c r="D1152" s="235"/>
      <c r="E1152" s="235"/>
      <c r="F1152" s="235"/>
      <c r="G1152" s="155">
        <f>ROUND(G1150*G1151,2)</f>
        <v>6220.29</v>
      </c>
    </row>
    <row r="1153" spans="1:7" s="32" customFormat="1" x14ac:dyDescent="0.2">
      <c r="A1153" s="236"/>
      <c r="B1153" s="237"/>
      <c r="C1153" s="237"/>
      <c r="D1153" s="237"/>
      <c r="E1153" s="237"/>
      <c r="F1153" s="237"/>
      <c r="G1153" s="238"/>
    </row>
    <row r="1154" spans="1:7" s="32" customFormat="1" x14ac:dyDescent="0.2">
      <c r="A1154" s="147" t="s">
        <v>110</v>
      </c>
      <c r="B1154" s="232" t="s">
        <v>245</v>
      </c>
      <c r="C1154" s="232"/>
      <c r="D1154" s="232"/>
      <c r="E1154" s="232"/>
      <c r="F1154" s="232"/>
      <c r="G1154" s="233"/>
    </row>
    <row r="1155" spans="1:7" s="32" customFormat="1" ht="63.75" x14ac:dyDescent="0.2">
      <c r="A1155" s="147" t="s">
        <v>462</v>
      </c>
      <c r="B1155" s="148" t="s">
        <v>463</v>
      </c>
      <c r="C1155" s="149" t="s">
        <v>112</v>
      </c>
      <c r="D1155" s="149" t="s">
        <v>37</v>
      </c>
      <c r="E1155" s="150"/>
      <c r="F1155" s="146"/>
      <c r="G1155" s="151"/>
    </row>
    <row r="1156" spans="1:7" s="32" customFormat="1" x14ac:dyDescent="0.2">
      <c r="A1156" s="152">
        <v>1381</v>
      </c>
      <c r="B1156" s="153" t="s">
        <v>570</v>
      </c>
      <c r="C1156" s="145" t="s">
        <v>128</v>
      </c>
      <c r="D1156" s="145" t="s">
        <v>39</v>
      </c>
      <c r="E1156" s="150">
        <v>6.85</v>
      </c>
      <c r="F1156" s="146">
        <v>0.8</v>
      </c>
      <c r="G1156" s="151">
        <v>5.48</v>
      </c>
    </row>
    <row r="1157" spans="1:7" s="32" customFormat="1" x14ac:dyDescent="0.2">
      <c r="A1157" s="152">
        <v>34357</v>
      </c>
      <c r="B1157" s="153" t="s">
        <v>571</v>
      </c>
      <c r="C1157" s="145" t="s">
        <v>128</v>
      </c>
      <c r="D1157" s="145" t="s">
        <v>39</v>
      </c>
      <c r="E1157" s="150">
        <v>0.222</v>
      </c>
      <c r="F1157" s="146">
        <v>4.6900000000000004</v>
      </c>
      <c r="G1157" s="151">
        <v>1.04</v>
      </c>
    </row>
    <row r="1158" spans="1:7" s="32" customFormat="1" ht="38.25" x14ac:dyDescent="0.2">
      <c r="A1158" s="152">
        <v>536</v>
      </c>
      <c r="B1158" s="153" t="s">
        <v>572</v>
      </c>
      <c r="C1158" s="145" t="s">
        <v>128</v>
      </c>
      <c r="D1158" s="145" t="s">
        <v>37</v>
      </c>
      <c r="E1158" s="150">
        <v>1.0798000000000001</v>
      </c>
      <c r="F1158" s="146">
        <v>26.2</v>
      </c>
      <c r="G1158" s="151">
        <v>28.29</v>
      </c>
    </row>
    <row r="1159" spans="1:7" s="32" customFormat="1" ht="25.5" x14ac:dyDescent="0.2">
      <c r="A1159" s="152" t="s">
        <v>573</v>
      </c>
      <c r="B1159" s="153" t="s">
        <v>574</v>
      </c>
      <c r="C1159" s="145" t="s">
        <v>112</v>
      </c>
      <c r="D1159" s="145" t="s">
        <v>115</v>
      </c>
      <c r="E1159" s="150">
        <v>0.69699999999999995</v>
      </c>
      <c r="F1159" s="146">
        <v>21.58</v>
      </c>
      <c r="G1159" s="151">
        <v>15.04</v>
      </c>
    </row>
    <row r="1160" spans="1:7" s="32" customFormat="1" ht="29.45" customHeight="1" x14ac:dyDescent="0.2">
      <c r="A1160" s="152" t="s">
        <v>150</v>
      </c>
      <c r="B1160" s="153" t="s">
        <v>151</v>
      </c>
      <c r="C1160" s="145" t="s">
        <v>112</v>
      </c>
      <c r="D1160" s="145" t="s">
        <v>115</v>
      </c>
      <c r="E1160" s="150">
        <v>0.31380000000000002</v>
      </c>
      <c r="F1160" s="146">
        <v>19.41</v>
      </c>
      <c r="G1160" s="151">
        <v>6.09</v>
      </c>
    </row>
    <row r="1161" spans="1:7" s="32" customFormat="1" ht="12.6" customHeight="1" x14ac:dyDescent="0.2">
      <c r="A1161" s="234" t="s">
        <v>118</v>
      </c>
      <c r="B1161" s="235"/>
      <c r="C1161" s="235"/>
      <c r="D1161" s="235"/>
      <c r="E1161" s="235"/>
      <c r="F1161" s="235"/>
      <c r="G1161" s="154">
        <v>11.77</v>
      </c>
    </row>
    <row r="1162" spans="1:7" s="32" customFormat="1" x14ac:dyDescent="0.2">
      <c r="A1162" s="234" t="s">
        <v>119</v>
      </c>
      <c r="B1162" s="235"/>
      <c r="C1162" s="235"/>
      <c r="D1162" s="235"/>
      <c r="E1162" s="235"/>
      <c r="F1162" s="235"/>
      <c r="G1162" s="154">
        <v>44.17</v>
      </c>
    </row>
    <row r="1163" spans="1:7" s="32" customFormat="1" x14ac:dyDescent="0.2">
      <c r="A1163" s="234" t="s">
        <v>120</v>
      </c>
      <c r="B1163" s="235"/>
      <c r="C1163" s="235"/>
      <c r="D1163" s="235"/>
      <c r="E1163" s="235"/>
      <c r="F1163" s="235"/>
      <c r="G1163" s="155">
        <v>55.94</v>
      </c>
    </row>
    <row r="1164" spans="1:7" s="32" customFormat="1" x14ac:dyDescent="0.2">
      <c r="A1164" s="234" t="s">
        <v>1019</v>
      </c>
      <c r="B1164" s="235"/>
      <c r="C1164" s="235"/>
      <c r="D1164" s="235"/>
      <c r="E1164" s="235"/>
      <c r="F1164" s="235"/>
      <c r="G1164" s="154">
        <v>13.54</v>
      </c>
    </row>
    <row r="1165" spans="1:7" s="32" customFormat="1" x14ac:dyDescent="0.2">
      <c r="A1165" s="234" t="s">
        <v>121</v>
      </c>
      <c r="B1165" s="235"/>
      <c r="C1165" s="235"/>
      <c r="D1165" s="235"/>
      <c r="E1165" s="235"/>
      <c r="F1165" s="235"/>
      <c r="G1165" s="154">
        <v>14.589999999999996</v>
      </c>
    </row>
    <row r="1166" spans="1:7" s="32" customFormat="1" x14ac:dyDescent="0.2">
      <c r="A1166" s="234" t="s">
        <v>122</v>
      </c>
      <c r="B1166" s="235"/>
      <c r="C1166" s="235"/>
      <c r="D1166" s="235"/>
      <c r="E1166" s="235"/>
      <c r="F1166" s="235"/>
      <c r="G1166" s="154">
        <v>0</v>
      </c>
    </row>
    <row r="1167" spans="1:7" s="32" customFormat="1" x14ac:dyDescent="0.2">
      <c r="A1167" s="234" t="s">
        <v>123</v>
      </c>
      <c r="B1167" s="235"/>
      <c r="C1167" s="235"/>
      <c r="D1167" s="235"/>
      <c r="E1167" s="235"/>
      <c r="F1167" s="235"/>
      <c r="G1167" s="154">
        <v>28.129999999999995</v>
      </c>
    </row>
    <row r="1168" spans="1:7" s="32" customFormat="1" x14ac:dyDescent="0.2">
      <c r="A1168" s="234" t="s">
        <v>124</v>
      </c>
      <c r="B1168" s="235"/>
      <c r="C1168" s="235"/>
      <c r="D1168" s="235"/>
      <c r="E1168" s="235"/>
      <c r="F1168" s="235"/>
      <c r="G1168" s="155">
        <f>ROUND(G1163+G1167,2)</f>
        <v>84.07</v>
      </c>
    </row>
    <row r="1169" spans="1:7" s="32" customFormat="1" x14ac:dyDescent="0.2">
      <c r="A1169" s="234" t="s">
        <v>125</v>
      </c>
      <c r="B1169" s="235"/>
      <c r="C1169" s="235"/>
      <c r="D1169" s="235"/>
      <c r="E1169" s="235"/>
      <c r="F1169" s="235"/>
      <c r="G1169" s="154">
        <v>68.66</v>
      </c>
    </row>
    <row r="1170" spans="1:7" s="32" customFormat="1" x14ac:dyDescent="0.2">
      <c r="A1170" s="234" t="s">
        <v>126</v>
      </c>
      <c r="B1170" s="235"/>
      <c r="C1170" s="235"/>
      <c r="D1170" s="235"/>
      <c r="E1170" s="235"/>
      <c r="F1170" s="235"/>
      <c r="G1170" s="155">
        <f>ROUND(G1168*G1169,2)</f>
        <v>5772.25</v>
      </c>
    </row>
    <row r="1171" spans="1:7" s="32" customFormat="1" x14ac:dyDescent="0.2">
      <c r="A1171" s="239" t="s">
        <v>952</v>
      </c>
      <c r="B1171" s="240"/>
      <c r="C1171" s="240"/>
      <c r="D1171" s="240"/>
      <c r="E1171" s="240"/>
      <c r="F1171" s="240"/>
      <c r="G1171" s="241"/>
    </row>
    <row r="1172" spans="1:7" s="32" customFormat="1" ht="38.25" x14ac:dyDescent="0.2">
      <c r="A1172" s="147" t="s">
        <v>464</v>
      </c>
      <c r="B1172" s="148" t="s">
        <v>465</v>
      </c>
      <c r="C1172" s="149" t="s">
        <v>112</v>
      </c>
      <c r="D1172" s="149" t="s">
        <v>37</v>
      </c>
      <c r="E1172" s="150"/>
      <c r="F1172" s="146"/>
      <c r="G1172" s="151"/>
    </row>
    <row r="1173" spans="1:7" s="32" customFormat="1" x14ac:dyDescent="0.2">
      <c r="A1173" s="152">
        <v>1381</v>
      </c>
      <c r="B1173" s="153" t="s">
        <v>570</v>
      </c>
      <c r="C1173" s="145" t="s">
        <v>128</v>
      </c>
      <c r="D1173" s="145" t="s">
        <v>39</v>
      </c>
      <c r="E1173" s="150">
        <v>4.4000000000000004</v>
      </c>
      <c r="F1173" s="146">
        <v>0.8</v>
      </c>
      <c r="G1173" s="151">
        <v>3.52</v>
      </c>
    </row>
    <row r="1174" spans="1:7" s="32" customFormat="1" x14ac:dyDescent="0.2">
      <c r="A1174" s="152" t="s">
        <v>186</v>
      </c>
      <c r="B1174" s="153" t="s">
        <v>187</v>
      </c>
      <c r="C1174" s="145" t="s">
        <v>112</v>
      </c>
      <c r="D1174" s="145" t="s">
        <v>115</v>
      </c>
      <c r="E1174" s="150">
        <v>0.6</v>
      </c>
      <c r="F1174" s="146">
        <v>21.66</v>
      </c>
      <c r="G1174" s="151">
        <v>12.99</v>
      </c>
    </row>
    <row r="1175" spans="1:7" s="32" customFormat="1" ht="25.5" x14ac:dyDescent="0.2">
      <c r="A1175" s="152" t="s">
        <v>150</v>
      </c>
      <c r="B1175" s="153" t="s">
        <v>151</v>
      </c>
      <c r="C1175" s="145" t="s">
        <v>112</v>
      </c>
      <c r="D1175" s="145" t="s">
        <v>115</v>
      </c>
      <c r="E1175" s="150">
        <v>0.4</v>
      </c>
      <c r="F1175" s="146">
        <v>19.41</v>
      </c>
      <c r="G1175" s="151">
        <v>7.76</v>
      </c>
    </row>
    <row r="1176" spans="1:7" s="32" customFormat="1" ht="38.25" x14ac:dyDescent="0.2">
      <c r="A1176" s="152" t="s">
        <v>326</v>
      </c>
      <c r="B1176" s="153" t="s">
        <v>327</v>
      </c>
      <c r="C1176" s="145" t="s">
        <v>128</v>
      </c>
      <c r="D1176" s="145" t="s">
        <v>39</v>
      </c>
      <c r="E1176" s="150">
        <v>0.63</v>
      </c>
      <c r="F1176" s="146">
        <v>7.39</v>
      </c>
      <c r="G1176" s="151">
        <v>4.66</v>
      </c>
    </row>
    <row r="1177" spans="1:7" s="32" customFormat="1" ht="63.75" x14ac:dyDescent="0.2">
      <c r="A1177" s="152" t="s">
        <v>575</v>
      </c>
      <c r="B1177" s="153" t="s">
        <v>576</v>
      </c>
      <c r="C1177" s="145" t="s">
        <v>128</v>
      </c>
      <c r="D1177" s="145" t="s">
        <v>37</v>
      </c>
      <c r="E1177" s="150">
        <v>1.1000000000000001</v>
      </c>
      <c r="F1177" s="146">
        <v>95.97</v>
      </c>
      <c r="G1177" s="151">
        <v>105.57</v>
      </c>
    </row>
    <row r="1178" spans="1:7" s="32" customFormat="1" x14ac:dyDescent="0.2">
      <c r="A1178" s="234" t="s">
        <v>118</v>
      </c>
      <c r="B1178" s="235"/>
      <c r="C1178" s="235"/>
      <c r="D1178" s="235"/>
      <c r="E1178" s="235"/>
      <c r="F1178" s="235"/>
      <c r="G1178" s="154">
        <v>11.5</v>
      </c>
    </row>
    <row r="1179" spans="1:7" s="32" customFormat="1" x14ac:dyDescent="0.2">
      <c r="A1179" s="234" t="s">
        <v>119</v>
      </c>
      <c r="B1179" s="235"/>
      <c r="C1179" s="235"/>
      <c r="D1179" s="235"/>
      <c r="E1179" s="235"/>
      <c r="F1179" s="235"/>
      <c r="G1179" s="154">
        <v>123</v>
      </c>
    </row>
    <row r="1180" spans="1:7" s="32" customFormat="1" x14ac:dyDescent="0.2">
      <c r="A1180" s="234" t="s">
        <v>120</v>
      </c>
      <c r="B1180" s="235"/>
      <c r="C1180" s="235"/>
      <c r="D1180" s="235"/>
      <c r="E1180" s="235"/>
      <c r="F1180" s="235"/>
      <c r="G1180" s="155">
        <v>134.5</v>
      </c>
    </row>
    <row r="1181" spans="1:7" s="32" customFormat="1" ht="13.15" customHeight="1" x14ac:dyDescent="0.2">
      <c r="A1181" s="234" t="s">
        <v>1019</v>
      </c>
      <c r="B1181" s="235"/>
      <c r="C1181" s="235"/>
      <c r="D1181" s="235"/>
      <c r="E1181" s="235"/>
      <c r="F1181" s="235"/>
      <c r="G1181" s="154">
        <v>13.23</v>
      </c>
    </row>
    <row r="1182" spans="1:7" s="32" customFormat="1" x14ac:dyDescent="0.2">
      <c r="A1182" s="234" t="s">
        <v>121</v>
      </c>
      <c r="B1182" s="235"/>
      <c r="C1182" s="235"/>
      <c r="D1182" s="235"/>
      <c r="E1182" s="235"/>
      <c r="F1182" s="235"/>
      <c r="G1182" s="154">
        <v>31.029999999776482</v>
      </c>
    </row>
    <row r="1183" spans="1:7" s="32" customFormat="1" x14ac:dyDescent="0.2">
      <c r="A1183" s="234" t="s">
        <v>122</v>
      </c>
      <c r="B1183" s="235"/>
      <c r="C1183" s="235"/>
      <c r="D1183" s="235"/>
      <c r="E1183" s="235"/>
      <c r="F1183" s="235"/>
      <c r="G1183" s="154">
        <v>0</v>
      </c>
    </row>
    <row r="1184" spans="1:7" s="32" customFormat="1" x14ac:dyDescent="0.2">
      <c r="A1184" s="234" t="s">
        <v>123</v>
      </c>
      <c r="B1184" s="235"/>
      <c r="C1184" s="235"/>
      <c r="D1184" s="235"/>
      <c r="E1184" s="235"/>
      <c r="F1184" s="235"/>
      <c r="G1184" s="154">
        <v>44.259999999999991</v>
      </c>
    </row>
    <row r="1185" spans="1:7" s="32" customFormat="1" x14ac:dyDescent="0.2">
      <c r="A1185" s="234" t="s">
        <v>124</v>
      </c>
      <c r="B1185" s="235"/>
      <c r="C1185" s="235"/>
      <c r="D1185" s="235"/>
      <c r="E1185" s="235"/>
      <c r="F1185" s="235"/>
      <c r="G1185" s="155">
        <f>ROUND(G1180+G1184,2)</f>
        <v>178.76</v>
      </c>
    </row>
    <row r="1186" spans="1:7" s="32" customFormat="1" x14ac:dyDescent="0.2">
      <c r="A1186" s="234" t="s">
        <v>125</v>
      </c>
      <c r="B1186" s="235"/>
      <c r="C1186" s="235"/>
      <c r="D1186" s="235"/>
      <c r="E1186" s="235"/>
      <c r="F1186" s="235"/>
      <c r="G1186" s="154">
        <v>4.9000000000000004</v>
      </c>
    </row>
    <row r="1187" spans="1:7" s="32" customFormat="1" x14ac:dyDescent="0.2">
      <c r="A1187" s="234" t="s">
        <v>126</v>
      </c>
      <c r="B1187" s="235"/>
      <c r="C1187" s="235"/>
      <c r="D1187" s="235"/>
      <c r="E1187" s="235"/>
      <c r="F1187" s="235"/>
      <c r="G1187" s="155">
        <f>ROUND(G1185*G1186,2)</f>
        <v>875.92</v>
      </c>
    </row>
    <row r="1188" spans="1:7" s="32" customFormat="1" x14ac:dyDescent="0.2">
      <c r="A1188" s="236"/>
      <c r="B1188" s="237"/>
      <c r="C1188" s="237"/>
      <c r="D1188" s="237"/>
      <c r="E1188" s="237"/>
      <c r="F1188" s="237"/>
      <c r="G1188" s="238"/>
    </row>
    <row r="1189" spans="1:7" s="32" customFormat="1" x14ac:dyDescent="0.2">
      <c r="A1189" s="147">
        <v>8</v>
      </c>
      <c r="B1189" s="232" t="s">
        <v>244</v>
      </c>
      <c r="C1189" s="232"/>
      <c r="D1189" s="232"/>
      <c r="E1189" s="232"/>
      <c r="F1189" s="232"/>
      <c r="G1189" s="233"/>
    </row>
    <row r="1190" spans="1:7" s="32" customFormat="1" x14ac:dyDescent="0.2">
      <c r="A1190" s="147" t="s">
        <v>111</v>
      </c>
      <c r="B1190" s="232" t="s">
        <v>466</v>
      </c>
      <c r="C1190" s="232"/>
      <c r="D1190" s="232"/>
      <c r="E1190" s="232"/>
      <c r="F1190" s="232"/>
      <c r="G1190" s="233"/>
    </row>
    <row r="1191" spans="1:7" s="32" customFormat="1" ht="38.25" x14ac:dyDescent="0.2">
      <c r="A1191" s="147" t="s">
        <v>467</v>
      </c>
      <c r="B1191" s="148" t="s">
        <v>468</v>
      </c>
      <c r="C1191" s="149" t="s">
        <v>112</v>
      </c>
      <c r="D1191" s="149" t="s">
        <v>37</v>
      </c>
      <c r="E1191" s="150"/>
      <c r="F1191" s="146"/>
      <c r="G1191" s="151"/>
    </row>
    <row r="1192" spans="1:7" s="32" customFormat="1" ht="25.5" x14ac:dyDescent="0.2">
      <c r="A1192" s="152">
        <v>43147</v>
      </c>
      <c r="B1192" s="153" t="s">
        <v>577</v>
      </c>
      <c r="C1192" s="145" t="s">
        <v>128</v>
      </c>
      <c r="D1192" s="145" t="s">
        <v>39</v>
      </c>
      <c r="E1192" s="150">
        <v>1.2</v>
      </c>
      <c r="F1192" s="146">
        <v>21.65</v>
      </c>
      <c r="G1192" s="151">
        <v>25.98</v>
      </c>
    </row>
    <row r="1193" spans="1:7" s="32" customFormat="1" ht="25.5" x14ac:dyDescent="0.2">
      <c r="A1193" s="152" t="s">
        <v>319</v>
      </c>
      <c r="B1193" s="153" t="s">
        <v>320</v>
      </c>
      <c r="C1193" s="145" t="s">
        <v>112</v>
      </c>
      <c r="D1193" s="145" t="s">
        <v>115</v>
      </c>
      <c r="E1193" s="150">
        <v>0.12859999999999999</v>
      </c>
      <c r="F1193" s="146">
        <v>20.02</v>
      </c>
      <c r="G1193" s="151">
        <v>2.58</v>
      </c>
    </row>
    <row r="1194" spans="1:7" s="32" customFormat="1" ht="25.5" x14ac:dyDescent="0.2">
      <c r="A1194" s="152" t="s">
        <v>321</v>
      </c>
      <c r="B1194" s="153" t="s">
        <v>322</v>
      </c>
      <c r="C1194" s="145" t="s">
        <v>112</v>
      </c>
      <c r="D1194" s="145" t="s">
        <v>115</v>
      </c>
      <c r="E1194" s="150">
        <v>0.57030000000000003</v>
      </c>
      <c r="F1194" s="146">
        <v>21.66</v>
      </c>
      <c r="G1194" s="151">
        <v>12.35</v>
      </c>
    </row>
    <row r="1195" spans="1:7" s="32" customFormat="1" x14ac:dyDescent="0.2">
      <c r="A1195" s="234" t="s">
        <v>118</v>
      </c>
      <c r="B1195" s="235"/>
      <c r="C1195" s="235"/>
      <c r="D1195" s="235"/>
      <c r="E1195" s="235"/>
      <c r="F1195" s="235"/>
      <c r="G1195" s="154">
        <v>8.44</v>
      </c>
    </row>
    <row r="1196" spans="1:7" s="32" customFormat="1" x14ac:dyDescent="0.2">
      <c r="A1196" s="234" t="s">
        <v>119</v>
      </c>
      <c r="B1196" s="235"/>
      <c r="C1196" s="235"/>
      <c r="D1196" s="235"/>
      <c r="E1196" s="235"/>
      <c r="F1196" s="235"/>
      <c r="G1196" s="154">
        <v>32.47</v>
      </c>
    </row>
    <row r="1197" spans="1:7" s="32" customFormat="1" ht="12.6" customHeight="1" x14ac:dyDescent="0.2">
      <c r="A1197" s="234" t="s">
        <v>120</v>
      </c>
      <c r="B1197" s="235"/>
      <c r="C1197" s="235"/>
      <c r="D1197" s="235"/>
      <c r="E1197" s="235"/>
      <c r="F1197" s="235"/>
      <c r="G1197" s="155">
        <v>40.909999999999997</v>
      </c>
    </row>
    <row r="1198" spans="1:7" s="32" customFormat="1" x14ac:dyDescent="0.2">
      <c r="A1198" s="234" t="s">
        <v>1019</v>
      </c>
      <c r="B1198" s="235"/>
      <c r="C1198" s="235"/>
      <c r="D1198" s="235"/>
      <c r="E1198" s="235"/>
      <c r="F1198" s="235"/>
      <c r="G1198" s="154">
        <v>9.7100000000000009</v>
      </c>
    </row>
    <row r="1199" spans="1:7" s="32" customFormat="1" x14ac:dyDescent="0.2">
      <c r="A1199" s="234" t="s">
        <v>121</v>
      </c>
      <c r="B1199" s="235"/>
      <c r="C1199" s="235"/>
      <c r="D1199" s="235"/>
      <c r="E1199" s="235"/>
      <c r="F1199" s="235"/>
      <c r="G1199" s="154">
        <v>10.63</v>
      </c>
    </row>
    <row r="1200" spans="1:7" s="32" customFormat="1" x14ac:dyDescent="0.2">
      <c r="A1200" s="234" t="s">
        <v>122</v>
      </c>
      <c r="B1200" s="235"/>
      <c r="C1200" s="235"/>
      <c r="D1200" s="235"/>
      <c r="E1200" s="235"/>
      <c r="F1200" s="235"/>
      <c r="G1200" s="154">
        <v>0</v>
      </c>
    </row>
    <row r="1201" spans="1:7" s="32" customFormat="1" x14ac:dyDescent="0.2">
      <c r="A1201" s="234" t="s">
        <v>123</v>
      </c>
      <c r="B1201" s="235"/>
      <c r="C1201" s="235"/>
      <c r="D1201" s="235"/>
      <c r="E1201" s="235"/>
      <c r="F1201" s="235"/>
      <c r="G1201" s="154">
        <v>20.340000000000003</v>
      </c>
    </row>
    <row r="1202" spans="1:7" s="32" customFormat="1" x14ac:dyDescent="0.2">
      <c r="A1202" s="234" t="s">
        <v>124</v>
      </c>
      <c r="B1202" s="235"/>
      <c r="C1202" s="235"/>
      <c r="D1202" s="235"/>
      <c r="E1202" s="235"/>
      <c r="F1202" s="235"/>
      <c r="G1202" s="155">
        <f>ROUND(G1197+G1201,2)</f>
        <v>61.25</v>
      </c>
    </row>
    <row r="1203" spans="1:7" s="32" customFormat="1" x14ac:dyDescent="0.2">
      <c r="A1203" s="234" t="s">
        <v>125</v>
      </c>
      <c r="B1203" s="235"/>
      <c r="C1203" s="235"/>
      <c r="D1203" s="235"/>
      <c r="E1203" s="235"/>
      <c r="F1203" s="235"/>
      <c r="G1203" s="154">
        <v>73.56</v>
      </c>
    </row>
    <row r="1204" spans="1:7" s="32" customFormat="1" x14ac:dyDescent="0.2">
      <c r="A1204" s="234" t="s">
        <v>126</v>
      </c>
      <c r="B1204" s="235"/>
      <c r="C1204" s="235"/>
      <c r="D1204" s="235"/>
      <c r="E1204" s="235"/>
      <c r="F1204" s="235"/>
      <c r="G1204" s="155">
        <f>ROUND(G1202*G1203,2)</f>
        <v>4505.55</v>
      </c>
    </row>
    <row r="1205" spans="1:7" s="32" customFormat="1" x14ac:dyDescent="0.2">
      <c r="A1205" s="236"/>
      <c r="B1205" s="237"/>
      <c r="C1205" s="237"/>
      <c r="D1205" s="237"/>
      <c r="E1205" s="237"/>
      <c r="F1205" s="237"/>
      <c r="G1205" s="238"/>
    </row>
    <row r="1206" spans="1:7" s="32" customFormat="1" x14ac:dyDescent="0.2">
      <c r="A1206" s="147" t="s">
        <v>976</v>
      </c>
      <c r="B1206" s="232" t="s">
        <v>978</v>
      </c>
      <c r="C1206" s="232"/>
      <c r="D1206" s="232"/>
      <c r="E1206" s="232"/>
      <c r="F1206" s="232"/>
      <c r="G1206" s="233"/>
    </row>
    <row r="1207" spans="1:7" s="32" customFormat="1" ht="63.75" x14ac:dyDescent="0.2">
      <c r="A1207" s="147" t="s">
        <v>1015</v>
      </c>
      <c r="B1207" s="148" t="s">
        <v>1013</v>
      </c>
      <c r="C1207" s="149" t="s">
        <v>112</v>
      </c>
      <c r="D1207" s="149" t="s">
        <v>37</v>
      </c>
      <c r="E1207" s="150"/>
      <c r="F1207" s="146"/>
      <c r="G1207" s="151"/>
    </row>
    <row r="1208" spans="1:7" s="32" customFormat="1" ht="51" x14ac:dyDescent="0.2">
      <c r="A1208" s="152">
        <v>135</v>
      </c>
      <c r="B1208" s="153" t="s">
        <v>1024</v>
      </c>
      <c r="C1208" s="145" t="s">
        <v>128</v>
      </c>
      <c r="D1208" s="145" t="s">
        <v>39</v>
      </c>
      <c r="E1208" s="150">
        <v>4.6154000000000002</v>
      </c>
      <c r="F1208" s="146">
        <v>3.08</v>
      </c>
      <c r="G1208" s="151">
        <v>14.22</v>
      </c>
    </row>
    <row r="1209" spans="1:7" s="32" customFormat="1" ht="25.5" x14ac:dyDescent="0.2">
      <c r="A1209" s="152">
        <v>4030</v>
      </c>
      <c r="B1209" s="153" t="s">
        <v>1025</v>
      </c>
      <c r="C1209" s="145" t="s">
        <v>128</v>
      </c>
      <c r="D1209" s="145" t="s">
        <v>37</v>
      </c>
      <c r="E1209" s="150">
        <v>1.3512999999999999</v>
      </c>
      <c r="F1209" s="146">
        <v>7.38</v>
      </c>
      <c r="G1209" s="151">
        <v>9.9700000000000006</v>
      </c>
    </row>
    <row r="1210" spans="1:7" s="32" customFormat="1" ht="25.5" x14ac:dyDescent="0.2">
      <c r="A1210" s="152" t="s">
        <v>319</v>
      </c>
      <c r="B1210" s="153" t="s">
        <v>320</v>
      </c>
      <c r="C1210" s="145" t="s">
        <v>112</v>
      </c>
      <c r="D1210" s="145" t="s">
        <v>115</v>
      </c>
      <c r="E1210" s="150">
        <v>0.2228</v>
      </c>
      <c r="F1210" s="146">
        <v>20.02</v>
      </c>
      <c r="G1210" s="151">
        <v>4.46</v>
      </c>
    </row>
    <row r="1211" spans="1:7" s="32" customFormat="1" ht="25.5" x14ac:dyDescent="0.2">
      <c r="A1211" s="152" t="s">
        <v>321</v>
      </c>
      <c r="B1211" s="153" t="s">
        <v>322</v>
      </c>
      <c r="C1211" s="145" t="s">
        <v>112</v>
      </c>
      <c r="D1211" s="145" t="s">
        <v>115</v>
      </c>
      <c r="E1211" s="150">
        <v>0.98809999999999998</v>
      </c>
      <c r="F1211" s="146">
        <v>21.66</v>
      </c>
      <c r="G1211" s="151">
        <v>21.4</v>
      </c>
    </row>
    <row r="1212" spans="1:7" s="32" customFormat="1" x14ac:dyDescent="0.2">
      <c r="A1212" s="234" t="s">
        <v>118</v>
      </c>
      <c r="B1212" s="235"/>
      <c r="C1212" s="235"/>
      <c r="D1212" s="235"/>
      <c r="E1212" s="235"/>
      <c r="F1212" s="235"/>
      <c r="G1212" s="154">
        <v>14.63</v>
      </c>
    </row>
    <row r="1213" spans="1:7" s="32" customFormat="1" x14ac:dyDescent="0.2">
      <c r="A1213" s="234" t="s">
        <v>119</v>
      </c>
      <c r="B1213" s="235"/>
      <c r="C1213" s="235"/>
      <c r="D1213" s="235"/>
      <c r="E1213" s="235"/>
      <c r="F1213" s="235"/>
      <c r="G1213" s="154">
        <v>35.419999999999995</v>
      </c>
    </row>
    <row r="1214" spans="1:7" s="32" customFormat="1" x14ac:dyDescent="0.2">
      <c r="A1214" s="234" t="s">
        <v>120</v>
      </c>
      <c r="B1214" s="235"/>
      <c r="C1214" s="235"/>
      <c r="D1214" s="235"/>
      <c r="E1214" s="235"/>
      <c r="F1214" s="235"/>
      <c r="G1214" s="155">
        <v>50.05</v>
      </c>
    </row>
    <row r="1215" spans="1:7" s="32" customFormat="1" x14ac:dyDescent="0.2">
      <c r="A1215" s="234" t="s">
        <v>1019</v>
      </c>
      <c r="B1215" s="235"/>
      <c r="C1215" s="235"/>
      <c r="D1215" s="235"/>
      <c r="E1215" s="235"/>
      <c r="F1215" s="235"/>
      <c r="G1215" s="154">
        <v>16.830000000000005</v>
      </c>
    </row>
    <row r="1216" spans="1:7" s="32" customFormat="1" x14ac:dyDescent="0.2">
      <c r="A1216" s="234" t="s">
        <v>121</v>
      </c>
      <c r="B1216" s="235"/>
      <c r="C1216" s="235"/>
      <c r="D1216" s="235"/>
      <c r="E1216" s="235"/>
      <c r="F1216" s="235"/>
      <c r="G1216" s="154">
        <v>14.04</v>
      </c>
    </row>
    <row r="1217" spans="1:7" s="32" customFormat="1" x14ac:dyDescent="0.2">
      <c r="A1217" s="234" t="s">
        <v>122</v>
      </c>
      <c r="B1217" s="235"/>
      <c r="C1217" s="235"/>
      <c r="D1217" s="235"/>
      <c r="E1217" s="235"/>
      <c r="F1217" s="235"/>
      <c r="G1217" s="154">
        <v>0</v>
      </c>
    </row>
    <row r="1218" spans="1:7" s="32" customFormat="1" x14ac:dyDescent="0.2">
      <c r="A1218" s="234" t="s">
        <v>123</v>
      </c>
      <c r="B1218" s="235"/>
      <c r="C1218" s="235"/>
      <c r="D1218" s="235"/>
      <c r="E1218" s="235"/>
      <c r="F1218" s="235"/>
      <c r="G1218" s="154">
        <v>30.870000000000005</v>
      </c>
    </row>
    <row r="1219" spans="1:7" s="32" customFormat="1" x14ac:dyDescent="0.2">
      <c r="A1219" s="234" t="s">
        <v>124</v>
      </c>
      <c r="B1219" s="235"/>
      <c r="C1219" s="235"/>
      <c r="D1219" s="235"/>
      <c r="E1219" s="235"/>
      <c r="F1219" s="235"/>
      <c r="G1219" s="155">
        <f>ROUND(G1214+G1218,2)</f>
        <v>80.92</v>
      </c>
    </row>
    <row r="1220" spans="1:7" s="32" customFormat="1" x14ac:dyDescent="0.2">
      <c r="A1220" s="234" t="s">
        <v>125</v>
      </c>
      <c r="B1220" s="235"/>
      <c r="C1220" s="235"/>
      <c r="D1220" s="235"/>
      <c r="E1220" s="235"/>
      <c r="F1220" s="235"/>
      <c r="G1220" s="154">
        <v>26</v>
      </c>
    </row>
    <row r="1221" spans="1:7" s="32" customFormat="1" x14ac:dyDescent="0.2">
      <c r="A1221" s="234" t="s">
        <v>126</v>
      </c>
      <c r="B1221" s="235"/>
      <c r="C1221" s="235"/>
      <c r="D1221" s="235"/>
      <c r="E1221" s="235"/>
      <c r="F1221" s="235"/>
      <c r="G1221" s="155">
        <f>ROUND(G1219*G1220,2)</f>
        <v>2103.92</v>
      </c>
    </row>
    <row r="1222" spans="1:7" s="32" customFormat="1" x14ac:dyDescent="0.2">
      <c r="A1222" s="236"/>
      <c r="B1222" s="237"/>
      <c r="C1222" s="237"/>
      <c r="D1222" s="237"/>
      <c r="E1222" s="237"/>
      <c r="F1222" s="237"/>
      <c r="G1222" s="238"/>
    </row>
    <row r="1223" spans="1:7" s="32" customFormat="1" x14ac:dyDescent="0.2">
      <c r="A1223" s="147" t="s">
        <v>977</v>
      </c>
      <c r="B1223" s="232" t="s">
        <v>979</v>
      </c>
      <c r="C1223" s="232"/>
      <c r="D1223" s="232"/>
      <c r="E1223" s="232"/>
      <c r="F1223" s="232"/>
      <c r="G1223" s="233"/>
    </row>
    <row r="1224" spans="1:7" s="32" customFormat="1" ht="51" x14ac:dyDescent="0.2">
      <c r="A1224" s="147" t="s">
        <v>1016</v>
      </c>
      <c r="B1224" s="148" t="s">
        <v>1014</v>
      </c>
      <c r="C1224" s="149" t="s">
        <v>112</v>
      </c>
      <c r="D1224" s="149" t="s">
        <v>37</v>
      </c>
      <c r="E1224" s="150"/>
      <c r="F1224" s="146"/>
      <c r="G1224" s="151"/>
    </row>
    <row r="1225" spans="1:7" s="32" customFormat="1" ht="38.25" x14ac:dyDescent="0.2">
      <c r="A1225" s="152">
        <v>4015</v>
      </c>
      <c r="B1225" s="153" t="s">
        <v>1026</v>
      </c>
      <c r="C1225" s="145" t="s">
        <v>128</v>
      </c>
      <c r="D1225" s="145" t="s">
        <v>37</v>
      </c>
      <c r="E1225" s="150">
        <v>1.1318999999999999</v>
      </c>
      <c r="F1225" s="146">
        <v>69.2</v>
      </c>
      <c r="G1225" s="151">
        <v>78.33</v>
      </c>
    </row>
    <row r="1226" spans="1:7" s="32" customFormat="1" x14ac:dyDescent="0.2">
      <c r="A1226" s="152">
        <v>4226</v>
      </c>
      <c r="B1226" s="153" t="s">
        <v>1027</v>
      </c>
      <c r="C1226" s="145" t="s">
        <v>128</v>
      </c>
      <c r="D1226" s="145" t="s">
        <v>39</v>
      </c>
      <c r="E1226" s="150">
        <v>0.26</v>
      </c>
      <c r="F1226" s="146">
        <v>8.5500000000000007</v>
      </c>
      <c r="G1226" s="151">
        <v>2.2200000000000002</v>
      </c>
    </row>
    <row r="1227" spans="1:7" s="32" customFormat="1" ht="38.25" x14ac:dyDescent="0.2">
      <c r="A1227" s="152">
        <v>511</v>
      </c>
      <c r="B1227" s="153" t="s">
        <v>1028</v>
      </c>
      <c r="C1227" s="145" t="s">
        <v>128</v>
      </c>
      <c r="D1227" s="145" t="s">
        <v>204</v>
      </c>
      <c r="E1227" s="150">
        <v>0.58720000000000006</v>
      </c>
      <c r="F1227" s="146">
        <v>18.5</v>
      </c>
      <c r="G1227" s="151">
        <v>10.86</v>
      </c>
    </row>
    <row r="1228" spans="1:7" s="32" customFormat="1" ht="25.5" x14ac:dyDescent="0.2">
      <c r="A1228" s="152" t="s">
        <v>319</v>
      </c>
      <c r="B1228" s="153" t="s">
        <v>320</v>
      </c>
      <c r="C1228" s="145" t="s">
        <v>112</v>
      </c>
      <c r="D1228" s="145" t="s">
        <v>115</v>
      </c>
      <c r="E1228" s="150">
        <v>0.2102</v>
      </c>
      <c r="F1228" s="146">
        <v>20.02</v>
      </c>
      <c r="G1228" s="151">
        <v>4.21</v>
      </c>
    </row>
    <row r="1229" spans="1:7" s="32" customFormat="1" ht="25.5" x14ac:dyDescent="0.2">
      <c r="A1229" s="152" t="s">
        <v>321</v>
      </c>
      <c r="B1229" s="153" t="s">
        <v>322</v>
      </c>
      <c r="C1229" s="145" t="s">
        <v>112</v>
      </c>
      <c r="D1229" s="145" t="s">
        <v>115</v>
      </c>
      <c r="E1229" s="150">
        <v>0.93240000000000001</v>
      </c>
      <c r="F1229" s="146">
        <v>21.66</v>
      </c>
      <c r="G1229" s="151">
        <v>20.190000000000001</v>
      </c>
    </row>
    <row r="1230" spans="1:7" s="32" customFormat="1" x14ac:dyDescent="0.2">
      <c r="A1230" s="234" t="s">
        <v>118</v>
      </c>
      <c r="B1230" s="235"/>
      <c r="C1230" s="235"/>
      <c r="D1230" s="235"/>
      <c r="E1230" s="235"/>
      <c r="F1230" s="235"/>
      <c r="G1230" s="154">
        <v>13.81</v>
      </c>
    </row>
    <row r="1231" spans="1:7" s="32" customFormat="1" ht="12.6" customHeight="1" x14ac:dyDescent="0.2">
      <c r="A1231" s="234" t="s">
        <v>119</v>
      </c>
      <c r="B1231" s="235"/>
      <c r="C1231" s="235"/>
      <c r="D1231" s="235"/>
      <c r="E1231" s="235"/>
      <c r="F1231" s="235"/>
      <c r="G1231" s="154">
        <v>102.00999999999999</v>
      </c>
    </row>
    <row r="1232" spans="1:7" s="32" customFormat="1" x14ac:dyDescent="0.2">
      <c r="A1232" s="234" t="s">
        <v>120</v>
      </c>
      <c r="B1232" s="235"/>
      <c r="C1232" s="235"/>
      <c r="D1232" s="235"/>
      <c r="E1232" s="235"/>
      <c r="F1232" s="235"/>
      <c r="G1232" s="155">
        <v>115.82</v>
      </c>
    </row>
    <row r="1233" spans="1:7" s="32" customFormat="1" x14ac:dyDescent="0.2">
      <c r="A1233" s="234" t="s">
        <v>1019</v>
      </c>
      <c r="B1233" s="235"/>
      <c r="C1233" s="235"/>
      <c r="D1233" s="235"/>
      <c r="E1233" s="235"/>
      <c r="F1233" s="235"/>
      <c r="G1233" s="154">
        <v>15.88</v>
      </c>
    </row>
    <row r="1234" spans="1:7" s="32" customFormat="1" x14ac:dyDescent="0.2">
      <c r="A1234" s="234" t="s">
        <v>121</v>
      </c>
      <c r="B1234" s="235"/>
      <c r="C1234" s="235"/>
      <c r="D1234" s="235"/>
      <c r="E1234" s="235"/>
      <c r="F1234" s="235"/>
      <c r="G1234" s="154">
        <v>27.650000000223518</v>
      </c>
    </row>
    <row r="1235" spans="1:7" s="32" customFormat="1" x14ac:dyDescent="0.2">
      <c r="A1235" s="234" t="s">
        <v>122</v>
      </c>
      <c r="B1235" s="235"/>
      <c r="C1235" s="235"/>
      <c r="D1235" s="235"/>
      <c r="E1235" s="235"/>
      <c r="F1235" s="235"/>
      <c r="G1235" s="154">
        <v>0</v>
      </c>
    </row>
    <row r="1236" spans="1:7" s="32" customFormat="1" x14ac:dyDescent="0.2">
      <c r="A1236" s="234" t="s">
        <v>123</v>
      </c>
      <c r="B1236" s="235"/>
      <c r="C1236" s="235"/>
      <c r="D1236" s="235"/>
      <c r="E1236" s="235"/>
      <c r="F1236" s="235"/>
      <c r="G1236" s="154">
        <v>43.53</v>
      </c>
    </row>
    <row r="1237" spans="1:7" s="32" customFormat="1" x14ac:dyDescent="0.2">
      <c r="A1237" s="234" t="s">
        <v>124</v>
      </c>
      <c r="B1237" s="235"/>
      <c r="C1237" s="235"/>
      <c r="D1237" s="235"/>
      <c r="E1237" s="235"/>
      <c r="F1237" s="235"/>
      <c r="G1237" s="155">
        <f>ROUND(G1232+G1236,2)</f>
        <v>159.35</v>
      </c>
    </row>
    <row r="1238" spans="1:7" s="32" customFormat="1" x14ac:dyDescent="0.2">
      <c r="A1238" s="234" t="s">
        <v>125</v>
      </c>
      <c r="B1238" s="235"/>
      <c r="C1238" s="235"/>
      <c r="D1238" s="235"/>
      <c r="E1238" s="235"/>
      <c r="F1238" s="235"/>
      <c r="G1238" s="154">
        <v>61.4</v>
      </c>
    </row>
    <row r="1239" spans="1:7" s="32" customFormat="1" x14ac:dyDescent="0.2">
      <c r="A1239" s="234" t="s">
        <v>126</v>
      </c>
      <c r="B1239" s="235"/>
      <c r="C1239" s="235"/>
      <c r="D1239" s="235"/>
      <c r="E1239" s="235"/>
      <c r="F1239" s="235"/>
      <c r="G1239" s="155">
        <f>ROUND(G1237*G1238,2)</f>
        <v>9784.09</v>
      </c>
    </row>
    <row r="1240" spans="1:7" s="32" customFormat="1" x14ac:dyDescent="0.2">
      <c r="A1240" s="236"/>
      <c r="B1240" s="237"/>
      <c r="C1240" s="237"/>
      <c r="D1240" s="237"/>
      <c r="E1240" s="237"/>
      <c r="F1240" s="237"/>
      <c r="G1240" s="238"/>
    </row>
    <row r="1241" spans="1:7" s="32" customFormat="1" x14ac:dyDescent="0.2">
      <c r="A1241" s="147">
        <v>9</v>
      </c>
      <c r="B1241" s="232" t="s">
        <v>469</v>
      </c>
      <c r="C1241" s="232"/>
      <c r="D1241" s="232"/>
      <c r="E1241" s="232"/>
      <c r="F1241" s="232"/>
      <c r="G1241" s="233"/>
    </row>
    <row r="1242" spans="1:7" s="32" customFormat="1" x14ac:dyDescent="0.2">
      <c r="A1242" s="147" t="s">
        <v>247</v>
      </c>
      <c r="B1242" s="232" t="s">
        <v>470</v>
      </c>
      <c r="C1242" s="232"/>
      <c r="D1242" s="232"/>
      <c r="E1242" s="232"/>
      <c r="F1242" s="232"/>
      <c r="G1242" s="233"/>
    </row>
    <row r="1243" spans="1:7" s="32" customFormat="1" ht="25.5" x14ac:dyDescent="0.2">
      <c r="A1243" s="147" t="s">
        <v>471</v>
      </c>
      <c r="B1243" s="148" t="s">
        <v>472</v>
      </c>
      <c r="C1243" s="149" t="s">
        <v>112</v>
      </c>
      <c r="D1243" s="149" t="s">
        <v>37</v>
      </c>
      <c r="E1243" s="150"/>
      <c r="F1243" s="146"/>
      <c r="G1243" s="151"/>
    </row>
    <row r="1244" spans="1:7" s="32" customFormat="1" x14ac:dyDescent="0.2">
      <c r="A1244" s="152" t="s">
        <v>186</v>
      </c>
      <c r="B1244" s="153" t="s">
        <v>187</v>
      </c>
      <c r="C1244" s="145" t="s">
        <v>112</v>
      </c>
      <c r="D1244" s="145" t="s">
        <v>115</v>
      </c>
      <c r="E1244" s="150">
        <v>1</v>
      </c>
      <c r="F1244" s="146">
        <v>21.66</v>
      </c>
      <c r="G1244" s="151">
        <v>21.66</v>
      </c>
    </row>
    <row r="1245" spans="1:7" s="32" customFormat="1" ht="25.5" x14ac:dyDescent="0.2">
      <c r="A1245" s="152" t="s">
        <v>150</v>
      </c>
      <c r="B1245" s="153" t="s">
        <v>151</v>
      </c>
      <c r="C1245" s="145" t="s">
        <v>112</v>
      </c>
      <c r="D1245" s="145" t="s">
        <v>115</v>
      </c>
      <c r="E1245" s="150">
        <v>0.7</v>
      </c>
      <c r="F1245" s="146">
        <v>19.41</v>
      </c>
      <c r="G1245" s="151">
        <v>13.59</v>
      </c>
    </row>
    <row r="1246" spans="1:7" s="32" customFormat="1" ht="38.25" x14ac:dyDescent="0.2">
      <c r="A1246" s="152" t="s">
        <v>578</v>
      </c>
      <c r="B1246" s="153" t="s">
        <v>579</v>
      </c>
      <c r="C1246" s="145" t="s">
        <v>128</v>
      </c>
      <c r="D1246" s="145" t="s">
        <v>37</v>
      </c>
      <c r="E1246" s="150">
        <v>1</v>
      </c>
      <c r="F1246" s="146">
        <v>1374.81</v>
      </c>
      <c r="G1246" s="151">
        <v>1374.81</v>
      </c>
    </row>
    <row r="1247" spans="1:7" s="32" customFormat="1" x14ac:dyDescent="0.2">
      <c r="A1247" s="234" t="s">
        <v>118</v>
      </c>
      <c r="B1247" s="235"/>
      <c r="C1247" s="235"/>
      <c r="D1247" s="235"/>
      <c r="E1247" s="235"/>
      <c r="F1247" s="235"/>
      <c r="G1247" s="154">
        <v>19.52</v>
      </c>
    </row>
    <row r="1248" spans="1:7" s="32" customFormat="1" x14ac:dyDescent="0.2">
      <c r="A1248" s="234" t="s">
        <v>119</v>
      </c>
      <c r="B1248" s="235"/>
      <c r="C1248" s="235"/>
      <c r="D1248" s="235"/>
      <c r="E1248" s="235"/>
      <c r="F1248" s="235"/>
      <c r="G1248" s="154">
        <v>1390.54</v>
      </c>
    </row>
    <row r="1249" spans="1:7" s="32" customFormat="1" x14ac:dyDescent="0.2">
      <c r="A1249" s="234" t="s">
        <v>120</v>
      </c>
      <c r="B1249" s="235"/>
      <c r="C1249" s="235"/>
      <c r="D1249" s="235"/>
      <c r="E1249" s="235"/>
      <c r="F1249" s="235"/>
      <c r="G1249" s="155">
        <v>1410.06</v>
      </c>
    </row>
    <row r="1250" spans="1:7" s="32" customFormat="1" x14ac:dyDescent="0.2">
      <c r="A1250" s="234" t="s">
        <v>1019</v>
      </c>
      <c r="B1250" s="235"/>
      <c r="C1250" s="235"/>
      <c r="D1250" s="235"/>
      <c r="E1250" s="235"/>
      <c r="F1250" s="235"/>
      <c r="G1250" s="154">
        <v>22.44</v>
      </c>
    </row>
    <row r="1251" spans="1:7" s="32" customFormat="1" x14ac:dyDescent="0.2">
      <c r="A1251" s="234" t="s">
        <v>121</v>
      </c>
      <c r="B1251" s="235"/>
      <c r="C1251" s="235"/>
      <c r="D1251" s="235"/>
      <c r="E1251" s="235"/>
      <c r="F1251" s="235"/>
      <c r="G1251" s="154">
        <v>300.82</v>
      </c>
    </row>
    <row r="1252" spans="1:7" s="32" customFormat="1" x14ac:dyDescent="0.2">
      <c r="A1252" s="234" t="s">
        <v>122</v>
      </c>
      <c r="B1252" s="235"/>
      <c r="C1252" s="235"/>
      <c r="D1252" s="235"/>
      <c r="E1252" s="235"/>
      <c r="F1252" s="235"/>
      <c r="G1252" s="154">
        <v>0</v>
      </c>
    </row>
    <row r="1253" spans="1:7" s="32" customFormat="1" x14ac:dyDescent="0.2">
      <c r="A1253" s="234" t="s">
        <v>123</v>
      </c>
      <c r="B1253" s="235"/>
      <c r="C1253" s="235"/>
      <c r="D1253" s="235"/>
      <c r="E1253" s="235"/>
      <c r="F1253" s="235"/>
      <c r="G1253" s="154">
        <v>323.26</v>
      </c>
    </row>
    <row r="1254" spans="1:7" s="32" customFormat="1" x14ac:dyDescent="0.2">
      <c r="A1254" s="234" t="s">
        <v>124</v>
      </c>
      <c r="B1254" s="235"/>
      <c r="C1254" s="235"/>
      <c r="D1254" s="235"/>
      <c r="E1254" s="235"/>
      <c r="F1254" s="235"/>
      <c r="G1254" s="155">
        <f>ROUND(G1249+G1253,2)</f>
        <v>1733.32</v>
      </c>
    </row>
    <row r="1255" spans="1:7" s="32" customFormat="1" x14ac:dyDescent="0.2">
      <c r="A1255" s="234" t="s">
        <v>125</v>
      </c>
      <c r="B1255" s="235"/>
      <c r="C1255" s="235"/>
      <c r="D1255" s="235"/>
      <c r="E1255" s="235"/>
      <c r="F1255" s="235"/>
      <c r="G1255" s="154">
        <v>419.75</v>
      </c>
    </row>
    <row r="1256" spans="1:7" s="32" customFormat="1" x14ac:dyDescent="0.2">
      <c r="A1256" s="234" t="s">
        <v>126</v>
      </c>
      <c r="B1256" s="235"/>
      <c r="C1256" s="235"/>
      <c r="D1256" s="235"/>
      <c r="E1256" s="235"/>
      <c r="F1256" s="235"/>
      <c r="G1256" s="155">
        <f>ROUND(G1254*G1255,2)</f>
        <v>727561.07</v>
      </c>
    </row>
    <row r="1257" spans="1:7" s="32" customFormat="1" x14ac:dyDescent="0.2">
      <c r="A1257" s="236"/>
      <c r="B1257" s="237"/>
      <c r="C1257" s="237"/>
      <c r="D1257" s="237"/>
      <c r="E1257" s="237"/>
      <c r="F1257" s="237"/>
      <c r="G1257" s="238"/>
    </row>
    <row r="1258" spans="1:7" s="32" customFormat="1" x14ac:dyDescent="0.2">
      <c r="A1258" s="147" t="s">
        <v>717</v>
      </c>
      <c r="B1258" s="148" t="s">
        <v>718</v>
      </c>
      <c r="C1258" s="149" t="s">
        <v>112</v>
      </c>
      <c r="D1258" s="149" t="s">
        <v>37</v>
      </c>
      <c r="E1258" s="150"/>
      <c r="F1258" s="146"/>
      <c r="G1258" s="151"/>
    </row>
    <row r="1259" spans="1:7" s="32" customFormat="1" x14ac:dyDescent="0.2">
      <c r="A1259" s="152">
        <v>12815</v>
      </c>
      <c r="B1259" s="153" t="s">
        <v>778</v>
      </c>
      <c r="C1259" s="145" t="s">
        <v>128</v>
      </c>
      <c r="D1259" s="145" t="s">
        <v>35</v>
      </c>
      <c r="E1259" s="150">
        <v>5.9799999999999999E-2</v>
      </c>
      <c r="F1259" s="146">
        <v>14.35</v>
      </c>
      <c r="G1259" s="151">
        <v>0.86</v>
      </c>
    </row>
    <row r="1260" spans="1:7" s="32" customFormat="1" ht="25.5" x14ac:dyDescent="0.2">
      <c r="A1260" s="152" t="s">
        <v>150</v>
      </c>
      <c r="B1260" s="153" t="s">
        <v>151</v>
      </c>
      <c r="C1260" s="145" t="s">
        <v>112</v>
      </c>
      <c r="D1260" s="145" t="s">
        <v>115</v>
      </c>
      <c r="E1260" s="150">
        <v>0.5</v>
      </c>
      <c r="F1260" s="146">
        <v>19.41</v>
      </c>
      <c r="G1260" s="151">
        <v>9.7100000000000009</v>
      </c>
    </row>
    <row r="1261" spans="1:7" s="32" customFormat="1" ht="25.5" x14ac:dyDescent="0.2">
      <c r="A1261" s="152" t="s">
        <v>317</v>
      </c>
      <c r="B1261" s="153" t="s">
        <v>318</v>
      </c>
      <c r="C1261" s="145" t="s">
        <v>112</v>
      </c>
      <c r="D1261" s="145" t="s">
        <v>115</v>
      </c>
      <c r="E1261" s="150">
        <v>0.75</v>
      </c>
      <c r="F1261" s="146">
        <v>19.39</v>
      </c>
      <c r="G1261" s="151">
        <v>14.54</v>
      </c>
    </row>
    <row r="1262" spans="1:7" s="32" customFormat="1" ht="25.5" x14ac:dyDescent="0.2">
      <c r="A1262" s="152" t="s">
        <v>779</v>
      </c>
      <c r="B1262" s="153" t="s">
        <v>780</v>
      </c>
      <c r="C1262" s="145" t="s">
        <v>128</v>
      </c>
      <c r="D1262" s="145" t="s">
        <v>37</v>
      </c>
      <c r="E1262" s="150">
        <v>1</v>
      </c>
      <c r="F1262" s="146">
        <v>212.34</v>
      </c>
      <c r="G1262" s="151">
        <v>212.34</v>
      </c>
    </row>
    <row r="1263" spans="1:7" s="32" customFormat="1" x14ac:dyDescent="0.2">
      <c r="A1263" s="152" t="s">
        <v>781</v>
      </c>
      <c r="B1263" s="153" t="s">
        <v>782</v>
      </c>
      <c r="C1263" s="145" t="s">
        <v>128</v>
      </c>
      <c r="D1263" s="145" t="s">
        <v>35</v>
      </c>
      <c r="E1263" s="150">
        <v>0.26500000000000001</v>
      </c>
      <c r="F1263" s="146">
        <v>21.89</v>
      </c>
      <c r="G1263" s="151">
        <v>5.8</v>
      </c>
    </row>
    <row r="1264" spans="1:7" s="32" customFormat="1" ht="25.5" x14ac:dyDescent="0.2">
      <c r="A1264" s="152" t="s">
        <v>783</v>
      </c>
      <c r="B1264" s="153" t="s">
        <v>784</v>
      </c>
      <c r="C1264" s="145" t="s">
        <v>128</v>
      </c>
      <c r="D1264" s="145" t="s">
        <v>40</v>
      </c>
      <c r="E1264" s="150">
        <v>2.0495999999999999</v>
      </c>
      <c r="F1264" s="146">
        <v>13.7</v>
      </c>
      <c r="G1264" s="151">
        <v>28.08</v>
      </c>
    </row>
    <row r="1265" spans="1:7" s="32" customFormat="1" x14ac:dyDescent="0.2">
      <c r="A1265" s="234" t="s">
        <v>118</v>
      </c>
      <c r="B1265" s="235"/>
      <c r="C1265" s="235"/>
      <c r="D1265" s="235"/>
      <c r="E1265" s="235"/>
      <c r="F1265" s="235"/>
      <c r="G1265" s="154">
        <v>12.68</v>
      </c>
    </row>
    <row r="1266" spans="1:7" s="32" customFormat="1" x14ac:dyDescent="0.2">
      <c r="A1266" s="234" t="s">
        <v>119</v>
      </c>
      <c r="B1266" s="235"/>
      <c r="C1266" s="235"/>
      <c r="D1266" s="235"/>
      <c r="E1266" s="235"/>
      <c r="F1266" s="235"/>
      <c r="G1266" s="154">
        <v>258.64</v>
      </c>
    </row>
    <row r="1267" spans="1:7" s="32" customFormat="1" x14ac:dyDescent="0.2">
      <c r="A1267" s="234" t="s">
        <v>120</v>
      </c>
      <c r="B1267" s="235"/>
      <c r="C1267" s="235"/>
      <c r="D1267" s="235"/>
      <c r="E1267" s="235"/>
      <c r="F1267" s="235"/>
      <c r="G1267" s="155">
        <v>271.32</v>
      </c>
    </row>
    <row r="1268" spans="1:7" s="32" customFormat="1" x14ac:dyDescent="0.2">
      <c r="A1268" s="234" t="s">
        <v>1019</v>
      </c>
      <c r="B1268" s="235"/>
      <c r="C1268" s="235"/>
      <c r="D1268" s="235"/>
      <c r="E1268" s="235"/>
      <c r="F1268" s="235"/>
      <c r="G1268" s="154">
        <v>14.58</v>
      </c>
    </row>
    <row r="1269" spans="1:7" s="32" customFormat="1" x14ac:dyDescent="0.2">
      <c r="A1269" s="234" t="s">
        <v>121</v>
      </c>
      <c r="B1269" s="235"/>
      <c r="C1269" s="235"/>
      <c r="D1269" s="235"/>
      <c r="E1269" s="235"/>
      <c r="F1269" s="235"/>
      <c r="G1269" s="154">
        <v>60.049999999776482</v>
      </c>
    </row>
    <row r="1270" spans="1:7" s="32" customFormat="1" x14ac:dyDescent="0.2">
      <c r="A1270" s="234" t="s">
        <v>122</v>
      </c>
      <c r="B1270" s="235"/>
      <c r="C1270" s="235"/>
      <c r="D1270" s="235"/>
      <c r="E1270" s="235"/>
      <c r="F1270" s="235"/>
      <c r="G1270" s="154">
        <v>0</v>
      </c>
    </row>
    <row r="1271" spans="1:7" s="32" customFormat="1" x14ac:dyDescent="0.2">
      <c r="A1271" s="234" t="s">
        <v>123</v>
      </c>
      <c r="B1271" s="235"/>
      <c r="C1271" s="235"/>
      <c r="D1271" s="235"/>
      <c r="E1271" s="235"/>
      <c r="F1271" s="235"/>
      <c r="G1271" s="154">
        <v>74.63</v>
      </c>
    </row>
    <row r="1272" spans="1:7" s="32" customFormat="1" x14ac:dyDescent="0.2">
      <c r="A1272" s="234" t="s">
        <v>124</v>
      </c>
      <c r="B1272" s="235"/>
      <c r="C1272" s="235"/>
      <c r="D1272" s="235"/>
      <c r="E1272" s="235"/>
      <c r="F1272" s="235"/>
      <c r="G1272" s="155">
        <f>ROUND(G1267+G1271,2)</f>
        <v>345.95</v>
      </c>
    </row>
    <row r="1273" spans="1:7" s="32" customFormat="1" x14ac:dyDescent="0.2">
      <c r="A1273" s="234" t="s">
        <v>125</v>
      </c>
      <c r="B1273" s="235"/>
      <c r="C1273" s="235"/>
      <c r="D1273" s="235"/>
      <c r="E1273" s="235"/>
      <c r="F1273" s="235"/>
      <c r="G1273" s="154">
        <v>419.75</v>
      </c>
    </row>
    <row r="1274" spans="1:7" s="32" customFormat="1" x14ac:dyDescent="0.2">
      <c r="A1274" s="234" t="s">
        <v>126</v>
      </c>
      <c r="B1274" s="235"/>
      <c r="C1274" s="235"/>
      <c r="D1274" s="235"/>
      <c r="E1274" s="235"/>
      <c r="F1274" s="235"/>
      <c r="G1274" s="155">
        <f>ROUND(G1272*G1273,2)</f>
        <v>145212.51</v>
      </c>
    </row>
    <row r="1275" spans="1:7" s="32" customFormat="1" x14ac:dyDescent="0.2">
      <c r="A1275" s="236"/>
      <c r="B1275" s="237"/>
      <c r="C1275" s="237"/>
      <c r="D1275" s="237"/>
      <c r="E1275" s="237"/>
      <c r="F1275" s="237"/>
      <c r="G1275" s="238"/>
    </row>
    <row r="1276" spans="1:7" s="32" customFormat="1" ht="25.5" x14ac:dyDescent="0.2">
      <c r="A1276" s="147" t="s">
        <v>473</v>
      </c>
      <c r="B1276" s="148" t="s">
        <v>474</v>
      </c>
      <c r="C1276" s="149" t="s">
        <v>112</v>
      </c>
      <c r="D1276" s="149" t="s">
        <v>37</v>
      </c>
      <c r="E1276" s="150"/>
      <c r="F1276" s="146"/>
      <c r="G1276" s="151"/>
    </row>
    <row r="1277" spans="1:7" s="32" customFormat="1" ht="38.25" x14ac:dyDescent="0.2">
      <c r="A1277" s="152" t="s">
        <v>580</v>
      </c>
      <c r="B1277" s="153" t="s">
        <v>581</v>
      </c>
      <c r="C1277" s="145" t="s">
        <v>161</v>
      </c>
      <c r="D1277" s="145" t="s">
        <v>37</v>
      </c>
      <c r="E1277" s="150">
        <v>1</v>
      </c>
      <c r="F1277" s="146">
        <v>79.989999999999995</v>
      </c>
      <c r="G1277" s="151">
        <v>79.989999999999995</v>
      </c>
    </row>
    <row r="1278" spans="1:7" s="32" customFormat="1" x14ac:dyDescent="0.2">
      <c r="A1278" s="234" t="s">
        <v>118</v>
      </c>
      <c r="B1278" s="235"/>
      <c r="C1278" s="235"/>
      <c r="D1278" s="235"/>
      <c r="E1278" s="235"/>
      <c r="F1278" s="235"/>
      <c r="G1278" s="154">
        <v>0</v>
      </c>
    </row>
    <row r="1279" spans="1:7" s="32" customFormat="1" x14ac:dyDescent="0.2">
      <c r="A1279" s="234" t="s">
        <v>119</v>
      </c>
      <c r="B1279" s="235"/>
      <c r="C1279" s="235"/>
      <c r="D1279" s="235"/>
      <c r="E1279" s="235"/>
      <c r="F1279" s="235"/>
      <c r="G1279" s="154">
        <v>79.989999999999995</v>
      </c>
    </row>
    <row r="1280" spans="1:7" s="32" customFormat="1" x14ac:dyDescent="0.2">
      <c r="A1280" s="234" t="s">
        <v>120</v>
      </c>
      <c r="B1280" s="235"/>
      <c r="C1280" s="235"/>
      <c r="D1280" s="235"/>
      <c r="E1280" s="235"/>
      <c r="F1280" s="235"/>
      <c r="G1280" s="155">
        <v>79.989999999999995</v>
      </c>
    </row>
    <row r="1281" spans="1:7" s="32" customFormat="1" x14ac:dyDescent="0.2">
      <c r="A1281" s="234" t="s">
        <v>1019</v>
      </c>
      <c r="B1281" s="235"/>
      <c r="C1281" s="235"/>
      <c r="D1281" s="235"/>
      <c r="E1281" s="235"/>
      <c r="F1281" s="235"/>
      <c r="G1281" s="154">
        <v>0</v>
      </c>
    </row>
    <row r="1282" spans="1:7" s="32" customFormat="1" x14ac:dyDescent="0.2">
      <c r="A1282" s="234" t="s">
        <v>121</v>
      </c>
      <c r="B1282" s="235"/>
      <c r="C1282" s="235"/>
      <c r="D1282" s="235"/>
      <c r="E1282" s="235"/>
      <c r="F1282" s="235"/>
      <c r="G1282" s="154">
        <v>16.800000000000011</v>
      </c>
    </row>
    <row r="1283" spans="1:7" s="32" customFormat="1" x14ac:dyDescent="0.2">
      <c r="A1283" s="234" t="s">
        <v>122</v>
      </c>
      <c r="B1283" s="235"/>
      <c r="C1283" s="235"/>
      <c r="D1283" s="235"/>
      <c r="E1283" s="235"/>
      <c r="F1283" s="235"/>
      <c r="G1283" s="154">
        <v>0</v>
      </c>
    </row>
    <row r="1284" spans="1:7" s="32" customFormat="1" x14ac:dyDescent="0.2">
      <c r="A1284" s="234" t="s">
        <v>123</v>
      </c>
      <c r="B1284" s="235"/>
      <c r="C1284" s="235"/>
      <c r="D1284" s="235"/>
      <c r="E1284" s="235"/>
      <c r="F1284" s="235"/>
      <c r="G1284" s="154">
        <v>16.800000000000011</v>
      </c>
    </row>
    <row r="1285" spans="1:7" s="32" customFormat="1" x14ac:dyDescent="0.2">
      <c r="A1285" s="234" t="s">
        <v>124</v>
      </c>
      <c r="B1285" s="235"/>
      <c r="C1285" s="235"/>
      <c r="D1285" s="235"/>
      <c r="E1285" s="235"/>
      <c r="F1285" s="235"/>
      <c r="G1285" s="155">
        <f>ROUND(G1280+G1284,2)</f>
        <v>96.79</v>
      </c>
    </row>
    <row r="1286" spans="1:7" s="32" customFormat="1" x14ac:dyDescent="0.2">
      <c r="A1286" s="234" t="s">
        <v>125</v>
      </c>
      <c r="B1286" s="235"/>
      <c r="C1286" s="235"/>
      <c r="D1286" s="235"/>
      <c r="E1286" s="235"/>
      <c r="F1286" s="235"/>
      <c r="G1286" s="154">
        <v>419.75</v>
      </c>
    </row>
    <row r="1287" spans="1:7" s="32" customFormat="1" x14ac:dyDescent="0.2">
      <c r="A1287" s="234" t="s">
        <v>126</v>
      </c>
      <c r="B1287" s="235"/>
      <c r="C1287" s="235"/>
      <c r="D1287" s="235"/>
      <c r="E1287" s="235"/>
      <c r="F1287" s="235"/>
      <c r="G1287" s="155">
        <f>ROUND(G1285*G1286,2)</f>
        <v>40627.599999999999</v>
      </c>
    </row>
    <row r="1288" spans="1:7" s="32" customFormat="1" x14ac:dyDescent="0.2">
      <c r="A1288" s="236"/>
      <c r="B1288" s="237"/>
      <c r="C1288" s="237"/>
      <c r="D1288" s="237"/>
      <c r="E1288" s="237"/>
      <c r="F1288" s="237"/>
      <c r="G1288" s="238"/>
    </row>
    <row r="1289" spans="1:7" s="32" customFormat="1" x14ac:dyDescent="0.2">
      <c r="A1289" s="147" t="s">
        <v>248</v>
      </c>
      <c r="B1289" s="232" t="s">
        <v>475</v>
      </c>
      <c r="C1289" s="232"/>
      <c r="D1289" s="232"/>
      <c r="E1289" s="232"/>
      <c r="F1289" s="232"/>
      <c r="G1289" s="233"/>
    </row>
    <row r="1290" spans="1:7" s="32" customFormat="1" x14ac:dyDescent="0.2">
      <c r="A1290" s="147" t="s">
        <v>980</v>
      </c>
      <c r="B1290" s="148" t="s">
        <v>982</v>
      </c>
      <c r="C1290" s="149" t="s">
        <v>112</v>
      </c>
      <c r="D1290" s="149" t="s">
        <v>35</v>
      </c>
      <c r="E1290" s="150"/>
      <c r="F1290" s="146"/>
      <c r="G1290" s="151"/>
    </row>
    <row r="1291" spans="1:7" s="32" customFormat="1" ht="25.5" x14ac:dyDescent="0.2">
      <c r="A1291" s="152" t="s">
        <v>155</v>
      </c>
      <c r="B1291" s="153" t="s">
        <v>156</v>
      </c>
      <c r="C1291" s="145" t="s">
        <v>112</v>
      </c>
      <c r="D1291" s="145" t="s">
        <v>115</v>
      </c>
      <c r="E1291" s="150">
        <v>1</v>
      </c>
      <c r="F1291" s="146">
        <v>20.85</v>
      </c>
      <c r="G1291" s="151">
        <v>20.85</v>
      </c>
    </row>
    <row r="1292" spans="1:7" s="32" customFormat="1" x14ac:dyDescent="0.2">
      <c r="A1292" s="234" t="s">
        <v>118</v>
      </c>
      <c r="B1292" s="235"/>
      <c r="C1292" s="235"/>
      <c r="D1292" s="235"/>
      <c r="E1292" s="235"/>
      <c r="F1292" s="235"/>
      <c r="G1292" s="154">
        <v>11.55</v>
      </c>
    </row>
    <row r="1293" spans="1:7" s="32" customFormat="1" x14ac:dyDescent="0.2">
      <c r="A1293" s="234" t="s">
        <v>119</v>
      </c>
      <c r="B1293" s="235"/>
      <c r="C1293" s="235"/>
      <c r="D1293" s="235"/>
      <c r="E1293" s="235"/>
      <c r="F1293" s="235"/>
      <c r="G1293" s="154">
        <v>9.3000000000000007</v>
      </c>
    </row>
    <row r="1294" spans="1:7" s="32" customFormat="1" ht="12.75" customHeight="1" x14ac:dyDescent="0.2">
      <c r="A1294" s="234" t="s">
        <v>120</v>
      </c>
      <c r="B1294" s="235"/>
      <c r="C1294" s="235"/>
      <c r="D1294" s="235"/>
      <c r="E1294" s="235"/>
      <c r="F1294" s="235"/>
      <c r="G1294" s="155">
        <v>20.85</v>
      </c>
    </row>
    <row r="1295" spans="1:7" s="32" customFormat="1" x14ac:dyDescent="0.2">
      <c r="A1295" s="234" t="s">
        <v>1019</v>
      </c>
      <c r="B1295" s="235"/>
      <c r="C1295" s="235"/>
      <c r="D1295" s="235"/>
      <c r="E1295" s="235"/>
      <c r="F1295" s="235"/>
      <c r="G1295" s="154">
        <v>13.270000000223517</v>
      </c>
    </row>
    <row r="1296" spans="1:7" s="32" customFormat="1" x14ac:dyDescent="0.2">
      <c r="A1296" s="234" t="s">
        <v>121</v>
      </c>
      <c r="B1296" s="235"/>
      <c r="C1296" s="235"/>
      <c r="D1296" s="235"/>
      <c r="E1296" s="235"/>
      <c r="F1296" s="235"/>
      <c r="G1296" s="154">
        <v>7.17</v>
      </c>
    </row>
    <row r="1297" spans="1:7" s="32" customFormat="1" x14ac:dyDescent="0.2">
      <c r="A1297" s="234" t="s">
        <v>122</v>
      </c>
      <c r="B1297" s="235"/>
      <c r="C1297" s="235"/>
      <c r="D1297" s="235"/>
      <c r="E1297" s="235"/>
      <c r="F1297" s="235"/>
      <c r="G1297" s="154">
        <v>0</v>
      </c>
    </row>
    <row r="1298" spans="1:7" s="32" customFormat="1" x14ac:dyDescent="0.2">
      <c r="A1298" s="234" t="s">
        <v>123</v>
      </c>
      <c r="B1298" s="235"/>
      <c r="C1298" s="235"/>
      <c r="D1298" s="235"/>
      <c r="E1298" s="235"/>
      <c r="F1298" s="235"/>
      <c r="G1298" s="154">
        <v>20.439999999999998</v>
      </c>
    </row>
    <row r="1299" spans="1:7" s="32" customFormat="1" x14ac:dyDescent="0.2">
      <c r="A1299" s="234" t="s">
        <v>124</v>
      </c>
      <c r="B1299" s="235"/>
      <c r="C1299" s="235"/>
      <c r="D1299" s="235"/>
      <c r="E1299" s="235"/>
      <c r="F1299" s="235"/>
      <c r="G1299" s="155">
        <f>ROUND(G1294+G1298,2)</f>
        <v>41.29</v>
      </c>
    </row>
    <row r="1300" spans="1:7" s="32" customFormat="1" x14ac:dyDescent="0.2">
      <c r="A1300" s="234" t="s">
        <v>125</v>
      </c>
      <c r="B1300" s="235"/>
      <c r="C1300" s="235"/>
      <c r="D1300" s="235"/>
      <c r="E1300" s="235"/>
      <c r="F1300" s="235"/>
      <c r="G1300" s="154">
        <v>24</v>
      </c>
    </row>
    <row r="1301" spans="1:7" s="32" customFormat="1" x14ac:dyDescent="0.2">
      <c r="A1301" s="234" t="s">
        <v>126</v>
      </c>
      <c r="B1301" s="235"/>
      <c r="C1301" s="235"/>
      <c r="D1301" s="235"/>
      <c r="E1301" s="235"/>
      <c r="F1301" s="235"/>
      <c r="G1301" s="155">
        <f>ROUND(G1299*G1300,2)</f>
        <v>990.96</v>
      </c>
    </row>
    <row r="1302" spans="1:7" s="32" customFormat="1" x14ac:dyDescent="0.2">
      <c r="A1302" s="236"/>
      <c r="B1302" s="237"/>
      <c r="C1302" s="237"/>
      <c r="D1302" s="237"/>
      <c r="E1302" s="237"/>
      <c r="F1302" s="237"/>
      <c r="G1302" s="238"/>
    </row>
    <row r="1303" spans="1:7" s="32" customFormat="1" ht="38.25" x14ac:dyDescent="0.2">
      <c r="A1303" s="147" t="s">
        <v>277</v>
      </c>
      <c r="B1303" s="148" t="s">
        <v>278</v>
      </c>
      <c r="C1303" s="149" t="s">
        <v>112</v>
      </c>
      <c r="D1303" s="149" t="s">
        <v>37</v>
      </c>
      <c r="E1303" s="150"/>
      <c r="F1303" s="146"/>
      <c r="G1303" s="151"/>
    </row>
    <row r="1304" spans="1:7" s="32" customFormat="1" ht="25.5" x14ac:dyDescent="0.2">
      <c r="A1304" s="152" t="s">
        <v>353</v>
      </c>
      <c r="B1304" s="153" t="s">
        <v>354</v>
      </c>
      <c r="C1304" s="145" t="s">
        <v>112</v>
      </c>
      <c r="D1304" s="145" t="s">
        <v>115</v>
      </c>
      <c r="E1304" s="150">
        <v>10.069900000000001</v>
      </c>
      <c r="F1304" s="146">
        <v>20.55</v>
      </c>
      <c r="G1304" s="151">
        <v>206.92</v>
      </c>
    </row>
    <row r="1305" spans="1:7" s="32" customFormat="1" ht="25.5" x14ac:dyDescent="0.2">
      <c r="A1305" s="152" t="s">
        <v>355</v>
      </c>
      <c r="B1305" s="153" t="s">
        <v>356</v>
      </c>
      <c r="C1305" s="145" t="s">
        <v>112</v>
      </c>
      <c r="D1305" s="145" t="s">
        <v>115</v>
      </c>
      <c r="E1305" s="150">
        <v>2.5175000000000001</v>
      </c>
      <c r="F1305" s="146">
        <v>21.86</v>
      </c>
      <c r="G1305" s="151">
        <v>55.04</v>
      </c>
    </row>
    <row r="1306" spans="1:7" s="32" customFormat="1" ht="51" x14ac:dyDescent="0.2">
      <c r="A1306" s="152" t="s">
        <v>357</v>
      </c>
      <c r="B1306" s="153" t="s">
        <v>358</v>
      </c>
      <c r="C1306" s="145" t="s">
        <v>128</v>
      </c>
      <c r="D1306" s="145" t="s">
        <v>35</v>
      </c>
      <c r="E1306" s="150">
        <v>6.2725</v>
      </c>
      <c r="F1306" s="146">
        <v>0.28999999999999998</v>
      </c>
      <c r="G1306" s="151">
        <v>1.82</v>
      </c>
    </row>
    <row r="1307" spans="1:7" s="32" customFormat="1" ht="25.5" x14ac:dyDescent="0.2">
      <c r="A1307" s="152" t="s">
        <v>359</v>
      </c>
      <c r="B1307" s="153" t="s">
        <v>360</v>
      </c>
      <c r="C1307" s="145" t="s">
        <v>128</v>
      </c>
      <c r="D1307" s="145" t="s">
        <v>39</v>
      </c>
      <c r="E1307" s="150">
        <v>1.5054000000000001</v>
      </c>
      <c r="F1307" s="146">
        <v>43.32</v>
      </c>
      <c r="G1307" s="151">
        <v>65.209999999999994</v>
      </c>
    </row>
    <row r="1308" spans="1:7" s="32" customFormat="1" ht="38.25" x14ac:dyDescent="0.2">
      <c r="A1308" s="152" t="s">
        <v>361</v>
      </c>
      <c r="B1308" s="153" t="s">
        <v>362</v>
      </c>
      <c r="C1308" s="145" t="s">
        <v>128</v>
      </c>
      <c r="D1308" s="145" t="s">
        <v>37</v>
      </c>
      <c r="E1308" s="150">
        <v>1.3</v>
      </c>
      <c r="F1308" s="146">
        <v>237.69</v>
      </c>
      <c r="G1308" s="151">
        <v>309</v>
      </c>
    </row>
    <row r="1309" spans="1:7" s="32" customFormat="1" ht="38.25" x14ac:dyDescent="0.2">
      <c r="A1309" s="152" t="s">
        <v>363</v>
      </c>
      <c r="B1309" s="153" t="s">
        <v>364</v>
      </c>
      <c r="C1309" s="145" t="s">
        <v>128</v>
      </c>
      <c r="D1309" s="145" t="s">
        <v>365</v>
      </c>
      <c r="E1309" s="150">
        <v>2.1249500000000001</v>
      </c>
      <c r="F1309" s="146">
        <v>43.95</v>
      </c>
      <c r="G1309" s="151">
        <v>93.39</v>
      </c>
    </row>
    <row r="1310" spans="1:7" s="32" customFormat="1" ht="25.5" x14ac:dyDescent="0.2">
      <c r="A1310" s="152" t="s">
        <v>582</v>
      </c>
      <c r="B1310" s="153" t="s">
        <v>583</v>
      </c>
      <c r="C1310" s="145" t="s">
        <v>128</v>
      </c>
      <c r="D1310" s="145" t="s">
        <v>40</v>
      </c>
      <c r="E1310" s="150">
        <v>1.2749999999999999</v>
      </c>
      <c r="F1310" s="146">
        <v>0.55000000000000004</v>
      </c>
      <c r="G1310" s="151">
        <v>0.7</v>
      </c>
    </row>
    <row r="1311" spans="1:7" s="32" customFormat="1" x14ac:dyDescent="0.2">
      <c r="A1311" s="152" t="s">
        <v>366</v>
      </c>
      <c r="B1311" s="153" t="s">
        <v>367</v>
      </c>
      <c r="C1311" s="145" t="s">
        <v>128</v>
      </c>
      <c r="D1311" s="145" t="s">
        <v>39</v>
      </c>
      <c r="E1311" s="150">
        <v>2.4834999999999998</v>
      </c>
      <c r="F1311" s="146">
        <v>35.700000000000003</v>
      </c>
      <c r="G1311" s="151">
        <v>88.66</v>
      </c>
    </row>
    <row r="1312" spans="1:7" s="32" customFormat="1" x14ac:dyDescent="0.2">
      <c r="A1312" s="234" t="s">
        <v>118</v>
      </c>
      <c r="B1312" s="235"/>
      <c r="C1312" s="235"/>
      <c r="D1312" s="235"/>
      <c r="E1312" s="235"/>
      <c r="F1312" s="235"/>
      <c r="G1312" s="154">
        <v>145.03</v>
      </c>
    </row>
    <row r="1313" spans="1:7" s="32" customFormat="1" x14ac:dyDescent="0.2">
      <c r="A1313" s="234" t="s">
        <v>119</v>
      </c>
      <c r="B1313" s="235"/>
      <c r="C1313" s="235"/>
      <c r="D1313" s="235"/>
      <c r="E1313" s="235"/>
      <c r="F1313" s="235"/>
      <c r="G1313" s="154">
        <v>675.72</v>
      </c>
    </row>
    <row r="1314" spans="1:7" s="32" customFormat="1" x14ac:dyDescent="0.2">
      <c r="A1314" s="234" t="s">
        <v>120</v>
      </c>
      <c r="B1314" s="235"/>
      <c r="C1314" s="235"/>
      <c r="D1314" s="235"/>
      <c r="E1314" s="235"/>
      <c r="F1314" s="235"/>
      <c r="G1314" s="155">
        <v>820.75</v>
      </c>
    </row>
    <row r="1315" spans="1:7" s="32" customFormat="1" x14ac:dyDescent="0.2">
      <c r="A1315" s="234" t="s">
        <v>1019</v>
      </c>
      <c r="B1315" s="235"/>
      <c r="C1315" s="235"/>
      <c r="D1315" s="235"/>
      <c r="E1315" s="235"/>
      <c r="F1315" s="235"/>
      <c r="G1315" s="154">
        <v>166.79</v>
      </c>
    </row>
    <row r="1316" spans="1:7" s="32" customFormat="1" x14ac:dyDescent="0.2">
      <c r="A1316" s="234" t="s">
        <v>121</v>
      </c>
      <c r="B1316" s="235"/>
      <c r="C1316" s="235"/>
      <c r="D1316" s="235"/>
      <c r="E1316" s="235"/>
      <c r="F1316" s="235"/>
      <c r="G1316" s="154">
        <v>207.38000000000011</v>
      </c>
    </row>
    <row r="1317" spans="1:7" s="32" customFormat="1" x14ac:dyDescent="0.2">
      <c r="A1317" s="234" t="s">
        <v>122</v>
      </c>
      <c r="B1317" s="235"/>
      <c r="C1317" s="235"/>
      <c r="D1317" s="235"/>
      <c r="E1317" s="235"/>
      <c r="F1317" s="235"/>
      <c r="G1317" s="154">
        <v>0</v>
      </c>
    </row>
    <row r="1318" spans="1:7" s="32" customFormat="1" x14ac:dyDescent="0.2">
      <c r="A1318" s="234" t="s">
        <v>123</v>
      </c>
      <c r="B1318" s="235"/>
      <c r="C1318" s="235"/>
      <c r="D1318" s="235"/>
      <c r="E1318" s="235"/>
      <c r="F1318" s="235"/>
      <c r="G1318" s="154">
        <v>374.17000000000007</v>
      </c>
    </row>
    <row r="1319" spans="1:7" s="32" customFormat="1" x14ac:dyDescent="0.2">
      <c r="A1319" s="234" t="s">
        <v>124</v>
      </c>
      <c r="B1319" s="235"/>
      <c r="C1319" s="235"/>
      <c r="D1319" s="235"/>
      <c r="E1319" s="235"/>
      <c r="F1319" s="235"/>
      <c r="G1319" s="155">
        <f>ROUND(G1314+G1318,2)</f>
        <v>1194.92</v>
      </c>
    </row>
    <row r="1320" spans="1:7" s="32" customFormat="1" x14ac:dyDescent="0.2">
      <c r="A1320" s="234" t="s">
        <v>125</v>
      </c>
      <c r="B1320" s="235"/>
      <c r="C1320" s="235"/>
      <c r="D1320" s="235"/>
      <c r="E1320" s="235"/>
      <c r="F1320" s="235"/>
      <c r="G1320" s="154">
        <v>174.77</v>
      </c>
    </row>
    <row r="1321" spans="1:7" s="32" customFormat="1" x14ac:dyDescent="0.2">
      <c r="A1321" s="234" t="s">
        <v>126</v>
      </c>
      <c r="B1321" s="235"/>
      <c r="C1321" s="235"/>
      <c r="D1321" s="235"/>
      <c r="E1321" s="235"/>
      <c r="F1321" s="235"/>
      <c r="G1321" s="155">
        <f>ROUND(G1319*G1320,2)</f>
        <v>208836.17</v>
      </c>
    </row>
    <row r="1322" spans="1:7" s="32" customFormat="1" x14ac:dyDescent="0.2">
      <c r="A1322" s="236"/>
      <c r="B1322" s="237"/>
      <c r="C1322" s="237"/>
      <c r="D1322" s="237"/>
      <c r="E1322" s="237"/>
      <c r="F1322" s="237"/>
      <c r="G1322" s="238"/>
    </row>
    <row r="1323" spans="1:7" s="32" customFormat="1" ht="25.5" x14ac:dyDescent="0.2">
      <c r="A1323" s="147" t="s">
        <v>981</v>
      </c>
      <c r="B1323" s="148" t="s">
        <v>983</v>
      </c>
      <c r="C1323" s="149" t="s">
        <v>112</v>
      </c>
      <c r="D1323" s="149" t="s">
        <v>35</v>
      </c>
      <c r="E1323" s="150"/>
      <c r="F1323" s="146"/>
      <c r="G1323" s="151"/>
    </row>
    <row r="1324" spans="1:7" s="32" customFormat="1" ht="25.5" x14ac:dyDescent="0.2">
      <c r="A1324" s="152" t="s">
        <v>155</v>
      </c>
      <c r="B1324" s="153" t="s">
        <v>156</v>
      </c>
      <c r="C1324" s="145" t="s">
        <v>112</v>
      </c>
      <c r="D1324" s="145" t="s">
        <v>115</v>
      </c>
      <c r="E1324" s="150">
        <v>0.35</v>
      </c>
      <c r="F1324" s="146">
        <v>20.85</v>
      </c>
      <c r="G1324" s="151">
        <v>7.3</v>
      </c>
    </row>
    <row r="1325" spans="1:7" s="32" customFormat="1" ht="25.5" x14ac:dyDescent="0.2">
      <c r="A1325" s="152" t="s">
        <v>157</v>
      </c>
      <c r="B1325" s="153" t="s">
        <v>158</v>
      </c>
      <c r="C1325" s="145" t="s">
        <v>112</v>
      </c>
      <c r="D1325" s="145" t="s">
        <v>115</v>
      </c>
      <c r="E1325" s="150">
        <v>0.35</v>
      </c>
      <c r="F1325" s="146">
        <v>25.93</v>
      </c>
      <c r="G1325" s="151">
        <v>9.07</v>
      </c>
    </row>
    <row r="1326" spans="1:7" s="32" customFormat="1" ht="25.5" x14ac:dyDescent="0.2">
      <c r="A1326" s="152" t="s">
        <v>1029</v>
      </c>
      <c r="B1326" s="153" t="s">
        <v>1030</v>
      </c>
      <c r="C1326" s="145" t="s">
        <v>128</v>
      </c>
      <c r="D1326" s="145" t="s">
        <v>35</v>
      </c>
      <c r="E1326" s="150">
        <v>1</v>
      </c>
      <c r="F1326" s="146">
        <v>25.85</v>
      </c>
      <c r="G1326" s="151">
        <v>25.85</v>
      </c>
    </row>
    <row r="1327" spans="1:7" s="32" customFormat="1" x14ac:dyDescent="0.2">
      <c r="A1327" s="234" t="s">
        <v>118</v>
      </c>
      <c r="B1327" s="235"/>
      <c r="C1327" s="235"/>
      <c r="D1327" s="235"/>
      <c r="E1327" s="235"/>
      <c r="F1327" s="235"/>
      <c r="G1327" s="154">
        <v>9.86</v>
      </c>
    </row>
    <row r="1328" spans="1:7" s="32" customFormat="1" x14ac:dyDescent="0.2">
      <c r="A1328" s="234" t="s">
        <v>119</v>
      </c>
      <c r="B1328" s="235"/>
      <c r="C1328" s="235"/>
      <c r="D1328" s="235"/>
      <c r="E1328" s="235"/>
      <c r="F1328" s="235"/>
      <c r="G1328" s="154">
        <v>32.36</v>
      </c>
    </row>
    <row r="1329" spans="1:7" s="32" customFormat="1" x14ac:dyDescent="0.2">
      <c r="A1329" s="234" t="s">
        <v>120</v>
      </c>
      <c r="B1329" s="235"/>
      <c r="C1329" s="235"/>
      <c r="D1329" s="235"/>
      <c r="E1329" s="235"/>
      <c r="F1329" s="235"/>
      <c r="G1329" s="155">
        <v>42.22</v>
      </c>
    </row>
    <row r="1330" spans="1:7" s="32" customFormat="1" x14ac:dyDescent="0.2">
      <c r="A1330" s="234" t="s">
        <v>1019</v>
      </c>
      <c r="B1330" s="235"/>
      <c r="C1330" s="235"/>
      <c r="D1330" s="235"/>
      <c r="E1330" s="235"/>
      <c r="F1330" s="235"/>
      <c r="G1330" s="154">
        <v>11.340000000000003</v>
      </c>
    </row>
    <row r="1331" spans="1:7" s="32" customFormat="1" x14ac:dyDescent="0.2">
      <c r="A1331" s="234" t="s">
        <v>121</v>
      </c>
      <c r="B1331" s="235"/>
      <c r="C1331" s="235"/>
      <c r="D1331" s="235"/>
      <c r="E1331" s="235"/>
      <c r="F1331" s="235"/>
      <c r="G1331" s="154">
        <v>11.25</v>
      </c>
    </row>
    <row r="1332" spans="1:7" s="32" customFormat="1" x14ac:dyDescent="0.2">
      <c r="A1332" s="234" t="s">
        <v>122</v>
      </c>
      <c r="B1332" s="235"/>
      <c r="C1332" s="235"/>
      <c r="D1332" s="235"/>
      <c r="E1332" s="235"/>
      <c r="F1332" s="235"/>
      <c r="G1332" s="154">
        <v>0</v>
      </c>
    </row>
    <row r="1333" spans="1:7" s="32" customFormat="1" x14ac:dyDescent="0.2">
      <c r="A1333" s="234" t="s">
        <v>123</v>
      </c>
      <c r="B1333" s="235"/>
      <c r="C1333" s="235"/>
      <c r="D1333" s="235"/>
      <c r="E1333" s="235"/>
      <c r="F1333" s="235"/>
      <c r="G1333" s="154">
        <v>22.590000000000003</v>
      </c>
    </row>
    <row r="1334" spans="1:7" s="32" customFormat="1" x14ac:dyDescent="0.2">
      <c r="A1334" s="234" t="s">
        <v>124</v>
      </c>
      <c r="B1334" s="235"/>
      <c r="C1334" s="235"/>
      <c r="D1334" s="235"/>
      <c r="E1334" s="235"/>
      <c r="F1334" s="235"/>
      <c r="G1334" s="155">
        <f>ROUND(G1329+G1333,2)</f>
        <v>64.81</v>
      </c>
    </row>
    <row r="1335" spans="1:7" s="32" customFormat="1" x14ac:dyDescent="0.2">
      <c r="A1335" s="234" t="s">
        <v>125</v>
      </c>
      <c r="B1335" s="235"/>
      <c r="C1335" s="235"/>
      <c r="D1335" s="235"/>
      <c r="E1335" s="235"/>
      <c r="F1335" s="235"/>
      <c r="G1335" s="154">
        <v>24</v>
      </c>
    </row>
    <row r="1336" spans="1:7" s="32" customFormat="1" x14ac:dyDescent="0.2">
      <c r="A1336" s="234" t="s">
        <v>126</v>
      </c>
      <c r="B1336" s="235"/>
      <c r="C1336" s="235"/>
      <c r="D1336" s="235"/>
      <c r="E1336" s="235"/>
      <c r="F1336" s="235"/>
      <c r="G1336" s="155">
        <f>ROUND(G1334*G1335,2)</f>
        <v>1555.44</v>
      </c>
    </row>
    <row r="1337" spans="1:7" s="32" customFormat="1" x14ac:dyDescent="0.2">
      <c r="A1337" s="236"/>
      <c r="B1337" s="237"/>
      <c r="C1337" s="237"/>
      <c r="D1337" s="237"/>
      <c r="E1337" s="237"/>
      <c r="F1337" s="237"/>
      <c r="G1337" s="238"/>
    </row>
    <row r="1338" spans="1:7" s="32" customFormat="1" x14ac:dyDescent="0.2">
      <c r="A1338" s="147" t="s">
        <v>476</v>
      </c>
      <c r="B1338" s="232" t="s">
        <v>477</v>
      </c>
      <c r="C1338" s="232"/>
      <c r="D1338" s="232"/>
      <c r="E1338" s="232"/>
      <c r="F1338" s="232"/>
      <c r="G1338" s="233"/>
    </row>
    <row r="1339" spans="1:7" s="32" customFormat="1" ht="38.25" x14ac:dyDescent="0.2">
      <c r="A1339" s="147" t="s">
        <v>478</v>
      </c>
      <c r="B1339" s="148" t="s">
        <v>479</v>
      </c>
      <c r="C1339" s="149" t="s">
        <v>112</v>
      </c>
      <c r="D1339" s="149" t="s">
        <v>37</v>
      </c>
      <c r="E1339" s="150"/>
      <c r="F1339" s="146"/>
      <c r="G1339" s="151"/>
    </row>
    <row r="1340" spans="1:7" s="32" customFormat="1" ht="38.25" x14ac:dyDescent="0.2">
      <c r="A1340" s="152" t="s">
        <v>584</v>
      </c>
      <c r="B1340" s="153" t="s">
        <v>585</v>
      </c>
      <c r="C1340" s="145" t="s">
        <v>161</v>
      </c>
      <c r="D1340" s="145" t="s">
        <v>37</v>
      </c>
      <c r="E1340" s="150">
        <v>1</v>
      </c>
      <c r="F1340" s="146">
        <v>45.53</v>
      </c>
      <c r="G1340" s="151">
        <v>45.53</v>
      </c>
    </row>
    <row r="1341" spans="1:7" s="32" customFormat="1" ht="25.5" x14ac:dyDescent="0.2">
      <c r="A1341" s="152" t="s">
        <v>586</v>
      </c>
      <c r="B1341" s="153" t="s">
        <v>587</v>
      </c>
      <c r="C1341" s="145" t="s">
        <v>128</v>
      </c>
      <c r="D1341" s="145" t="s">
        <v>37</v>
      </c>
      <c r="E1341" s="150">
        <v>1</v>
      </c>
      <c r="F1341" s="146">
        <v>456.89</v>
      </c>
      <c r="G1341" s="151">
        <v>456.89</v>
      </c>
    </row>
    <row r="1342" spans="1:7" s="32" customFormat="1" x14ac:dyDescent="0.2">
      <c r="A1342" s="234" t="s">
        <v>118</v>
      </c>
      <c r="B1342" s="235"/>
      <c r="C1342" s="235"/>
      <c r="D1342" s="235"/>
      <c r="E1342" s="235"/>
      <c r="F1342" s="235"/>
      <c r="G1342" s="154">
        <v>0</v>
      </c>
    </row>
    <row r="1343" spans="1:7" s="32" customFormat="1" x14ac:dyDescent="0.2">
      <c r="A1343" s="234" t="s">
        <v>119</v>
      </c>
      <c r="B1343" s="235"/>
      <c r="C1343" s="235"/>
      <c r="D1343" s="235"/>
      <c r="E1343" s="235"/>
      <c r="F1343" s="235"/>
      <c r="G1343" s="154">
        <v>502.42</v>
      </c>
    </row>
    <row r="1344" spans="1:7" s="32" customFormat="1" x14ac:dyDescent="0.2">
      <c r="A1344" s="234" t="s">
        <v>120</v>
      </c>
      <c r="B1344" s="235"/>
      <c r="C1344" s="235"/>
      <c r="D1344" s="235"/>
      <c r="E1344" s="235"/>
      <c r="F1344" s="235"/>
      <c r="G1344" s="155">
        <v>502.42</v>
      </c>
    </row>
    <row r="1345" spans="1:7" s="32" customFormat="1" x14ac:dyDescent="0.2">
      <c r="A1345" s="234" t="s">
        <v>1019</v>
      </c>
      <c r="B1345" s="235"/>
      <c r="C1345" s="235"/>
      <c r="D1345" s="235"/>
      <c r="E1345" s="235"/>
      <c r="F1345" s="235"/>
      <c r="G1345" s="154">
        <v>0</v>
      </c>
    </row>
    <row r="1346" spans="1:7" s="32" customFormat="1" x14ac:dyDescent="0.2">
      <c r="A1346" s="234" t="s">
        <v>121</v>
      </c>
      <c r="B1346" s="235"/>
      <c r="C1346" s="235"/>
      <c r="D1346" s="235"/>
      <c r="E1346" s="235"/>
      <c r="F1346" s="235"/>
      <c r="G1346" s="154">
        <v>105.50999999999993</v>
      </c>
    </row>
    <row r="1347" spans="1:7" s="32" customFormat="1" x14ac:dyDescent="0.2">
      <c r="A1347" s="234" t="s">
        <v>122</v>
      </c>
      <c r="B1347" s="235"/>
      <c r="C1347" s="235"/>
      <c r="D1347" s="235"/>
      <c r="E1347" s="235"/>
      <c r="F1347" s="235"/>
      <c r="G1347" s="154">
        <v>0</v>
      </c>
    </row>
    <row r="1348" spans="1:7" s="32" customFormat="1" x14ac:dyDescent="0.2">
      <c r="A1348" s="234" t="s">
        <v>123</v>
      </c>
      <c r="B1348" s="235"/>
      <c r="C1348" s="235"/>
      <c r="D1348" s="235"/>
      <c r="E1348" s="235"/>
      <c r="F1348" s="235"/>
      <c r="G1348" s="154">
        <v>105.50999999999993</v>
      </c>
    </row>
    <row r="1349" spans="1:7" s="32" customFormat="1" x14ac:dyDescent="0.2">
      <c r="A1349" s="234" t="s">
        <v>124</v>
      </c>
      <c r="B1349" s="235"/>
      <c r="C1349" s="235"/>
      <c r="D1349" s="235"/>
      <c r="E1349" s="235"/>
      <c r="F1349" s="235"/>
      <c r="G1349" s="155">
        <f>ROUND(G1344+G1348,2)</f>
        <v>607.92999999999995</v>
      </c>
    </row>
    <row r="1350" spans="1:7" s="32" customFormat="1" x14ac:dyDescent="0.2">
      <c r="A1350" s="234" t="s">
        <v>125</v>
      </c>
      <c r="B1350" s="235"/>
      <c r="C1350" s="235"/>
      <c r="D1350" s="235"/>
      <c r="E1350" s="235"/>
      <c r="F1350" s="235"/>
      <c r="G1350" s="154">
        <v>56.7</v>
      </c>
    </row>
    <row r="1351" spans="1:7" s="32" customFormat="1" x14ac:dyDescent="0.2">
      <c r="A1351" s="234" t="s">
        <v>126</v>
      </c>
      <c r="B1351" s="235"/>
      <c r="C1351" s="235"/>
      <c r="D1351" s="235"/>
      <c r="E1351" s="235"/>
      <c r="F1351" s="235"/>
      <c r="G1351" s="155">
        <f>ROUND(G1349*G1350,2)</f>
        <v>34469.629999999997</v>
      </c>
    </row>
    <row r="1352" spans="1:7" s="32" customFormat="1" ht="13.15" customHeight="1" x14ac:dyDescent="0.2">
      <c r="A1352" s="236"/>
      <c r="B1352" s="237"/>
      <c r="C1352" s="237"/>
      <c r="D1352" s="237"/>
      <c r="E1352" s="237"/>
      <c r="F1352" s="237"/>
      <c r="G1352" s="238"/>
    </row>
    <row r="1353" spans="1:7" s="32" customFormat="1" ht="25.5" x14ac:dyDescent="0.2">
      <c r="A1353" s="147" t="s">
        <v>1018</v>
      </c>
      <c r="B1353" s="148" t="s">
        <v>1017</v>
      </c>
      <c r="C1353" s="149" t="s">
        <v>112</v>
      </c>
      <c r="D1353" s="149" t="s">
        <v>37</v>
      </c>
      <c r="E1353" s="150"/>
      <c r="F1353" s="146"/>
      <c r="G1353" s="151"/>
    </row>
    <row r="1354" spans="1:7" s="32" customFormat="1" x14ac:dyDescent="0.2">
      <c r="A1354" s="152" t="s">
        <v>186</v>
      </c>
      <c r="B1354" s="153" t="s">
        <v>187</v>
      </c>
      <c r="C1354" s="145" t="s">
        <v>112</v>
      </c>
      <c r="D1354" s="145" t="s">
        <v>115</v>
      </c>
      <c r="E1354" s="150">
        <v>0.15</v>
      </c>
      <c r="F1354" s="146">
        <v>21.66</v>
      </c>
      <c r="G1354" s="151">
        <v>3.25</v>
      </c>
    </row>
    <row r="1355" spans="1:7" s="32" customFormat="1" ht="25.5" x14ac:dyDescent="0.2">
      <c r="A1355" s="152" t="s">
        <v>150</v>
      </c>
      <c r="B1355" s="153" t="s">
        <v>151</v>
      </c>
      <c r="C1355" s="145" t="s">
        <v>112</v>
      </c>
      <c r="D1355" s="145" t="s">
        <v>115</v>
      </c>
      <c r="E1355" s="150">
        <v>0.15</v>
      </c>
      <c r="F1355" s="146">
        <v>19.41</v>
      </c>
      <c r="G1355" s="151">
        <v>2.91</v>
      </c>
    </row>
    <row r="1356" spans="1:7" s="32" customFormat="1" x14ac:dyDescent="0.2">
      <c r="A1356" s="152" t="s">
        <v>1031</v>
      </c>
      <c r="B1356" s="153" t="s">
        <v>1032</v>
      </c>
      <c r="C1356" s="145" t="s">
        <v>128</v>
      </c>
      <c r="D1356" s="145" t="s">
        <v>39</v>
      </c>
      <c r="E1356" s="150">
        <v>5.4899999999999997E-2</v>
      </c>
      <c r="F1356" s="146">
        <v>13.65</v>
      </c>
      <c r="G1356" s="151">
        <v>0.75</v>
      </c>
    </row>
    <row r="1357" spans="1:7" s="32" customFormat="1" ht="25.5" x14ac:dyDescent="0.2">
      <c r="A1357" s="152" t="s">
        <v>1033</v>
      </c>
      <c r="B1357" s="153" t="s">
        <v>1034</v>
      </c>
      <c r="C1357" s="145" t="s">
        <v>128</v>
      </c>
      <c r="D1357" s="145" t="s">
        <v>37</v>
      </c>
      <c r="E1357" s="150">
        <v>1.05</v>
      </c>
      <c r="F1357" s="146">
        <v>36.69</v>
      </c>
      <c r="G1357" s="151">
        <v>38.520000000000003</v>
      </c>
    </row>
    <row r="1358" spans="1:7" s="32" customFormat="1" x14ac:dyDescent="0.2">
      <c r="A1358" s="234" t="s">
        <v>118</v>
      </c>
      <c r="B1358" s="235"/>
      <c r="C1358" s="235"/>
      <c r="D1358" s="235"/>
      <c r="E1358" s="235"/>
      <c r="F1358" s="235"/>
      <c r="G1358" s="154">
        <v>3.39</v>
      </c>
    </row>
    <row r="1359" spans="1:7" s="32" customFormat="1" x14ac:dyDescent="0.2">
      <c r="A1359" s="234" t="s">
        <v>119</v>
      </c>
      <c r="B1359" s="235"/>
      <c r="C1359" s="235"/>
      <c r="D1359" s="235"/>
      <c r="E1359" s="235"/>
      <c r="F1359" s="235"/>
      <c r="G1359" s="154">
        <v>42.04</v>
      </c>
    </row>
    <row r="1360" spans="1:7" s="32" customFormat="1" x14ac:dyDescent="0.2">
      <c r="A1360" s="234" t="s">
        <v>120</v>
      </c>
      <c r="B1360" s="235"/>
      <c r="C1360" s="235"/>
      <c r="D1360" s="235"/>
      <c r="E1360" s="235"/>
      <c r="F1360" s="235"/>
      <c r="G1360" s="155">
        <v>45.43</v>
      </c>
    </row>
    <row r="1361" spans="1:7" s="32" customFormat="1" ht="12.75" customHeight="1" x14ac:dyDescent="0.2">
      <c r="A1361" s="234" t="s">
        <v>1019</v>
      </c>
      <c r="B1361" s="235"/>
      <c r="C1361" s="235"/>
      <c r="D1361" s="235"/>
      <c r="E1361" s="235"/>
      <c r="F1361" s="235"/>
      <c r="G1361" s="154">
        <v>3.9</v>
      </c>
    </row>
    <row r="1362" spans="1:7" s="32" customFormat="1" x14ac:dyDescent="0.2">
      <c r="A1362" s="234" t="s">
        <v>121</v>
      </c>
      <c r="B1362" s="235"/>
      <c r="C1362" s="235"/>
      <c r="D1362" s="235"/>
      <c r="E1362" s="235"/>
      <c r="F1362" s="235"/>
      <c r="G1362" s="154">
        <v>10.359999999999998</v>
      </c>
    </row>
    <row r="1363" spans="1:7" s="32" customFormat="1" x14ac:dyDescent="0.2">
      <c r="A1363" s="234" t="s">
        <v>122</v>
      </c>
      <c r="B1363" s="235"/>
      <c r="C1363" s="235"/>
      <c r="D1363" s="235"/>
      <c r="E1363" s="235"/>
      <c r="F1363" s="235"/>
      <c r="G1363" s="154">
        <v>0</v>
      </c>
    </row>
    <row r="1364" spans="1:7" s="32" customFormat="1" x14ac:dyDescent="0.2">
      <c r="A1364" s="234" t="s">
        <v>123</v>
      </c>
      <c r="B1364" s="235"/>
      <c r="C1364" s="235"/>
      <c r="D1364" s="235"/>
      <c r="E1364" s="235"/>
      <c r="F1364" s="235"/>
      <c r="G1364" s="154">
        <v>14.259999999999998</v>
      </c>
    </row>
    <row r="1365" spans="1:7" s="32" customFormat="1" x14ac:dyDescent="0.2">
      <c r="A1365" s="234" t="s">
        <v>124</v>
      </c>
      <c r="B1365" s="235"/>
      <c r="C1365" s="235"/>
      <c r="D1365" s="235"/>
      <c r="E1365" s="235"/>
      <c r="F1365" s="235"/>
      <c r="G1365" s="155">
        <f>ROUND(G1360+G1364,2)</f>
        <v>59.69</v>
      </c>
    </row>
    <row r="1366" spans="1:7" s="32" customFormat="1" x14ac:dyDescent="0.2">
      <c r="A1366" s="234" t="s">
        <v>125</v>
      </c>
      <c r="B1366" s="235"/>
      <c r="C1366" s="235"/>
      <c r="D1366" s="235"/>
      <c r="E1366" s="235"/>
      <c r="F1366" s="235"/>
      <c r="G1366" s="154">
        <v>56.7</v>
      </c>
    </row>
    <row r="1367" spans="1:7" s="32" customFormat="1" x14ac:dyDescent="0.2">
      <c r="A1367" s="234" t="s">
        <v>126</v>
      </c>
      <c r="B1367" s="235"/>
      <c r="C1367" s="235"/>
      <c r="D1367" s="235"/>
      <c r="E1367" s="235"/>
      <c r="F1367" s="235"/>
      <c r="G1367" s="155">
        <f>ROUND(G1365*G1366,2)</f>
        <v>3384.42</v>
      </c>
    </row>
    <row r="1368" spans="1:7" s="32" customFormat="1" ht="12.6" customHeight="1" x14ac:dyDescent="0.2">
      <c r="A1368" s="236"/>
      <c r="B1368" s="237"/>
      <c r="C1368" s="237"/>
      <c r="D1368" s="237"/>
      <c r="E1368" s="237"/>
      <c r="F1368" s="237"/>
      <c r="G1368" s="238"/>
    </row>
    <row r="1369" spans="1:7" s="32" customFormat="1" x14ac:dyDescent="0.2">
      <c r="A1369" s="147" t="s">
        <v>804</v>
      </c>
      <c r="B1369" s="232" t="s">
        <v>805</v>
      </c>
      <c r="C1369" s="232"/>
      <c r="D1369" s="232"/>
      <c r="E1369" s="232"/>
      <c r="F1369" s="232"/>
      <c r="G1369" s="233"/>
    </row>
    <row r="1370" spans="1:7" s="32" customFormat="1" ht="38.25" x14ac:dyDescent="0.2">
      <c r="A1370" s="147" t="s">
        <v>836</v>
      </c>
      <c r="B1370" s="148" t="s">
        <v>837</v>
      </c>
      <c r="C1370" s="149" t="s">
        <v>112</v>
      </c>
      <c r="D1370" s="149" t="s">
        <v>37</v>
      </c>
      <c r="E1370" s="150"/>
      <c r="F1370" s="146"/>
      <c r="G1370" s="151"/>
    </row>
    <row r="1371" spans="1:7" s="32" customFormat="1" ht="51" x14ac:dyDescent="0.2">
      <c r="A1371" s="152">
        <v>38408</v>
      </c>
      <c r="B1371" s="153" t="s">
        <v>938</v>
      </c>
      <c r="C1371" s="145" t="s">
        <v>128</v>
      </c>
      <c r="D1371" s="145" t="s">
        <v>38</v>
      </c>
      <c r="E1371" s="150">
        <v>3.5000000000000001E-3</v>
      </c>
      <c r="F1371" s="146">
        <v>509.52</v>
      </c>
      <c r="G1371" s="151">
        <v>1.78</v>
      </c>
    </row>
    <row r="1372" spans="1:7" s="32" customFormat="1" ht="25.5" x14ac:dyDescent="0.2">
      <c r="A1372" s="152" t="s">
        <v>353</v>
      </c>
      <c r="B1372" s="153" t="s">
        <v>354</v>
      </c>
      <c r="C1372" s="145" t="s">
        <v>112</v>
      </c>
      <c r="D1372" s="145" t="s">
        <v>115</v>
      </c>
      <c r="E1372" s="150">
        <v>0.69899999999999995</v>
      </c>
      <c r="F1372" s="146">
        <v>20.55</v>
      </c>
      <c r="G1372" s="151">
        <v>14.36</v>
      </c>
    </row>
    <row r="1373" spans="1:7" s="32" customFormat="1" x14ac:dyDescent="0.2">
      <c r="A1373" s="152" t="s">
        <v>186</v>
      </c>
      <c r="B1373" s="153" t="s">
        <v>187</v>
      </c>
      <c r="C1373" s="145" t="s">
        <v>112</v>
      </c>
      <c r="D1373" s="145" t="s">
        <v>115</v>
      </c>
      <c r="E1373" s="150">
        <v>0.93</v>
      </c>
      <c r="F1373" s="146">
        <v>21.66</v>
      </c>
      <c r="G1373" s="151">
        <v>20.14</v>
      </c>
    </row>
    <row r="1374" spans="1:7" s="32" customFormat="1" ht="25.5" x14ac:dyDescent="0.2">
      <c r="A1374" s="152" t="s">
        <v>355</v>
      </c>
      <c r="B1374" s="153" t="s">
        <v>356</v>
      </c>
      <c r="C1374" s="145" t="s">
        <v>112</v>
      </c>
      <c r="D1374" s="145" t="s">
        <v>115</v>
      </c>
      <c r="E1374" s="150">
        <v>0.34899999999999998</v>
      </c>
      <c r="F1374" s="146">
        <v>21.86</v>
      </c>
      <c r="G1374" s="151">
        <v>7.63</v>
      </c>
    </row>
    <row r="1375" spans="1:7" s="32" customFormat="1" ht="25.5" x14ac:dyDescent="0.2">
      <c r="A1375" s="152" t="s">
        <v>150</v>
      </c>
      <c r="B1375" s="153" t="s">
        <v>151</v>
      </c>
      <c r="C1375" s="145" t="s">
        <v>112</v>
      </c>
      <c r="D1375" s="145" t="s">
        <v>115</v>
      </c>
      <c r="E1375" s="150">
        <v>0.93</v>
      </c>
      <c r="F1375" s="146">
        <v>19.41</v>
      </c>
      <c r="G1375" s="151">
        <v>18.05</v>
      </c>
    </row>
    <row r="1376" spans="1:7" s="32" customFormat="1" ht="38.25" x14ac:dyDescent="0.2">
      <c r="A1376" s="152">
        <v>9841</v>
      </c>
      <c r="B1376" s="153" t="s">
        <v>349</v>
      </c>
      <c r="C1376" s="145" t="s">
        <v>128</v>
      </c>
      <c r="D1376" s="145" t="s">
        <v>40</v>
      </c>
      <c r="E1376" s="150">
        <v>0.2387</v>
      </c>
      <c r="F1376" s="146">
        <v>33.71</v>
      </c>
      <c r="G1376" s="151">
        <v>8.0500000000000007</v>
      </c>
    </row>
    <row r="1377" spans="1:7" s="32" customFormat="1" ht="38.25" x14ac:dyDescent="0.2">
      <c r="A1377" s="152" t="s">
        <v>939</v>
      </c>
      <c r="B1377" s="153" t="s">
        <v>940</v>
      </c>
      <c r="C1377" s="145" t="s">
        <v>128</v>
      </c>
      <c r="D1377" s="145" t="s">
        <v>35</v>
      </c>
      <c r="E1377" s="150">
        <v>0.3528</v>
      </c>
      <c r="F1377" s="146">
        <v>640.62</v>
      </c>
      <c r="G1377" s="151">
        <v>226.01</v>
      </c>
    </row>
    <row r="1378" spans="1:7" s="32" customFormat="1" ht="12.75" customHeight="1" x14ac:dyDescent="0.2">
      <c r="A1378" s="152" t="s">
        <v>941</v>
      </c>
      <c r="B1378" s="153" t="s">
        <v>942</v>
      </c>
      <c r="C1378" s="145" t="s">
        <v>128</v>
      </c>
      <c r="D1378" s="145" t="s">
        <v>35</v>
      </c>
      <c r="E1378" s="150">
        <v>0.56840000000000002</v>
      </c>
      <c r="F1378" s="146">
        <v>281.13</v>
      </c>
      <c r="G1378" s="151">
        <v>159.79</v>
      </c>
    </row>
    <row r="1379" spans="1:7" s="32" customFormat="1" x14ac:dyDescent="0.2">
      <c r="A1379" s="234" t="s">
        <v>118</v>
      </c>
      <c r="B1379" s="235"/>
      <c r="C1379" s="235"/>
      <c r="D1379" s="235"/>
      <c r="E1379" s="235"/>
      <c r="F1379" s="235"/>
      <c r="G1379" s="154">
        <v>33.26</v>
      </c>
    </row>
    <row r="1380" spans="1:7" s="32" customFormat="1" x14ac:dyDescent="0.2">
      <c r="A1380" s="234" t="s">
        <v>119</v>
      </c>
      <c r="B1380" s="235"/>
      <c r="C1380" s="235"/>
      <c r="D1380" s="235"/>
      <c r="E1380" s="235"/>
      <c r="F1380" s="235"/>
      <c r="G1380" s="154">
        <v>422.56</v>
      </c>
    </row>
    <row r="1381" spans="1:7" s="32" customFormat="1" x14ac:dyDescent="0.2">
      <c r="A1381" s="234" t="s">
        <v>120</v>
      </c>
      <c r="B1381" s="235"/>
      <c r="C1381" s="235"/>
      <c r="D1381" s="235"/>
      <c r="E1381" s="235"/>
      <c r="F1381" s="235"/>
      <c r="G1381" s="155">
        <v>455.82</v>
      </c>
    </row>
    <row r="1382" spans="1:7" s="32" customFormat="1" x14ac:dyDescent="0.2">
      <c r="A1382" s="234" t="s">
        <v>1019</v>
      </c>
      <c r="B1382" s="235"/>
      <c r="C1382" s="235"/>
      <c r="D1382" s="235"/>
      <c r="E1382" s="235"/>
      <c r="F1382" s="235"/>
      <c r="G1382" s="154">
        <v>38.25</v>
      </c>
    </row>
    <row r="1383" spans="1:7" s="32" customFormat="1" x14ac:dyDescent="0.2">
      <c r="A1383" s="234" t="s">
        <v>121</v>
      </c>
      <c r="B1383" s="235"/>
      <c r="C1383" s="235"/>
      <c r="D1383" s="235"/>
      <c r="E1383" s="235"/>
      <c r="F1383" s="235"/>
      <c r="G1383" s="154">
        <v>103.75999999977648</v>
      </c>
    </row>
    <row r="1384" spans="1:7" s="32" customFormat="1" x14ac:dyDescent="0.2">
      <c r="A1384" s="234" t="s">
        <v>122</v>
      </c>
      <c r="B1384" s="235"/>
      <c r="C1384" s="235"/>
      <c r="D1384" s="235"/>
      <c r="E1384" s="235"/>
      <c r="F1384" s="235"/>
      <c r="G1384" s="154">
        <v>0</v>
      </c>
    </row>
    <row r="1385" spans="1:7" s="32" customFormat="1" x14ac:dyDescent="0.2">
      <c r="A1385" s="234" t="s">
        <v>123</v>
      </c>
      <c r="B1385" s="235"/>
      <c r="C1385" s="235"/>
      <c r="D1385" s="235"/>
      <c r="E1385" s="235"/>
      <c r="F1385" s="235"/>
      <c r="G1385" s="154">
        <v>142.01000000000005</v>
      </c>
    </row>
    <row r="1386" spans="1:7" s="32" customFormat="1" x14ac:dyDescent="0.2">
      <c r="A1386" s="234" t="s">
        <v>124</v>
      </c>
      <c r="B1386" s="235"/>
      <c r="C1386" s="235"/>
      <c r="D1386" s="235"/>
      <c r="E1386" s="235"/>
      <c r="F1386" s="235"/>
      <c r="G1386" s="155">
        <f>ROUND(G1381+G1385,2)</f>
        <v>597.83000000000004</v>
      </c>
    </row>
    <row r="1387" spans="1:7" s="32" customFormat="1" x14ac:dyDescent="0.2">
      <c r="A1387" s="234" t="s">
        <v>125</v>
      </c>
      <c r="B1387" s="235"/>
      <c r="C1387" s="235"/>
      <c r="D1387" s="235"/>
      <c r="E1387" s="235"/>
      <c r="F1387" s="235"/>
      <c r="G1387" s="154">
        <v>57.79</v>
      </c>
    </row>
    <row r="1388" spans="1:7" s="32" customFormat="1" x14ac:dyDescent="0.2">
      <c r="A1388" s="234" t="s">
        <v>126</v>
      </c>
      <c r="B1388" s="235"/>
      <c r="C1388" s="235"/>
      <c r="D1388" s="235"/>
      <c r="E1388" s="235"/>
      <c r="F1388" s="235"/>
      <c r="G1388" s="155">
        <f>ROUND(G1386*G1387,2)</f>
        <v>34548.6</v>
      </c>
    </row>
    <row r="1389" spans="1:7" s="32" customFormat="1" x14ac:dyDescent="0.2">
      <c r="A1389" s="236"/>
      <c r="B1389" s="237"/>
      <c r="C1389" s="237"/>
      <c r="D1389" s="237"/>
      <c r="E1389" s="237"/>
      <c r="F1389" s="237"/>
      <c r="G1389" s="238"/>
    </row>
    <row r="1390" spans="1:7" s="32" customFormat="1" ht="38.25" x14ac:dyDescent="0.2">
      <c r="A1390" s="147" t="s">
        <v>984</v>
      </c>
      <c r="B1390" s="148" t="s">
        <v>985</v>
      </c>
      <c r="C1390" s="149" t="s">
        <v>112</v>
      </c>
      <c r="D1390" s="149" t="s">
        <v>37</v>
      </c>
      <c r="E1390" s="150"/>
      <c r="F1390" s="146"/>
      <c r="G1390" s="151"/>
    </row>
    <row r="1391" spans="1:7" s="32" customFormat="1" ht="25.5" x14ac:dyDescent="0.2">
      <c r="A1391" s="152" t="s">
        <v>353</v>
      </c>
      <c r="B1391" s="153" t="s">
        <v>354</v>
      </c>
      <c r="C1391" s="145" t="s">
        <v>112</v>
      </c>
      <c r="D1391" s="145" t="s">
        <v>115</v>
      </c>
      <c r="E1391" s="150">
        <v>1.429</v>
      </c>
      <c r="F1391" s="146">
        <v>20.55</v>
      </c>
      <c r="G1391" s="151">
        <v>29.36</v>
      </c>
    </row>
    <row r="1392" spans="1:7" s="32" customFormat="1" x14ac:dyDescent="0.2">
      <c r="A1392" s="152" t="s">
        <v>186</v>
      </c>
      <c r="B1392" s="153" t="s">
        <v>187</v>
      </c>
      <c r="C1392" s="145" t="s">
        <v>112</v>
      </c>
      <c r="D1392" s="145" t="s">
        <v>115</v>
      </c>
      <c r="E1392" s="150">
        <v>1.0069999999999999</v>
      </c>
      <c r="F1392" s="146">
        <v>21.66</v>
      </c>
      <c r="G1392" s="151">
        <v>21.81</v>
      </c>
    </row>
    <row r="1393" spans="1:7" s="32" customFormat="1" ht="25.5" x14ac:dyDescent="0.2">
      <c r="A1393" s="152" t="s">
        <v>355</v>
      </c>
      <c r="B1393" s="153" t="s">
        <v>356</v>
      </c>
      <c r="C1393" s="145" t="s">
        <v>112</v>
      </c>
      <c r="D1393" s="145" t="s">
        <v>115</v>
      </c>
      <c r="E1393" s="150">
        <v>0.47599999999999998</v>
      </c>
      <c r="F1393" s="146">
        <v>21.86</v>
      </c>
      <c r="G1393" s="151">
        <v>10.41</v>
      </c>
    </row>
    <row r="1394" spans="1:7" s="32" customFormat="1" ht="25.5" x14ac:dyDescent="0.2">
      <c r="A1394" s="152" t="s">
        <v>150</v>
      </c>
      <c r="B1394" s="153" t="s">
        <v>151</v>
      </c>
      <c r="C1394" s="145" t="s">
        <v>112</v>
      </c>
      <c r="D1394" s="145" t="s">
        <v>115</v>
      </c>
      <c r="E1394" s="150">
        <v>1.54</v>
      </c>
      <c r="F1394" s="146">
        <v>19.41</v>
      </c>
      <c r="G1394" s="151">
        <v>29.89</v>
      </c>
    </row>
    <row r="1395" spans="1:7" s="32" customFormat="1" ht="25.5" x14ac:dyDescent="0.2">
      <c r="A1395" s="152" t="s">
        <v>1035</v>
      </c>
      <c r="B1395" s="153" t="s">
        <v>1036</v>
      </c>
      <c r="C1395" s="145" t="s">
        <v>128</v>
      </c>
      <c r="D1395" s="145" t="s">
        <v>38</v>
      </c>
      <c r="E1395" s="150">
        <v>2.18E-2</v>
      </c>
      <c r="F1395" s="146">
        <v>494.64</v>
      </c>
      <c r="G1395" s="151">
        <v>10.78</v>
      </c>
    </row>
    <row r="1396" spans="1:7" s="32" customFormat="1" ht="38.25" x14ac:dyDescent="0.2">
      <c r="A1396" s="152" t="s">
        <v>1037</v>
      </c>
      <c r="B1396" s="153" t="s">
        <v>1038</v>
      </c>
      <c r="C1396" s="145" t="s">
        <v>128</v>
      </c>
      <c r="D1396" s="145" t="s">
        <v>35</v>
      </c>
      <c r="E1396" s="150">
        <v>0.29759999999999998</v>
      </c>
      <c r="F1396" s="146">
        <v>3427.78</v>
      </c>
      <c r="G1396" s="151">
        <v>1020.11</v>
      </c>
    </row>
    <row r="1397" spans="1:7" s="32" customFormat="1" x14ac:dyDescent="0.2">
      <c r="A1397" s="234" t="s">
        <v>118</v>
      </c>
      <c r="B1397" s="235"/>
      <c r="C1397" s="235"/>
      <c r="D1397" s="235"/>
      <c r="E1397" s="235"/>
      <c r="F1397" s="235"/>
      <c r="G1397" s="154">
        <v>50.25</v>
      </c>
    </row>
    <row r="1398" spans="1:7" s="32" customFormat="1" x14ac:dyDescent="0.2">
      <c r="A1398" s="234" t="s">
        <v>119</v>
      </c>
      <c r="B1398" s="235"/>
      <c r="C1398" s="235"/>
      <c r="D1398" s="235"/>
      <c r="E1398" s="235"/>
      <c r="F1398" s="235"/>
      <c r="G1398" s="154">
        <v>1072.1099999999999</v>
      </c>
    </row>
    <row r="1399" spans="1:7" s="32" customFormat="1" x14ac:dyDescent="0.2">
      <c r="A1399" s="234" t="s">
        <v>120</v>
      </c>
      <c r="B1399" s="235"/>
      <c r="C1399" s="235"/>
      <c r="D1399" s="235"/>
      <c r="E1399" s="235"/>
      <c r="F1399" s="235"/>
      <c r="G1399" s="155">
        <v>1122.3599999999999</v>
      </c>
    </row>
    <row r="1400" spans="1:7" s="32" customFormat="1" x14ac:dyDescent="0.2">
      <c r="A1400" s="234" t="s">
        <v>1019</v>
      </c>
      <c r="B1400" s="235"/>
      <c r="C1400" s="235"/>
      <c r="D1400" s="235"/>
      <c r="E1400" s="235"/>
      <c r="F1400" s="235"/>
      <c r="G1400" s="154">
        <v>57.8</v>
      </c>
    </row>
    <row r="1401" spans="1:7" s="32" customFormat="1" x14ac:dyDescent="0.2">
      <c r="A1401" s="234" t="s">
        <v>121</v>
      </c>
      <c r="B1401" s="235"/>
      <c r="C1401" s="235"/>
      <c r="D1401" s="235"/>
      <c r="E1401" s="235"/>
      <c r="F1401" s="235"/>
      <c r="G1401" s="154">
        <v>247.83000000000013</v>
      </c>
    </row>
    <row r="1402" spans="1:7" s="32" customFormat="1" x14ac:dyDescent="0.2">
      <c r="A1402" s="234" t="s">
        <v>122</v>
      </c>
      <c r="B1402" s="235"/>
      <c r="C1402" s="235"/>
      <c r="D1402" s="235"/>
      <c r="E1402" s="235"/>
      <c r="F1402" s="235"/>
      <c r="G1402" s="154">
        <v>0</v>
      </c>
    </row>
    <row r="1403" spans="1:7" s="32" customFormat="1" x14ac:dyDescent="0.2">
      <c r="A1403" s="234" t="s">
        <v>123</v>
      </c>
      <c r="B1403" s="235"/>
      <c r="C1403" s="235"/>
      <c r="D1403" s="235"/>
      <c r="E1403" s="235"/>
      <c r="F1403" s="235"/>
      <c r="G1403" s="154">
        <v>305.63000000000011</v>
      </c>
    </row>
    <row r="1404" spans="1:7" s="32" customFormat="1" x14ac:dyDescent="0.2">
      <c r="A1404" s="234" t="s">
        <v>124</v>
      </c>
      <c r="B1404" s="235"/>
      <c r="C1404" s="235"/>
      <c r="D1404" s="235"/>
      <c r="E1404" s="235"/>
      <c r="F1404" s="235"/>
      <c r="G1404" s="155">
        <f>ROUND(G1399+G1403,2)</f>
        <v>1427.99</v>
      </c>
    </row>
    <row r="1405" spans="1:7" s="32" customFormat="1" x14ac:dyDescent="0.2">
      <c r="A1405" s="234" t="s">
        <v>125</v>
      </c>
      <c r="B1405" s="235"/>
      <c r="C1405" s="235"/>
      <c r="D1405" s="235"/>
      <c r="E1405" s="235"/>
      <c r="F1405" s="235"/>
      <c r="G1405" s="154">
        <v>10.08</v>
      </c>
    </row>
    <row r="1406" spans="1:7" s="32" customFormat="1" x14ac:dyDescent="0.2">
      <c r="A1406" s="234" t="s">
        <v>126</v>
      </c>
      <c r="B1406" s="235"/>
      <c r="C1406" s="235"/>
      <c r="D1406" s="235"/>
      <c r="E1406" s="235"/>
      <c r="F1406" s="235"/>
      <c r="G1406" s="155">
        <f>ROUND(G1404*G1405,2)</f>
        <v>14394.14</v>
      </c>
    </row>
    <row r="1407" spans="1:7" s="32" customFormat="1" x14ac:dyDescent="0.2">
      <c r="A1407" s="236"/>
      <c r="B1407" s="237"/>
      <c r="C1407" s="237"/>
      <c r="D1407" s="237"/>
      <c r="E1407" s="237"/>
      <c r="F1407" s="237"/>
      <c r="G1407" s="238"/>
    </row>
    <row r="1408" spans="1:7" s="32" customFormat="1" ht="12.6" customHeight="1" x14ac:dyDescent="0.2">
      <c r="A1408" s="147">
        <v>10</v>
      </c>
      <c r="B1408" s="232" t="s">
        <v>250</v>
      </c>
      <c r="C1408" s="232"/>
      <c r="D1408" s="232"/>
      <c r="E1408" s="232"/>
      <c r="F1408" s="232"/>
      <c r="G1408" s="233"/>
    </row>
    <row r="1409" spans="1:7" s="32" customFormat="1" x14ac:dyDescent="0.2">
      <c r="A1409" s="147" t="s">
        <v>249</v>
      </c>
      <c r="B1409" s="232" t="s">
        <v>252</v>
      </c>
      <c r="C1409" s="232"/>
      <c r="D1409" s="232"/>
      <c r="E1409" s="232"/>
      <c r="F1409" s="232"/>
      <c r="G1409" s="233"/>
    </row>
    <row r="1410" spans="1:7" s="32" customFormat="1" ht="76.5" x14ac:dyDescent="0.2">
      <c r="A1410" s="147" t="s">
        <v>721</v>
      </c>
      <c r="B1410" s="148" t="s">
        <v>722</v>
      </c>
      <c r="C1410" s="149" t="s">
        <v>112</v>
      </c>
      <c r="D1410" s="149" t="s">
        <v>37</v>
      </c>
      <c r="E1410" s="150"/>
      <c r="F1410" s="146"/>
      <c r="G1410" s="151"/>
    </row>
    <row r="1411" spans="1:7" s="32" customFormat="1" x14ac:dyDescent="0.2">
      <c r="A1411" s="152">
        <v>1379</v>
      </c>
      <c r="B1411" s="153" t="s">
        <v>227</v>
      </c>
      <c r="C1411" s="145" t="s">
        <v>128</v>
      </c>
      <c r="D1411" s="145" t="s">
        <v>39</v>
      </c>
      <c r="E1411" s="150">
        <v>0.5</v>
      </c>
      <c r="F1411" s="146">
        <v>0.67</v>
      </c>
      <c r="G1411" s="151">
        <v>0.34</v>
      </c>
    </row>
    <row r="1412" spans="1:7" s="32" customFormat="1" ht="38.25" x14ac:dyDescent="0.2">
      <c r="A1412" s="152">
        <v>7334</v>
      </c>
      <c r="B1412" s="153" t="s">
        <v>406</v>
      </c>
      <c r="C1412" s="145" t="s">
        <v>128</v>
      </c>
      <c r="D1412" s="145" t="s">
        <v>204</v>
      </c>
      <c r="E1412" s="150">
        <v>0.21</v>
      </c>
      <c r="F1412" s="146">
        <v>14.39</v>
      </c>
      <c r="G1412" s="151">
        <v>3.02</v>
      </c>
    </row>
    <row r="1413" spans="1:7" s="32" customFormat="1" ht="38.25" x14ac:dyDescent="0.2">
      <c r="A1413" s="152" t="s">
        <v>787</v>
      </c>
      <c r="B1413" s="153" t="s">
        <v>788</v>
      </c>
      <c r="C1413" s="145" t="s">
        <v>112</v>
      </c>
      <c r="D1413" s="145" t="s">
        <v>38</v>
      </c>
      <c r="E1413" s="150">
        <v>3.1E-2</v>
      </c>
      <c r="F1413" s="146">
        <v>633.24</v>
      </c>
      <c r="G1413" s="151">
        <v>19.63</v>
      </c>
    </row>
    <row r="1414" spans="1:7" s="32" customFormat="1" x14ac:dyDescent="0.2">
      <c r="A1414" s="152" t="s">
        <v>186</v>
      </c>
      <c r="B1414" s="153" t="s">
        <v>187</v>
      </c>
      <c r="C1414" s="145" t="s">
        <v>112</v>
      </c>
      <c r="D1414" s="145" t="s">
        <v>115</v>
      </c>
      <c r="E1414" s="150">
        <v>0.214</v>
      </c>
      <c r="F1414" s="146">
        <v>21.66</v>
      </c>
      <c r="G1414" s="151">
        <v>4.63</v>
      </c>
    </row>
    <row r="1415" spans="1:7" s="32" customFormat="1" ht="25.5" x14ac:dyDescent="0.2">
      <c r="A1415" s="152" t="s">
        <v>150</v>
      </c>
      <c r="B1415" s="153" t="s">
        <v>151</v>
      </c>
      <c r="C1415" s="145" t="s">
        <v>112</v>
      </c>
      <c r="D1415" s="145" t="s">
        <v>115</v>
      </c>
      <c r="E1415" s="150">
        <v>0.107</v>
      </c>
      <c r="F1415" s="146">
        <v>19.41</v>
      </c>
      <c r="G1415" s="151">
        <v>2.08</v>
      </c>
    </row>
    <row r="1416" spans="1:7" s="32" customFormat="1" x14ac:dyDescent="0.2">
      <c r="A1416" s="234" t="s">
        <v>118</v>
      </c>
      <c r="B1416" s="235"/>
      <c r="C1416" s="235"/>
      <c r="D1416" s="235"/>
      <c r="E1416" s="235"/>
      <c r="F1416" s="235"/>
      <c r="G1416" s="154">
        <v>7.23</v>
      </c>
    </row>
    <row r="1417" spans="1:7" s="32" customFormat="1" x14ac:dyDescent="0.2">
      <c r="A1417" s="234" t="s">
        <v>119</v>
      </c>
      <c r="B1417" s="235"/>
      <c r="C1417" s="235"/>
      <c r="D1417" s="235"/>
      <c r="E1417" s="235"/>
      <c r="F1417" s="235"/>
      <c r="G1417" s="154">
        <v>22.47</v>
      </c>
    </row>
    <row r="1418" spans="1:7" s="32" customFormat="1" x14ac:dyDescent="0.2">
      <c r="A1418" s="234" t="s">
        <v>120</v>
      </c>
      <c r="B1418" s="235"/>
      <c r="C1418" s="235"/>
      <c r="D1418" s="235"/>
      <c r="E1418" s="235"/>
      <c r="F1418" s="235"/>
      <c r="G1418" s="155">
        <v>29.7</v>
      </c>
    </row>
    <row r="1419" spans="1:7" s="32" customFormat="1" x14ac:dyDescent="0.2">
      <c r="A1419" s="234" t="s">
        <v>1019</v>
      </c>
      <c r="B1419" s="235"/>
      <c r="C1419" s="235"/>
      <c r="D1419" s="235"/>
      <c r="E1419" s="235"/>
      <c r="F1419" s="235"/>
      <c r="G1419" s="154">
        <v>8.3100000000000041</v>
      </c>
    </row>
    <row r="1420" spans="1:7" s="32" customFormat="1" x14ac:dyDescent="0.2">
      <c r="A1420" s="234" t="s">
        <v>121</v>
      </c>
      <c r="B1420" s="235"/>
      <c r="C1420" s="235"/>
      <c r="D1420" s="235"/>
      <c r="E1420" s="235"/>
      <c r="F1420" s="235"/>
      <c r="G1420" s="154">
        <v>7.98</v>
      </c>
    </row>
    <row r="1421" spans="1:7" s="32" customFormat="1" x14ac:dyDescent="0.2">
      <c r="A1421" s="234" t="s">
        <v>122</v>
      </c>
      <c r="B1421" s="235"/>
      <c r="C1421" s="235"/>
      <c r="D1421" s="235"/>
      <c r="E1421" s="235"/>
      <c r="F1421" s="235"/>
      <c r="G1421" s="154">
        <v>0</v>
      </c>
    </row>
    <row r="1422" spans="1:7" s="32" customFormat="1" x14ac:dyDescent="0.2">
      <c r="A1422" s="234" t="s">
        <v>123</v>
      </c>
      <c r="B1422" s="235"/>
      <c r="C1422" s="235"/>
      <c r="D1422" s="235"/>
      <c r="E1422" s="235"/>
      <c r="F1422" s="235"/>
      <c r="G1422" s="154">
        <v>16.290000000000003</v>
      </c>
    </row>
    <row r="1423" spans="1:7" s="32" customFormat="1" x14ac:dyDescent="0.2">
      <c r="A1423" s="234" t="s">
        <v>124</v>
      </c>
      <c r="B1423" s="235"/>
      <c r="C1423" s="235"/>
      <c r="D1423" s="235"/>
      <c r="E1423" s="235"/>
      <c r="F1423" s="235"/>
      <c r="G1423" s="155">
        <f>ROUND(G1418+G1422,2)</f>
        <v>45.99</v>
      </c>
    </row>
    <row r="1424" spans="1:7" s="32" customFormat="1" x14ac:dyDescent="0.2">
      <c r="A1424" s="234" t="s">
        <v>125</v>
      </c>
      <c r="B1424" s="235"/>
      <c r="C1424" s="235"/>
      <c r="D1424" s="235"/>
      <c r="E1424" s="235"/>
      <c r="F1424" s="235"/>
      <c r="G1424" s="154">
        <v>60.2</v>
      </c>
    </row>
    <row r="1425" spans="1:7" s="32" customFormat="1" x14ac:dyDescent="0.2">
      <c r="A1425" s="234" t="s">
        <v>126</v>
      </c>
      <c r="B1425" s="235"/>
      <c r="C1425" s="235"/>
      <c r="D1425" s="235"/>
      <c r="E1425" s="235"/>
      <c r="F1425" s="235"/>
      <c r="G1425" s="155">
        <f>ROUND(G1423*G1424,2)</f>
        <v>2768.6</v>
      </c>
    </row>
    <row r="1426" spans="1:7" s="32" customFormat="1" x14ac:dyDescent="0.2">
      <c r="A1426" s="236"/>
      <c r="B1426" s="237"/>
      <c r="C1426" s="237"/>
      <c r="D1426" s="237"/>
      <c r="E1426" s="237"/>
      <c r="F1426" s="237"/>
      <c r="G1426" s="238"/>
    </row>
    <row r="1427" spans="1:7" s="32" customFormat="1" ht="38.25" x14ac:dyDescent="0.2">
      <c r="A1427" s="147" t="s">
        <v>87</v>
      </c>
      <c r="B1427" s="148" t="s">
        <v>88</v>
      </c>
      <c r="C1427" s="149" t="s">
        <v>112</v>
      </c>
      <c r="D1427" s="149" t="s">
        <v>38</v>
      </c>
      <c r="E1427" s="150"/>
      <c r="F1427" s="146"/>
      <c r="G1427" s="151"/>
    </row>
    <row r="1428" spans="1:7" s="32" customFormat="1" ht="76.5" x14ac:dyDescent="0.2">
      <c r="A1428" s="152" t="s">
        <v>188</v>
      </c>
      <c r="B1428" s="153" t="s">
        <v>189</v>
      </c>
      <c r="C1428" s="145" t="s">
        <v>112</v>
      </c>
      <c r="D1428" s="145" t="s">
        <v>138</v>
      </c>
      <c r="E1428" s="150">
        <v>5.4000000000000003E-3</v>
      </c>
      <c r="F1428" s="146">
        <v>318.14</v>
      </c>
      <c r="G1428" s="151">
        <v>1.72</v>
      </c>
    </row>
    <row r="1429" spans="1:7" s="32" customFormat="1" ht="76.5" x14ac:dyDescent="0.2">
      <c r="A1429" s="152" t="s">
        <v>190</v>
      </c>
      <c r="B1429" s="153" t="s">
        <v>191</v>
      </c>
      <c r="C1429" s="145" t="s">
        <v>112</v>
      </c>
      <c r="D1429" s="145" t="s">
        <v>141</v>
      </c>
      <c r="E1429" s="150">
        <v>5.9999999999999995E-4</v>
      </c>
      <c r="F1429" s="146">
        <v>68.98</v>
      </c>
      <c r="G1429" s="151">
        <v>0.04</v>
      </c>
    </row>
    <row r="1430" spans="1:7" s="32" customFormat="1" ht="25.5" x14ac:dyDescent="0.2">
      <c r="A1430" s="152" t="s">
        <v>150</v>
      </c>
      <c r="B1430" s="153" t="s">
        <v>151</v>
      </c>
      <c r="C1430" s="145" t="s">
        <v>112</v>
      </c>
      <c r="D1430" s="145" t="s">
        <v>115</v>
      </c>
      <c r="E1430" s="150">
        <v>0.78659999999999997</v>
      </c>
      <c r="F1430" s="146">
        <v>19.41</v>
      </c>
      <c r="G1430" s="151">
        <v>15.27</v>
      </c>
    </row>
    <row r="1431" spans="1:7" s="32" customFormat="1" ht="51" x14ac:dyDescent="0.2">
      <c r="A1431" s="152" t="s">
        <v>192</v>
      </c>
      <c r="B1431" s="153" t="s">
        <v>193</v>
      </c>
      <c r="C1431" s="145" t="s">
        <v>112</v>
      </c>
      <c r="D1431" s="145" t="s">
        <v>138</v>
      </c>
      <c r="E1431" s="150">
        <v>0.19620000000000001</v>
      </c>
      <c r="F1431" s="146">
        <v>31.1</v>
      </c>
      <c r="G1431" s="151">
        <v>6.1</v>
      </c>
    </row>
    <row r="1432" spans="1:7" s="32" customFormat="1" x14ac:dyDescent="0.2">
      <c r="A1432" s="234" t="s">
        <v>118</v>
      </c>
      <c r="B1432" s="235"/>
      <c r="C1432" s="235"/>
      <c r="D1432" s="235"/>
      <c r="E1432" s="235"/>
      <c r="F1432" s="235"/>
      <c r="G1432" s="154">
        <v>10.95</v>
      </c>
    </row>
    <row r="1433" spans="1:7" s="32" customFormat="1" x14ac:dyDescent="0.2">
      <c r="A1433" s="234" t="s">
        <v>119</v>
      </c>
      <c r="B1433" s="235"/>
      <c r="C1433" s="235"/>
      <c r="D1433" s="235"/>
      <c r="E1433" s="235"/>
      <c r="F1433" s="235"/>
      <c r="G1433" s="154">
        <v>12.18</v>
      </c>
    </row>
    <row r="1434" spans="1:7" s="32" customFormat="1" x14ac:dyDescent="0.2">
      <c r="A1434" s="234" t="s">
        <v>120</v>
      </c>
      <c r="B1434" s="235"/>
      <c r="C1434" s="235"/>
      <c r="D1434" s="235"/>
      <c r="E1434" s="235"/>
      <c r="F1434" s="235"/>
      <c r="G1434" s="155">
        <v>23.13</v>
      </c>
    </row>
    <row r="1435" spans="1:7" s="32" customFormat="1" ht="13.15" customHeight="1" x14ac:dyDescent="0.2">
      <c r="A1435" s="234" t="s">
        <v>1019</v>
      </c>
      <c r="B1435" s="235"/>
      <c r="C1435" s="235"/>
      <c r="D1435" s="235"/>
      <c r="E1435" s="235"/>
      <c r="F1435" s="235"/>
      <c r="G1435" s="154">
        <v>12.59</v>
      </c>
    </row>
    <row r="1436" spans="1:7" s="32" customFormat="1" x14ac:dyDescent="0.2">
      <c r="A1436" s="234" t="s">
        <v>121</v>
      </c>
      <c r="B1436" s="235"/>
      <c r="C1436" s="235"/>
      <c r="D1436" s="235"/>
      <c r="E1436" s="235"/>
      <c r="F1436" s="235"/>
      <c r="G1436" s="154">
        <v>7.5</v>
      </c>
    </row>
    <row r="1437" spans="1:7" s="32" customFormat="1" x14ac:dyDescent="0.2">
      <c r="A1437" s="234" t="s">
        <v>122</v>
      </c>
      <c r="B1437" s="235"/>
      <c r="C1437" s="235"/>
      <c r="D1437" s="235"/>
      <c r="E1437" s="235"/>
      <c r="F1437" s="235"/>
      <c r="G1437" s="154">
        <v>0</v>
      </c>
    </row>
    <row r="1438" spans="1:7" s="32" customFormat="1" x14ac:dyDescent="0.2">
      <c r="A1438" s="234" t="s">
        <v>123</v>
      </c>
      <c r="B1438" s="235"/>
      <c r="C1438" s="235"/>
      <c r="D1438" s="235"/>
      <c r="E1438" s="235"/>
      <c r="F1438" s="235"/>
      <c r="G1438" s="154">
        <v>20.09</v>
      </c>
    </row>
    <row r="1439" spans="1:7" s="32" customFormat="1" x14ac:dyDescent="0.2">
      <c r="A1439" s="234" t="s">
        <v>124</v>
      </c>
      <c r="B1439" s="235"/>
      <c r="C1439" s="235"/>
      <c r="D1439" s="235"/>
      <c r="E1439" s="235"/>
      <c r="F1439" s="235"/>
      <c r="G1439" s="155">
        <f>ROUND(G1434+G1438,2)</f>
        <v>43.22</v>
      </c>
    </row>
    <row r="1440" spans="1:7" s="32" customFormat="1" x14ac:dyDescent="0.2">
      <c r="A1440" s="234" t="s">
        <v>125</v>
      </c>
      <c r="B1440" s="235"/>
      <c r="C1440" s="235"/>
      <c r="D1440" s="235"/>
      <c r="E1440" s="235"/>
      <c r="F1440" s="235"/>
      <c r="G1440" s="154">
        <v>2.1</v>
      </c>
    </row>
    <row r="1441" spans="1:7" s="32" customFormat="1" x14ac:dyDescent="0.2">
      <c r="A1441" s="234" t="s">
        <v>126</v>
      </c>
      <c r="B1441" s="235"/>
      <c r="C1441" s="235"/>
      <c r="D1441" s="235"/>
      <c r="E1441" s="235"/>
      <c r="F1441" s="235"/>
      <c r="G1441" s="155">
        <f>ROUND(G1439*G1440,2)</f>
        <v>90.76</v>
      </c>
    </row>
    <row r="1442" spans="1:7" s="32" customFormat="1" x14ac:dyDescent="0.2">
      <c r="A1442" s="236"/>
      <c r="B1442" s="237"/>
      <c r="C1442" s="237"/>
      <c r="D1442" s="237"/>
      <c r="E1442" s="237"/>
      <c r="F1442" s="237"/>
      <c r="G1442" s="238"/>
    </row>
    <row r="1443" spans="1:7" s="32" customFormat="1" ht="38.25" x14ac:dyDescent="0.2">
      <c r="A1443" s="147" t="s">
        <v>480</v>
      </c>
      <c r="B1443" s="148" t="s">
        <v>481</v>
      </c>
      <c r="C1443" s="149" t="s">
        <v>112</v>
      </c>
      <c r="D1443" s="149" t="s">
        <v>40</v>
      </c>
      <c r="E1443" s="150"/>
      <c r="F1443" s="146"/>
      <c r="G1443" s="151"/>
    </row>
    <row r="1444" spans="1:7" s="32" customFormat="1" x14ac:dyDescent="0.2">
      <c r="A1444" s="152" t="s">
        <v>404</v>
      </c>
      <c r="B1444" s="153" t="s">
        <v>405</v>
      </c>
      <c r="C1444" s="145" t="s">
        <v>128</v>
      </c>
      <c r="D1444" s="145" t="s">
        <v>38</v>
      </c>
      <c r="E1444" s="150">
        <v>2.0000000000000001E-4</v>
      </c>
      <c r="F1444" s="146">
        <v>215.52</v>
      </c>
      <c r="G1444" s="151">
        <v>0.04</v>
      </c>
    </row>
    <row r="1445" spans="1:7" s="32" customFormat="1" x14ac:dyDescent="0.2">
      <c r="A1445" s="152">
        <v>1106</v>
      </c>
      <c r="B1445" s="153" t="s">
        <v>230</v>
      </c>
      <c r="C1445" s="145" t="s">
        <v>128</v>
      </c>
      <c r="D1445" s="145" t="s">
        <v>39</v>
      </c>
      <c r="E1445" s="150">
        <v>3.5999999999999997E-2</v>
      </c>
      <c r="F1445" s="146">
        <v>1.1399999999999999</v>
      </c>
      <c r="G1445" s="151">
        <v>0.04</v>
      </c>
    </row>
    <row r="1446" spans="1:7" s="32" customFormat="1" x14ac:dyDescent="0.2">
      <c r="A1446" s="152">
        <v>1379</v>
      </c>
      <c r="B1446" s="153" t="s">
        <v>227</v>
      </c>
      <c r="C1446" s="145" t="s">
        <v>128</v>
      </c>
      <c r="D1446" s="145" t="s">
        <v>39</v>
      </c>
      <c r="E1446" s="150">
        <v>0.03</v>
      </c>
      <c r="F1446" s="146">
        <v>0.67</v>
      </c>
      <c r="G1446" s="151">
        <v>0.02</v>
      </c>
    </row>
    <row r="1447" spans="1:7" s="32" customFormat="1" x14ac:dyDescent="0.2">
      <c r="A1447" s="152" t="s">
        <v>186</v>
      </c>
      <c r="B1447" s="153" t="s">
        <v>187</v>
      </c>
      <c r="C1447" s="145" t="s">
        <v>112</v>
      </c>
      <c r="D1447" s="145" t="s">
        <v>115</v>
      </c>
      <c r="E1447" s="150">
        <v>0.15</v>
      </c>
      <c r="F1447" s="146">
        <v>21.66</v>
      </c>
      <c r="G1447" s="151">
        <v>3.25</v>
      </c>
    </row>
    <row r="1448" spans="1:7" s="32" customFormat="1" ht="25.5" x14ac:dyDescent="0.2">
      <c r="A1448" s="152" t="s">
        <v>150</v>
      </c>
      <c r="B1448" s="153" t="s">
        <v>151</v>
      </c>
      <c r="C1448" s="145" t="s">
        <v>112</v>
      </c>
      <c r="D1448" s="145" t="s">
        <v>115</v>
      </c>
      <c r="E1448" s="150">
        <v>0.1</v>
      </c>
      <c r="F1448" s="146">
        <v>19.41</v>
      </c>
      <c r="G1448" s="151">
        <v>1.94</v>
      </c>
    </row>
    <row r="1449" spans="1:7" s="32" customFormat="1" x14ac:dyDescent="0.2">
      <c r="A1449" s="234" t="s">
        <v>118</v>
      </c>
      <c r="B1449" s="235"/>
      <c r="C1449" s="235"/>
      <c r="D1449" s="235"/>
      <c r="E1449" s="235"/>
      <c r="F1449" s="235"/>
      <c r="G1449" s="154">
        <v>2.87</v>
      </c>
    </row>
    <row r="1450" spans="1:7" s="32" customFormat="1" x14ac:dyDescent="0.2">
      <c r="A1450" s="234" t="s">
        <v>119</v>
      </c>
      <c r="B1450" s="235"/>
      <c r="C1450" s="235"/>
      <c r="D1450" s="235"/>
      <c r="E1450" s="235"/>
      <c r="F1450" s="235"/>
      <c r="G1450" s="154">
        <v>2.42</v>
      </c>
    </row>
    <row r="1451" spans="1:7" s="32" customFormat="1" ht="12.6" customHeight="1" x14ac:dyDescent="0.2">
      <c r="A1451" s="234" t="s">
        <v>120</v>
      </c>
      <c r="B1451" s="235"/>
      <c r="C1451" s="235"/>
      <c r="D1451" s="235"/>
      <c r="E1451" s="235"/>
      <c r="F1451" s="235"/>
      <c r="G1451" s="155">
        <v>5.29</v>
      </c>
    </row>
    <row r="1452" spans="1:7" s="32" customFormat="1" x14ac:dyDescent="0.2">
      <c r="A1452" s="234" t="s">
        <v>1019</v>
      </c>
      <c r="B1452" s="235"/>
      <c r="C1452" s="235"/>
      <c r="D1452" s="235"/>
      <c r="E1452" s="235"/>
      <c r="F1452" s="235"/>
      <c r="G1452" s="154">
        <v>3.31</v>
      </c>
    </row>
    <row r="1453" spans="1:7" s="32" customFormat="1" x14ac:dyDescent="0.2">
      <c r="A1453" s="234" t="s">
        <v>121</v>
      </c>
      <c r="B1453" s="235"/>
      <c r="C1453" s="235"/>
      <c r="D1453" s="235"/>
      <c r="E1453" s="235"/>
      <c r="F1453" s="235"/>
      <c r="G1453" s="154">
        <v>1.81</v>
      </c>
    </row>
    <row r="1454" spans="1:7" s="32" customFormat="1" x14ac:dyDescent="0.2">
      <c r="A1454" s="234" t="s">
        <v>122</v>
      </c>
      <c r="B1454" s="235"/>
      <c r="C1454" s="235"/>
      <c r="D1454" s="235"/>
      <c r="E1454" s="235"/>
      <c r="F1454" s="235"/>
      <c r="G1454" s="154">
        <v>0</v>
      </c>
    </row>
    <row r="1455" spans="1:7" s="32" customFormat="1" x14ac:dyDescent="0.2">
      <c r="A1455" s="234" t="s">
        <v>123</v>
      </c>
      <c r="B1455" s="235"/>
      <c r="C1455" s="235"/>
      <c r="D1455" s="235"/>
      <c r="E1455" s="235"/>
      <c r="F1455" s="235"/>
      <c r="G1455" s="154">
        <v>5.12</v>
      </c>
    </row>
    <row r="1456" spans="1:7" s="32" customFormat="1" x14ac:dyDescent="0.2">
      <c r="A1456" s="234" t="s">
        <v>124</v>
      </c>
      <c r="B1456" s="235"/>
      <c r="C1456" s="235"/>
      <c r="D1456" s="235"/>
      <c r="E1456" s="235"/>
      <c r="F1456" s="235"/>
      <c r="G1456" s="155">
        <f>ROUND(G1451+G1455,2)</f>
        <v>10.41</v>
      </c>
    </row>
    <row r="1457" spans="1:7" s="32" customFormat="1" x14ac:dyDescent="0.2">
      <c r="A1457" s="234" t="s">
        <v>125</v>
      </c>
      <c r="B1457" s="235"/>
      <c r="C1457" s="235"/>
      <c r="D1457" s="235"/>
      <c r="E1457" s="235"/>
      <c r="F1457" s="235"/>
      <c r="G1457" s="154">
        <v>50</v>
      </c>
    </row>
    <row r="1458" spans="1:7" s="32" customFormat="1" x14ac:dyDescent="0.2">
      <c r="A1458" s="234" t="s">
        <v>126</v>
      </c>
      <c r="B1458" s="235"/>
      <c r="C1458" s="235"/>
      <c r="D1458" s="235"/>
      <c r="E1458" s="235"/>
      <c r="F1458" s="235"/>
      <c r="G1458" s="155">
        <f>ROUND(G1456*G1457,2)</f>
        <v>520.5</v>
      </c>
    </row>
    <row r="1459" spans="1:7" s="32" customFormat="1" x14ac:dyDescent="0.2">
      <c r="A1459" s="236"/>
      <c r="B1459" s="237"/>
      <c r="C1459" s="237"/>
      <c r="D1459" s="237"/>
      <c r="E1459" s="237"/>
      <c r="F1459" s="237"/>
      <c r="G1459" s="238"/>
    </row>
    <row r="1460" spans="1:7" s="32" customFormat="1" ht="12.6" customHeight="1" x14ac:dyDescent="0.2">
      <c r="A1460" s="147" t="s">
        <v>401</v>
      </c>
      <c r="B1460" s="232" t="s">
        <v>245</v>
      </c>
      <c r="C1460" s="232"/>
      <c r="D1460" s="232"/>
      <c r="E1460" s="232"/>
      <c r="F1460" s="232"/>
      <c r="G1460" s="233"/>
    </row>
    <row r="1461" spans="1:7" s="32" customFormat="1" ht="38.25" x14ac:dyDescent="0.2">
      <c r="A1461" s="147" t="s">
        <v>482</v>
      </c>
      <c r="B1461" s="148" t="s">
        <v>483</v>
      </c>
      <c r="C1461" s="149" t="s">
        <v>112</v>
      </c>
      <c r="D1461" s="149" t="s">
        <v>37</v>
      </c>
      <c r="E1461" s="150"/>
      <c r="F1461" s="146"/>
      <c r="G1461" s="151"/>
    </row>
    <row r="1462" spans="1:7" s="32" customFormat="1" ht="63.75" x14ac:dyDescent="0.2">
      <c r="A1462" s="152">
        <v>4710</v>
      </c>
      <c r="B1462" s="153" t="s">
        <v>588</v>
      </c>
      <c r="C1462" s="145" t="s">
        <v>128</v>
      </c>
      <c r="D1462" s="145" t="s">
        <v>37</v>
      </c>
      <c r="E1462" s="150">
        <v>1.075</v>
      </c>
      <c r="F1462" s="146">
        <v>255.82</v>
      </c>
      <c r="G1462" s="151">
        <v>275.01</v>
      </c>
    </row>
    <row r="1463" spans="1:7" s="32" customFormat="1" ht="51" x14ac:dyDescent="0.2">
      <c r="A1463" s="152" t="s">
        <v>589</v>
      </c>
      <c r="B1463" s="153" t="s">
        <v>590</v>
      </c>
      <c r="C1463" s="145" t="s">
        <v>112</v>
      </c>
      <c r="D1463" s="145" t="s">
        <v>38</v>
      </c>
      <c r="E1463" s="150">
        <v>3.0700000000000002E-2</v>
      </c>
      <c r="F1463" s="146">
        <v>584.9</v>
      </c>
      <c r="G1463" s="151">
        <v>17.96</v>
      </c>
    </row>
    <row r="1464" spans="1:7" s="32" customFormat="1" x14ac:dyDescent="0.2">
      <c r="A1464" s="152" t="s">
        <v>186</v>
      </c>
      <c r="B1464" s="153" t="s">
        <v>187</v>
      </c>
      <c r="C1464" s="145" t="s">
        <v>112</v>
      </c>
      <c r="D1464" s="145" t="s">
        <v>115</v>
      </c>
      <c r="E1464" s="150">
        <v>1</v>
      </c>
      <c r="F1464" s="146">
        <v>21.66</v>
      </c>
      <c r="G1464" s="151">
        <v>21.66</v>
      </c>
    </row>
    <row r="1465" spans="1:7" s="32" customFormat="1" ht="12.75" customHeight="1" x14ac:dyDescent="0.2">
      <c r="A1465" s="152" t="s">
        <v>150</v>
      </c>
      <c r="B1465" s="153" t="s">
        <v>151</v>
      </c>
      <c r="C1465" s="145" t="s">
        <v>112</v>
      </c>
      <c r="D1465" s="145" t="s">
        <v>115</v>
      </c>
      <c r="E1465" s="150">
        <v>1</v>
      </c>
      <c r="F1465" s="146">
        <v>19.41</v>
      </c>
      <c r="G1465" s="151">
        <v>19.41</v>
      </c>
    </row>
    <row r="1466" spans="1:7" s="32" customFormat="1" x14ac:dyDescent="0.2">
      <c r="A1466" s="234" t="s">
        <v>118</v>
      </c>
      <c r="B1466" s="235"/>
      <c r="C1466" s="235"/>
      <c r="D1466" s="235"/>
      <c r="E1466" s="235"/>
      <c r="F1466" s="235"/>
      <c r="G1466" s="154">
        <v>24.23</v>
      </c>
    </row>
    <row r="1467" spans="1:7" s="32" customFormat="1" x14ac:dyDescent="0.2">
      <c r="A1467" s="234" t="s">
        <v>119</v>
      </c>
      <c r="B1467" s="235"/>
      <c r="C1467" s="235"/>
      <c r="D1467" s="235"/>
      <c r="E1467" s="235"/>
      <c r="F1467" s="235"/>
      <c r="G1467" s="154">
        <v>309.79999999999995</v>
      </c>
    </row>
    <row r="1468" spans="1:7" s="32" customFormat="1" x14ac:dyDescent="0.2">
      <c r="A1468" s="234" t="s">
        <v>120</v>
      </c>
      <c r="B1468" s="235"/>
      <c r="C1468" s="235"/>
      <c r="D1468" s="235"/>
      <c r="E1468" s="235"/>
      <c r="F1468" s="235"/>
      <c r="G1468" s="155">
        <v>334.03</v>
      </c>
    </row>
    <row r="1469" spans="1:7" s="32" customFormat="1" x14ac:dyDescent="0.2">
      <c r="A1469" s="234" t="s">
        <v>1019</v>
      </c>
      <c r="B1469" s="235"/>
      <c r="C1469" s="235"/>
      <c r="D1469" s="235"/>
      <c r="E1469" s="235"/>
      <c r="F1469" s="235"/>
      <c r="G1469" s="154">
        <v>27.87</v>
      </c>
    </row>
    <row r="1470" spans="1:7" s="32" customFormat="1" x14ac:dyDescent="0.2">
      <c r="A1470" s="234" t="s">
        <v>121</v>
      </c>
      <c r="B1470" s="235"/>
      <c r="C1470" s="235"/>
      <c r="D1470" s="235"/>
      <c r="E1470" s="235"/>
      <c r="F1470" s="235"/>
      <c r="G1470" s="154">
        <v>76</v>
      </c>
    </row>
    <row r="1471" spans="1:7" s="32" customFormat="1" x14ac:dyDescent="0.2">
      <c r="A1471" s="234" t="s">
        <v>122</v>
      </c>
      <c r="B1471" s="235"/>
      <c r="C1471" s="235"/>
      <c r="D1471" s="235"/>
      <c r="E1471" s="235"/>
      <c r="F1471" s="235"/>
      <c r="G1471" s="154">
        <v>0</v>
      </c>
    </row>
    <row r="1472" spans="1:7" s="32" customFormat="1" x14ac:dyDescent="0.2">
      <c r="A1472" s="234" t="s">
        <v>123</v>
      </c>
      <c r="B1472" s="235"/>
      <c r="C1472" s="235"/>
      <c r="D1472" s="235"/>
      <c r="E1472" s="235"/>
      <c r="F1472" s="235"/>
      <c r="G1472" s="154">
        <v>103.87</v>
      </c>
    </row>
    <row r="1473" spans="1:7" s="32" customFormat="1" x14ac:dyDescent="0.2">
      <c r="A1473" s="234" t="s">
        <v>124</v>
      </c>
      <c r="B1473" s="235"/>
      <c r="C1473" s="235"/>
      <c r="D1473" s="235"/>
      <c r="E1473" s="235"/>
      <c r="F1473" s="235"/>
      <c r="G1473" s="155">
        <f>ROUND(G1468+G1472,2)</f>
        <v>437.9</v>
      </c>
    </row>
    <row r="1474" spans="1:7" s="32" customFormat="1" x14ac:dyDescent="0.2">
      <c r="A1474" s="234" t="s">
        <v>125</v>
      </c>
      <c r="B1474" s="235"/>
      <c r="C1474" s="235"/>
      <c r="D1474" s="235"/>
      <c r="E1474" s="235"/>
      <c r="F1474" s="235"/>
      <c r="G1474" s="154">
        <v>44.5</v>
      </c>
    </row>
    <row r="1475" spans="1:7" s="32" customFormat="1" x14ac:dyDescent="0.2">
      <c r="A1475" s="234" t="s">
        <v>126</v>
      </c>
      <c r="B1475" s="235"/>
      <c r="C1475" s="235"/>
      <c r="D1475" s="235"/>
      <c r="E1475" s="235"/>
      <c r="F1475" s="235"/>
      <c r="G1475" s="155">
        <f>ROUND(G1473*G1474,2)</f>
        <v>19486.55</v>
      </c>
    </row>
    <row r="1476" spans="1:7" s="32" customFormat="1" x14ac:dyDescent="0.2">
      <c r="A1476" s="236"/>
      <c r="B1476" s="237"/>
      <c r="C1476" s="237"/>
      <c r="D1476" s="237"/>
      <c r="E1476" s="237"/>
      <c r="F1476" s="237"/>
      <c r="G1476" s="238"/>
    </row>
    <row r="1477" spans="1:7" s="32" customFormat="1" ht="38.25" x14ac:dyDescent="0.2">
      <c r="A1477" s="147" t="s">
        <v>943</v>
      </c>
      <c r="B1477" s="148" t="s">
        <v>838</v>
      </c>
      <c r="C1477" s="149" t="s">
        <v>112</v>
      </c>
      <c r="D1477" s="149" t="s">
        <v>37</v>
      </c>
      <c r="E1477" s="150"/>
      <c r="F1477" s="146"/>
      <c r="G1477" s="151"/>
    </row>
    <row r="1478" spans="1:7" s="32" customFormat="1" x14ac:dyDescent="0.2">
      <c r="A1478" s="152">
        <v>12815</v>
      </c>
      <c r="B1478" s="153" t="s">
        <v>778</v>
      </c>
      <c r="C1478" s="145" t="s">
        <v>128</v>
      </c>
      <c r="D1478" s="145" t="s">
        <v>35</v>
      </c>
      <c r="E1478" s="150">
        <v>0.01</v>
      </c>
      <c r="F1478" s="146">
        <v>14.35</v>
      </c>
      <c r="G1478" s="151">
        <v>0.14000000000000001</v>
      </c>
    </row>
    <row r="1479" spans="1:7" s="32" customFormat="1" x14ac:dyDescent="0.2">
      <c r="A1479" s="152">
        <v>44072</v>
      </c>
      <c r="B1479" s="153" t="s">
        <v>944</v>
      </c>
      <c r="C1479" s="145" t="s">
        <v>128</v>
      </c>
      <c r="D1479" s="145" t="s">
        <v>204</v>
      </c>
      <c r="E1479" s="150">
        <v>0.2016</v>
      </c>
      <c r="F1479" s="146">
        <v>143.19999999999999</v>
      </c>
      <c r="G1479" s="151">
        <v>28.87</v>
      </c>
    </row>
    <row r="1480" spans="1:7" s="32" customFormat="1" x14ac:dyDescent="0.2">
      <c r="A1480" s="152">
        <v>5330</v>
      </c>
      <c r="B1480" s="153" t="s">
        <v>945</v>
      </c>
      <c r="C1480" s="145" t="s">
        <v>128</v>
      </c>
      <c r="D1480" s="145" t="s">
        <v>204</v>
      </c>
      <c r="E1480" s="150">
        <v>6.4000000000000001E-2</v>
      </c>
      <c r="F1480" s="146">
        <v>57.39</v>
      </c>
      <c r="G1480" s="151">
        <v>3.67</v>
      </c>
    </row>
    <row r="1481" spans="1:7" s="32" customFormat="1" x14ac:dyDescent="0.2">
      <c r="A1481" s="152">
        <v>7304</v>
      </c>
      <c r="B1481" s="153" t="s">
        <v>946</v>
      </c>
      <c r="C1481" s="145" t="s">
        <v>128</v>
      </c>
      <c r="D1481" s="145" t="s">
        <v>204</v>
      </c>
      <c r="E1481" s="150">
        <v>0.32200000000000001</v>
      </c>
      <c r="F1481" s="146">
        <v>95.11</v>
      </c>
      <c r="G1481" s="151">
        <v>30.63</v>
      </c>
    </row>
    <row r="1482" spans="1:7" s="32" customFormat="1" x14ac:dyDescent="0.2">
      <c r="A1482" s="152" t="s">
        <v>231</v>
      </c>
      <c r="B1482" s="153" t="s">
        <v>232</v>
      </c>
      <c r="C1482" s="145" t="s">
        <v>112</v>
      </c>
      <c r="D1482" s="145" t="s">
        <v>115</v>
      </c>
      <c r="E1482" s="150">
        <v>0.27500000000000002</v>
      </c>
      <c r="F1482" s="146">
        <v>23.33</v>
      </c>
      <c r="G1482" s="151">
        <v>6.42</v>
      </c>
    </row>
    <row r="1483" spans="1:7" s="32" customFormat="1" ht="25.5" x14ac:dyDescent="0.2">
      <c r="A1483" s="152" t="s">
        <v>150</v>
      </c>
      <c r="B1483" s="153" t="s">
        <v>151</v>
      </c>
      <c r="C1483" s="145" t="s">
        <v>112</v>
      </c>
      <c r="D1483" s="145" t="s">
        <v>115</v>
      </c>
      <c r="E1483" s="150">
        <v>0.115</v>
      </c>
      <c r="F1483" s="146">
        <v>19.41</v>
      </c>
      <c r="G1483" s="151">
        <v>2.23</v>
      </c>
    </row>
    <row r="1484" spans="1:7" s="32" customFormat="1" x14ac:dyDescent="0.2">
      <c r="A1484" s="234" t="s">
        <v>118</v>
      </c>
      <c r="B1484" s="235"/>
      <c r="C1484" s="235"/>
      <c r="D1484" s="235"/>
      <c r="E1484" s="235"/>
      <c r="F1484" s="235"/>
      <c r="G1484" s="154">
        <v>4.55</v>
      </c>
    </row>
    <row r="1485" spans="1:7" s="32" customFormat="1" x14ac:dyDescent="0.2">
      <c r="A1485" s="234" t="s">
        <v>119</v>
      </c>
      <c r="B1485" s="235"/>
      <c r="C1485" s="235"/>
      <c r="D1485" s="235"/>
      <c r="E1485" s="235"/>
      <c r="F1485" s="235"/>
      <c r="G1485" s="154">
        <v>67.41</v>
      </c>
    </row>
    <row r="1486" spans="1:7" s="32" customFormat="1" x14ac:dyDescent="0.2">
      <c r="A1486" s="234" t="s">
        <v>120</v>
      </c>
      <c r="B1486" s="235"/>
      <c r="C1486" s="235"/>
      <c r="D1486" s="235"/>
      <c r="E1486" s="235"/>
      <c r="F1486" s="235"/>
      <c r="G1486" s="155">
        <v>71.959999999999994</v>
      </c>
    </row>
    <row r="1487" spans="1:7" s="32" customFormat="1" x14ac:dyDescent="0.2">
      <c r="A1487" s="234" t="s">
        <v>1019</v>
      </c>
      <c r="B1487" s="235"/>
      <c r="C1487" s="235"/>
      <c r="D1487" s="235"/>
      <c r="E1487" s="235"/>
      <c r="F1487" s="235"/>
      <c r="G1487" s="154">
        <v>5.24</v>
      </c>
    </row>
    <row r="1488" spans="1:7" s="32" customFormat="1" x14ac:dyDescent="0.2">
      <c r="A1488" s="234" t="s">
        <v>121</v>
      </c>
      <c r="B1488" s="235"/>
      <c r="C1488" s="235"/>
      <c r="D1488" s="235"/>
      <c r="E1488" s="235"/>
      <c r="F1488" s="235"/>
      <c r="G1488" s="154">
        <v>16.21</v>
      </c>
    </row>
    <row r="1489" spans="1:7" s="32" customFormat="1" x14ac:dyDescent="0.2">
      <c r="A1489" s="234" t="s">
        <v>122</v>
      </c>
      <c r="B1489" s="235"/>
      <c r="C1489" s="235"/>
      <c r="D1489" s="235"/>
      <c r="E1489" s="235"/>
      <c r="F1489" s="235"/>
      <c r="G1489" s="154">
        <v>0</v>
      </c>
    </row>
    <row r="1490" spans="1:7" s="32" customFormat="1" x14ac:dyDescent="0.2">
      <c r="A1490" s="234" t="s">
        <v>123</v>
      </c>
      <c r="B1490" s="235"/>
      <c r="C1490" s="235"/>
      <c r="D1490" s="235"/>
      <c r="E1490" s="235"/>
      <c r="F1490" s="235"/>
      <c r="G1490" s="154">
        <v>21.450000000000003</v>
      </c>
    </row>
    <row r="1491" spans="1:7" s="32" customFormat="1" x14ac:dyDescent="0.2">
      <c r="A1491" s="234" t="s">
        <v>124</v>
      </c>
      <c r="B1491" s="235"/>
      <c r="C1491" s="235"/>
      <c r="D1491" s="235"/>
      <c r="E1491" s="235"/>
      <c r="F1491" s="235"/>
      <c r="G1491" s="155">
        <f>ROUND(G1486+G1490,2)</f>
        <v>93.41</v>
      </c>
    </row>
    <row r="1492" spans="1:7" s="32" customFormat="1" x14ac:dyDescent="0.2">
      <c r="A1492" s="234" t="s">
        <v>125</v>
      </c>
      <c r="B1492" s="235"/>
      <c r="C1492" s="235"/>
      <c r="D1492" s="235"/>
      <c r="E1492" s="235"/>
      <c r="F1492" s="235"/>
      <c r="G1492" s="154">
        <v>15.82</v>
      </c>
    </row>
    <row r="1493" spans="1:7" s="32" customFormat="1" x14ac:dyDescent="0.2">
      <c r="A1493" s="234" t="s">
        <v>126</v>
      </c>
      <c r="B1493" s="235"/>
      <c r="C1493" s="235"/>
      <c r="D1493" s="235"/>
      <c r="E1493" s="235"/>
      <c r="F1493" s="235"/>
      <c r="G1493" s="155">
        <f>ROUND(G1491*G1492,2)</f>
        <v>1477.75</v>
      </c>
    </row>
    <row r="1494" spans="1:7" s="32" customFormat="1" x14ac:dyDescent="0.2">
      <c r="A1494" s="236"/>
      <c r="B1494" s="237"/>
      <c r="C1494" s="237"/>
      <c r="D1494" s="237"/>
      <c r="E1494" s="237"/>
      <c r="F1494" s="237"/>
      <c r="G1494" s="238"/>
    </row>
    <row r="1495" spans="1:7" s="32" customFormat="1" ht="38.25" x14ac:dyDescent="0.2">
      <c r="A1495" s="147" t="s">
        <v>484</v>
      </c>
      <c r="B1495" s="148" t="s">
        <v>485</v>
      </c>
      <c r="C1495" s="149" t="s">
        <v>112</v>
      </c>
      <c r="D1495" s="149" t="s">
        <v>37</v>
      </c>
      <c r="E1495" s="150"/>
      <c r="F1495" s="146"/>
      <c r="G1495" s="151"/>
    </row>
    <row r="1496" spans="1:7" s="32" customFormat="1" x14ac:dyDescent="0.2">
      <c r="A1496" s="152">
        <v>34353</v>
      </c>
      <c r="B1496" s="153" t="s">
        <v>591</v>
      </c>
      <c r="C1496" s="145" t="s">
        <v>128</v>
      </c>
      <c r="D1496" s="145" t="s">
        <v>39</v>
      </c>
      <c r="E1496" s="150">
        <v>8.6199999999999992</v>
      </c>
      <c r="F1496" s="146">
        <v>1.49</v>
      </c>
      <c r="G1496" s="151">
        <v>12.84</v>
      </c>
    </row>
    <row r="1497" spans="1:7" s="32" customFormat="1" x14ac:dyDescent="0.2">
      <c r="A1497" s="152">
        <v>34357</v>
      </c>
      <c r="B1497" s="153" t="s">
        <v>571</v>
      </c>
      <c r="C1497" s="145" t="s">
        <v>128</v>
      </c>
      <c r="D1497" s="145" t="s">
        <v>39</v>
      </c>
      <c r="E1497" s="150">
        <v>0.24</v>
      </c>
      <c r="F1497" s="146">
        <v>4.6900000000000004</v>
      </c>
      <c r="G1497" s="151">
        <v>1.1299999999999999</v>
      </c>
    </row>
    <row r="1498" spans="1:7" s="32" customFormat="1" ht="51" x14ac:dyDescent="0.2">
      <c r="A1498" s="152">
        <v>36178</v>
      </c>
      <c r="B1498" s="153" t="s">
        <v>592</v>
      </c>
      <c r="C1498" s="145" t="s">
        <v>128</v>
      </c>
      <c r="D1498" s="145" t="s">
        <v>35</v>
      </c>
      <c r="E1498" s="150">
        <v>6.4375</v>
      </c>
      <c r="F1498" s="146">
        <v>18.3</v>
      </c>
      <c r="G1498" s="151">
        <v>117.81</v>
      </c>
    </row>
    <row r="1499" spans="1:7" s="32" customFormat="1" x14ac:dyDescent="0.2">
      <c r="A1499" s="152" t="s">
        <v>186</v>
      </c>
      <c r="B1499" s="153" t="s">
        <v>187</v>
      </c>
      <c r="C1499" s="145" t="s">
        <v>112</v>
      </c>
      <c r="D1499" s="145" t="s">
        <v>115</v>
      </c>
      <c r="E1499" s="150">
        <v>0.63900000000000001</v>
      </c>
      <c r="F1499" s="146">
        <v>21.66</v>
      </c>
      <c r="G1499" s="151">
        <v>13.84</v>
      </c>
    </row>
    <row r="1500" spans="1:7" s="32" customFormat="1" ht="25.5" x14ac:dyDescent="0.2">
      <c r="A1500" s="152" t="s">
        <v>150</v>
      </c>
      <c r="B1500" s="153" t="s">
        <v>151</v>
      </c>
      <c r="C1500" s="145" t="s">
        <v>112</v>
      </c>
      <c r="D1500" s="145" t="s">
        <v>115</v>
      </c>
      <c r="E1500" s="150">
        <v>1.2789999999999999</v>
      </c>
      <c r="F1500" s="146">
        <v>19.41</v>
      </c>
      <c r="G1500" s="151">
        <v>24.83</v>
      </c>
    </row>
    <row r="1501" spans="1:7" s="32" customFormat="1" x14ac:dyDescent="0.2">
      <c r="A1501" s="234" t="s">
        <v>118</v>
      </c>
      <c r="B1501" s="235"/>
      <c r="C1501" s="235"/>
      <c r="D1501" s="235"/>
      <c r="E1501" s="235"/>
      <c r="F1501" s="235"/>
      <c r="G1501" s="154">
        <v>20.96</v>
      </c>
    </row>
    <row r="1502" spans="1:7" s="32" customFormat="1" x14ac:dyDescent="0.2">
      <c r="A1502" s="234" t="s">
        <v>119</v>
      </c>
      <c r="B1502" s="235"/>
      <c r="C1502" s="235"/>
      <c r="D1502" s="235"/>
      <c r="E1502" s="235"/>
      <c r="F1502" s="235"/>
      <c r="G1502" s="154">
        <v>149.47999999999999</v>
      </c>
    </row>
    <row r="1503" spans="1:7" s="32" customFormat="1" x14ac:dyDescent="0.2">
      <c r="A1503" s="234" t="s">
        <v>120</v>
      </c>
      <c r="B1503" s="235"/>
      <c r="C1503" s="235"/>
      <c r="D1503" s="235"/>
      <c r="E1503" s="235"/>
      <c r="F1503" s="235"/>
      <c r="G1503" s="155">
        <v>170.44</v>
      </c>
    </row>
    <row r="1504" spans="1:7" s="32" customFormat="1" x14ac:dyDescent="0.2">
      <c r="A1504" s="234" t="s">
        <v>1019</v>
      </c>
      <c r="B1504" s="235"/>
      <c r="C1504" s="235"/>
      <c r="D1504" s="235"/>
      <c r="E1504" s="235"/>
      <c r="F1504" s="235"/>
      <c r="G1504" s="154">
        <v>24.11</v>
      </c>
    </row>
    <row r="1505" spans="1:7" s="32" customFormat="1" x14ac:dyDescent="0.2">
      <c r="A1505" s="234" t="s">
        <v>121</v>
      </c>
      <c r="B1505" s="235"/>
      <c r="C1505" s="235"/>
      <c r="D1505" s="235"/>
      <c r="E1505" s="235"/>
      <c r="F1505" s="235"/>
      <c r="G1505" s="154">
        <v>40.86</v>
      </c>
    </row>
    <row r="1506" spans="1:7" s="32" customFormat="1" x14ac:dyDescent="0.2">
      <c r="A1506" s="234" t="s">
        <v>122</v>
      </c>
      <c r="B1506" s="235"/>
      <c r="C1506" s="235"/>
      <c r="D1506" s="235"/>
      <c r="E1506" s="235"/>
      <c r="F1506" s="235"/>
      <c r="G1506" s="154">
        <v>0</v>
      </c>
    </row>
    <row r="1507" spans="1:7" s="32" customFormat="1" x14ac:dyDescent="0.2">
      <c r="A1507" s="234" t="s">
        <v>123</v>
      </c>
      <c r="B1507" s="235"/>
      <c r="C1507" s="235"/>
      <c r="D1507" s="235"/>
      <c r="E1507" s="235"/>
      <c r="F1507" s="235"/>
      <c r="G1507" s="154">
        <v>64.97</v>
      </c>
    </row>
    <row r="1508" spans="1:7" s="32" customFormat="1" x14ac:dyDescent="0.2">
      <c r="A1508" s="234" t="s">
        <v>124</v>
      </c>
      <c r="B1508" s="235"/>
      <c r="C1508" s="235"/>
      <c r="D1508" s="235"/>
      <c r="E1508" s="235"/>
      <c r="F1508" s="235"/>
      <c r="G1508" s="155">
        <f>ROUND(G1503+G1507,2)</f>
        <v>235.41</v>
      </c>
    </row>
    <row r="1509" spans="1:7" s="32" customFormat="1" x14ac:dyDescent="0.2">
      <c r="A1509" s="234" t="s">
        <v>125</v>
      </c>
      <c r="B1509" s="235"/>
      <c r="C1509" s="235"/>
      <c r="D1509" s="235"/>
      <c r="E1509" s="235"/>
      <c r="F1509" s="235"/>
      <c r="G1509" s="154">
        <v>10</v>
      </c>
    </row>
    <row r="1510" spans="1:7" s="32" customFormat="1" x14ac:dyDescent="0.2">
      <c r="A1510" s="234" t="s">
        <v>126</v>
      </c>
      <c r="B1510" s="235"/>
      <c r="C1510" s="235"/>
      <c r="D1510" s="235"/>
      <c r="E1510" s="235"/>
      <c r="F1510" s="235"/>
      <c r="G1510" s="155">
        <f>ROUND(G1508*G1509,2)</f>
        <v>2354.1</v>
      </c>
    </row>
    <row r="1511" spans="1:7" s="32" customFormat="1" x14ac:dyDescent="0.2">
      <c r="A1511" s="236"/>
      <c r="B1511" s="237"/>
      <c r="C1511" s="237"/>
      <c r="D1511" s="237"/>
      <c r="E1511" s="237"/>
      <c r="F1511" s="237"/>
      <c r="G1511" s="238"/>
    </row>
    <row r="1512" spans="1:7" s="32" customFormat="1" ht="25.5" x14ac:dyDescent="0.2">
      <c r="A1512" s="147" t="s">
        <v>537</v>
      </c>
      <c r="B1512" s="148" t="s">
        <v>538</v>
      </c>
      <c r="C1512" s="149" t="s">
        <v>112</v>
      </c>
      <c r="D1512" s="149" t="s">
        <v>37</v>
      </c>
      <c r="E1512" s="150"/>
      <c r="F1512" s="146"/>
      <c r="G1512" s="151"/>
    </row>
    <row r="1513" spans="1:7" s="32" customFormat="1" x14ac:dyDescent="0.2">
      <c r="A1513" s="152">
        <v>1379</v>
      </c>
      <c r="B1513" s="153" t="s">
        <v>227</v>
      </c>
      <c r="C1513" s="145" t="s">
        <v>128</v>
      </c>
      <c r="D1513" s="145" t="s">
        <v>39</v>
      </c>
      <c r="E1513" s="150">
        <v>10.206</v>
      </c>
      <c r="F1513" s="146">
        <v>0.67</v>
      </c>
      <c r="G1513" s="151">
        <v>6.84</v>
      </c>
    </row>
    <row r="1514" spans="1:7" s="32" customFormat="1" ht="25.5" x14ac:dyDescent="0.2">
      <c r="A1514" s="152" t="s">
        <v>150</v>
      </c>
      <c r="B1514" s="153" t="s">
        <v>151</v>
      </c>
      <c r="C1514" s="145" t="s">
        <v>112</v>
      </c>
      <c r="D1514" s="145" t="s">
        <v>115</v>
      </c>
      <c r="E1514" s="150">
        <v>0.31</v>
      </c>
      <c r="F1514" s="146">
        <v>19.41</v>
      </c>
      <c r="G1514" s="151">
        <v>6.02</v>
      </c>
    </row>
    <row r="1515" spans="1:7" s="32" customFormat="1" ht="25.5" x14ac:dyDescent="0.2">
      <c r="A1515" s="152" t="s">
        <v>228</v>
      </c>
      <c r="B1515" s="153" t="s">
        <v>229</v>
      </c>
      <c r="C1515" s="145" t="s">
        <v>128</v>
      </c>
      <c r="D1515" s="145" t="s">
        <v>38</v>
      </c>
      <c r="E1515" s="150">
        <v>2.5499999999999998E-2</v>
      </c>
      <c r="F1515" s="146">
        <v>170</v>
      </c>
      <c r="G1515" s="151">
        <v>4.34</v>
      </c>
    </row>
    <row r="1516" spans="1:7" s="32" customFormat="1" x14ac:dyDescent="0.2">
      <c r="A1516" s="234" t="s">
        <v>118</v>
      </c>
      <c r="B1516" s="235"/>
      <c r="C1516" s="235"/>
      <c r="D1516" s="235"/>
      <c r="E1516" s="235"/>
      <c r="F1516" s="235"/>
      <c r="G1516" s="154">
        <v>3.17</v>
      </c>
    </row>
    <row r="1517" spans="1:7" s="32" customFormat="1" x14ac:dyDescent="0.2">
      <c r="A1517" s="234" t="s">
        <v>119</v>
      </c>
      <c r="B1517" s="235"/>
      <c r="C1517" s="235"/>
      <c r="D1517" s="235"/>
      <c r="E1517" s="235"/>
      <c r="F1517" s="235"/>
      <c r="G1517" s="154">
        <v>14.020000000000001</v>
      </c>
    </row>
    <row r="1518" spans="1:7" s="32" customFormat="1" x14ac:dyDescent="0.2">
      <c r="A1518" s="234" t="s">
        <v>120</v>
      </c>
      <c r="B1518" s="235"/>
      <c r="C1518" s="235"/>
      <c r="D1518" s="235"/>
      <c r="E1518" s="235"/>
      <c r="F1518" s="235"/>
      <c r="G1518" s="155">
        <v>17.190000000000001</v>
      </c>
    </row>
    <row r="1519" spans="1:7" s="32" customFormat="1" x14ac:dyDescent="0.2">
      <c r="A1519" s="234" t="s">
        <v>1019</v>
      </c>
      <c r="B1519" s="235"/>
      <c r="C1519" s="235"/>
      <c r="D1519" s="235"/>
      <c r="E1519" s="235"/>
      <c r="F1519" s="235"/>
      <c r="G1519" s="154">
        <v>3.64</v>
      </c>
    </row>
    <row r="1520" spans="1:7" s="32" customFormat="1" x14ac:dyDescent="0.2">
      <c r="A1520" s="234" t="s">
        <v>121</v>
      </c>
      <c r="B1520" s="235"/>
      <c r="C1520" s="235"/>
      <c r="D1520" s="235"/>
      <c r="E1520" s="235"/>
      <c r="F1520" s="235"/>
      <c r="G1520" s="154">
        <v>4.3799999997764827</v>
      </c>
    </row>
    <row r="1521" spans="1:7" s="32" customFormat="1" x14ac:dyDescent="0.2">
      <c r="A1521" s="234" t="s">
        <v>122</v>
      </c>
      <c r="B1521" s="235"/>
      <c r="C1521" s="235"/>
      <c r="D1521" s="235"/>
      <c r="E1521" s="235"/>
      <c r="F1521" s="235"/>
      <c r="G1521" s="154">
        <v>0</v>
      </c>
    </row>
    <row r="1522" spans="1:7" s="32" customFormat="1" x14ac:dyDescent="0.2">
      <c r="A1522" s="234" t="s">
        <v>123</v>
      </c>
      <c r="B1522" s="235"/>
      <c r="C1522" s="235"/>
      <c r="D1522" s="235"/>
      <c r="E1522" s="235"/>
      <c r="F1522" s="235"/>
      <c r="G1522" s="154">
        <v>8.02</v>
      </c>
    </row>
    <row r="1523" spans="1:7" s="32" customFormat="1" x14ac:dyDescent="0.2">
      <c r="A1523" s="234" t="s">
        <v>124</v>
      </c>
      <c r="B1523" s="235"/>
      <c r="C1523" s="235"/>
      <c r="D1523" s="235"/>
      <c r="E1523" s="235"/>
      <c r="F1523" s="235"/>
      <c r="G1523" s="155">
        <f>ROUND(G1518+G1522,2)</f>
        <v>25.21</v>
      </c>
    </row>
    <row r="1524" spans="1:7" s="32" customFormat="1" x14ac:dyDescent="0.2">
      <c r="A1524" s="234" t="s">
        <v>125</v>
      </c>
      <c r="B1524" s="235"/>
      <c r="C1524" s="235"/>
      <c r="D1524" s="235"/>
      <c r="E1524" s="235"/>
      <c r="F1524" s="235"/>
      <c r="G1524" s="154">
        <v>44.5</v>
      </c>
    </row>
    <row r="1525" spans="1:7" s="32" customFormat="1" x14ac:dyDescent="0.2">
      <c r="A1525" s="234" t="s">
        <v>126</v>
      </c>
      <c r="B1525" s="235"/>
      <c r="C1525" s="235"/>
      <c r="D1525" s="235"/>
      <c r="E1525" s="235"/>
      <c r="F1525" s="235"/>
      <c r="G1525" s="155">
        <f>ROUND(G1523*G1524,2)</f>
        <v>1121.8499999999999</v>
      </c>
    </row>
    <row r="1526" spans="1:7" s="32" customFormat="1" x14ac:dyDescent="0.2">
      <c r="A1526" s="236"/>
      <c r="B1526" s="237"/>
      <c r="C1526" s="237"/>
      <c r="D1526" s="237"/>
      <c r="E1526" s="237"/>
      <c r="F1526" s="237"/>
      <c r="G1526" s="238"/>
    </row>
    <row r="1527" spans="1:7" s="32" customFormat="1" x14ac:dyDescent="0.2">
      <c r="A1527" s="147">
        <v>11</v>
      </c>
      <c r="B1527" s="232" t="s">
        <v>253</v>
      </c>
      <c r="C1527" s="232"/>
      <c r="D1527" s="232"/>
      <c r="E1527" s="232"/>
      <c r="F1527" s="232"/>
      <c r="G1527" s="233"/>
    </row>
    <row r="1528" spans="1:7" s="32" customFormat="1" x14ac:dyDescent="0.2">
      <c r="A1528" s="147" t="s">
        <v>251</v>
      </c>
      <c r="B1528" s="232" t="s">
        <v>56</v>
      </c>
      <c r="C1528" s="232"/>
      <c r="D1528" s="232"/>
      <c r="E1528" s="232"/>
      <c r="F1528" s="232"/>
      <c r="G1528" s="233"/>
    </row>
    <row r="1529" spans="1:7" s="32" customFormat="1" ht="51" x14ac:dyDescent="0.2">
      <c r="A1529" s="147" t="s">
        <v>486</v>
      </c>
      <c r="B1529" s="148" t="s">
        <v>487</v>
      </c>
      <c r="C1529" s="149" t="s">
        <v>112</v>
      </c>
      <c r="D1529" s="149" t="s">
        <v>40</v>
      </c>
      <c r="E1529" s="150"/>
      <c r="F1529" s="146"/>
      <c r="G1529" s="151"/>
    </row>
    <row r="1530" spans="1:7" s="32" customFormat="1" x14ac:dyDescent="0.2">
      <c r="A1530" s="152">
        <v>38383</v>
      </c>
      <c r="B1530" s="153" t="s">
        <v>198</v>
      </c>
      <c r="C1530" s="145" t="s">
        <v>128</v>
      </c>
      <c r="D1530" s="145" t="s">
        <v>35</v>
      </c>
      <c r="E1530" s="150">
        <v>8.8599999999999998E-2</v>
      </c>
      <c r="F1530" s="146">
        <v>2.38</v>
      </c>
      <c r="G1530" s="151">
        <v>0.21</v>
      </c>
    </row>
    <row r="1531" spans="1:7" s="32" customFormat="1" ht="12.75" customHeight="1" x14ac:dyDescent="0.2">
      <c r="A1531" s="152" t="s">
        <v>199</v>
      </c>
      <c r="B1531" s="153" t="s">
        <v>200</v>
      </c>
      <c r="C1531" s="145" t="s">
        <v>112</v>
      </c>
      <c r="D1531" s="145" t="s">
        <v>115</v>
      </c>
      <c r="E1531" s="150">
        <v>0.38</v>
      </c>
      <c r="F1531" s="146">
        <v>20.07</v>
      </c>
      <c r="G1531" s="151">
        <v>7.63</v>
      </c>
    </row>
    <row r="1532" spans="1:7" s="32" customFormat="1" ht="12.75" customHeight="1" x14ac:dyDescent="0.2">
      <c r="A1532" s="152" t="s">
        <v>201</v>
      </c>
      <c r="B1532" s="153" t="s">
        <v>202</v>
      </c>
      <c r="C1532" s="145" t="s">
        <v>112</v>
      </c>
      <c r="D1532" s="145" t="s">
        <v>115</v>
      </c>
      <c r="E1532" s="150">
        <v>0.38</v>
      </c>
      <c r="F1532" s="146">
        <v>23.53</v>
      </c>
      <c r="G1532" s="151">
        <v>8.94</v>
      </c>
    </row>
    <row r="1533" spans="1:7" s="32" customFormat="1" ht="25.5" x14ac:dyDescent="0.2">
      <c r="A1533" s="152">
        <v>9868</v>
      </c>
      <c r="B1533" s="153" t="s">
        <v>218</v>
      </c>
      <c r="C1533" s="145" t="s">
        <v>128</v>
      </c>
      <c r="D1533" s="145" t="s">
        <v>40</v>
      </c>
      <c r="E1533" s="150">
        <v>1.0492999999999999</v>
      </c>
      <c r="F1533" s="146">
        <v>4.8899999999999997</v>
      </c>
      <c r="G1533" s="151">
        <v>5.13</v>
      </c>
    </row>
    <row r="1534" spans="1:7" s="32" customFormat="1" x14ac:dyDescent="0.2">
      <c r="A1534" s="234" t="s">
        <v>118</v>
      </c>
      <c r="B1534" s="235"/>
      <c r="C1534" s="235"/>
      <c r="D1534" s="235"/>
      <c r="E1534" s="235"/>
      <c r="F1534" s="235"/>
      <c r="G1534" s="154">
        <v>9.93</v>
      </c>
    </row>
    <row r="1535" spans="1:7" s="32" customFormat="1" x14ac:dyDescent="0.2">
      <c r="A1535" s="234" t="s">
        <v>119</v>
      </c>
      <c r="B1535" s="235"/>
      <c r="C1535" s="235"/>
      <c r="D1535" s="235"/>
      <c r="E1535" s="235"/>
      <c r="F1535" s="235"/>
      <c r="G1535" s="154">
        <v>11.98</v>
      </c>
    </row>
    <row r="1536" spans="1:7" s="32" customFormat="1" x14ac:dyDescent="0.2">
      <c r="A1536" s="234" t="s">
        <v>120</v>
      </c>
      <c r="B1536" s="235"/>
      <c r="C1536" s="235"/>
      <c r="D1536" s="235"/>
      <c r="E1536" s="235"/>
      <c r="F1536" s="235"/>
      <c r="G1536" s="155">
        <v>21.91</v>
      </c>
    </row>
    <row r="1537" spans="1:7" s="32" customFormat="1" x14ac:dyDescent="0.2">
      <c r="A1537" s="234" t="s">
        <v>1019</v>
      </c>
      <c r="B1537" s="235"/>
      <c r="C1537" s="235"/>
      <c r="D1537" s="235"/>
      <c r="E1537" s="235"/>
      <c r="F1537" s="235"/>
      <c r="G1537" s="154">
        <v>11.419999999999996</v>
      </c>
    </row>
    <row r="1538" spans="1:7" s="32" customFormat="1" x14ac:dyDescent="0.2">
      <c r="A1538" s="234" t="s">
        <v>121</v>
      </c>
      <c r="B1538" s="235"/>
      <c r="C1538" s="235"/>
      <c r="D1538" s="235"/>
      <c r="E1538" s="235"/>
      <c r="F1538" s="235"/>
      <c r="G1538" s="154">
        <v>7</v>
      </c>
    </row>
    <row r="1539" spans="1:7" s="32" customFormat="1" x14ac:dyDescent="0.2">
      <c r="A1539" s="234" t="s">
        <v>122</v>
      </c>
      <c r="B1539" s="235"/>
      <c r="C1539" s="235"/>
      <c r="D1539" s="235"/>
      <c r="E1539" s="235"/>
      <c r="F1539" s="235"/>
      <c r="G1539" s="154">
        <v>0</v>
      </c>
    </row>
    <row r="1540" spans="1:7" s="32" customFormat="1" x14ac:dyDescent="0.2">
      <c r="A1540" s="234" t="s">
        <v>123</v>
      </c>
      <c r="B1540" s="235"/>
      <c r="C1540" s="235"/>
      <c r="D1540" s="235"/>
      <c r="E1540" s="235"/>
      <c r="F1540" s="235"/>
      <c r="G1540" s="154">
        <v>18.419999999999998</v>
      </c>
    </row>
    <row r="1541" spans="1:7" s="32" customFormat="1" x14ac:dyDescent="0.2">
      <c r="A1541" s="234" t="s">
        <v>124</v>
      </c>
      <c r="B1541" s="235"/>
      <c r="C1541" s="235"/>
      <c r="D1541" s="235"/>
      <c r="E1541" s="235"/>
      <c r="F1541" s="235"/>
      <c r="G1541" s="155">
        <f>ROUND(G1536+G1540,2)</f>
        <v>40.33</v>
      </c>
    </row>
    <row r="1542" spans="1:7" s="32" customFormat="1" x14ac:dyDescent="0.2">
      <c r="A1542" s="234" t="s">
        <v>125</v>
      </c>
      <c r="B1542" s="235"/>
      <c r="C1542" s="235"/>
      <c r="D1542" s="235"/>
      <c r="E1542" s="235"/>
      <c r="F1542" s="235"/>
      <c r="G1542" s="154">
        <v>56.5</v>
      </c>
    </row>
    <row r="1543" spans="1:7" s="32" customFormat="1" x14ac:dyDescent="0.2">
      <c r="A1543" s="234" t="s">
        <v>126</v>
      </c>
      <c r="B1543" s="235"/>
      <c r="C1543" s="235"/>
      <c r="D1543" s="235"/>
      <c r="E1543" s="235"/>
      <c r="F1543" s="235"/>
      <c r="G1543" s="155">
        <f>ROUND(G1541*G1542,2)</f>
        <v>2278.65</v>
      </c>
    </row>
    <row r="1544" spans="1:7" s="32" customFormat="1" x14ac:dyDescent="0.2">
      <c r="A1544" s="236"/>
      <c r="B1544" s="237"/>
      <c r="C1544" s="237"/>
      <c r="D1544" s="237"/>
      <c r="E1544" s="237"/>
      <c r="F1544" s="237"/>
      <c r="G1544" s="238"/>
    </row>
    <row r="1545" spans="1:7" s="32" customFormat="1" ht="51" x14ac:dyDescent="0.2">
      <c r="A1545" s="147" t="s">
        <v>57</v>
      </c>
      <c r="B1545" s="148" t="s">
        <v>58</v>
      </c>
      <c r="C1545" s="149" t="s">
        <v>112</v>
      </c>
      <c r="D1545" s="149" t="s">
        <v>35</v>
      </c>
      <c r="E1545" s="150"/>
      <c r="F1545" s="146"/>
      <c r="G1545" s="151"/>
    </row>
    <row r="1546" spans="1:7" s="32" customFormat="1" ht="25.5" x14ac:dyDescent="0.2">
      <c r="A1546" s="152">
        <v>122</v>
      </c>
      <c r="B1546" s="153" t="s">
        <v>214</v>
      </c>
      <c r="C1546" s="145" t="s">
        <v>128</v>
      </c>
      <c r="D1546" s="145" t="s">
        <v>35</v>
      </c>
      <c r="E1546" s="150">
        <v>7.1000000000000004E-3</v>
      </c>
      <c r="F1546" s="146">
        <v>60.78</v>
      </c>
      <c r="G1546" s="151">
        <v>0.43</v>
      </c>
    </row>
    <row r="1547" spans="1:7" s="32" customFormat="1" ht="25.5" x14ac:dyDescent="0.2">
      <c r="A1547" s="152">
        <v>1956</v>
      </c>
      <c r="B1547" s="153" t="s">
        <v>215</v>
      </c>
      <c r="C1547" s="145" t="s">
        <v>128</v>
      </c>
      <c r="D1547" s="145" t="s">
        <v>35</v>
      </c>
      <c r="E1547" s="150">
        <v>1</v>
      </c>
      <c r="F1547" s="146">
        <v>3.51</v>
      </c>
      <c r="G1547" s="151">
        <v>3.51</v>
      </c>
    </row>
    <row r="1548" spans="1:7" s="32" customFormat="1" ht="12.75" customHeight="1" x14ac:dyDescent="0.2">
      <c r="A1548" s="152">
        <v>20083</v>
      </c>
      <c r="B1548" s="153" t="s">
        <v>216</v>
      </c>
      <c r="C1548" s="145" t="s">
        <v>128</v>
      </c>
      <c r="D1548" s="145" t="s">
        <v>35</v>
      </c>
      <c r="E1548" s="150">
        <v>8.0000000000000002E-3</v>
      </c>
      <c r="F1548" s="146">
        <v>68.86</v>
      </c>
      <c r="G1548" s="151">
        <v>0.55000000000000004</v>
      </c>
    </row>
    <row r="1549" spans="1:7" s="32" customFormat="1" ht="12.75" customHeight="1" x14ac:dyDescent="0.2">
      <c r="A1549" s="152">
        <v>38383</v>
      </c>
      <c r="B1549" s="153" t="s">
        <v>198</v>
      </c>
      <c r="C1549" s="145" t="s">
        <v>128</v>
      </c>
      <c r="D1549" s="145" t="s">
        <v>35</v>
      </c>
      <c r="E1549" s="150">
        <v>3.3799999999999997E-2</v>
      </c>
      <c r="F1549" s="146">
        <v>2.38</v>
      </c>
      <c r="G1549" s="151">
        <v>0.08</v>
      </c>
    </row>
    <row r="1550" spans="1:7" s="32" customFormat="1" ht="38.25" x14ac:dyDescent="0.2">
      <c r="A1550" s="152" t="s">
        <v>199</v>
      </c>
      <c r="B1550" s="153" t="s">
        <v>200</v>
      </c>
      <c r="C1550" s="145" t="s">
        <v>112</v>
      </c>
      <c r="D1550" s="145" t="s">
        <v>115</v>
      </c>
      <c r="E1550" s="150">
        <v>0.152</v>
      </c>
      <c r="F1550" s="146">
        <v>20.07</v>
      </c>
      <c r="G1550" s="151">
        <v>3.05</v>
      </c>
    </row>
    <row r="1551" spans="1:7" s="32" customFormat="1" ht="25.5" x14ac:dyDescent="0.2">
      <c r="A1551" s="152" t="s">
        <v>201</v>
      </c>
      <c r="B1551" s="153" t="s">
        <v>202</v>
      </c>
      <c r="C1551" s="145" t="s">
        <v>112</v>
      </c>
      <c r="D1551" s="145" t="s">
        <v>115</v>
      </c>
      <c r="E1551" s="150">
        <v>0.152</v>
      </c>
      <c r="F1551" s="146">
        <v>23.53</v>
      </c>
      <c r="G1551" s="151">
        <v>3.58</v>
      </c>
    </row>
    <row r="1552" spans="1:7" s="32" customFormat="1" x14ac:dyDescent="0.2">
      <c r="A1552" s="234" t="s">
        <v>118</v>
      </c>
      <c r="B1552" s="235"/>
      <c r="C1552" s="235"/>
      <c r="D1552" s="235"/>
      <c r="E1552" s="235"/>
      <c r="F1552" s="235"/>
      <c r="G1552" s="154">
        <v>3.97</v>
      </c>
    </row>
    <row r="1553" spans="1:7" s="32" customFormat="1" x14ac:dyDescent="0.2">
      <c r="A1553" s="234" t="s">
        <v>119</v>
      </c>
      <c r="B1553" s="235"/>
      <c r="C1553" s="235"/>
      <c r="D1553" s="235"/>
      <c r="E1553" s="235"/>
      <c r="F1553" s="235"/>
      <c r="G1553" s="154">
        <v>7.2299999999999986</v>
      </c>
    </row>
    <row r="1554" spans="1:7" s="32" customFormat="1" x14ac:dyDescent="0.2">
      <c r="A1554" s="234" t="s">
        <v>120</v>
      </c>
      <c r="B1554" s="235"/>
      <c r="C1554" s="235"/>
      <c r="D1554" s="235"/>
      <c r="E1554" s="235"/>
      <c r="F1554" s="235"/>
      <c r="G1554" s="155">
        <v>11.2</v>
      </c>
    </row>
    <row r="1555" spans="1:7" s="32" customFormat="1" x14ac:dyDescent="0.2">
      <c r="A1555" s="234" t="s">
        <v>1019</v>
      </c>
      <c r="B1555" s="235"/>
      <c r="C1555" s="235"/>
      <c r="D1555" s="235"/>
      <c r="E1555" s="235"/>
      <c r="F1555" s="235"/>
      <c r="G1555" s="154">
        <v>4.5699999999999985</v>
      </c>
    </row>
    <row r="1556" spans="1:7" s="32" customFormat="1" x14ac:dyDescent="0.2">
      <c r="A1556" s="234" t="s">
        <v>121</v>
      </c>
      <c r="B1556" s="235"/>
      <c r="C1556" s="235"/>
      <c r="D1556" s="235"/>
      <c r="E1556" s="235"/>
      <c r="F1556" s="235"/>
      <c r="G1556" s="154">
        <v>3.31</v>
      </c>
    </row>
    <row r="1557" spans="1:7" s="32" customFormat="1" x14ac:dyDescent="0.2">
      <c r="A1557" s="234" t="s">
        <v>122</v>
      </c>
      <c r="B1557" s="235"/>
      <c r="C1557" s="235"/>
      <c r="D1557" s="235"/>
      <c r="E1557" s="235"/>
      <c r="F1557" s="235"/>
      <c r="G1557" s="154">
        <v>0</v>
      </c>
    </row>
    <row r="1558" spans="1:7" s="32" customFormat="1" x14ac:dyDescent="0.2">
      <c r="A1558" s="234" t="s">
        <v>123</v>
      </c>
      <c r="B1558" s="235"/>
      <c r="C1558" s="235"/>
      <c r="D1558" s="235"/>
      <c r="E1558" s="235"/>
      <c r="F1558" s="235"/>
      <c r="G1558" s="154">
        <v>7.879999999999999</v>
      </c>
    </row>
    <row r="1559" spans="1:7" s="32" customFormat="1" x14ac:dyDescent="0.2">
      <c r="A1559" s="234" t="s">
        <v>124</v>
      </c>
      <c r="B1559" s="235"/>
      <c r="C1559" s="235"/>
      <c r="D1559" s="235"/>
      <c r="E1559" s="235"/>
      <c r="F1559" s="235"/>
      <c r="G1559" s="155">
        <f>ROUND(G1554+G1558,2)</f>
        <v>19.079999999999998</v>
      </c>
    </row>
    <row r="1560" spans="1:7" s="32" customFormat="1" x14ac:dyDescent="0.2">
      <c r="A1560" s="234" t="s">
        <v>125</v>
      </c>
      <c r="B1560" s="235"/>
      <c r="C1560" s="235"/>
      <c r="D1560" s="235"/>
      <c r="E1560" s="235"/>
      <c r="F1560" s="235"/>
      <c r="G1560" s="154">
        <v>9</v>
      </c>
    </row>
    <row r="1561" spans="1:7" s="32" customFormat="1" x14ac:dyDescent="0.2">
      <c r="A1561" s="234" t="s">
        <v>126</v>
      </c>
      <c r="B1561" s="235"/>
      <c r="C1561" s="235"/>
      <c r="D1561" s="235"/>
      <c r="E1561" s="235"/>
      <c r="F1561" s="235"/>
      <c r="G1561" s="155">
        <f>ROUND(G1559*G1560,2)</f>
        <v>171.72</v>
      </c>
    </row>
    <row r="1562" spans="1:7" s="32" customFormat="1" x14ac:dyDescent="0.2">
      <c r="A1562" s="236"/>
      <c r="B1562" s="237"/>
      <c r="C1562" s="237"/>
      <c r="D1562" s="237"/>
      <c r="E1562" s="237"/>
      <c r="F1562" s="237"/>
      <c r="G1562" s="238"/>
    </row>
    <row r="1563" spans="1:7" s="32" customFormat="1" ht="63.75" x14ac:dyDescent="0.2">
      <c r="A1563" s="147" t="s">
        <v>285</v>
      </c>
      <c r="B1563" s="148" t="s">
        <v>286</v>
      </c>
      <c r="C1563" s="149" t="s">
        <v>112</v>
      </c>
      <c r="D1563" s="149" t="s">
        <v>35</v>
      </c>
      <c r="E1563" s="150"/>
      <c r="F1563" s="146"/>
      <c r="G1563" s="151"/>
    </row>
    <row r="1564" spans="1:7" s="32" customFormat="1" ht="25.5" x14ac:dyDescent="0.2">
      <c r="A1564" s="152">
        <v>122</v>
      </c>
      <c r="B1564" s="153" t="s">
        <v>214</v>
      </c>
      <c r="C1564" s="145" t="s">
        <v>128</v>
      </c>
      <c r="D1564" s="145" t="s">
        <v>35</v>
      </c>
      <c r="E1564" s="150">
        <v>5.8999999999999999E-3</v>
      </c>
      <c r="F1564" s="146">
        <v>60.78</v>
      </c>
      <c r="G1564" s="151">
        <v>0.36</v>
      </c>
    </row>
    <row r="1565" spans="1:7" s="32" customFormat="1" ht="25.5" x14ac:dyDescent="0.2">
      <c r="A1565" s="152">
        <v>20083</v>
      </c>
      <c r="B1565" s="153" t="s">
        <v>216</v>
      </c>
      <c r="C1565" s="145" t="s">
        <v>128</v>
      </c>
      <c r="D1565" s="145" t="s">
        <v>35</v>
      </c>
      <c r="E1565" s="150">
        <v>7.0000000000000001E-3</v>
      </c>
      <c r="F1565" s="146">
        <v>68.86</v>
      </c>
      <c r="G1565" s="151">
        <v>0.48</v>
      </c>
    </row>
    <row r="1566" spans="1:7" s="32" customFormat="1" ht="38.25" x14ac:dyDescent="0.2">
      <c r="A1566" s="152">
        <v>3524</v>
      </c>
      <c r="B1566" s="153" t="s">
        <v>342</v>
      </c>
      <c r="C1566" s="145" t="s">
        <v>128</v>
      </c>
      <c r="D1566" s="145" t="s">
        <v>35</v>
      </c>
      <c r="E1566" s="150">
        <v>1</v>
      </c>
      <c r="F1566" s="146">
        <v>9.49</v>
      </c>
      <c r="G1566" s="151">
        <v>9.49</v>
      </c>
    </row>
    <row r="1567" spans="1:7" s="32" customFormat="1" x14ac:dyDescent="0.2">
      <c r="A1567" s="152">
        <v>38383</v>
      </c>
      <c r="B1567" s="153" t="s">
        <v>198</v>
      </c>
      <c r="C1567" s="145" t="s">
        <v>128</v>
      </c>
      <c r="D1567" s="145" t="s">
        <v>35</v>
      </c>
      <c r="E1567" s="150">
        <v>3.3799999999999997E-2</v>
      </c>
      <c r="F1567" s="146">
        <v>2.38</v>
      </c>
      <c r="G1567" s="151">
        <v>0.08</v>
      </c>
    </row>
    <row r="1568" spans="1:7" s="32" customFormat="1" ht="38.25" x14ac:dyDescent="0.2">
      <c r="A1568" s="152" t="s">
        <v>199</v>
      </c>
      <c r="B1568" s="153" t="s">
        <v>200</v>
      </c>
      <c r="C1568" s="145" t="s">
        <v>112</v>
      </c>
      <c r="D1568" s="145" t="s">
        <v>115</v>
      </c>
      <c r="E1568" s="150">
        <v>0.1416</v>
      </c>
      <c r="F1568" s="146">
        <v>20.07</v>
      </c>
      <c r="G1568" s="151">
        <v>2.84</v>
      </c>
    </row>
    <row r="1569" spans="1:7" s="32" customFormat="1" ht="25.5" x14ac:dyDescent="0.2">
      <c r="A1569" s="152" t="s">
        <v>201</v>
      </c>
      <c r="B1569" s="153" t="s">
        <v>202</v>
      </c>
      <c r="C1569" s="145" t="s">
        <v>112</v>
      </c>
      <c r="D1569" s="145" t="s">
        <v>115</v>
      </c>
      <c r="E1569" s="150">
        <v>0.1416</v>
      </c>
      <c r="F1569" s="146">
        <v>23.53</v>
      </c>
      <c r="G1569" s="151">
        <v>3.33</v>
      </c>
    </row>
    <row r="1570" spans="1:7" s="32" customFormat="1" x14ac:dyDescent="0.2">
      <c r="A1570" s="234" t="s">
        <v>118</v>
      </c>
      <c r="B1570" s="235"/>
      <c r="C1570" s="235"/>
      <c r="D1570" s="235"/>
      <c r="E1570" s="235"/>
      <c r="F1570" s="235"/>
      <c r="G1570" s="154">
        <v>3.7</v>
      </c>
    </row>
    <row r="1571" spans="1:7" s="32" customFormat="1" x14ac:dyDescent="0.2">
      <c r="A1571" s="234" t="s">
        <v>119</v>
      </c>
      <c r="B1571" s="235"/>
      <c r="C1571" s="235"/>
      <c r="D1571" s="235"/>
      <c r="E1571" s="235"/>
      <c r="F1571" s="235"/>
      <c r="G1571" s="154">
        <v>12.89</v>
      </c>
    </row>
    <row r="1572" spans="1:7" s="32" customFormat="1" x14ac:dyDescent="0.2">
      <c r="A1572" s="234" t="s">
        <v>120</v>
      </c>
      <c r="B1572" s="235"/>
      <c r="C1572" s="235"/>
      <c r="D1572" s="235"/>
      <c r="E1572" s="235"/>
      <c r="F1572" s="235"/>
      <c r="G1572" s="155">
        <v>16.59</v>
      </c>
    </row>
    <row r="1573" spans="1:7" s="32" customFormat="1" x14ac:dyDescent="0.2">
      <c r="A1573" s="234" t="s">
        <v>1019</v>
      </c>
      <c r="B1573" s="235"/>
      <c r="C1573" s="235"/>
      <c r="D1573" s="235"/>
      <c r="E1573" s="235"/>
      <c r="F1573" s="235"/>
      <c r="G1573" s="154">
        <v>4.25</v>
      </c>
    </row>
    <row r="1574" spans="1:7" s="32" customFormat="1" ht="12.6" customHeight="1" x14ac:dyDescent="0.2">
      <c r="A1574" s="234" t="s">
        <v>121</v>
      </c>
      <c r="B1574" s="235"/>
      <c r="C1574" s="235"/>
      <c r="D1574" s="235"/>
      <c r="E1574" s="235"/>
      <c r="F1574" s="235"/>
      <c r="G1574" s="154">
        <v>4.38</v>
      </c>
    </row>
    <row r="1575" spans="1:7" s="32" customFormat="1" x14ac:dyDescent="0.2">
      <c r="A1575" s="234" t="s">
        <v>122</v>
      </c>
      <c r="B1575" s="235"/>
      <c r="C1575" s="235"/>
      <c r="D1575" s="235"/>
      <c r="E1575" s="235"/>
      <c r="F1575" s="235"/>
      <c r="G1575" s="154">
        <v>0</v>
      </c>
    </row>
    <row r="1576" spans="1:7" s="32" customFormat="1" x14ac:dyDescent="0.2">
      <c r="A1576" s="234" t="s">
        <v>123</v>
      </c>
      <c r="B1576" s="235"/>
      <c r="C1576" s="235"/>
      <c r="D1576" s="235"/>
      <c r="E1576" s="235"/>
      <c r="F1576" s="235"/>
      <c r="G1576" s="154">
        <v>8.629999999999999</v>
      </c>
    </row>
    <row r="1577" spans="1:7" s="32" customFormat="1" x14ac:dyDescent="0.2">
      <c r="A1577" s="234" t="s">
        <v>124</v>
      </c>
      <c r="B1577" s="235"/>
      <c r="C1577" s="235"/>
      <c r="D1577" s="235"/>
      <c r="E1577" s="235"/>
      <c r="F1577" s="235"/>
      <c r="G1577" s="155">
        <f>ROUND(G1572+G1576,2)</f>
        <v>25.22</v>
      </c>
    </row>
    <row r="1578" spans="1:7" s="32" customFormat="1" x14ac:dyDescent="0.2">
      <c r="A1578" s="234" t="s">
        <v>125</v>
      </c>
      <c r="B1578" s="235"/>
      <c r="C1578" s="235"/>
      <c r="D1578" s="235"/>
      <c r="E1578" s="235"/>
      <c r="F1578" s="235"/>
      <c r="G1578" s="154">
        <v>2</v>
      </c>
    </row>
    <row r="1579" spans="1:7" s="32" customFormat="1" x14ac:dyDescent="0.2">
      <c r="A1579" s="234" t="s">
        <v>126</v>
      </c>
      <c r="B1579" s="235"/>
      <c r="C1579" s="235"/>
      <c r="D1579" s="235"/>
      <c r="E1579" s="235"/>
      <c r="F1579" s="235"/>
      <c r="G1579" s="155">
        <f>ROUND(G1577*G1578,2)</f>
        <v>50.44</v>
      </c>
    </row>
    <row r="1580" spans="1:7" s="32" customFormat="1" x14ac:dyDescent="0.2">
      <c r="A1580" s="236"/>
      <c r="B1580" s="237"/>
      <c r="C1580" s="237"/>
      <c r="D1580" s="237"/>
      <c r="E1580" s="237"/>
      <c r="F1580" s="237"/>
      <c r="G1580" s="238"/>
    </row>
    <row r="1581" spans="1:7" s="32" customFormat="1" ht="63.75" x14ac:dyDescent="0.2">
      <c r="A1581" s="147" t="s">
        <v>488</v>
      </c>
      <c r="B1581" s="148" t="s">
        <v>489</v>
      </c>
      <c r="C1581" s="149" t="s">
        <v>112</v>
      </c>
      <c r="D1581" s="149" t="s">
        <v>35</v>
      </c>
      <c r="E1581" s="150"/>
      <c r="F1581" s="146"/>
      <c r="G1581" s="151"/>
    </row>
    <row r="1582" spans="1:7" s="32" customFormat="1" ht="25.5" x14ac:dyDescent="0.2">
      <c r="A1582" s="152">
        <v>122</v>
      </c>
      <c r="B1582" s="153" t="s">
        <v>214</v>
      </c>
      <c r="C1582" s="145" t="s">
        <v>128</v>
      </c>
      <c r="D1582" s="145" t="s">
        <v>35</v>
      </c>
      <c r="E1582" s="150">
        <v>5.8999999999999999E-3</v>
      </c>
      <c r="F1582" s="146">
        <v>60.78</v>
      </c>
      <c r="G1582" s="151">
        <v>0.36</v>
      </c>
    </row>
    <row r="1583" spans="1:7" s="32" customFormat="1" ht="25.5" x14ac:dyDescent="0.2">
      <c r="A1583" s="152">
        <v>20083</v>
      </c>
      <c r="B1583" s="153" t="s">
        <v>216</v>
      </c>
      <c r="C1583" s="145" t="s">
        <v>128</v>
      </c>
      <c r="D1583" s="145" t="s">
        <v>35</v>
      </c>
      <c r="E1583" s="150">
        <v>7.0000000000000001E-3</v>
      </c>
      <c r="F1583" s="146">
        <v>68.86</v>
      </c>
      <c r="G1583" s="151">
        <v>0.48</v>
      </c>
    </row>
    <row r="1584" spans="1:7" s="32" customFormat="1" x14ac:dyDescent="0.2">
      <c r="A1584" s="152">
        <v>38383</v>
      </c>
      <c r="B1584" s="153" t="s">
        <v>198</v>
      </c>
      <c r="C1584" s="145" t="s">
        <v>128</v>
      </c>
      <c r="D1584" s="145" t="s">
        <v>35</v>
      </c>
      <c r="E1584" s="150">
        <v>3.15E-2</v>
      </c>
      <c r="F1584" s="146">
        <v>2.38</v>
      </c>
      <c r="G1584" s="151">
        <v>7.0000000000000007E-2</v>
      </c>
    </row>
    <row r="1585" spans="1:7" s="32" customFormat="1" ht="25.5" x14ac:dyDescent="0.2">
      <c r="A1585" s="152">
        <v>3870</v>
      </c>
      <c r="B1585" s="153" t="s">
        <v>593</v>
      </c>
      <c r="C1585" s="145" t="s">
        <v>128</v>
      </c>
      <c r="D1585" s="145" t="s">
        <v>35</v>
      </c>
      <c r="E1585" s="150">
        <v>1</v>
      </c>
      <c r="F1585" s="146">
        <v>7.73</v>
      </c>
      <c r="G1585" s="151">
        <v>7.73</v>
      </c>
    </row>
    <row r="1586" spans="1:7" s="32" customFormat="1" ht="38.25" x14ac:dyDescent="0.2">
      <c r="A1586" s="152" t="s">
        <v>199</v>
      </c>
      <c r="B1586" s="153" t="s">
        <v>200</v>
      </c>
      <c r="C1586" s="145" t="s">
        <v>112</v>
      </c>
      <c r="D1586" s="145" t="s">
        <v>115</v>
      </c>
      <c r="E1586" s="150">
        <v>9.4399999999999998E-2</v>
      </c>
      <c r="F1586" s="146">
        <v>20.07</v>
      </c>
      <c r="G1586" s="151">
        <v>1.89</v>
      </c>
    </row>
    <row r="1587" spans="1:7" s="32" customFormat="1" ht="25.5" x14ac:dyDescent="0.2">
      <c r="A1587" s="152" t="s">
        <v>201</v>
      </c>
      <c r="B1587" s="153" t="s">
        <v>202</v>
      </c>
      <c r="C1587" s="145" t="s">
        <v>112</v>
      </c>
      <c r="D1587" s="145" t="s">
        <v>115</v>
      </c>
      <c r="E1587" s="150">
        <v>9.4399999999999998E-2</v>
      </c>
      <c r="F1587" s="146">
        <v>23.53</v>
      </c>
      <c r="G1587" s="151">
        <v>2.2200000000000002</v>
      </c>
    </row>
    <row r="1588" spans="1:7" s="32" customFormat="1" x14ac:dyDescent="0.2">
      <c r="A1588" s="234" t="s">
        <v>118</v>
      </c>
      <c r="B1588" s="235"/>
      <c r="C1588" s="235"/>
      <c r="D1588" s="235"/>
      <c r="E1588" s="235"/>
      <c r="F1588" s="235"/>
      <c r="G1588" s="154">
        <v>2.4700000000000002</v>
      </c>
    </row>
    <row r="1589" spans="1:7" s="32" customFormat="1" x14ac:dyDescent="0.2">
      <c r="A1589" s="234" t="s">
        <v>119</v>
      </c>
      <c r="B1589" s="235"/>
      <c r="C1589" s="235"/>
      <c r="D1589" s="235"/>
      <c r="E1589" s="235"/>
      <c r="F1589" s="235"/>
      <c r="G1589" s="154">
        <v>10.29</v>
      </c>
    </row>
    <row r="1590" spans="1:7" s="32" customFormat="1" x14ac:dyDescent="0.2">
      <c r="A1590" s="234" t="s">
        <v>120</v>
      </c>
      <c r="B1590" s="235"/>
      <c r="C1590" s="235"/>
      <c r="D1590" s="235"/>
      <c r="E1590" s="235"/>
      <c r="F1590" s="235"/>
      <c r="G1590" s="155">
        <v>12.76</v>
      </c>
    </row>
    <row r="1591" spans="1:7" s="32" customFormat="1" x14ac:dyDescent="0.2">
      <c r="A1591" s="234" t="s">
        <v>1019</v>
      </c>
      <c r="B1591" s="235"/>
      <c r="C1591" s="235"/>
      <c r="D1591" s="235"/>
      <c r="E1591" s="235"/>
      <c r="F1591" s="235"/>
      <c r="G1591" s="154">
        <v>2.84</v>
      </c>
    </row>
    <row r="1592" spans="1:7" s="32" customFormat="1" x14ac:dyDescent="0.2">
      <c r="A1592" s="234" t="s">
        <v>121</v>
      </c>
      <c r="B1592" s="235"/>
      <c r="C1592" s="235"/>
      <c r="D1592" s="235"/>
      <c r="E1592" s="235"/>
      <c r="F1592" s="235"/>
      <c r="G1592" s="154">
        <v>3.2700000002235172</v>
      </c>
    </row>
    <row r="1593" spans="1:7" s="32" customFormat="1" x14ac:dyDescent="0.2">
      <c r="A1593" s="234" t="s">
        <v>122</v>
      </c>
      <c r="B1593" s="235"/>
      <c r="C1593" s="235"/>
      <c r="D1593" s="235"/>
      <c r="E1593" s="235"/>
      <c r="F1593" s="235"/>
      <c r="G1593" s="154">
        <v>0</v>
      </c>
    </row>
    <row r="1594" spans="1:7" s="32" customFormat="1" x14ac:dyDescent="0.2">
      <c r="A1594" s="234" t="s">
        <v>123</v>
      </c>
      <c r="B1594" s="235"/>
      <c r="C1594" s="235"/>
      <c r="D1594" s="235"/>
      <c r="E1594" s="235"/>
      <c r="F1594" s="235"/>
      <c r="G1594" s="154">
        <v>6.1100000000000012</v>
      </c>
    </row>
    <row r="1595" spans="1:7" s="32" customFormat="1" x14ac:dyDescent="0.2">
      <c r="A1595" s="234" t="s">
        <v>124</v>
      </c>
      <c r="B1595" s="235"/>
      <c r="C1595" s="235"/>
      <c r="D1595" s="235"/>
      <c r="E1595" s="235"/>
      <c r="F1595" s="235"/>
      <c r="G1595" s="155">
        <f>ROUND(G1590+G1594,2)</f>
        <v>18.87</v>
      </c>
    </row>
    <row r="1596" spans="1:7" s="32" customFormat="1" x14ac:dyDescent="0.2">
      <c r="A1596" s="234" t="s">
        <v>125</v>
      </c>
      <c r="B1596" s="235"/>
      <c r="C1596" s="235"/>
      <c r="D1596" s="235"/>
      <c r="E1596" s="235"/>
      <c r="F1596" s="235"/>
      <c r="G1596" s="154">
        <v>4</v>
      </c>
    </row>
    <row r="1597" spans="1:7" s="32" customFormat="1" x14ac:dyDescent="0.2">
      <c r="A1597" s="234" t="s">
        <v>126</v>
      </c>
      <c r="B1597" s="235"/>
      <c r="C1597" s="235"/>
      <c r="D1597" s="235"/>
      <c r="E1597" s="235"/>
      <c r="F1597" s="235"/>
      <c r="G1597" s="155">
        <f>ROUND(G1595*G1596,2)</f>
        <v>75.48</v>
      </c>
    </row>
    <row r="1598" spans="1:7" s="32" customFormat="1" x14ac:dyDescent="0.2">
      <c r="A1598" s="236"/>
      <c r="B1598" s="237"/>
      <c r="C1598" s="237"/>
      <c r="D1598" s="237"/>
      <c r="E1598" s="237"/>
      <c r="F1598" s="237"/>
      <c r="G1598" s="238"/>
    </row>
    <row r="1599" spans="1:7" s="32" customFormat="1" ht="63.75" x14ac:dyDescent="0.2">
      <c r="A1599" s="147" t="s">
        <v>59</v>
      </c>
      <c r="B1599" s="148" t="s">
        <v>490</v>
      </c>
      <c r="C1599" s="149" t="s">
        <v>112</v>
      </c>
      <c r="D1599" s="149" t="s">
        <v>35</v>
      </c>
      <c r="E1599" s="150"/>
      <c r="F1599" s="146"/>
      <c r="G1599" s="151"/>
    </row>
    <row r="1600" spans="1:7" s="32" customFormat="1" ht="25.5" x14ac:dyDescent="0.2">
      <c r="A1600" s="152">
        <v>122</v>
      </c>
      <c r="B1600" s="153" t="s">
        <v>214</v>
      </c>
      <c r="C1600" s="145" t="s">
        <v>128</v>
      </c>
      <c r="D1600" s="145" t="s">
        <v>35</v>
      </c>
      <c r="E1600" s="150">
        <v>5.8999999999999999E-3</v>
      </c>
      <c r="F1600" s="146">
        <v>60.78</v>
      </c>
      <c r="G1600" s="151">
        <v>0.36</v>
      </c>
    </row>
    <row r="1601" spans="1:7" s="32" customFormat="1" ht="25.5" x14ac:dyDescent="0.2">
      <c r="A1601" s="152">
        <v>20083</v>
      </c>
      <c r="B1601" s="153" t="s">
        <v>216</v>
      </c>
      <c r="C1601" s="145" t="s">
        <v>128</v>
      </c>
      <c r="D1601" s="145" t="s">
        <v>35</v>
      </c>
      <c r="E1601" s="150">
        <v>7.0000000000000001E-3</v>
      </c>
      <c r="F1601" s="146">
        <v>68.86</v>
      </c>
      <c r="G1601" s="151">
        <v>0.48</v>
      </c>
    </row>
    <row r="1602" spans="1:7" s="32" customFormat="1" x14ac:dyDescent="0.2">
      <c r="A1602" s="152">
        <v>38383</v>
      </c>
      <c r="B1602" s="153" t="s">
        <v>198</v>
      </c>
      <c r="C1602" s="145" t="s">
        <v>128</v>
      </c>
      <c r="D1602" s="145" t="s">
        <v>35</v>
      </c>
      <c r="E1602" s="150">
        <v>3.15E-2</v>
      </c>
      <c r="F1602" s="146">
        <v>2.38</v>
      </c>
      <c r="G1602" s="151">
        <v>7.0000000000000007E-2</v>
      </c>
    </row>
    <row r="1603" spans="1:7" s="32" customFormat="1" ht="38.25" x14ac:dyDescent="0.2">
      <c r="A1603" s="152">
        <v>65</v>
      </c>
      <c r="B1603" s="153" t="s">
        <v>217</v>
      </c>
      <c r="C1603" s="145" t="s">
        <v>128</v>
      </c>
      <c r="D1603" s="145" t="s">
        <v>35</v>
      </c>
      <c r="E1603" s="150">
        <v>1</v>
      </c>
      <c r="F1603" s="146">
        <v>1.05</v>
      </c>
      <c r="G1603" s="151">
        <v>1.05</v>
      </c>
    </row>
    <row r="1604" spans="1:7" s="32" customFormat="1" ht="38.25" x14ac:dyDescent="0.2">
      <c r="A1604" s="152" t="s">
        <v>199</v>
      </c>
      <c r="B1604" s="153" t="s">
        <v>200</v>
      </c>
      <c r="C1604" s="145" t="s">
        <v>112</v>
      </c>
      <c r="D1604" s="145" t="s">
        <v>115</v>
      </c>
      <c r="E1604" s="150">
        <v>9.4399999999999998E-2</v>
      </c>
      <c r="F1604" s="146">
        <v>20.07</v>
      </c>
      <c r="G1604" s="151">
        <v>1.89</v>
      </c>
    </row>
    <row r="1605" spans="1:7" s="32" customFormat="1" ht="25.5" x14ac:dyDescent="0.2">
      <c r="A1605" s="152" t="s">
        <v>201</v>
      </c>
      <c r="B1605" s="153" t="s">
        <v>202</v>
      </c>
      <c r="C1605" s="145" t="s">
        <v>112</v>
      </c>
      <c r="D1605" s="145" t="s">
        <v>115</v>
      </c>
      <c r="E1605" s="150">
        <v>9.4399999999999998E-2</v>
      </c>
      <c r="F1605" s="146">
        <v>23.53</v>
      </c>
      <c r="G1605" s="151">
        <v>2.2200000000000002</v>
      </c>
    </row>
    <row r="1606" spans="1:7" s="32" customFormat="1" x14ac:dyDescent="0.2">
      <c r="A1606" s="234" t="s">
        <v>118</v>
      </c>
      <c r="B1606" s="235"/>
      <c r="C1606" s="235"/>
      <c r="D1606" s="235"/>
      <c r="E1606" s="235"/>
      <c r="F1606" s="235"/>
      <c r="G1606" s="154">
        <v>2.4700000000000002</v>
      </c>
    </row>
    <row r="1607" spans="1:7" s="32" customFormat="1" x14ac:dyDescent="0.2">
      <c r="A1607" s="234" t="s">
        <v>119</v>
      </c>
      <c r="B1607" s="235"/>
      <c r="C1607" s="235"/>
      <c r="D1607" s="235"/>
      <c r="E1607" s="235"/>
      <c r="F1607" s="235"/>
      <c r="G1607" s="154">
        <v>3.61</v>
      </c>
    </row>
    <row r="1608" spans="1:7" s="32" customFormat="1" x14ac:dyDescent="0.2">
      <c r="A1608" s="234" t="s">
        <v>120</v>
      </c>
      <c r="B1608" s="235"/>
      <c r="C1608" s="235"/>
      <c r="D1608" s="235"/>
      <c r="E1608" s="235"/>
      <c r="F1608" s="235"/>
      <c r="G1608" s="155">
        <v>6.08</v>
      </c>
    </row>
    <row r="1609" spans="1:7" s="32" customFormat="1" x14ac:dyDescent="0.2">
      <c r="A1609" s="234" t="s">
        <v>1019</v>
      </c>
      <c r="B1609" s="235"/>
      <c r="C1609" s="235"/>
      <c r="D1609" s="235"/>
      <c r="E1609" s="235"/>
      <c r="F1609" s="235"/>
      <c r="G1609" s="154">
        <v>2.839999999999999</v>
      </c>
    </row>
    <row r="1610" spans="1:7" s="32" customFormat="1" x14ac:dyDescent="0.2">
      <c r="A1610" s="234" t="s">
        <v>121</v>
      </c>
      <c r="B1610" s="235"/>
      <c r="C1610" s="235"/>
      <c r="D1610" s="235"/>
      <c r="E1610" s="235"/>
      <c r="F1610" s="235"/>
      <c r="G1610" s="154">
        <v>1.87</v>
      </c>
    </row>
    <row r="1611" spans="1:7" s="32" customFormat="1" x14ac:dyDescent="0.2">
      <c r="A1611" s="234" t="s">
        <v>122</v>
      </c>
      <c r="B1611" s="235"/>
      <c r="C1611" s="235"/>
      <c r="D1611" s="235"/>
      <c r="E1611" s="235"/>
      <c r="F1611" s="235"/>
      <c r="G1611" s="154">
        <v>0</v>
      </c>
    </row>
    <row r="1612" spans="1:7" s="32" customFormat="1" x14ac:dyDescent="0.2">
      <c r="A1612" s="234" t="s">
        <v>123</v>
      </c>
      <c r="B1612" s="235"/>
      <c r="C1612" s="235"/>
      <c r="D1612" s="235"/>
      <c r="E1612" s="235"/>
      <c r="F1612" s="235"/>
      <c r="G1612" s="154">
        <v>4.7099999999999991</v>
      </c>
    </row>
    <row r="1613" spans="1:7" s="32" customFormat="1" x14ac:dyDescent="0.2">
      <c r="A1613" s="234" t="s">
        <v>124</v>
      </c>
      <c r="B1613" s="235"/>
      <c r="C1613" s="235"/>
      <c r="D1613" s="235"/>
      <c r="E1613" s="235"/>
      <c r="F1613" s="235"/>
      <c r="G1613" s="155">
        <f>ROUND(G1608+G1612,2)</f>
        <v>10.79</v>
      </c>
    </row>
    <row r="1614" spans="1:7" s="32" customFormat="1" x14ac:dyDescent="0.2">
      <c r="A1614" s="234" t="s">
        <v>125</v>
      </c>
      <c r="B1614" s="235"/>
      <c r="C1614" s="235"/>
      <c r="D1614" s="235"/>
      <c r="E1614" s="235"/>
      <c r="F1614" s="235"/>
      <c r="G1614" s="154">
        <v>2</v>
      </c>
    </row>
    <row r="1615" spans="1:7" s="32" customFormat="1" ht="12.75" customHeight="1" x14ac:dyDescent="0.2">
      <c r="A1615" s="234" t="s">
        <v>126</v>
      </c>
      <c r="B1615" s="235"/>
      <c r="C1615" s="235"/>
      <c r="D1615" s="235"/>
      <c r="E1615" s="235"/>
      <c r="F1615" s="235"/>
      <c r="G1615" s="155">
        <f>ROUND(G1613*G1614,2)</f>
        <v>21.58</v>
      </c>
    </row>
    <row r="1616" spans="1:7" s="32" customFormat="1" x14ac:dyDescent="0.2">
      <c r="A1616" s="236"/>
      <c r="B1616" s="237"/>
      <c r="C1616" s="237"/>
      <c r="D1616" s="237"/>
      <c r="E1616" s="237"/>
      <c r="F1616" s="237"/>
      <c r="G1616" s="238"/>
    </row>
    <row r="1617" spans="1:7" s="32" customFormat="1" ht="51" x14ac:dyDescent="0.2">
      <c r="A1617" s="147" t="s">
        <v>287</v>
      </c>
      <c r="B1617" s="148" t="s">
        <v>288</v>
      </c>
      <c r="C1617" s="149" t="s">
        <v>112</v>
      </c>
      <c r="D1617" s="149" t="s">
        <v>35</v>
      </c>
      <c r="E1617" s="150"/>
      <c r="F1617" s="146"/>
      <c r="G1617" s="151"/>
    </row>
    <row r="1618" spans="1:7" s="32" customFormat="1" ht="25.5" x14ac:dyDescent="0.2">
      <c r="A1618" s="152">
        <v>122</v>
      </c>
      <c r="B1618" s="153" t="s">
        <v>214</v>
      </c>
      <c r="C1618" s="145" t="s">
        <v>128</v>
      </c>
      <c r="D1618" s="145" t="s">
        <v>35</v>
      </c>
      <c r="E1618" s="150">
        <v>1.06E-2</v>
      </c>
      <c r="F1618" s="146">
        <v>60.78</v>
      </c>
      <c r="G1618" s="151">
        <v>0.64</v>
      </c>
    </row>
    <row r="1619" spans="1:7" s="32" customFormat="1" ht="25.5" x14ac:dyDescent="0.2">
      <c r="A1619" s="152">
        <v>20083</v>
      </c>
      <c r="B1619" s="153" t="s">
        <v>216</v>
      </c>
      <c r="C1619" s="145" t="s">
        <v>128</v>
      </c>
      <c r="D1619" s="145" t="s">
        <v>35</v>
      </c>
      <c r="E1619" s="150">
        <v>1.2E-2</v>
      </c>
      <c r="F1619" s="146">
        <v>68.86</v>
      </c>
      <c r="G1619" s="151">
        <v>0.83</v>
      </c>
    </row>
    <row r="1620" spans="1:7" s="32" customFormat="1" x14ac:dyDescent="0.2">
      <c r="A1620" s="152">
        <v>38383</v>
      </c>
      <c r="B1620" s="153" t="s">
        <v>198</v>
      </c>
      <c r="C1620" s="145" t="s">
        <v>128</v>
      </c>
      <c r="D1620" s="145" t="s">
        <v>35</v>
      </c>
      <c r="E1620" s="150">
        <v>5.0700000000000002E-2</v>
      </c>
      <c r="F1620" s="146">
        <v>2.38</v>
      </c>
      <c r="G1620" s="151">
        <v>0.12</v>
      </c>
    </row>
    <row r="1621" spans="1:7" s="32" customFormat="1" ht="25.5" x14ac:dyDescent="0.2">
      <c r="A1621" s="152">
        <v>7139</v>
      </c>
      <c r="B1621" s="153" t="s">
        <v>343</v>
      </c>
      <c r="C1621" s="145" t="s">
        <v>128</v>
      </c>
      <c r="D1621" s="145" t="s">
        <v>35</v>
      </c>
      <c r="E1621" s="150">
        <v>1</v>
      </c>
      <c r="F1621" s="146">
        <v>1.42</v>
      </c>
      <c r="G1621" s="151">
        <v>1.42</v>
      </c>
    </row>
    <row r="1622" spans="1:7" s="32" customFormat="1" ht="38.25" x14ac:dyDescent="0.2">
      <c r="A1622" s="152" t="s">
        <v>199</v>
      </c>
      <c r="B1622" s="153" t="s">
        <v>200</v>
      </c>
      <c r="C1622" s="145" t="s">
        <v>112</v>
      </c>
      <c r="D1622" s="145" t="s">
        <v>115</v>
      </c>
      <c r="E1622" s="150">
        <v>0.2026</v>
      </c>
      <c r="F1622" s="146">
        <v>20.07</v>
      </c>
      <c r="G1622" s="151">
        <v>4.07</v>
      </c>
    </row>
    <row r="1623" spans="1:7" s="32" customFormat="1" ht="25.5" x14ac:dyDescent="0.2">
      <c r="A1623" s="152" t="s">
        <v>201</v>
      </c>
      <c r="B1623" s="153" t="s">
        <v>202</v>
      </c>
      <c r="C1623" s="145" t="s">
        <v>112</v>
      </c>
      <c r="D1623" s="145" t="s">
        <v>115</v>
      </c>
      <c r="E1623" s="150">
        <v>0.2026</v>
      </c>
      <c r="F1623" s="146">
        <v>23.53</v>
      </c>
      <c r="G1623" s="151">
        <v>4.7699999999999996</v>
      </c>
    </row>
    <row r="1624" spans="1:7" s="32" customFormat="1" x14ac:dyDescent="0.2">
      <c r="A1624" s="234" t="s">
        <v>118</v>
      </c>
      <c r="B1624" s="235"/>
      <c r="C1624" s="235"/>
      <c r="D1624" s="235"/>
      <c r="E1624" s="235"/>
      <c r="F1624" s="235"/>
      <c r="G1624" s="154">
        <v>5.29</v>
      </c>
    </row>
    <row r="1625" spans="1:7" s="32" customFormat="1" x14ac:dyDescent="0.2">
      <c r="A1625" s="234" t="s">
        <v>119</v>
      </c>
      <c r="B1625" s="235"/>
      <c r="C1625" s="235"/>
      <c r="D1625" s="235"/>
      <c r="E1625" s="235"/>
      <c r="F1625" s="235"/>
      <c r="G1625" s="154">
        <v>6.55</v>
      </c>
    </row>
    <row r="1626" spans="1:7" s="32" customFormat="1" x14ac:dyDescent="0.2">
      <c r="A1626" s="234" t="s">
        <v>120</v>
      </c>
      <c r="B1626" s="235"/>
      <c r="C1626" s="235"/>
      <c r="D1626" s="235"/>
      <c r="E1626" s="235"/>
      <c r="F1626" s="235"/>
      <c r="G1626" s="155">
        <v>11.84</v>
      </c>
    </row>
    <row r="1627" spans="1:7" s="32" customFormat="1" x14ac:dyDescent="0.2">
      <c r="A1627" s="234" t="s">
        <v>1019</v>
      </c>
      <c r="B1627" s="235"/>
      <c r="C1627" s="235"/>
      <c r="D1627" s="235"/>
      <c r="E1627" s="235"/>
      <c r="F1627" s="235"/>
      <c r="G1627" s="154">
        <v>6.09</v>
      </c>
    </row>
    <row r="1628" spans="1:7" s="32" customFormat="1" ht="12.6" customHeight="1" x14ac:dyDescent="0.2">
      <c r="A1628" s="234" t="s">
        <v>121</v>
      </c>
      <c r="B1628" s="235"/>
      <c r="C1628" s="235"/>
      <c r="D1628" s="235"/>
      <c r="E1628" s="235"/>
      <c r="F1628" s="235"/>
      <c r="G1628" s="154">
        <v>3.77</v>
      </c>
    </row>
    <row r="1629" spans="1:7" s="32" customFormat="1" x14ac:dyDescent="0.2">
      <c r="A1629" s="234" t="s">
        <v>122</v>
      </c>
      <c r="B1629" s="235"/>
      <c r="C1629" s="235"/>
      <c r="D1629" s="235"/>
      <c r="E1629" s="235"/>
      <c r="F1629" s="235"/>
      <c r="G1629" s="154">
        <v>0</v>
      </c>
    </row>
    <row r="1630" spans="1:7" s="32" customFormat="1" x14ac:dyDescent="0.2">
      <c r="A1630" s="234" t="s">
        <v>123</v>
      </c>
      <c r="B1630" s="235"/>
      <c r="C1630" s="235"/>
      <c r="D1630" s="235"/>
      <c r="E1630" s="235"/>
      <c r="F1630" s="235"/>
      <c r="G1630" s="154">
        <v>9.86</v>
      </c>
    </row>
    <row r="1631" spans="1:7" s="32" customFormat="1" x14ac:dyDescent="0.2">
      <c r="A1631" s="234" t="s">
        <v>124</v>
      </c>
      <c r="B1631" s="235"/>
      <c r="C1631" s="235"/>
      <c r="D1631" s="235"/>
      <c r="E1631" s="235"/>
      <c r="F1631" s="235"/>
      <c r="G1631" s="155">
        <f>ROUND(G1626+G1630,2)</f>
        <v>21.7</v>
      </c>
    </row>
    <row r="1632" spans="1:7" s="32" customFormat="1" ht="12.75" customHeight="1" x14ac:dyDescent="0.2">
      <c r="A1632" s="234" t="s">
        <v>125</v>
      </c>
      <c r="B1632" s="235"/>
      <c r="C1632" s="235"/>
      <c r="D1632" s="235"/>
      <c r="E1632" s="235"/>
      <c r="F1632" s="235"/>
      <c r="G1632" s="154">
        <v>2</v>
      </c>
    </row>
    <row r="1633" spans="1:7" s="32" customFormat="1" x14ac:dyDescent="0.2">
      <c r="A1633" s="234" t="s">
        <v>126</v>
      </c>
      <c r="B1633" s="235"/>
      <c r="C1633" s="235"/>
      <c r="D1633" s="235"/>
      <c r="E1633" s="235"/>
      <c r="F1633" s="235"/>
      <c r="G1633" s="155">
        <f>ROUND(G1631*G1632,2)</f>
        <v>43.4</v>
      </c>
    </row>
    <row r="1634" spans="1:7" s="32" customFormat="1" x14ac:dyDescent="0.2">
      <c r="A1634" s="236"/>
      <c r="B1634" s="237"/>
      <c r="C1634" s="237"/>
      <c r="D1634" s="237"/>
      <c r="E1634" s="237"/>
      <c r="F1634" s="237"/>
      <c r="G1634" s="238"/>
    </row>
    <row r="1635" spans="1:7" s="32" customFormat="1" ht="51" x14ac:dyDescent="0.2">
      <c r="A1635" s="147" t="s">
        <v>491</v>
      </c>
      <c r="B1635" s="148" t="s">
        <v>492</v>
      </c>
      <c r="C1635" s="149" t="s">
        <v>112</v>
      </c>
      <c r="D1635" s="149" t="s">
        <v>35</v>
      </c>
      <c r="E1635" s="150"/>
      <c r="F1635" s="146"/>
      <c r="G1635" s="151"/>
    </row>
    <row r="1636" spans="1:7" s="32" customFormat="1" ht="25.5" x14ac:dyDescent="0.2">
      <c r="A1636" s="152">
        <v>3148</v>
      </c>
      <c r="B1636" s="153" t="s">
        <v>594</v>
      </c>
      <c r="C1636" s="145" t="s">
        <v>128</v>
      </c>
      <c r="D1636" s="145" t="s">
        <v>35</v>
      </c>
      <c r="E1636" s="150">
        <v>1.06E-2</v>
      </c>
      <c r="F1636" s="146">
        <v>10.91</v>
      </c>
      <c r="G1636" s="151">
        <v>0.12</v>
      </c>
    </row>
    <row r="1637" spans="1:7" s="32" customFormat="1" ht="25.5" x14ac:dyDescent="0.2">
      <c r="A1637" s="152">
        <v>6024</v>
      </c>
      <c r="B1637" s="153" t="s">
        <v>595</v>
      </c>
      <c r="C1637" s="145" t="s">
        <v>128</v>
      </c>
      <c r="D1637" s="145" t="s">
        <v>35</v>
      </c>
      <c r="E1637" s="150">
        <v>1</v>
      </c>
      <c r="F1637" s="146">
        <v>63.1</v>
      </c>
      <c r="G1637" s="151">
        <v>63.1</v>
      </c>
    </row>
    <row r="1638" spans="1:7" s="32" customFormat="1" ht="38.25" x14ac:dyDescent="0.2">
      <c r="A1638" s="152" t="s">
        <v>199</v>
      </c>
      <c r="B1638" s="153" t="s">
        <v>200</v>
      </c>
      <c r="C1638" s="145" t="s">
        <v>112</v>
      </c>
      <c r="D1638" s="145" t="s">
        <v>115</v>
      </c>
      <c r="E1638" s="150">
        <v>0.22120000000000001</v>
      </c>
      <c r="F1638" s="146">
        <v>20.07</v>
      </c>
      <c r="G1638" s="151">
        <v>4.4400000000000004</v>
      </c>
    </row>
    <row r="1639" spans="1:7" s="32" customFormat="1" ht="25.5" x14ac:dyDescent="0.2">
      <c r="A1639" s="152" t="s">
        <v>201</v>
      </c>
      <c r="B1639" s="153" t="s">
        <v>202</v>
      </c>
      <c r="C1639" s="145" t="s">
        <v>112</v>
      </c>
      <c r="D1639" s="145" t="s">
        <v>115</v>
      </c>
      <c r="E1639" s="150">
        <v>0.22120000000000001</v>
      </c>
      <c r="F1639" s="146">
        <v>23.53</v>
      </c>
      <c r="G1639" s="151">
        <v>5.21</v>
      </c>
    </row>
    <row r="1640" spans="1:7" s="32" customFormat="1" x14ac:dyDescent="0.2">
      <c r="A1640" s="234" t="s">
        <v>118</v>
      </c>
      <c r="B1640" s="235"/>
      <c r="C1640" s="235"/>
      <c r="D1640" s="235"/>
      <c r="E1640" s="235"/>
      <c r="F1640" s="235"/>
      <c r="G1640" s="154">
        <v>5.78</v>
      </c>
    </row>
    <row r="1641" spans="1:7" s="32" customFormat="1" x14ac:dyDescent="0.2">
      <c r="A1641" s="234" t="s">
        <v>119</v>
      </c>
      <c r="B1641" s="235"/>
      <c r="C1641" s="235"/>
      <c r="D1641" s="235"/>
      <c r="E1641" s="235"/>
      <c r="F1641" s="235"/>
      <c r="G1641" s="154">
        <v>67.08</v>
      </c>
    </row>
    <row r="1642" spans="1:7" s="32" customFormat="1" x14ac:dyDescent="0.2">
      <c r="A1642" s="234" t="s">
        <v>120</v>
      </c>
      <c r="B1642" s="235"/>
      <c r="C1642" s="235"/>
      <c r="D1642" s="235"/>
      <c r="E1642" s="235"/>
      <c r="F1642" s="235"/>
      <c r="G1642" s="155">
        <v>72.86</v>
      </c>
    </row>
    <row r="1643" spans="1:7" s="32" customFormat="1" x14ac:dyDescent="0.2">
      <c r="A1643" s="234" t="s">
        <v>1019</v>
      </c>
      <c r="B1643" s="235"/>
      <c r="C1643" s="235"/>
      <c r="D1643" s="235"/>
      <c r="E1643" s="235"/>
      <c r="F1643" s="235"/>
      <c r="G1643" s="154">
        <v>6.65</v>
      </c>
    </row>
    <row r="1644" spans="1:7" s="32" customFormat="1" x14ac:dyDescent="0.2">
      <c r="A1644" s="234" t="s">
        <v>121</v>
      </c>
      <c r="B1644" s="235"/>
      <c r="C1644" s="235"/>
      <c r="D1644" s="235"/>
      <c r="E1644" s="235"/>
      <c r="F1644" s="235"/>
      <c r="G1644" s="154">
        <v>16.690000000223517</v>
      </c>
    </row>
    <row r="1645" spans="1:7" s="32" customFormat="1" x14ac:dyDescent="0.2">
      <c r="A1645" s="234" t="s">
        <v>122</v>
      </c>
      <c r="B1645" s="235"/>
      <c r="C1645" s="235"/>
      <c r="D1645" s="235"/>
      <c r="E1645" s="235"/>
      <c r="F1645" s="235"/>
      <c r="G1645" s="154">
        <v>0</v>
      </c>
    </row>
    <row r="1646" spans="1:7" s="32" customFormat="1" x14ac:dyDescent="0.2">
      <c r="A1646" s="234" t="s">
        <v>123</v>
      </c>
      <c r="B1646" s="235"/>
      <c r="C1646" s="235"/>
      <c r="D1646" s="235"/>
      <c r="E1646" s="235"/>
      <c r="F1646" s="235"/>
      <c r="G1646" s="154">
        <v>23.340000000000003</v>
      </c>
    </row>
    <row r="1647" spans="1:7" s="32" customFormat="1" x14ac:dyDescent="0.2">
      <c r="A1647" s="234" t="s">
        <v>124</v>
      </c>
      <c r="B1647" s="235"/>
      <c r="C1647" s="235"/>
      <c r="D1647" s="235"/>
      <c r="E1647" s="235"/>
      <c r="F1647" s="235"/>
      <c r="G1647" s="155">
        <f>ROUND(G1642+G1646,2)</f>
        <v>96.2</v>
      </c>
    </row>
    <row r="1648" spans="1:7" s="32" customFormat="1" x14ac:dyDescent="0.2">
      <c r="A1648" s="234" t="s">
        <v>125</v>
      </c>
      <c r="B1648" s="235"/>
      <c r="C1648" s="235"/>
      <c r="D1648" s="235"/>
      <c r="E1648" s="235"/>
      <c r="F1648" s="235"/>
      <c r="G1648" s="154">
        <v>2</v>
      </c>
    </row>
    <row r="1649" spans="1:7" s="32" customFormat="1" ht="13.15" customHeight="1" x14ac:dyDescent="0.2">
      <c r="A1649" s="234" t="s">
        <v>126</v>
      </c>
      <c r="B1649" s="235"/>
      <c r="C1649" s="235"/>
      <c r="D1649" s="235"/>
      <c r="E1649" s="235"/>
      <c r="F1649" s="235"/>
      <c r="G1649" s="155">
        <f>ROUND(G1647*G1648,2)</f>
        <v>192.4</v>
      </c>
    </row>
    <row r="1650" spans="1:7" s="32" customFormat="1" x14ac:dyDescent="0.2">
      <c r="A1650" s="236"/>
      <c r="B1650" s="237"/>
      <c r="C1650" s="237"/>
      <c r="D1650" s="237"/>
      <c r="E1650" s="237"/>
      <c r="F1650" s="237"/>
      <c r="G1650" s="238"/>
    </row>
    <row r="1651" spans="1:7" s="32" customFormat="1" ht="51" x14ac:dyDescent="0.2">
      <c r="A1651" s="147" t="s">
        <v>289</v>
      </c>
      <c r="B1651" s="148" t="s">
        <v>290</v>
      </c>
      <c r="C1651" s="149" t="s">
        <v>112</v>
      </c>
      <c r="D1651" s="149" t="s">
        <v>35</v>
      </c>
      <c r="E1651" s="150"/>
      <c r="F1651" s="146"/>
      <c r="G1651" s="151"/>
    </row>
    <row r="1652" spans="1:7" s="32" customFormat="1" ht="25.5" x14ac:dyDescent="0.2">
      <c r="A1652" s="152">
        <v>3148</v>
      </c>
      <c r="B1652" s="153" t="s">
        <v>594</v>
      </c>
      <c r="C1652" s="145" t="s">
        <v>128</v>
      </c>
      <c r="D1652" s="145" t="s">
        <v>35</v>
      </c>
      <c r="E1652" s="150">
        <v>1.06E-2</v>
      </c>
      <c r="F1652" s="146">
        <v>10.91</v>
      </c>
      <c r="G1652" s="151">
        <v>0.12</v>
      </c>
    </row>
    <row r="1653" spans="1:7" s="32" customFormat="1" ht="25.5" x14ac:dyDescent="0.2">
      <c r="A1653" s="152">
        <v>6005</v>
      </c>
      <c r="B1653" s="153" t="s">
        <v>596</v>
      </c>
      <c r="C1653" s="145" t="s">
        <v>128</v>
      </c>
      <c r="D1653" s="145" t="s">
        <v>35</v>
      </c>
      <c r="E1653" s="150">
        <v>1</v>
      </c>
      <c r="F1653" s="146">
        <v>66.900000000000006</v>
      </c>
      <c r="G1653" s="151">
        <v>66.900000000000006</v>
      </c>
    </row>
    <row r="1654" spans="1:7" s="32" customFormat="1" ht="38.25" x14ac:dyDescent="0.2">
      <c r="A1654" s="152" t="s">
        <v>199</v>
      </c>
      <c r="B1654" s="153" t="s">
        <v>200</v>
      </c>
      <c r="C1654" s="145" t="s">
        <v>112</v>
      </c>
      <c r="D1654" s="145" t="s">
        <v>115</v>
      </c>
      <c r="E1654" s="150">
        <v>0.22120000000000001</v>
      </c>
      <c r="F1654" s="146">
        <v>20.07</v>
      </c>
      <c r="G1654" s="151">
        <v>4.4400000000000004</v>
      </c>
    </row>
    <row r="1655" spans="1:7" s="32" customFormat="1" ht="25.5" x14ac:dyDescent="0.2">
      <c r="A1655" s="152" t="s">
        <v>201</v>
      </c>
      <c r="B1655" s="153" t="s">
        <v>202</v>
      </c>
      <c r="C1655" s="145" t="s">
        <v>112</v>
      </c>
      <c r="D1655" s="145" t="s">
        <v>115</v>
      </c>
      <c r="E1655" s="150">
        <v>0.22120000000000001</v>
      </c>
      <c r="F1655" s="146">
        <v>23.53</v>
      </c>
      <c r="G1655" s="151">
        <v>5.21</v>
      </c>
    </row>
    <row r="1656" spans="1:7" s="32" customFormat="1" x14ac:dyDescent="0.2">
      <c r="A1656" s="234" t="s">
        <v>118</v>
      </c>
      <c r="B1656" s="235"/>
      <c r="C1656" s="235"/>
      <c r="D1656" s="235"/>
      <c r="E1656" s="235"/>
      <c r="F1656" s="235"/>
      <c r="G1656" s="154">
        <v>5.78</v>
      </c>
    </row>
    <row r="1657" spans="1:7" s="32" customFormat="1" x14ac:dyDescent="0.2">
      <c r="A1657" s="234" t="s">
        <v>119</v>
      </c>
      <c r="B1657" s="235"/>
      <c r="C1657" s="235"/>
      <c r="D1657" s="235"/>
      <c r="E1657" s="235"/>
      <c r="F1657" s="235"/>
      <c r="G1657" s="154">
        <v>70.88</v>
      </c>
    </row>
    <row r="1658" spans="1:7" s="32" customFormat="1" x14ac:dyDescent="0.2">
      <c r="A1658" s="234" t="s">
        <v>120</v>
      </c>
      <c r="B1658" s="235"/>
      <c r="C1658" s="235"/>
      <c r="D1658" s="235"/>
      <c r="E1658" s="235"/>
      <c r="F1658" s="235"/>
      <c r="G1658" s="155">
        <v>76.66</v>
      </c>
    </row>
    <row r="1659" spans="1:7" s="32" customFormat="1" x14ac:dyDescent="0.2">
      <c r="A1659" s="234" t="s">
        <v>1019</v>
      </c>
      <c r="B1659" s="235"/>
      <c r="C1659" s="235"/>
      <c r="D1659" s="235"/>
      <c r="E1659" s="235"/>
      <c r="F1659" s="235"/>
      <c r="G1659" s="154">
        <v>6.65</v>
      </c>
    </row>
    <row r="1660" spans="1:7" s="32" customFormat="1" x14ac:dyDescent="0.2">
      <c r="A1660" s="234" t="s">
        <v>121</v>
      </c>
      <c r="B1660" s="235"/>
      <c r="C1660" s="235"/>
      <c r="D1660" s="235"/>
      <c r="E1660" s="235"/>
      <c r="F1660" s="235"/>
      <c r="G1660" s="154">
        <v>17.489999999999998</v>
      </c>
    </row>
    <row r="1661" spans="1:7" s="32" customFormat="1" x14ac:dyDescent="0.2">
      <c r="A1661" s="234" t="s">
        <v>122</v>
      </c>
      <c r="B1661" s="235"/>
      <c r="C1661" s="235"/>
      <c r="D1661" s="235"/>
      <c r="E1661" s="235"/>
      <c r="F1661" s="235"/>
      <c r="G1661" s="154">
        <v>0</v>
      </c>
    </row>
    <row r="1662" spans="1:7" s="32" customFormat="1" x14ac:dyDescent="0.2">
      <c r="A1662" s="234" t="s">
        <v>123</v>
      </c>
      <c r="B1662" s="235"/>
      <c r="C1662" s="235"/>
      <c r="D1662" s="235"/>
      <c r="E1662" s="235"/>
      <c r="F1662" s="235"/>
      <c r="G1662" s="154">
        <v>24.14</v>
      </c>
    </row>
    <row r="1663" spans="1:7" s="32" customFormat="1" x14ac:dyDescent="0.2">
      <c r="A1663" s="234" t="s">
        <v>124</v>
      </c>
      <c r="B1663" s="235"/>
      <c r="C1663" s="235"/>
      <c r="D1663" s="235"/>
      <c r="E1663" s="235"/>
      <c r="F1663" s="235"/>
      <c r="G1663" s="155">
        <f>ROUND(G1658+G1662,2)</f>
        <v>100.8</v>
      </c>
    </row>
    <row r="1664" spans="1:7" s="32" customFormat="1" x14ac:dyDescent="0.2">
      <c r="A1664" s="234" t="s">
        <v>125</v>
      </c>
      <c r="B1664" s="235"/>
      <c r="C1664" s="235"/>
      <c r="D1664" s="235"/>
      <c r="E1664" s="235"/>
      <c r="F1664" s="235"/>
      <c r="G1664" s="154">
        <v>1</v>
      </c>
    </row>
    <row r="1665" spans="1:7" s="32" customFormat="1" x14ac:dyDescent="0.2">
      <c r="A1665" s="234" t="s">
        <v>126</v>
      </c>
      <c r="B1665" s="235"/>
      <c r="C1665" s="235"/>
      <c r="D1665" s="235"/>
      <c r="E1665" s="235"/>
      <c r="F1665" s="235"/>
      <c r="G1665" s="155">
        <f>ROUND(G1663*G1664,2)</f>
        <v>100.8</v>
      </c>
    </row>
    <row r="1666" spans="1:7" s="32" customFormat="1" x14ac:dyDescent="0.2">
      <c r="A1666" s="236"/>
      <c r="B1666" s="237"/>
      <c r="C1666" s="237"/>
      <c r="D1666" s="237"/>
      <c r="E1666" s="237"/>
      <c r="F1666" s="237"/>
      <c r="G1666" s="238"/>
    </row>
    <row r="1667" spans="1:7" s="32" customFormat="1" ht="38.25" x14ac:dyDescent="0.2">
      <c r="A1667" s="147" t="s">
        <v>291</v>
      </c>
      <c r="B1667" s="148" t="s">
        <v>292</v>
      </c>
      <c r="C1667" s="149" t="s">
        <v>112</v>
      </c>
      <c r="D1667" s="149" t="s">
        <v>35</v>
      </c>
      <c r="E1667" s="150"/>
      <c r="F1667" s="146"/>
      <c r="G1667" s="151"/>
    </row>
    <row r="1668" spans="1:7" s="32" customFormat="1" ht="25.5" x14ac:dyDescent="0.2">
      <c r="A1668" s="152">
        <v>3148</v>
      </c>
      <c r="B1668" s="153" t="s">
        <v>594</v>
      </c>
      <c r="C1668" s="145" t="s">
        <v>128</v>
      </c>
      <c r="D1668" s="145" t="s">
        <v>35</v>
      </c>
      <c r="E1668" s="150">
        <v>1.06E-2</v>
      </c>
      <c r="F1668" s="146">
        <v>10.91</v>
      </c>
      <c r="G1668" s="151">
        <v>0.12</v>
      </c>
    </row>
    <row r="1669" spans="1:7" s="32" customFormat="1" ht="25.5" x14ac:dyDescent="0.2">
      <c r="A1669" s="152">
        <v>6031</v>
      </c>
      <c r="B1669" s="153" t="s">
        <v>344</v>
      </c>
      <c r="C1669" s="145" t="s">
        <v>128</v>
      </c>
      <c r="D1669" s="145" t="s">
        <v>35</v>
      </c>
      <c r="E1669" s="150">
        <v>1</v>
      </c>
      <c r="F1669" s="146">
        <v>24.89</v>
      </c>
      <c r="G1669" s="151">
        <v>24.89</v>
      </c>
    </row>
    <row r="1670" spans="1:7" s="32" customFormat="1" ht="38.25" x14ac:dyDescent="0.2">
      <c r="A1670" s="152" t="s">
        <v>199</v>
      </c>
      <c r="B1670" s="153" t="s">
        <v>200</v>
      </c>
      <c r="C1670" s="145" t="s">
        <v>112</v>
      </c>
      <c r="D1670" s="145" t="s">
        <v>115</v>
      </c>
      <c r="E1670" s="150">
        <v>0.11020000000000001</v>
      </c>
      <c r="F1670" s="146">
        <v>20.07</v>
      </c>
      <c r="G1670" s="151">
        <v>2.21</v>
      </c>
    </row>
    <row r="1671" spans="1:7" s="32" customFormat="1" ht="25.5" x14ac:dyDescent="0.2">
      <c r="A1671" s="152" t="s">
        <v>201</v>
      </c>
      <c r="B1671" s="153" t="s">
        <v>202</v>
      </c>
      <c r="C1671" s="145" t="s">
        <v>112</v>
      </c>
      <c r="D1671" s="145" t="s">
        <v>115</v>
      </c>
      <c r="E1671" s="150">
        <v>0.11020000000000001</v>
      </c>
      <c r="F1671" s="146">
        <v>23.53</v>
      </c>
      <c r="G1671" s="151">
        <v>2.59</v>
      </c>
    </row>
    <row r="1672" spans="1:7" s="32" customFormat="1" x14ac:dyDescent="0.2">
      <c r="A1672" s="234" t="s">
        <v>118</v>
      </c>
      <c r="B1672" s="235"/>
      <c r="C1672" s="235"/>
      <c r="D1672" s="235"/>
      <c r="E1672" s="235"/>
      <c r="F1672" s="235"/>
      <c r="G1672" s="154">
        <v>2.88</v>
      </c>
    </row>
    <row r="1673" spans="1:7" s="32" customFormat="1" x14ac:dyDescent="0.2">
      <c r="A1673" s="234" t="s">
        <v>119</v>
      </c>
      <c r="B1673" s="235"/>
      <c r="C1673" s="235"/>
      <c r="D1673" s="235"/>
      <c r="E1673" s="235"/>
      <c r="F1673" s="235"/>
      <c r="G1673" s="154">
        <v>26.93</v>
      </c>
    </row>
    <row r="1674" spans="1:7" s="32" customFormat="1" x14ac:dyDescent="0.2">
      <c r="A1674" s="234" t="s">
        <v>120</v>
      </c>
      <c r="B1674" s="235"/>
      <c r="C1674" s="235"/>
      <c r="D1674" s="235"/>
      <c r="E1674" s="235"/>
      <c r="F1674" s="235"/>
      <c r="G1674" s="155">
        <v>29.81</v>
      </c>
    </row>
    <row r="1675" spans="1:7" s="32" customFormat="1" x14ac:dyDescent="0.2">
      <c r="A1675" s="234" t="s">
        <v>1019</v>
      </c>
      <c r="B1675" s="235"/>
      <c r="C1675" s="235"/>
      <c r="D1675" s="235"/>
      <c r="E1675" s="235"/>
      <c r="F1675" s="235"/>
      <c r="G1675" s="154">
        <v>3.31</v>
      </c>
    </row>
    <row r="1676" spans="1:7" s="32" customFormat="1" x14ac:dyDescent="0.2">
      <c r="A1676" s="234" t="s">
        <v>121</v>
      </c>
      <c r="B1676" s="235"/>
      <c r="C1676" s="235"/>
      <c r="D1676" s="235"/>
      <c r="E1676" s="235"/>
      <c r="F1676" s="235"/>
      <c r="G1676" s="154">
        <v>6.96</v>
      </c>
    </row>
    <row r="1677" spans="1:7" s="32" customFormat="1" x14ac:dyDescent="0.2">
      <c r="A1677" s="234" t="s">
        <v>122</v>
      </c>
      <c r="B1677" s="235"/>
      <c r="C1677" s="235"/>
      <c r="D1677" s="235"/>
      <c r="E1677" s="235"/>
      <c r="F1677" s="235"/>
      <c r="G1677" s="154">
        <v>0</v>
      </c>
    </row>
    <row r="1678" spans="1:7" s="32" customFormat="1" x14ac:dyDescent="0.2">
      <c r="A1678" s="234" t="s">
        <v>123</v>
      </c>
      <c r="B1678" s="235"/>
      <c r="C1678" s="235"/>
      <c r="D1678" s="235"/>
      <c r="E1678" s="235"/>
      <c r="F1678" s="235"/>
      <c r="G1678" s="154">
        <v>10.27</v>
      </c>
    </row>
    <row r="1679" spans="1:7" s="32" customFormat="1" x14ac:dyDescent="0.2">
      <c r="A1679" s="234" t="s">
        <v>124</v>
      </c>
      <c r="B1679" s="235"/>
      <c r="C1679" s="235"/>
      <c r="D1679" s="235"/>
      <c r="E1679" s="235"/>
      <c r="F1679" s="235"/>
      <c r="G1679" s="155">
        <f>ROUND(G1674+G1678,2)</f>
        <v>40.08</v>
      </c>
    </row>
    <row r="1680" spans="1:7" s="32" customFormat="1" ht="12.6" customHeight="1" x14ac:dyDescent="0.2">
      <c r="A1680" s="234" t="s">
        <v>125</v>
      </c>
      <c r="B1680" s="235"/>
      <c r="C1680" s="235"/>
      <c r="D1680" s="235"/>
      <c r="E1680" s="235"/>
      <c r="F1680" s="235"/>
      <c r="G1680" s="154">
        <v>6</v>
      </c>
    </row>
    <row r="1681" spans="1:7" s="32" customFormat="1" x14ac:dyDescent="0.2">
      <c r="A1681" s="234" t="s">
        <v>126</v>
      </c>
      <c r="B1681" s="235"/>
      <c r="C1681" s="235"/>
      <c r="D1681" s="235"/>
      <c r="E1681" s="235"/>
      <c r="F1681" s="235"/>
      <c r="G1681" s="155">
        <f>ROUND(G1679*G1680,2)</f>
        <v>240.48</v>
      </c>
    </row>
    <row r="1682" spans="1:7" s="32" customFormat="1" x14ac:dyDescent="0.2">
      <c r="A1682" s="236"/>
      <c r="B1682" s="237"/>
      <c r="C1682" s="237"/>
      <c r="D1682" s="237"/>
      <c r="E1682" s="237"/>
      <c r="F1682" s="237"/>
      <c r="G1682" s="238"/>
    </row>
    <row r="1683" spans="1:7" s="32" customFormat="1" ht="51" x14ac:dyDescent="0.2">
      <c r="A1683" s="147" t="s">
        <v>493</v>
      </c>
      <c r="B1683" s="148" t="s">
        <v>643</v>
      </c>
      <c r="C1683" s="149" t="s">
        <v>112</v>
      </c>
      <c r="D1683" s="149" t="s">
        <v>35</v>
      </c>
      <c r="E1683" s="150"/>
      <c r="F1683" s="146"/>
      <c r="G1683" s="151"/>
    </row>
    <row r="1684" spans="1:7" s="32" customFormat="1" ht="25.5" x14ac:dyDescent="0.2">
      <c r="A1684" s="152">
        <v>3148</v>
      </c>
      <c r="B1684" s="153" t="s">
        <v>594</v>
      </c>
      <c r="C1684" s="145" t="s">
        <v>128</v>
      </c>
      <c r="D1684" s="145" t="s">
        <v>35</v>
      </c>
      <c r="E1684" s="150">
        <v>1.06E-2</v>
      </c>
      <c r="F1684" s="146">
        <v>10.91</v>
      </c>
      <c r="G1684" s="151">
        <v>0.12</v>
      </c>
    </row>
    <row r="1685" spans="1:7" s="32" customFormat="1" ht="38.25" x14ac:dyDescent="0.2">
      <c r="A1685" s="152" t="s">
        <v>199</v>
      </c>
      <c r="B1685" s="153" t="s">
        <v>200</v>
      </c>
      <c r="C1685" s="145" t="s">
        <v>112</v>
      </c>
      <c r="D1685" s="145" t="s">
        <v>115</v>
      </c>
      <c r="E1685" s="150">
        <v>0.11020000000000001</v>
      </c>
      <c r="F1685" s="146">
        <v>20.07</v>
      </c>
      <c r="G1685" s="151">
        <v>2.21</v>
      </c>
    </row>
    <row r="1686" spans="1:7" s="32" customFormat="1" ht="25.5" x14ac:dyDescent="0.2">
      <c r="A1686" s="152" t="s">
        <v>201</v>
      </c>
      <c r="B1686" s="153" t="s">
        <v>202</v>
      </c>
      <c r="C1686" s="145" t="s">
        <v>112</v>
      </c>
      <c r="D1686" s="145" t="s">
        <v>115</v>
      </c>
      <c r="E1686" s="150">
        <v>0.11020000000000001</v>
      </c>
      <c r="F1686" s="146">
        <v>23.53</v>
      </c>
      <c r="G1686" s="151">
        <v>2.59</v>
      </c>
    </row>
    <row r="1687" spans="1:7" s="32" customFormat="1" ht="25.5" x14ac:dyDescent="0.2">
      <c r="A1687" s="152" t="s">
        <v>597</v>
      </c>
      <c r="B1687" s="153" t="s">
        <v>598</v>
      </c>
      <c r="C1687" s="145" t="s">
        <v>128</v>
      </c>
      <c r="D1687" s="145" t="s">
        <v>35</v>
      </c>
      <c r="E1687" s="150">
        <v>1</v>
      </c>
      <c r="F1687" s="146">
        <v>216.77</v>
      </c>
      <c r="G1687" s="151">
        <v>216.77</v>
      </c>
    </row>
    <row r="1688" spans="1:7" s="32" customFormat="1" x14ac:dyDescent="0.2">
      <c r="A1688" s="234" t="s">
        <v>118</v>
      </c>
      <c r="B1688" s="235"/>
      <c r="C1688" s="235"/>
      <c r="D1688" s="235"/>
      <c r="E1688" s="235"/>
      <c r="F1688" s="235"/>
      <c r="G1688" s="154">
        <v>2.88</v>
      </c>
    </row>
    <row r="1689" spans="1:7" s="32" customFormat="1" x14ac:dyDescent="0.2">
      <c r="A1689" s="234" t="s">
        <v>119</v>
      </c>
      <c r="B1689" s="235"/>
      <c r="C1689" s="235"/>
      <c r="D1689" s="235"/>
      <c r="E1689" s="235"/>
      <c r="F1689" s="235"/>
      <c r="G1689" s="154">
        <v>218.81</v>
      </c>
    </row>
    <row r="1690" spans="1:7" s="32" customFormat="1" x14ac:dyDescent="0.2">
      <c r="A1690" s="234" t="s">
        <v>120</v>
      </c>
      <c r="B1690" s="235"/>
      <c r="C1690" s="235"/>
      <c r="D1690" s="235"/>
      <c r="E1690" s="235"/>
      <c r="F1690" s="235"/>
      <c r="G1690" s="155">
        <v>221.69</v>
      </c>
    </row>
    <row r="1691" spans="1:7" s="32" customFormat="1" x14ac:dyDescent="0.2">
      <c r="A1691" s="234" t="s">
        <v>1019</v>
      </c>
      <c r="B1691" s="235"/>
      <c r="C1691" s="235"/>
      <c r="D1691" s="235"/>
      <c r="E1691" s="235"/>
      <c r="F1691" s="235"/>
      <c r="G1691" s="154">
        <v>3.31</v>
      </c>
    </row>
    <row r="1692" spans="1:7" s="32" customFormat="1" x14ac:dyDescent="0.2">
      <c r="A1692" s="234" t="s">
        <v>121</v>
      </c>
      <c r="B1692" s="235"/>
      <c r="C1692" s="235"/>
      <c r="D1692" s="235"/>
      <c r="E1692" s="235"/>
      <c r="F1692" s="235"/>
      <c r="G1692" s="154">
        <v>47.25</v>
      </c>
    </row>
    <row r="1693" spans="1:7" s="32" customFormat="1" x14ac:dyDescent="0.2">
      <c r="A1693" s="234" t="s">
        <v>122</v>
      </c>
      <c r="B1693" s="235"/>
      <c r="C1693" s="235"/>
      <c r="D1693" s="235"/>
      <c r="E1693" s="235"/>
      <c r="F1693" s="235"/>
      <c r="G1693" s="154">
        <v>0</v>
      </c>
    </row>
    <row r="1694" spans="1:7" s="32" customFormat="1" x14ac:dyDescent="0.2">
      <c r="A1694" s="234" t="s">
        <v>123</v>
      </c>
      <c r="B1694" s="235"/>
      <c r="C1694" s="235"/>
      <c r="D1694" s="235"/>
      <c r="E1694" s="235"/>
      <c r="F1694" s="235"/>
      <c r="G1694" s="154">
        <v>50.56</v>
      </c>
    </row>
    <row r="1695" spans="1:7" s="32" customFormat="1" ht="12.75" customHeight="1" x14ac:dyDescent="0.2">
      <c r="A1695" s="234" t="s">
        <v>124</v>
      </c>
      <c r="B1695" s="235"/>
      <c r="C1695" s="235"/>
      <c r="D1695" s="235"/>
      <c r="E1695" s="235"/>
      <c r="F1695" s="235"/>
      <c r="G1695" s="155">
        <f>ROUND(G1690+G1694,2)</f>
        <v>272.25</v>
      </c>
    </row>
    <row r="1696" spans="1:7" s="32" customFormat="1" x14ac:dyDescent="0.2">
      <c r="A1696" s="234" t="s">
        <v>125</v>
      </c>
      <c r="B1696" s="235"/>
      <c r="C1696" s="235"/>
      <c r="D1696" s="235"/>
      <c r="E1696" s="235"/>
      <c r="F1696" s="235"/>
      <c r="G1696" s="154">
        <v>1</v>
      </c>
    </row>
    <row r="1697" spans="1:7" s="32" customFormat="1" x14ac:dyDescent="0.2">
      <c r="A1697" s="234" t="s">
        <v>126</v>
      </c>
      <c r="B1697" s="235"/>
      <c r="C1697" s="235"/>
      <c r="D1697" s="235"/>
      <c r="E1697" s="235"/>
      <c r="F1697" s="235"/>
      <c r="G1697" s="155">
        <f>ROUND(G1695*G1696,2)</f>
        <v>272.25</v>
      </c>
    </row>
    <row r="1698" spans="1:7" s="32" customFormat="1" x14ac:dyDescent="0.2">
      <c r="A1698" s="239" t="s">
        <v>947</v>
      </c>
      <c r="B1698" s="240"/>
      <c r="C1698" s="240"/>
      <c r="D1698" s="240"/>
      <c r="E1698" s="240"/>
      <c r="F1698" s="240"/>
      <c r="G1698" s="241"/>
    </row>
    <row r="1699" spans="1:7" s="32" customFormat="1" x14ac:dyDescent="0.2">
      <c r="A1699" s="147" t="s">
        <v>402</v>
      </c>
      <c r="B1699" s="232" t="s">
        <v>60</v>
      </c>
      <c r="C1699" s="232"/>
      <c r="D1699" s="232"/>
      <c r="E1699" s="232"/>
      <c r="F1699" s="232"/>
      <c r="G1699" s="233"/>
    </row>
    <row r="1700" spans="1:7" s="32" customFormat="1" ht="63.75" x14ac:dyDescent="0.2">
      <c r="A1700" s="147" t="s">
        <v>96</v>
      </c>
      <c r="B1700" s="148" t="s">
        <v>97</v>
      </c>
      <c r="C1700" s="149" t="s">
        <v>112</v>
      </c>
      <c r="D1700" s="149" t="s">
        <v>40</v>
      </c>
      <c r="E1700" s="150"/>
      <c r="F1700" s="146"/>
      <c r="G1700" s="151"/>
    </row>
    <row r="1701" spans="1:7" s="32" customFormat="1" x14ac:dyDescent="0.2">
      <c r="A1701" s="152">
        <v>38383</v>
      </c>
      <c r="B1701" s="153" t="s">
        <v>198</v>
      </c>
      <c r="C1701" s="145" t="s">
        <v>128</v>
      </c>
      <c r="D1701" s="145" t="s">
        <v>35</v>
      </c>
      <c r="E1701" s="150">
        <v>2.12E-2</v>
      </c>
      <c r="F1701" s="146">
        <v>2.38</v>
      </c>
      <c r="G1701" s="151">
        <v>0.05</v>
      </c>
    </row>
    <row r="1702" spans="1:7" s="32" customFormat="1" ht="38.25" x14ac:dyDescent="0.2">
      <c r="A1702" s="152" t="s">
        <v>199</v>
      </c>
      <c r="B1702" s="153" t="s">
        <v>200</v>
      </c>
      <c r="C1702" s="145" t="s">
        <v>112</v>
      </c>
      <c r="D1702" s="145" t="s">
        <v>115</v>
      </c>
      <c r="E1702" s="150">
        <v>0.38129999999999997</v>
      </c>
      <c r="F1702" s="146">
        <v>20.07</v>
      </c>
      <c r="G1702" s="151">
        <v>7.65</v>
      </c>
    </row>
    <row r="1703" spans="1:7" s="32" customFormat="1" ht="25.5" x14ac:dyDescent="0.2">
      <c r="A1703" s="152" t="s">
        <v>201</v>
      </c>
      <c r="B1703" s="153" t="s">
        <v>202</v>
      </c>
      <c r="C1703" s="145" t="s">
        <v>112</v>
      </c>
      <c r="D1703" s="145" t="s">
        <v>115</v>
      </c>
      <c r="E1703" s="150">
        <v>0.38129999999999997</v>
      </c>
      <c r="F1703" s="146">
        <v>23.53</v>
      </c>
      <c r="G1703" s="151">
        <v>8.9700000000000006</v>
      </c>
    </row>
    <row r="1704" spans="1:7" s="32" customFormat="1" ht="25.5" x14ac:dyDescent="0.2">
      <c r="A1704" s="152">
        <v>9837</v>
      </c>
      <c r="B1704" s="153" t="s">
        <v>220</v>
      </c>
      <c r="C1704" s="145" t="s">
        <v>128</v>
      </c>
      <c r="D1704" s="145" t="s">
        <v>40</v>
      </c>
      <c r="E1704" s="150">
        <v>1.0548999999999999</v>
      </c>
      <c r="F1704" s="146">
        <v>16.95</v>
      </c>
      <c r="G1704" s="151">
        <v>17.88</v>
      </c>
    </row>
    <row r="1705" spans="1:7" s="32" customFormat="1" x14ac:dyDescent="0.2">
      <c r="A1705" s="234" t="s">
        <v>118</v>
      </c>
      <c r="B1705" s="235"/>
      <c r="C1705" s="235"/>
      <c r="D1705" s="235"/>
      <c r="E1705" s="235"/>
      <c r="F1705" s="235"/>
      <c r="G1705" s="154">
        <v>9.9600000000000009</v>
      </c>
    </row>
    <row r="1706" spans="1:7" s="32" customFormat="1" x14ac:dyDescent="0.2">
      <c r="A1706" s="234" t="s">
        <v>119</v>
      </c>
      <c r="B1706" s="235"/>
      <c r="C1706" s="235"/>
      <c r="D1706" s="235"/>
      <c r="E1706" s="235"/>
      <c r="F1706" s="235"/>
      <c r="G1706" s="154">
        <v>24.6</v>
      </c>
    </row>
    <row r="1707" spans="1:7" s="32" customFormat="1" x14ac:dyDescent="0.2">
      <c r="A1707" s="234" t="s">
        <v>120</v>
      </c>
      <c r="B1707" s="235"/>
      <c r="C1707" s="235"/>
      <c r="D1707" s="235"/>
      <c r="E1707" s="235"/>
      <c r="F1707" s="235"/>
      <c r="G1707" s="155">
        <v>34.56</v>
      </c>
    </row>
    <row r="1708" spans="1:7" s="32" customFormat="1" x14ac:dyDescent="0.2">
      <c r="A1708" s="234" t="s">
        <v>1019</v>
      </c>
      <c r="B1708" s="235"/>
      <c r="C1708" s="235"/>
      <c r="D1708" s="235"/>
      <c r="E1708" s="235"/>
      <c r="F1708" s="235"/>
      <c r="G1708" s="154">
        <v>11.450000000223518</v>
      </c>
    </row>
    <row r="1709" spans="1:7" s="32" customFormat="1" x14ac:dyDescent="0.2">
      <c r="A1709" s="234" t="s">
        <v>121</v>
      </c>
      <c r="B1709" s="235"/>
      <c r="C1709" s="235"/>
      <c r="D1709" s="235"/>
      <c r="E1709" s="235"/>
      <c r="F1709" s="235"/>
      <c r="G1709" s="154">
        <v>9.66</v>
      </c>
    </row>
    <row r="1710" spans="1:7" s="32" customFormat="1" x14ac:dyDescent="0.2">
      <c r="A1710" s="234" t="s">
        <v>122</v>
      </c>
      <c r="B1710" s="235"/>
      <c r="C1710" s="235"/>
      <c r="D1710" s="235"/>
      <c r="E1710" s="235"/>
      <c r="F1710" s="235"/>
      <c r="G1710" s="154">
        <v>0</v>
      </c>
    </row>
    <row r="1711" spans="1:7" s="32" customFormat="1" x14ac:dyDescent="0.2">
      <c r="A1711" s="234" t="s">
        <v>123</v>
      </c>
      <c r="B1711" s="235"/>
      <c r="C1711" s="235"/>
      <c r="D1711" s="235"/>
      <c r="E1711" s="235"/>
      <c r="F1711" s="235"/>
      <c r="G1711" s="154">
        <v>21.11</v>
      </c>
    </row>
    <row r="1712" spans="1:7" s="32" customFormat="1" x14ac:dyDescent="0.2">
      <c r="A1712" s="234" t="s">
        <v>124</v>
      </c>
      <c r="B1712" s="235"/>
      <c r="C1712" s="235"/>
      <c r="D1712" s="235"/>
      <c r="E1712" s="235"/>
      <c r="F1712" s="235"/>
      <c r="G1712" s="155">
        <f>ROUND(G1707+G1711,2)</f>
        <v>55.67</v>
      </c>
    </row>
    <row r="1713" spans="1:7" s="32" customFormat="1" x14ac:dyDescent="0.2">
      <c r="A1713" s="234" t="s">
        <v>125</v>
      </c>
      <c r="B1713" s="235"/>
      <c r="C1713" s="235"/>
      <c r="D1713" s="235"/>
      <c r="E1713" s="235"/>
      <c r="F1713" s="235"/>
      <c r="G1713" s="154">
        <v>20</v>
      </c>
    </row>
    <row r="1714" spans="1:7" s="32" customFormat="1" x14ac:dyDescent="0.2">
      <c r="A1714" s="234" t="s">
        <v>126</v>
      </c>
      <c r="B1714" s="235"/>
      <c r="C1714" s="235"/>
      <c r="D1714" s="235"/>
      <c r="E1714" s="235"/>
      <c r="F1714" s="235"/>
      <c r="G1714" s="155">
        <f>ROUND(G1712*G1713,2)</f>
        <v>1113.4000000000001</v>
      </c>
    </row>
    <row r="1715" spans="1:7" s="32" customFormat="1" x14ac:dyDescent="0.2">
      <c r="A1715" s="236"/>
      <c r="B1715" s="237"/>
      <c r="C1715" s="237"/>
      <c r="D1715" s="237"/>
      <c r="E1715" s="237"/>
      <c r="F1715" s="237"/>
      <c r="G1715" s="238"/>
    </row>
    <row r="1716" spans="1:7" s="32" customFormat="1" ht="63.75" x14ac:dyDescent="0.2">
      <c r="A1716" s="147" t="s">
        <v>494</v>
      </c>
      <c r="B1716" s="148" t="s">
        <v>495</v>
      </c>
      <c r="C1716" s="149" t="s">
        <v>112</v>
      </c>
      <c r="D1716" s="149" t="s">
        <v>35</v>
      </c>
      <c r="E1716" s="150"/>
      <c r="F1716" s="146"/>
      <c r="G1716" s="151"/>
    </row>
    <row r="1717" spans="1:7" s="32" customFormat="1" ht="51" x14ac:dyDescent="0.2">
      <c r="A1717" s="152">
        <v>20078</v>
      </c>
      <c r="B1717" s="153" t="s">
        <v>219</v>
      </c>
      <c r="C1717" s="145" t="s">
        <v>128</v>
      </c>
      <c r="D1717" s="145" t="s">
        <v>35</v>
      </c>
      <c r="E1717" s="150">
        <v>7.4999999999999997E-2</v>
      </c>
      <c r="F1717" s="146">
        <v>25.08</v>
      </c>
      <c r="G1717" s="151">
        <v>1.88</v>
      </c>
    </row>
    <row r="1718" spans="1:7" s="32" customFormat="1" ht="25.5" x14ac:dyDescent="0.2">
      <c r="A1718" s="152">
        <v>297</v>
      </c>
      <c r="B1718" s="153" t="s">
        <v>599</v>
      </c>
      <c r="C1718" s="145" t="s">
        <v>128</v>
      </c>
      <c r="D1718" s="145" t="s">
        <v>35</v>
      </c>
      <c r="E1718" s="150">
        <v>2</v>
      </c>
      <c r="F1718" s="146">
        <v>2.16</v>
      </c>
      <c r="G1718" s="151">
        <v>4.32</v>
      </c>
    </row>
    <row r="1719" spans="1:7" s="32" customFormat="1" ht="25.5" x14ac:dyDescent="0.2">
      <c r="A1719" s="152">
        <v>3519</v>
      </c>
      <c r="B1719" s="153" t="s">
        <v>600</v>
      </c>
      <c r="C1719" s="145" t="s">
        <v>128</v>
      </c>
      <c r="D1719" s="145" t="s">
        <v>35</v>
      </c>
      <c r="E1719" s="150">
        <v>1</v>
      </c>
      <c r="F1719" s="146">
        <v>9.52</v>
      </c>
      <c r="G1719" s="151">
        <v>9.52</v>
      </c>
    </row>
    <row r="1720" spans="1:7" s="32" customFormat="1" ht="38.25" x14ac:dyDescent="0.2">
      <c r="A1720" s="152" t="s">
        <v>199</v>
      </c>
      <c r="B1720" s="153" t="s">
        <v>200</v>
      </c>
      <c r="C1720" s="145" t="s">
        <v>112</v>
      </c>
      <c r="D1720" s="145" t="s">
        <v>115</v>
      </c>
      <c r="E1720" s="150">
        <v>0.16520000000000001</v>
      </c>
      <c r="F1720" s="146">
        <v>20.07</v>
      </c>
      <c r="G1720" s="151">
        <v>3.32</v>
      </c>
    </row>
    <row r="1721" spans="1:7" s="32" customFormat="1" ht="25.5" x14ac:dyDescent="0.2">
      <c r="A1721" s="152" t="s">
        <v>201</v>
      </c>
      <c r="B1721" s="153" t="s">
        <v>202</v>
      </c>
      <c r="C1721" s="145" t="s">
        <v>112</v>
      </c>
      <c r="D1721" s="145" t="s">
        <v>115</v>
      </c>
      <c r="E1721" s="150">
        <v>0.16520000000000001</v>
      </c>
      <c r="F1721" s="146">
        <v>23.53</v>
      </c>
      <c r="G1721" s="151">
        <v>3.89</v>
      </c>
    </row>
    <row r="1722" spans="1:7" s="32" customFormat="1" x14ac:dyDescent="0.2">
      <c r="A1722" s="234" t="s">
        <v>118</v>
      </c>
      <c r="B1722" s="235"/>
      <c r="C1722" s="235"/>
      <c r="D1722" s="235"/>
      <c r="E1722" s="235"/>
      <c r="F1722" s="235"/>
      <c r="G1722" s="154">
        <v>4.32</v>
      </c>
    </row>
    <row r="1723" spans="1:7" s="32" customFormat="1" x14ac:dyDescent="0.2">
      <c r="A1723" s="234" t="s">
        <v>119</v>
      </c>
      <c r="B1723" s="235"/>
      <c r="C1723" s="235"/>
      <c r="D1723" s="235"/>
      <c r="E1723" s="235"/>
      <c r="F1723" s="235"/>
      <c r="G1723" s="154">
        <v>18.600000000000001</v>
      </c>
    </row>
    <row r="1724" spans="1:7" s="32" customFormat="1" x14ac:dyDescent="0.2">
      <c r="A1724" s="234" t="s">
        <v>120</v>
      </c>
      <c r="B1724" s="235"/>
      <c r="C1724" s="235"/>
      <c r="D1724" s="235"/>
      <c r="E1724" s="235"/>
      <c r="F1724" s="235"/>
      <c r="G1724" s="155">
        <v>22.92</v>
      </c>
    </row>
    <row r="1725" spans="1:7" s="32" customFormat="1" x14ac:dyDescent="0.2">
      <c r="A1725" s="234" t="s">
        <v>1019</v>
      </c>
      <c r="B1725" s="235"/>
      <c r="C1725" s="235"/>
      <c r="D1725" s="235"/>
      <c r="E1725" s="235"/>
      <c r="F1725" s="235"/>
      <c r="G1725" s="154">
        <v>4.96</v>
      </c>
    </row>
    <row r="1726" spans="1:7" s="32" customFormat="1" x14ac:dyDescent="0.2">
      <c r="A1726" s="234" t="s">
        <v>121</v>
      </c>
      <c r="B1726" s="235"/>
      <c r="C1726" s="235"/>
      <c r="D1726" s="235"/>
      <c r="E1726" s="235"/>
      <c r="F1726" s="235"/>
      <c r="G1726" s="154">
        <v>5.86</v>
      </c>
    </row>
    <row r="1727" spans="1:7" s="32" customFormat="1" x14ac:dyDescent="0.2">
      <c r="A1727" s="234" t="s">
        <v>122</v>
      </c>
      <c r="B1727" s="235"/>
      <c r="C1727" s="235"/>
      <c r="D1727" s="235"/>
      <c r="E1727" s="235"/>
      <c r="F1727" s="235"/>
      <c r="G1727" s="154">
        <v>0</v>
      </c>
    </row>
    <row r="1728" spans="1:7" s="32" customFormat="1" x14ac:dyDescent="0.2">
      <c r="A1728" s="234" t="s">
        <v>123</v>
      </c>
      <c r="B1728" s="235"/>
      <c r="C1728" s="235"/>
      <c r="D1728" s="235"/>
      <c r="E1728" s="235"/>
      <c r="F1728" s="235"/>
      <c r="G1728" s="154">
        <v>10.82</v>
      </c>
    </row>
    <row r="1729" spans="1:7" s="32" customFormat="1" x14ac:dyDescent="0.2">
      <c r="A1729" s="234" t="s">
        <v>124</v>
      </c>
      <c r="B1729" s="235"/>
      <c r="C1729" s="235"/>
      <c r="D1729" s="235"/>
      <c r="E1729" s="235"/>
      <c r="F1729" s="235"/>
      <c r="G1729" s="155">
        <f>ROUND(G1724+G1728,2)</f>
        <v>33.74</v>
      </c>
    </row>
    <row r="1730" spans="1:7" s="32" customFormat="1" x14ac:dyDescent="0.2">
      <c r="A1730" s="234" t="s">
        <v>125</v>
      </c>
      <c r="B1730" s="235"/>
      <c r="C1730" s="235"/>
      <c r="D1730" s="235"/>
      <c r="E1730" s="235"/>
      <c r="F1730" s="235"/>
      <c r="G1730" s="154">
        <v>2</v>
      </c>
    </row>
    <row r="1731" spans="1:7" s="32" customFormat="1" x14ac:dyDescent="0.2">
      <c r="A1731" s="234" t="s">
        <v>126</v>
      </c>
      <c r="B1731" s="235"/>
      <c r="C1731" s="235"/>
      <c r="D1731" s="235"/>
      <c r="E1731" s="235"/>
      <c r="F1731" s="235"/>
      <c r="G1731" s="155">
        <f>ROUND(G1729*G1730,2)</f>
        <v>67.48</v>
      </c>
    </row>
    <row r="1732" spans="1:7" s="32" customFormat="1" x14ac:dyDescent="0.2">
      <c r="A1732" s="236"/>
      <c r="B1732" s="237"/>
      <c r="C1732" s="237"/>
      <c r="D1732" s="237"/>
      <c r="E1732" s="237"/>
      <c r="F1732" s="237"/>
      <c r="G1732" s="238"/>
    </row>
    <row r="1733" spans="1:7" s="32" customFormat="1" ht="63.75" x14ac:dyDescent="0.2">
      <c r="A1733" s="147" t="s">
        <v>496</v>
      </c>
      <c r="B1733" s="148" t="s">
        <v>497</v>
      </c>
      <c r="C1733" s="149" t="s">
        <v>112</v>
      </c>
      <c r="D1733" s="149" t="s">
        <v>35</v>
      </c>
      <c r="E1733" s="150"/>
      <c r="F1733" s="146"/>
      <c r="G1733" s="151"/>
    </row>
    <row r="1734" spans="1:7" s="32" customFormat="1" ht="25.5" x14ac:dyDescent="0.2">
      <c r="A1734" s="152">
        <v>122</v>
      </c>
      <c r="B1734" s="153" t="s">
        <v>214</v>
      </c>
      <c r="C1734" s="145" t="s">
        <v>128</v>
      </c>
      <c r="D1734" s="145" t="s">
        <v>35</v>
      </c>
      <c r="E1734" s="150">
        <v>1.67E-2</v>
      </c>
      <c r="F1734" s="146">
        <v>60.78</v>
      </c>
      <c r="G1734" s="151">
        <v>1.02</v>
      </c>
    </row>
    <row r="1735" spans="1:7" s="32" customFormat="1" ht="25.5" x14ac:dyDescent="0.2">
      <c r="A1735" s="152">
        <v>20083</v>
      </c>
      <c r="B1735" s="153" t="s">
        <v>216</v>
      </c>
      <c r="C1735" s="145" t="s">
        <v>128</v>
      </c>
      <c r="D1735" s="145" t="s">
        <v>35</v>
      </c>
      <c r="E1735" s="150">
        <v>2.5999999999999999E-2</v>
      </c>
      <c r="F1735" s="146">
        <v>68.86</v>
      </c>
      <c r="G1735" s="151">
        <v>1.79</v>
      </c>
    </row>
    <row r="1736" spans="1:7" s="32" customFormat="1" x14ac:dyDescent="0.2">
      <c r="A1736" s="152">
        <v>38383</v>
      </c>
      <c r="B1736" s="153" t="s">
        <v>198</v>
      </c>
      <c r="C1736" s="145" t="s">
        <v>128</v>
      </c>
      <c r="D1736" s="145" t="s">
        <v>35</v>
      </c>
      <c r="E1736" s="150">
        <v>4.5999999999999999E-2</v>
      </c>
      <c r="F1736" s="146">
        <v>2.38</v>
      </c>
      <c r="G1736" s="151">
        <v>0.11</v>
      </c>
    </row>
    <row r="1737" spans="1:7" s="32" customFormat="1" ht="25.5" x14ac:dyDescent="0.2">
      <c r="A1737" s="152">
        <v>3898</v>
      </c>
      <c r="B1737" s="153" t="s">
        <v>601</v>
      </c>
      <c r="C1737" s="145" t="s">
        <v>128</v>
      </c>
      <c r="D1737" s="145" t="s">
        <v>35</v>
      </c>
      <c r="E1737" s="150">
        <v>1</v>
      </c>
      <c r="F1737" s="146">
        <v>8.06</v>
      </c>
      <c r="G1737" s="151">
        <v>8.06</v>
      </c>
    </row>
    <row r="1738" spans="1:7" s="32" customFormat="1" ht="38.25" x14ac:dyDescent="0.2">
      <c r="A1738" s="152" t="s">
        <v>199</v>
      </c>
      <c r="B1738" s="153" t="s">
        <v>200</v>
      </c>
      <c r="C1738" s="145" t="s">
        <v>112</v>
      </c>
      <c r="D1738" s="145" t="s">
        <v>115</v>
      </c>
      <c r="E1738" s="150">
        <v>0.11020000000000001</v>
      </c>
      <c r="F1738" s="146">
        <v>20.07</v>
      </c>
      <c r="G1738" s="151">
        <v>2.21</v>
      </c>
    </row>
    <row r="1739" spans="1:7" s="32" customFormat="1" ht="25.5" x14ac:dyDescent="0.2">
      <c r="A1739" s="152" t="s">
        <v>201</v>
      </c>
      <c r="B1739" s="153" t="s">
        <v>202</v>
      </c>
      <c r="C1739" s="145" t="s">
        <v>112</v>
      </c>
      <c r="D1739" s="145" t="s">
        <v>115</v>
      </c>
      <c r="E1739" s="150">
        <v>0.11020000000000001</v>
      </c>
      <c r="F1739" s="146">
        <v>23.53</v>
      </c>
      <c r="G1739" s="151">
        <v>2.59</v>
      </c>
    </row>
    <row r="1740" spans="1:7" s="32" customFormat="1" x14ac:dyDescent="0.2">
      <c r="A1740" s="234" t="s">
        <v>118</v>
      </c>
      <c r="B1740" s="235"/>
      <c r="C1740" s="235"/>
      <c r="D1740" s="235"/>
      <c r="E1740" s="235"/>
      <c r="F1740" s="235"/>
      <c r="G1740" s="154">
        <v>2.88</v>
      </c>
    </row>
    <row r="1741" spans="1:7" s="32" customFormat="1" x14ac:dyDescent="0.2">
      <c r="A1741" s="234" t="s">
        <v>119</v>
      </c>
      <c r="B1741" s="235"/>
      <c r="C1741" s="235"/>
      <c r="D1741" s="235"/>
      <c r="E1741" s="235"/>
      <c r="F1741" s="235"/>
      <c r="G1741" s="154">
        <v>12.899999999999999</v>
      </c>
    </row>
    <row r="1742" spans="1:7" s="32" customFormat="1" x14ac:dyDescent="0.2">
      <c r="A1742" s="234" t="s">
        <v>120</v>
      </c>
      <c r="B1742" s="235"/>
      <c r="C1742" s="235"/>
      <c r="D1742" s="235"/>
      <c r="E1742" s="235"/>
      <c r="F1742" s="235"/>
      <c r="G1742" s="155">
        <v>15.78</v>
      </c>
    </row>
    <row r="1743" spans="1:7" s="32" customFormat="1" x14ac:dyDescent="0.2">
      <c r="A1743" s="234" t="s">
        <v>1019</v>
      </c>
      <c r="B1743" s="235"/>
      <c r="C1743" s="235"/>
      <c r="D1743" s="235"/>
      <c r="E1743" s="235"/>
      <c r="F1743" s="235"/>
      <c r="G1743" s="154">
        <v>3.31</v>
      </c>
    </row>
    <row r="1744" spans="1:7" s="32" customFormat="1" x14ac:dyDescent="0.2">
      <c r="A1744" s="234" t="s">
        <v>121</v>
      </c>
      <c r="B1744" s="235"/>
      <c r="C1744" s="235"/>
      <c r="D1744" s="235"/>
      <c r="E1744" s="235"/>
      <c r="F1744" s="235"/>
      <c r="G1744" s="154">
        <v>4.0100000000000016</v>
      </c>
    </row>
    <row r="1745" spans="1:7" s="32" customFormat="1" x14ac:dyDescent="0.2">
      <c r="A1745" s="234" t="s">
        <v>122</v>
      </c>
      <c r="B1745" s="235"/>
      <c r="C1745" s="235"/>
      <c r="D1745" s="235"/>
      <c r="E1745" s="235"/>
      <c r="F1745" s="235"/>
      <c r="G1745" s="154">
        <v>0</v>
      </c>
    </row>
    <row r="1746" spans="1:7" s="32" customFormat="1" x14ac:dyDescent="0.2">
      <c r="A1746" s="234" t="s">
        <v>123</v>
      </c>
      <c r="B1746" s="235"/>
      <c r="C1746" s="235"/>
      <c r="D1746" s="235"/>
      <c r="E1746" s="235"/>
      <c r="F1746" s="235"/>
      <c r="G1746" s="154">
        <v>7.3200000000000021</v>
      </c>
    </row>
    <row r="1747" spans="1:7" s="32" customFormat="1" ht="12.75" customHeight="1" x14ac:dyDescent="0.2">
      <c r="A1747" s="234" t="s">
        <v>124</v>
      </c>
      <c r="B1747" s="235"/>
      <c r="C1747" s="235"/>
      <c r="D1747" s="235"/>
      <c r="E1747" s="235"/>
      <c r="F1747" s="235"/>
      <c r="G1747" s="155">
        <f>ROUND(G1742+G1746,2)</f>
        <v>23.1</v>
      </c>
    </row>
    <row r="1748" spans="1:7" s="32" customFormat="1" x14ac:dyDescent="0.2">
      <c r="A1748" s="234" t="s">
        <v>125</v>
      </c>
      <c r="B1748" s="235"/>
      <c r="C1748" s="235"/>
      <c r="D1748" s="235"/>
      <c r="E1748" s="235"/>
      <c r="F1748" s="235"/>
      <c r="G1748" s="154">
        <v>1</v>
      </c>
    </row>
    <row r="1749" spans="1:7" s="32" customFormat="1" x14ac:dyDescent="0.2">
      <c r="A1749" s="234" t="s">
        <v>126</v>
      </c>
      <c r="B1749" s="235"/>
      <c r="C1749" s="235"/>
      <c r="D1749" s="235"/>
      <c r="E1749" s="235"/>
      <c r="F1749" s="235"/>
      <c r="G1749" s="155">
        <f>ROUND(G1747*G1748,2)</f>
        <v>23.1</v>
      </c>
    </row>
    <row r="1750" spans="1:7" s="32" customFormat="1" x14ac:dyDescent="0.2">
      <c r="A1750" s="236"/>
      <c r="B1750" s="237"/>
      <c r="C1750" s="237"/>
      <c r="D1750" s="237"/>
      <c r="E1750" s="237"/>
      <c r="F1750" s="237"/>
      <c r="G1750" s="238"/>
    </row>
    <row r="1751" spans="1:7" s="32" customFormat="1" ht="25.5" x14ac:dyDescent="0.2">
      <c r="A1751" s="147" t="s">
        <v>986</v>
      </c>
      <c r="B1751" s="148" t="s">
        <v>988</v>
      </c>
      <c r="C1751" s="149" t="s">
        <v>112</v>
      </c>
      <c r="D1751" s="149" t="s">
        <v>40</v>
      </c>
      <c r="E1751" s="150"/>
      <c r="F1751" s="146"/>
      <c r="G1751" s="151"/>
    </row>
    <row r="1752" spans="1:7" s="32" customFormat="1" x14ac:dyDescent="0.2">
      <c r="A1752" s="152" t="s">
        <v>186</v>
      </c>
      <c r="B1752" s="153" t="s">
        <v>187</v>
      </c>
      <c r="C1752" s="145" t="s">
        <v>112</v>
      </c>
      <c r="D1752" s="145" t="s">
        <v>115</v>
      </c>
      <c r="E1752" s="150">
        <v>0.62</v>
      </c>
      <c r="F1752" s="146">
        <v>21.66</v>
      </c>
      <c r="G1752" s="151">
        <v>13.43</v>
      </c>
    </row>
    <row r="1753" spans="1:7" s="32" customFormat="1" ht="25.5" x14ac:dyDescent="0.2">
      <c r="A1753" s="152" t="s">
        <v>150</v>
      </c>
      <c r="B1753" s="153" t="s">
        <v>151</v>
      </c>
      <c r="C1753" s="145" t="s">
        <v>112</v>
      </c>
      <c r="D1753" s="145" t="s">
        <v>115</v>
      </c>
      <c r="E1753" s="150">
        <v>0.62</v>
      </c>
      <c r="F1753" s="146">
        <v>19.41</v>
      </c>
      <c r="G1753" s="151">
        <v>12.04</v>
      </c>
    </row>
    <row r="1754" spans="1:7" s="32" customFormat="1" ht="38.25" x14ac:dyDescent="0.2">
      <c r="A1754" s="152" t="s">
        <v>1039</v>
      </c>
      <c r="B1754" s="153" t="s">
        <v>1040</v>
      </c>
      <c r="C1754" s="145" t="s">
        <v>128</v>
      </c>
      <c r="D1754" s="145" t="s">
        <v>40</v>
      </c>
      <c r="E1754" s="150">
        <v>1</v>
      </c>
      <c r="F1754" s="146">
        <v>1020.28</v>
      </c>
      <c r="G1754" s="151">
        <v>1020.28</v>
      </c>
    </row>
    <row r="1755" spans="1:7" s="32" customFormat="1" x14ac:dyDescent="0.2">
      <c r="A1755" s="234" t="s">
        <v>118</v>
      </c>
      <c r="B1755" s="235"/>
      <c r="C1755" s="235"/>
      <c r="D1755" s="235"/>
      <c r="E1755" s="235"/>
      <c r="F1755" s="235"/>
      <c r="G1755" s="154">
        <v>14</v>
      </c>
    </row>
    <row r="1756" spans="1:7" s="32" customFormat="1" x14ac:dyDescent="0.2">
      <c r="A1756" s="234" t="s">
        <v>119</v>
      </c>
      <c r="B1756" s="235"/>
      <c r="C1756" s="235"/>
      <c r="D1756" s="235"/>
      <c r="E1756" s="235"/>
      <c r="F1756" s="235"/>
      <c r="G1756" s="154">
        <v>1031.74</v>
      </c>
    </row>
    <row r="1757" spans="1:7" s="32" customFormat="1" x14ac:dyDescent="0.2">
      <c r="A1757" s="234" t="s">
        <v>120</v>
      </c>
      <c r="B1757" s="235"/>
      <c r="C1757" s="235"/>
      <c r="D1757" s="235"/>
      <c r="E1757" s="235"/>
      <c r="F1757" s="235"/>
      <c r="G1757" s="155">
        <v>1045.74</v>
      </c>
    </row>
    <row r="1758" spans="1:7" s="32" customFormat="1" x14ac:dyDescent="0.2">
      <c r="A1758" s="234" t="s">
        <v>1019</v>
      </c>
      <c r="B1758" s="235"/>
      <c r="C1758" s="235"/>
      <c r="D1758" s="235"/>
      <c r="E1758" s="235"/>
      <c r="F1758" s="235"/>
      <c r="G1758" s="154">
        <v>16.100000000000001</v>
      </c>
    </row>
    <row r="1759" spans="1:7" s="32" customFormat="1" x14ac:dyDescent="0.2">
      <c r="A1759" s="234" t="s">
        <v>121</v>
      </c>
      <c r="B1759" s="235"/>
      <c r="C1759" s="235"/>
      <c r="D1759" s="235"/>
      <c r="E1759" s="235"/>
      <c r="F1759" s="235"/>
      <c r="G1759" s="154">
        <v>222.98999999999992</v>
      </c>
    </row>
    <row r="1760" spans="1:7" s="32" customFormat="1" x14ac:dyDescent="0.2">
      <c r="A1760" s="234" t="s">
        <v>122</v>
      </c>
      <c r="B1760" s="235"/>
      <c r="C1760" s="235"/>
      <c r="D1760" s="235"/>
      <c r="E1760" s="235"/>
      <c r="F1760" s="235"/>
      <c r="G1760" s="154">
        <v>0</v>
      </c>
    </row>
    <row r="1761" spans="1:7" s="32" customFormat="1" x14ac:dyDescent="0.2">
      <c r="A1761" s="234" t="s">
        <v>123</v>
      </c>
      <c r="B1761" s="235"/>
      <c r="C1761" s="235"/>
      <c r="D1761" s="235"/>
      <c r="E1761" s="235"/>
      <c r="F1761" s="235"/>
      <c r="G1761" s="154">
        <v>239.08999999999992</v>
      </c>
    </row>
    <row r="1762" spans="1:7" s="32" customFormat="1" x14ac:dyDescent="0.2">
      <c r="A1762" s="234" t="s">
        <v>124</v>
      </c>
      <c r="B1762" s="235"/>
      <c r="C1762" s="235"/>
      <c r="D1762" s="235"/>
      <c r="E1762" s="235"/>
      <c r="F1762" s="235"/>
      <c r="G1762" s="155">
        <f>ROUND(G1757+G1761,2)</f>
        <v>1284.83</v>
      </c>
    </row>
    <row r="1763" spans="1:7" s="32" customFormat="1" x14ac:dyDescent="0.2">
      <c r="A1763" s="234" t="s">
        <v>125</v>
      </c>
      <c r="B1763" s="235"/>
      <c r="C1763" s="235"/>
      <c r="D1763" s="235"/>
      <c r="E1763" s="235"/>
      <c r="F1763" s="235"/>
      <c r="G1763" s="154">
        <v>11</v>
      </c>
    </row>
    <row r="1764" spans="1:7" s="32" customFormat="1" x14ac:dyDescent="0.2">
      <c r="A1764" s="234" t="s">
        <v>126</v>
      </c>
      <c r="B1764" s="235"/>
      <c r="C1764" s="235"/>
      <c r="D1764" s="235"/>
      <c r="E1764" s="235"/>
      <c r="F1764" s="235"/>
      <c r="G1764" s="155">
        <f>ROUND(G1762*G1763,2)</f>
        <v>14133.13</v>
      </c>
    </row>
    <row r="1765" spans="1:7" s="32" customFormat="1" x14ac:dyDescent="0.2">
      <c r="A1765" s="236"/>
      <c r="B1765" s="237"/>
      <c r="C1765" s="237"/>
      <c r="D1765" s="237"/>
      <c r="E1765" s="237"/>
      <c r="F1765" s="237"/>
      <c r="G1765" s="238"/>
    </row>
    <row r="1766" spans="1:7" s="32" customFormat="1" ht="25.5" x14ac:dyDescent="0.2">
      <c r="A1766" s="147" t="s">
        <v>1011</v>
      </c>
      <c r="B1766" s="148" t="s">
        <v>989</v>
      </c>
      <c r="C1766" s="149" t="s">
        <v>112</v>
      </c>
      <c r="D1766" s="149" t="s">
        <v>37</v>
      </c>
      <c r="E1766" s="150"/>
      <c r="F1766" s="146"/>
      <c r="G1766" s="151"/>
    </row>
    <row r="1767" spans="1:7" s="32" customFormat="1" x14ac:dyDescent="0.2">
      <c r="A1767" s="152">
        <v>1379</v>
      </c>
      <c r="B1767" s="153" t="s">
        <v>227</v>
      </c>
      <c r="C1767" s="145" t="s">
        <v>128</v>
      </c>
      <c r="D1767" s="145" t="s">
        <v>39</v>
      </c>
      <c r="E1767" s="150">
        <v>16.2</v>
      </c>
      <c r="F1767" s="146">
        <v>0.67</v>
      </c>
      <c r="G1767" s="151">
        <v>10.85</v>
      </c>
    </row>
    <row r="1768" spans="1:7" s="32" customFormat="1" ht="25.5" x14ac:dyDescent="0.2">
      <c r="A1768" s="152">
        <v>43059</v>
      </c>
      <c r="B1768" s="153" t="s">
        <v>1041</v>
      </c>
      <c r="C1768" s="145" t="s">
        <v>128</v>
      </c>
      <c r="D1768" s="145" t="s">
        <v>39</v>
      </c>
      <c r="E1768" s="150">
        <v>5.27</v>
      </c>
      <c r="F1768" s="146">
        <v>5.9</v>
      </c>
      <c r="G1768" s="151">
        <v>31.09</v>
      </c>
    </row>
    <row r="1769" spans="1:7" s="32" customFormat="1" ht="38.25" x14ac:dyDescent="0.2">
      <c r="A1769" s="152">
        <v>43132</v>
      </c>
      <c r="B1769" s="153" t="s">
        <v>177</v>
      </c>
      <c r="C1769" s="145" t="s">
        <v>128</v>
      </c>
      <c r="D1769" s="145" t="s">
        <v>39</v>
      </c>
      <c r="E1769" s="150">
        <v>0.09</v>
      </c>
      <c r="F1769" s="146">
        <v>21.66</v>
      </c>
      <c r="G1769" s="151">
        <v>1.95</v>
      </c>
    </row>
    <row r="1770" spans="1:7" s="32" customFormat="1" ht="51" x14ac:dyDescent="0.2">
      <c r="A1770" s="152">
        <v>43681</v>
      </c>
      <c r="B1770" s="153" t="s">
        <v>1042</v>
      </c>
      <c r="C1770" s="145" t="s">
        <v>128</v>
      </c>
      <c r="D1770" s="145" t="s">
        <v>37</v>
      </c>
      <c r="E1770" s="150">
        <v>0.4</v>
      </c>
      <c r="F1770" s="146">
        <v>26.2</v>
      </c>
      <c r="G1770" s="151">
        <v>10.48</v>
      </c>
    </row>
    <row r="1771" spans="1:7" s="32" customFormat="1" ht="25.5" x14ac:dyDescent="0.2">
      <c r="A1771" s="152">
        <v>4721</v>
      </c>
      <c r="B1771" s="153" t="s">
        <v>1043</v>
      </c>
      <c r="C1771" s="145" t="s">
        <v>128</v>
      </c>
      <c r="D1771" s="145" t="s">
        <v>38</v>
      </c>
      <c r="E1771" s="150">
        <v>0.04</v>
      </c>
      <c r="F1771" s="146">
        <v>77.78</v>
      </c>
      <c r="G1771" s="151">
        <v>3.11</v>
      </c>
    </row>
    <row r="1772" spans="1:7" s="32" customFormat="1" ht="25.5" x14ac:dyDescent="0.2">
      <c r="A1772" s="152">
        <v>6212</v>
      </c>
      <c r="B1772" s="153" t="s">
        <v>213</v>
      </c>
      <c r="C1772" s="145" t="s">
        <v>128</v>
      </c>
      <c r="D1772" s="145" t="s">
        <v>40</v>
      </c>
      <c r="E1772" s="150">
        <v>0.4</v>
      </c>
      <c r="F1772" s="146">
        <v>13.5</v>
      </c>
      <c r="G1772" s="151">
        <v>5.4</v>
      </c>
    </row>
    <row r="1773" spans="1:7" s="32" customFormat="1" ht="25.5" x14ac:dyDescent="0.2">
      <c r="A1773" s="152" t="s">
        <v>178</v>
      </c>
      <c r="B1773" s="153" t="s">
        <v>179</v>
      </c>
      <c r="C1773" s="145" t="s">
        <v>112</v>
      </c>
      <c r="D1773" s="145" t="s">
        <v>115</v>
      </c>
      <c r="E1773" s="150">
        <v>0.46</v>
      </c>
      <c r="F1773" s="146">
        <v>20.55</v>
      </c>
      <c r="G1773" s="151">
        <v>9.4499999999999993</v>
      </c>
    </row>
    <row r="1774" spans="1:7" s="32" customFormat="1" ht="25.5" x14ac:dyDescent="0.2">
      <c r="A1774" s="152" t="s">
        <v>132</v>
      </c>
      <c r="B1774" s="153" t="s">
        <v>133</v>
      </c>
      <c r="C1774" s="145" t="s">
        <v>112</v>
      </c>
      <c r="D1774" s="145" t="s">
        <v>115</v>
      </c>
      <c r="E1774" s="150">
        <v>2.42</v>
      </c>
      <c r="F1774" s="146">
        <v>20.12</v>
      </c>
      <c r="G1774" s="151">
        <v>48.7</v>
      </c>
    </row>
    <row r="1775" spans="1:7" s="32" customFormat="1" x14ac:dyDescent="0.2">
      <c r="A1775" s="152" t="s">
        <v>180</v>
      </c>
      <c r="B1775" s="153" t="s">
        <v>181</v>
      </c>
      <c r="C1775" s="145" t="s">
        <v>112</v>
      </c>
      <c r="D1775" s="145" t="s">
        <v>115</v>
      </c>
      <c r="E1775" s="150">
        <v>0.46</v>
      </c>
      <c r="F1775" s="146">
        <v>21.54</v>
      </c>
      <c r="G1775" s="151">
        <v>9.91</v>
      </c>
    </row>
    <row r="1776" spans="1:7" s="32" customFormat="1" ht="25.5" x14ac:dyDescent="0.2">
      <c r="A1776" s="152" t="s">
        <v>162</v>
      </c>
      <c r="B1776" s="153" t="s">
        <v>163</v>
      </c>
      <c r="C1776" s="145" t="s">
        <v>112</v>
      </c>
      <c r="D1776" s="145" t="s">
        <v>115</v>
      </c>
      <c r="E1776" s="150">
        <v>2.42</v>
      </c>
      <c r="F1776" s="146">
        <v>21.12</v>
      </c>
      <c r="G1776" s="151">
        <v>51.11</v>
      </c>
    </row>
    <row r="1777" spans="1:7" s="32" customFormat="1" x14ac:dyDescent="0.2">
      <c r="A1777" s="152" t="s">
        <v>186</v>
      </c>
      <c r="B1777" s="153" t="s">
        <v>187</v>
      </c>
      <c r="C1777" s="145" t="s">
        <v>112</v>
      </c>
      <c r="D1777" s="145" t="s">
        <v>115</v>
      </c>
      <c r="E1777" s="150">
        <v>0.3</v>
      </c>
      <c r="F1777" s="146">
        <v>21.66</v>
      </c>
      <c r="G1777" s="151">
        <v>6.5</v>
      </c>
    </row>
    <row r="1778" spans="1:7" ht="25.5" x14ac:dyDescent="0.2">
      <c r="A1778" s="152" t="s">
        <v>150</v>
      </c>
      <c r="B1778" s="153" t="s">
        <v>151</v>
      </c>
      <c r="C1778" s="145" t="s">
        <v>112</v>
      </c>
      <c r="D1778" s="145" t="s">
        <v>115</v>
      </c>
      <c r="E1778" s="150">
        <v>0.8</v>
      </c>
      <c r="F1778" s="146">
        <v>19.41</v>
      </c>
      <c r="G1778" s="151">
        <v>15.53</v>
      </c>
    </row>
    <row r="1779" spans="1:7" ht="12.75" customHeight="1" x14ac:dyDescent="0.2">
      <c r="A1779" s="152" t="s">
        <v>228</v>
      </c>
      <c r="B1779" s="153" t="s">
        <v>229</v>
      </c>
      <c r="C1779" s="145" t="s">
        <v>128</v>
      </c>
      <c r="D1779" s="145" t="s">
        <v>38</v>
      </c>
      <c r="E1779" s="150">
        <v>3.3000000000000002E-2</v>
      </c>
      <c r="F1779" s="146">
        <v>170</v>
      </c>
      <c r="G1779" s="151">
        <v>5.61</v>
      </c>
    </row>
    <row r="1780" spans="1:7" x14ac:dyDescent="0.2">
      <c r="A1780" s="234" t="s">
        <v>118</v>
      </c>
      <c r="B1780" s="235"/>
      <c r="C1780" s="235"/>
      <c r="D1780" s="235"/>
      <c r="E1780" s="235"/>
      <c r="F1780" s="235"/>
      <c r="G1780" s="154">
        <v>79.760000000000005</v>
      </c>
    </row>
    <row r="1781" spans="1:7" x14ac:dyDescent="0.2">
      <c r="A1781" s="234" t="s">
        <v>119</v>
      </c>
      <c r="B1781" s="235"/>
      <c r="C1781" s="235"/>
      <c r="D1781" s="235"/>
      <c r="E1781" s="235"/>
      <c r="F1781" s="235"/>
      <c r="G1781" s="154">
        <v>129.93</v>
      </c>
    </row>
    <row r="1782" spans="1:7" x14ac:dyDescent="0.2">
      <c r="A1782" s="234" t="s">
        <v>120</v>
      </c>
      <c r="B1782" s="235"/>
      <c r="C1782" s="235"/>
      <c r="D1782" s="235"/>
      <c r="E1782" s="235"/>
      <c r="F1782" s="235"/>
      <c r="G1782" s="155">
        <v>209.69</v>
      </c>
    </row>
    <row r="1783" spans="1:7" x14ac:dyDescent="0.2">
      <c r="A1783" s="234" t="s">
        <v>1019</v>
      </c>
      <c r="B1783" s="235"/>
      <c r="C1783" s="235"/>
      <c r="D1783" s="235"/>
      <c r="E1783" s="235"/>
      <c r="F1783" s="235"/>
      <c r="G1783" s="154">
        <v>91.740000000000023</v>
      </c>
    </row>
    <row r="1784" spans="1:7" x14ac:dyDescent="0.2">
      <c r="A1784" s="234" t="s">
        <v>121</v>
      </c>
      <c r="B1784" s="235"/>
      <c r="C1784" s="235"/>
      <c r="D1784" s="235"/>
      <c r="E1784" s="235"/>
      <c r="F1784" s="235"/>
      <c r="G1784" s="154">
        <v>63.3</v>
      </c>
    </row>
    <row r="1785" spans="1:7" x14ac:dyDescent="0.2">
      <c r="A1785" s="234" t="s">
        <v>122</v>
      </c>
      <c r="B1785" s="235"/>
      <c r="C1785" s="235"/>
      <c r="D1785" s="235"/>
      <c r="E1785" s="235"/>
      <c r="F1785" s="235"/>
      <c r="G1785" s="154">
        <v>0</v>
      </c>
    </row>
    <row r="1786" spans="1:7" x14ac:dyDescent="0.2">
      <c r="A1786" s="234" t="s">
        <v>123</v>
      </c>
      <c r="B1786" s="235"/>
      <c r="C1786" s="235"/>
      <c r="D1786" s="235"/>
      <c r="E1786" s="235"/>
      <c r="F1786" s="235"/>
      <c r="G1786" s="154">
        <v>155.04000000000002</v>
      </c>
    </row>
    <row r="1787" spans="1:7" x14ac:dyDescent="0.2">
      <c r="A1787" s="234" t="s">
        <v>124</v>
      </c>
      <c r="B1787" s="235"/>
      <c r="C1787" s="235"/>
      <c r="D1787" s="235"/>
      <c r="E1787" s="235"/>
      <c r="F1787" s="235"/>
      <c r="G1787" s="155">
        <f>ROUND(G1782+G1786,2)</f>
        <v>364.73</v>
      </c>
    </row>
    <row r="1788" spans="1:7" x14ac:dyDescent="0.2">
      <c r="A1788" s="234" t="s">
        <v>125</v>
      </c>
      <c r="B1788" s="235"/>
      <c r="C1788" s="235"/>
      <c r="D1788" s="235"/>
      <c r="E1788" s="235"/>
      <c r="F1788" s="235"/>
      <c r="G1788" s="154">
        <v>0.36</v>
      </c>
    </row>
    <row r="1789" spans="1:7" x14ac:dyDescent="0.2">
      <c r="A1789" s="234" t="s">
        <v>126</v>
      </c>
      <c r="B1789" s="235"/>
      <c r="C1789" s="235"/>
      <c r="D1789" s="235"/>
      <c r="E1789" s="235"/>
      <c r="F1789" s="235"/>
      <c r="G1789" s="155">
        <f>ROUND(G1787*G1788,2)</f>
        <v>131.30000000000001</v>
      </c>
    </row>
    <row r="1790" spans="1:7" x14ac:dyDescent="0.2">
      <c r="A1790" s="236"/>
      <c r="B1790" s="237"/>
      <c r="C1790" s="237"/>
      <c r="D1790" s="237"/>
      <c r="E1790" s="237"/>
      <c r="F1790" s="237"/>
      <c r="G1790" s="238"/>
    </row>
    <row r="1791" spans="1:7" ht="38.25" x14ac:dyDescent="0.2">
      <c r="A1791" s="147" t="s">
        <v>987</v>
      </c>
      <c r="B1791" s="148" t="s">
        <v>990</v>
      </c>
      <c r="C1791" s="149" t="s">
        <v>112</v>
      </c>
      <c r="D1791" s="149" t="s">
        <v>35</v>
      </c>
      <c r="E1791" s="150"/>
      <c r="F1791" s="146"/>
      <c r="G1791" s="151"/>
    </row>
    <row r="1792" spans="1:7" ht="25.5" x14ac:dyDescent="0.2">
      <c r="A1792" s="152" t="s">
        <v>1044</v>
      </c>
      <c r="B1792" s="153" t="s">
        <v>1045</v>
      </c>
      <c r="C1792" s="145" t="s">
        <v>128</v>
      </c>
      <c r="D1792" s="145" t="s">
        <v>35</v>
      </c>
      <c r="E1792" s="150">
        <v>1</v>
      </c>
      <c r="F1792" s="146">
        <v>92.16</v>
      </c>
      <c r="G1792" s="151">
        <v>92.16</v>
      </c>
    </row>
    <row r="1793" spans="1:7" ht="38.25" x14ac:dyDescent="0.2">
      <c r="A1793" s="152" t="s">
        <v>199</v>
      </c>
      <c r="B1793" s="153" t="s">
        <v>200</v>
      </c>
      <c r="C1793" s="145" t="s">
        <v>112</v>
      </c>
      <c r="D1793" s="145" t="s">
        <v>115</v>
      </c>
      <c r="E1793" s="150">
        <v>0.4</v>
      </c>
      <c r="F1793" s="146">
        <v>20.07</v>
      </c>
      <c r="G1793" s="151">
        <v>8.0299999999999994</v>
      </c>
    </row>
    <row r="1794" spans="1:7" ht="25.5" x14ac:dyDescent="0.2">
      <c r="A1794" s="152" t="s">
        <v>201</v>
      </c>
      <c r="B1794" s="153" t="s">
        <v>202</v>
      </c>
      <c r="C1794" s="145" t="s">
        <v>112</v>
      </c>
      <c r="D1794" s="145" t="s">
        <v>115</v>
      </c>
      <c r="E1794" s="150">
        <v>0.4</v>
      </c>
      <c r="F1794" s="146">
        <v>23.53</v>
      </c>
      <c r="G1794" s="151">
        <v>9.41</v>
      </c>
    </row>
    <row r="1795" spans="1:7" x14ac:dyDescent="0.2">
      <c r="A1795" s="234" t="s">
        <v>118</v>
      </c>
      <c r="B1795" s="235"/>
      <c r="C1795" s="235"/>
      <c r="D1795" s="235"/>
      <c r="E1795" s="235"/>
      <c r="F1795" s="235"/>
      <c r="G1795" s="154">
        <v>10.45</v>
      </c>
    </row>
    <row r="1796" spans="1:7" x14ac:dyDescent="0.2">
      <c r="A1796" s="234" t="s">
        <v>119</v>
      </c>
      <c r="B1796" s="235"/>
      <c r="C1796" s="235"/>
      <c r="D1796" s="235"/>
      <c r="E1796" s="235"/>
      <c r="F1796" s="235"/>
      <c r="G1796" s="154">
        <v>99.149999999999991</v>
      </c>
    </row>
    <row r="1797" spans="1:7" x14ac:dyDescent="0.2">
      <c r="A1797" s="234" t="s">
        <v>120</v>
      </c>
      <c r="B1797" s="235"/>
      <c r="C1797" s="235"/>
      <c r="D1797" s="235"/>
      <c r="E1797" s="235"/>
      <c r="F1797" s="235"/>
      <c r="G1797" s="155">
        <v>109.6</v>
      </c>
    </row>
    <row r="1798" spans="1:7" x14ac:dyDescent="0.2">
      <c r="A1798" s="234" t="s">
        <v>1019</v>
      </c>
      <c r="B1798" s="235"/>
      <c r="C1798" s="235"/>
      <c r="D1798" s="235"/>
      <c r="E1798" s="235"/>
      <c r="F1798" s="235"/>
      <c r="G1798" s="154">
        <v>12.02</v>
      </c>
    </row>
    <row r="1799" spans="1:7" x14ac:dyDescent="0.2">
      <c r="A1799" s="234" t="s">
        <v>121</v>
      </c>
      <c r="B1799" s="235"/>
      <c r="C1799" s="235"/>
      <c r="D1799" s="235"/>
      <c r="E1799" s="235"/>
      <c r="F1799" s="235"/>
      <c r="G1799" s="154">
        <v>25.54</v>
      </c>
    </row>
    <row r="1800" spans="1:7" x14ac:dyDescent="0.2">
      <c r="A1800" s="234" t="s">
        <v>122</v>
      </c>
      <c r="B1800" s="235"/>
      <c r="C1800" s="235"/>
      <c r="D1800" s="235"/>
      <c r="E1800" s="235"/>
      <c r="F1800" s="235"/>
      <c r="G1800" s="154">
        <v>0</v>
      </c>
    </row>
    <row r="1801" spans="1:7" x14ac:dyDescent="0.2">
      <c r="A1801" s="234" t="s">
        <v>123</v>
      </c>
      <c r="B1801" s="235"/>
      <c r="C1801" s="235"/>
      <c r="D1801" s="235"/>
      <c r="E1801" s="235"/>
      <c r="F1801" s="235"/>
      <c r="G1801" s="154">
        <v>37.56</v>
      </c>
    </row>
    <row r="1802" spans="1:7" x14ac:dyDescent="0.2">
      <c r="A1802" s="234" t="s">
        <v>124</v>
      </c>
      <c r="B1802" s="235"/>
      <c r="C1802" s="235"/>
      <c r="D1802" s="235"/>
      <c r="E1802" s="235"/>
      <c r="F1802" s="235"/>
      <c r="G1802" s="155">
        <f>ROUND(G1797+G1801,2)</f>
        <v>147.16</v>
      </c>
    </row>
    <row r="1803" spans="1:7" x14ac:dyDescent="0.2">
      <c r="A1803" s="234" t="s">
        <v>125</v>
      </c>
      <c r="B1803" s="235"/>
      <c r="C1803" s="235"/>
      <c r="D1803" s="235"/>
      <c r="E1803" s="235"/>
      <c r="F1803" s="235"/>
      <c r="G1803" s="154">
        <v>1</v>
      </c>
    </row>
    <row r="1804" spans="1:7" x14ac:dyDescent="0.2">
      <c r="A1804" s="234" t="s">
        <v>126</v>
      </c>
      <c r="B1804" s="235"/>
      <c r="C1804" s="235"/>
      <c r="D1804" s="235"/>
      <c r="E1804" s="235"/>
      <c r="F1804" s="235"/>
      <c r="G1804" s="155">
        <f>ROUND(G1802*G1803,2)</f>
        <v>147.16</v>
      </c>
    </row>
    <row r="1805" spans="1:7" x14ac:dyDescent="0.2">
      <c r="A1805" s="236"/>
      <c r="B1805" s="237"/>
      <c r="C1805" s="237"/>
      <c r="D1805" s="237"/>
      <c r="E1805" s="237"/>
      <c r="F1805" s="237"/>
      <c r="G1805" s="238"/>
    </row>
    <row r="1806" spans="1:7" x14ac:dyDescent="0.2">
      <c r="A1806" s="147" t="s">
        <v>403</v>
      </c>
      <c r="B1806" s="232" t="s">
        <v>61</v>
      </c>
      <c r="C1806" s="232"/>
      <c r="D1806" s="232"/>
      <c r="E1806" s="232"/>
      <c r="F1806" s="232"/>
      <c r="G1806" s="233"/>
    </row>
    <row r="1807" spans="1:7" x14ac:dyDescent="0.2">
      <c r="A1807" s="147" t="s">
        <v>498</v>
      </c>
      <c r="B1807" s="148" t="s">
        <v>499</v>
      </c>
      <c r="C1807" s="149" t="s">
        <v>112</v>
      </c>
      <c r="D1807" s="149" t="s">
        <v>35</v>
      </c>
      <c r="E1807" s="150"/>
      <c r="F1807" s="146"/>
      <c r="G1807" s="151"/>
    </row>
    <row r="1808" spans="1:7" ht="25.5" x14ac:dyDescent="0.2">
      <c r="A1808" s="152">
        <v>3148</v>
      </c>
      <c r="B1808" s="153" t="s">
        <v>594</v>
      </c>
      <c r="C1808" s="145" t="s">
        <v>128</v>
      </c>
      <c r="D1808" s="145" t="s">
        <v>35</v>
      </c>
      <c r="E1808" s="150">
        <v>0.02</v>
      </c>
      <c r="F1808" s="146">
        <v>10.91</v>
      </c>
      <c r="G1808" s="151">
        <v>0.22</v>
      </c>
    </row>
    <row r="1809" spans="1:7" ht="12.6" customHeight="1" x14ac:dyDescent="0.2">
      <c r="A1809" s="152" t="s">
        <v>199</v>
      </c>
      <c r="B1809" s="153" t="s">
        <v>200</v>
      </c>
      <c r="C1809" s="145" t="s">
        <v>112</v>
      </c>
      <c r="D1809" s="145" t="s">
        <v>115</v>
      </c>
      <c r="E1809" s="150">
        <v>0.5</v>
      </c>
      <c r="F1809" s="146">
        <v>20.07</v>
      </c>
      <c r="G1809" s="151">
        <v>10.039999999999999</v>
      </c>
    </row>
    <row r="1810" spans="1:7" ht="25.5" x14ac:dyDescent="0.2">
      <c r="A1810" s="152" t="s">
        <v>201</v>
      </c>
      <c r="B1810" s="153" t="s">
        <v>202</v>
      </c>
      <c r="C1810" s="145" t="s">
        <v>112</v>
      </c>
      <c r="D1810" s="145" t="s">
        <v>115</v>
      </c>
      <c r="E1810" s="150">
        <v>0.5</v>
      </c>
      <c r="F1810" s="146">
        <v>23.53</v>
      </c>
      <c r="G1810" s="151">
        <v>11.77</v>
      </c>
    </row>
    <row r="1811" spans="1:7" ht="38.25" x14ac:dyDescent="0.2">
      <c r="A1811" s="152" t="s">
        <v>602</v>
      </c>
      <c r="B1811" s="153" t="s">
        <v>603</v>
      </c>
      <c r="C1811" s="145" t="s">
        <v>128</v>
      </c>
      <c r="D1811" s="145" t="s">
        <v>35</v>
      </c>
      <c r="E1811" s="150">
        <v>1</v>
      </c>
      <c r="F1811" s="146">
        <v>66.849999999999994</v>
      </c>
      <c r="G1811" s="151">
        <v>66.849999999999994</v>
      </c>
    </row>
    <row r="1812" spans="1:7" x14ac:dyDescent="0.2">
      <c r="A1812" s="234" t="s">
        <v>118</v>
      </c>
      <c r="B1812" s="235"/>
      <c r="C1812" s="235"/>
      <c r="D1812" s="235"/>
      <c r="E1812" s="235"/>
      <c r="F1812" s="235"/>
      <c r="G1812" s="154">
        <v>13.06</v>
      </c>
    </row>
    <row r="1813" spans="1:7" x14ac:dyDescent="0.2">
      <c r="A1813" s="234" t="s">
        <v>119</v>
      </c>
      <c r="B1813" s="235"/>
      <c r="C1813" s="235"/>
      <c r="D1813" s="235"/>
      <c r="E1813" s="235"/>
      <c r="F1813" s="235"/>
      <c r="G1813" s="154">
        <v>75.81</v>
      </c>
    </row>
    <row r="1814" spans="1:7" ht="12.75" customHeight="1" x14ac:dyDescent="0.2">
      <c r="A1814" s="234" t="s">
        <v>120</v>
      </c>
      <c r="B1814" s="235"/>
      <c r="C1814" s="235"/>
      <c r="D1814" s="235"/>
      <c r="E1814" s="235"/>
      <c r="F1814" s="235"/>
      <c r="G1814" s="155">
        <v>88.87</v>
      </c>
    </row>
    <row r="1815" spans="1:7" x14ac:dyDescent="0.2">
      <c r="A1815" s="234" t="s">
        <v>1019</v>
      </c>
      <c r="B1815" s="235"/>
      <c r="C1815" s="235"/>
      <c r="D1815" s="235"/>
      <c r="E1815" s="235"/>
      <c r="F1815" s="235"/>
      <c r="G1815" s="154">
        <v>15.02</v>
      </c>
    </row>
    <row r="1816" spans="1:7" x14ac:dyDescent="0.2">
      <c r="A1816" s="234" t="s">
        <v>121</v>
      </c>
      <c r="B1816" s="235"/>
      <c r="C1816" s="235"/>
      <c r="D1816" s="235"/>
      <c r="E1816" s="235"/>
      <c r="F1816" s="235"/>
      <c r="G1816" s="154">
        <v>21.819999999999986</v>
      </c>
    </row>
    <row r="1817" spans="1:7" x14ac:dyDescent="0.2">
      <c r="A1817" s="234" t="s">
        <v>122</v>
      </c>
      <c r="B1817" s="235"/>
      <c r="C1817" s="235"/>
      <c r="D1817" s="235"/>
      <c r="E1817" s="235"/>
      <c r="F1817" s="235"/>
      <c r="G1817" s="154">
        <v>0</v>
      </c>
    </row>
    <row r="1818" spans="1:7" x14ac:dyDescent="0.2">
      <c r="A1818" s="234" t="s">
        <v>123</v>
      </c>
      <c r="B1818" s="235"/>
      <c r="C1818" s="235"/>
      <c r="D1818" s="235"/>
      <c r="E1818" s="235"/>
      <c r="F1818" s="235"/>
      <c r="G1818" s="154">
        <v>36.839999999999989</v>
      </c>
    </row>
    <row r="1819" spans="1:7" x14ac:dyDescent="0.2">
      <c r="A1819" s="234" t="s">
        <v>124</v>
      </c>
      <c r="B1819" s="235"/>
      <c r="C1819" s="235"/>
      <c r="D1819" s="235"/>
      <c r="E1819" s="235"/>
      <c r="F1819" s="235"/>
      <c r="G1819" s="155">
        <f>ROUND(G1814+G1818,2)</f>
        <v>125.71</v>
      </c>
    </row>
    <row r="1820" spans="1:7" x14ac:dyDescent="0.2">
      <c r="A1820" s="234" t="s">
        <v>125</v>
      </c>
      <c r="B1820" s="235"/>
      <c r="C1820" s="235"/>
      <c r="D1820" s="235"/>
      <c r="E1820" s="235"/>
      <c r="F1820" s="235"/>
      <c r="G1820" s="154">
        <v>2</v>
      </c>
    </row>
    <row r="1821" spans="1:7" x14ac:dyDescent="0.2">
      <c r="A1821" s="234" t="s">
        <v>126</v>
      </c>
      <c r="B1821" s="235"/>
      <c r="C1821" s="235"/>
      <c r="D1821" s="235"/>
      <c r="E1821" s="235"/>
      <c r="F1821" s="235"/>
      <c r="G1821" s="155">
        <f>ROUND(G1819*G1820,2)</f>
        <v>251.42</v>
      </c>
    </row>
    <row r="1822" spans="1:7" x14ac:dyDescent="0.2">
      <c r="A1822" s="236"/>
      <c r="B1822" s="237"/>
      <c r="C1822" s="237"/>
      <c r="D1822" s="237"/>
      <c r="E1822" s="237"/>
      <c r="F1822" s="237"/>
      <c r="G1822" s="238"/>
    </row>
    <row r="1823" spans="1:7" ht="25.5" x14ac:dyDescent="0.2">
      <c r="A1823" s="147" t="s">
        <v>723</v>
      </c>
      <c r="B1823" s="148" t="s">
        <v>724</v>
      </c>
      <c r="C1823" s="149" t="s">
        <v>112</v>
      </c>
      <c r="D1823" s="149" t="s">
        <v>40</v>
      </c>
      <c r="E1823" s="150"/>
      <c r="F1823" s="146"/>
      <c r="G1823" s="151"/>
    </row>
    <row r="1824" spans="1:7" ht="25.5" x14ac:dyDescent="0.2">
      <c r="A1824" s="152" t="s">
        <v>789</v>
      </c>
      <c r="B1824" s="153" t="s">
        <v>724</v>
      </c>
      <c r="C1824" s="145" t="s">
        <v>128</v>
      </c>
      <c r="D1824" s="145" t="s">
        <v>40</v>
      </c>
      <c r="E1824" s="150">
        <v>1</v>
      </c>
      <c r="F1824" s="146">
        <v>1058.47</v>
      </c>
      <c r="G1824" s="151">
        <v>1058.47</v>
      </c>
    </row>
    <row r="1825" spans="1:7" x14ac:dyDescent="0.2">
      <c r="A1825" s="234" t="s">
        <v>118</v>
      </c>
      <c r="B1825" s="235"/>
      <c r="C1825" s="235"/>
      <c r="D1825" s="235"/>
      <c r="E1825" s="235"/>
      <c r="F1825" s="235"/>
      <c r="G1825" s="154">
        <v>0</v>
      </c>
    </row>
    <row r="1826" spans="1:7" x14ac:dyDescent="0.2">
      <c r="A1826" s="234" t="s">
        <v>119</v>
      </c>
      <c r="B1826" s="235"/>
      <c r="C1826" s="235"/>
      <c r="D1826" s="235"/>
      <c r="E1826" s="235"/>
      <c r="F1826" s="235"/>
      <c r="G1826" s="154">
        <v>1058.47</v>
      </c>
    </row>
    <row r="1827" spans="1:7" x14ac:dyDescent="0.2">
      <c r="A1827" s="234" t="s">
        <v>120</v>
      </c>
      <c r="B1827" s="235"/>
      <c r="C1827" s="235"/>
      <c r="D1827" s="235"/>
      <c r="E1827" s="235"/>
      <c r="F1827" s="235"/>
      <c r="G1827" s="155">
        <v>1058.47</v>
      </c>
    </row>
    <row r="1828" spans="1:7" x14ac:dyDescent="0.2">
      <c r="A1828" s="234" t="s">
        <v>1019</v>
      </c>
      <c r="B1828" s="235"/>
      <c r="C1828" s="235"/>
      <c r="D1828" s="235"/>
      <c r="E1828" s="235"/>
      <c r="F1828" s="235"/>
      <c r="G1828" s="154">
        <v>0</v>
      </c>
    </row>
    <row r="1829" spans="1:7" x14ac:dyDescent="0.2">
      <c r="A1829" s="234" t="s">
        <v>121</v>
      </c>
      <c r="B1829" s="235"/>
      <c r="C1829" s="235"/>
      <c r="D1829" s="235"/>
      <c r="E1829" s="235"/>
      <c r="F1829" s="235"/>
      <c r="G1829" s="154">
        <v>222.27999999999997</v>
      </c>
    </row>
    <row r="1830" spans="1:7" x14ac:dyDescent="0.2">
      <c r="A1830" s="234" t="s">
        <v>122</v>
      </c>
      <c r="B1830" s="235"/>
      <c r="C1830" s="235"/>
      <c r="D1830" s="235"/>
      <c r="E1830" s="235"/>
      <c r="F1830" s="235"/>
      <c r="G1830" s="154">
        <v>0</v>
      </c>
    </row>
    <row r="1831" spans="1:7" ht="12.75" customHeight="1" x14ac:dyDescent="0.2">
      <c r="A1831" s="234" t="s">
        <v>123</v>
      </c>
      <c r="B1831" s="235"/>
      <c r="C1831" s="235"/>
      <c r="D1831" s="235"/>
      <c r="E1831" s="235"/>
      <c r="F1831" s="235"/>
      <c r="G1831" s="154">
        <v>222.27999999999997</v>
      </c>
    </row>
    <row r="1832" spans="1:7" x14ac:dyDescent="0.2">
      <c r="A1832" s="234" t="s">
        <v>124</v>
      </c>
      <c r="B1832" s="235"/>
      <c r="C1832" s="235"/>
      <c r="D1832" s="235"/>
      <c r="E1832" s="235"/>
      <c r="F1832" s="235"/>
      <c r="G1832" s="155">
        <f>ROUND(G1827+G1831,2)</f>
        <v>1280.75</v>
      </c>
    </row>
    <row r="1833" spans="1:7" x14ac:dyDescent="0.2">
      <c r="A1833" s="234" t="s">
        <v>125</v>
      </c>
      <c r="B1833" s="235"/>
      <c r="C1833" s="235"/>
      <c r="D1833" s="235"/>
      <c r="E1833" s="235"/>
      <c r="F1833" s="235"/>
      <c r="G1833" s="154">
        <v>2</v>
      </c>
    </row>
    <row r="1834" spans="1:7" x14ac:dyDescent="0.2">
      <c r="A1834" s="234" t="s">
        <v>126</v>
      </c>
      <c r="B1834" s="235"/>
      <c r="C1834" s="235"/>
      <c r="D1834" s="235"/>
      <c r="E1834" s="235"/>
      <c r="F1834" s="235"/>
      <c r="G1834" s="155">
        <f>ROUND(G1832*G1833,2)</f>
        <v>2561.5</v>
      </c>
    </row>
    <row r="1835" spans="1:7" x14ac:dyDescent="0.2">
      <c r="A1835" s="236"/>
      <c r="B1835" s="237"/>
      <c r="C1835" s="237"/>
      <c r="D1835" s="237"/>
      <c r="E1835" s="237"/>
      <c r="F1835" s="237"/>
      <c r="G1835" s="238"/>
    </row>
    <row r="1836" spans="1:7" x14ac:dyDescent="0.2">
      <c r="A1836" s="147">
        <v>12</v>
      </c>
      <c r="B1836" s="232" t="s">
        <v>41</v>
      </c>
      <c r="C1836" s="232"/>
      <c r="D1836" s="232"/>
      <c r="E1836" s="232"/>
      <c r="F1836" s="232"/>
      <c r="G1836" s="233"/>
    </row>
    <row r="1837" spans="1:7" x14ac:dyDescent="0.2">
      <c r="A1837" s="147" t="s">
        <v>254</v>
      </c>
      <c r="B1837" s="232" t="s">
        <v>42</v>
      </c>
      <c r="C1837" s="232"/>
      <c r="D1837" s="232"/>
      <c r="E1837" s="232"/>
      <c r="F1837" s="232"/>
      <c r="G1837" s="233"/>
    </row>
    <row r="1838" spans="1:7" ht="51" x14ac:dyDescent="0.2">
      <c r="A1838" s="147" t="s">
        <v>500</v>
      </c>
      <c r="B1838" s="148" t="s">
        <v>501</v>
      </c>
      <c r="C1838" s="149" t="s">
        <v>112</v>
      </c>
      <c r="D1838" s="149" t="s">
        <v>35</v>
      </c>
      <c r="E1838" s="150"/>
      <c r="F1838" s="146"/>
      <c r="G1838" s="151"/>
    </row>
    <row r="1839" spans="1:7" ht="51" x14ac:dyDescent="0.2">
      <c r="A1839" s="152">
        <v>11950</v>
      </c>
      <c r="B1839" s="153" t="s">
        <v>416</v>
      </c>
      <c r="C1839" s="145" t="s">
        <v>128</v>
      </c>
      <c r="D1839" s="145" t="s">
        <v>35</v>
      </c>
      <c r="E1839" s="150">
        <v>2</v>
      </c>
      <c r="F1839" s="146">
        <v>0.1</v>
      </c>
      <c r="G1839" s="151">
        <v>0.2</v>
      </c>
    </row>
    <row r="1840" spans="1:7" ht="38.25" x14ac:dyDescent="0.2">
      <c r="A1840" s="152">
        <v>2559</v>
      </c>
      <c r="B1840" s="153" t="s">
        <v>604</v>
      </c>
      <c r="C1840" s="145" t="s">
        <v>128</v>
      </c>
      <c r="D1840" s="145" t="s">
        <v>35</v>
      </c>
      <c r="E1840" s="150">
        <v>1</v>
      </c>
      <c r="F1840" s="146">
        <v>15.99</v>
      </c>
      <c r="G1840" s="151">
        <v>15.99</v>
      </c>
    </row>
    <row r="1841" spans="1:7" ht="25.5" x14ac:dyDescent="0.2">
      <c r="A1841" s="152" t="s">
        <v>155</v>
      </c>
      <c r="B1841" s="153" t="s">
        <v>156</v>
      </c>
      <c r="C1841" s="145" t="s">
        <v>112</v>
      </c>
      <c r="D1841" s="145" t="s">
        <v>115</v>
      </c>
      <c r="E1841" s="150">
        <v>0.16628699999999999</v>
      </c>
      <c r="F1841" s="146">
        <v>20.85</v>
      </c>
      <c r="G1841" s="151">
        <v>3.47</v>
      </c>
    </row>
    <row r="1842" spans="1:7" ht="25.5" x14ac:dyDescent="0.2">
      <c r="A1842" s="152" t="s">
        <v>157</v>
      </c>
      <c r="B1842" s="153" t="s">
        <v>158</v>
      </c>
      <c r="C1842" s="145" t="s">
        <v>112</v>
      </c>
      <c r="D1842" s="145" t="s">
        <v>115</v>
      </c>
      <c r="E1842" s="150">
        <v>0.33257399999999998</v>
      </c>
      <c r="F1842" s="146">
        <v>25.93</v>
      </c>
      <c r="G1842" s="151">
        <v>8.6199999999999992</v>
      </c>
    </row>
    <row r="1843" spans="1:7" x14ac:dyDescent="0.2">
      <c r="A1843" s="234" t="s">
        <v>118</v>
      </c>
      <c r="B1843" s="235"/>
      <c r="C1843" s="235"/>
      <c r="D1843" s="235"/>
      <c r="E1843" s="235"/>
      <c r="F1843" s="235"/>
      <c r="G1843" s="154">
        <v>7.45</v>
      </c>
    </row>
    <row r="1844" spans="1:7" x14ac:dyDescent="0.2">
      <c r="A1844" s="234" t="s">
        <v>119</v>
      </c>
      <c r="B1844" s="235"/>
      <c r="C1844" s="235"/>
      <c r="D1844" s="235"/>
      <c r="E1844" s="235"/>
      <c r="F1844" s="235"/>
      <c r="G1844" s="154">
        <v>20.830000000000002</v>
      </c>
    </row>
    <row r="1845" spans="1:7" x14ac:dyDescent="0.2">
      <c r="A1845" s="234" t="s">
        <v>120</v>
      </c>
      <c r="B1845" s="235"/>
      <c r="C1845" s="235"/>
      <c r="D1845" s="235"/>
      <c r="E1845" s="235"/>
      <c r="F1845" s="235"/>
      <c r="G1845" s="155">
        <v>28.28</v>
      </c>
    </row>
    <row r="1846" spans="1:7" x14ac:dyDescent="0.2">
      <c r="A1846" s="234" t="s">
        <v>1019</v>
      </c>
      <c r="B1846" s="235"/>
      <c r="C1846" s="235"/>
      <c r="D1846" s="235"/>
      <c r="E1846" s="235"/>
      <c r="F1846" s="235"/>
      <c r="G1846" s="154">
        <v>8.57</v>
      </c>
    </row>
    <row r="1847" spans="1:7" x14ac:dyDescent="0.2">
      <c r="A1847" s="234" t="s">
        <v>121</v>
      </c>
      <c r="B1847" s="235"/>
      <c r="C1847" s="235"/>
      <c r="D1847" s="235"/>
      <c r="E1847" s="235"/>
      <c r="F1847" s="235"/>
      <c r="G1847" s="154">
        <v>7.74</v>
      </c>
    </row>
    <row r="1848" spans="1:7" x14ac:dyDescent="0.2">
      <c r="A1848" s="234" t="s">
        <v>122</v>
      </c>
      <c r="B1848" s="235"/>
      <c r="C1848" s="235"/>
      <c r="D1848" s="235"/>
      <c r="E1848" s="235"/>
      <c r="F1848" s="235"/>
      <c r="G1848" s="154">
        <v>0</v>
      </c>
    </row>
    <row r="1849" spans="1:7" x14ac:dyDescent="0.2">
      <c r="A1849" s="234" t="s">
        <v>123</v>
      </c>
      <c r="B1849" s="235"/>
      <c r="C1849" s="235"/>
      <c r="D1849" s="235"/>
      <c r="E1849" s="235"/>
      <c r="F1849" s="235"/>
      <c r="G1849" s="154">
        <v>16.310000000000002</v>
      </c>
    </row>
    <row r="1850" spans="1:7" x14ac:dyDescent="0.2">
      <c r="A1850" s="234" t="s">
        <v>124</v>
      </c>
      <c r="B1850" s="235"/>
      <c r="C1850" s="235"/>
      <c r="D1850" s="235"/>
      <c r="E1850" s="235"/>
      <c r="F1850" s="235"/>
      <c r="G1850" s="155">
        <f>ROUND(G1845+G1849,2)</f>
        <v>44.59</v>
      </c>
    </row>
    <row r="1851" spans="1:7" x14ac:dyDescent="0.2">
      <c r="A1851" s="234" t="s">
        <v>125</v>
      </c>
      <c r="B1851" s="235"/>
      <c r="C1851" s="235"/>
      <c r="D1851" s="235"/>
      <c r="E1851" s="235"/>
      <c r="F1851" s="235"/>
      <c r="G1851" s="154">
        <v>2</v>
      </c>
    </row>
    <row r="1852" spans="1:7" x14ac:dyDescent="0.2">
      <c r="A1852" s="234" t="s">
        <v>126</v>
      </c>
      <c r="B1852" s="235"/>
      <c r="C1852" s="235"/>
      <c r="D1852" s="235"/>
      <c r="E1852" s="235"/>
      <c r="F1852" s="235"/>
      <c r="G1852" s="155">
        <f>ROUND(G1850*G1851,2)</f>
        <v>89.18</v>
      </c>
    </row>
    <row r="1853" spans="1:7" x14ac:dyDescent="0.2">
      <c r="A1853" s="236"/>
      <c r="B1853" s="237"/>
      <c r="C1853" s="237"/>
      <c r="D1853" s="237"/>
      <c r="E1853" s="237"/>
      <c r="F1853" s="237"/>
      <c r="G1853" s="238"/>
    </row>
    <row r="1854" spans="1:7" ht="51" x14ac:dyDescent="0.2">
      <c r="A1854" s="147" t="s">
        <v>502</v>
      </c>
      <c r="B1854" s="148" t="s">
        <v>503</v>
      </c>
      <c r="C1854" s="149" t="s">
        <v>112</v>
      </c>
      <c r="D1854" s="149" t="s">
        <v>35</v>
      </c>
      <c r="E1854" s="150"/>
      <c r="F1854" s="146"/>
      <c r="G1854" s="151"/>
    </row>
    <row r="1855" spans="1:7" ht="51" x14ac:dyDescent="0.2">
      <c r="A1855" s="152">
        <v>11950</v>
      </c>
      <c r="B1855" s="153" t="s">
        <v>416</v>
      </c>
      <c r="C1855" s="145" t="s">
        <v>128</v>
      </c>
      <c r="D1855" s="145" t="s">
        <v>35</v>
      </c>
      <c r="E1855" s="150">
        <v>2</v>
      </c>
      <c r="F1855" s="146">
        <v>0.1</v>
      </c>
      <c r="G1855" s="151">
        <v>0.2</v>
      </c>
    </row>
    <row r="1856" spans="1:7" ht="38.25" x14ac:dyDescent="0.2">
      <c r="A1856" s="152">
        <v>2565</v>
      </c>
      <c r="B1856" s="153" t="s">
        <v>605</v>
      </c>
      <c r="C1856" s="145" t="s">
        <v>128</v>
      </c>
      <c r="D1856" s="145" t="s">
        <v>35</v>
      </c>
      <c r="E1856" s="150">
        <v>1</v>
      </c>
      <c r="F1856" s="146">
        <v>12.95</v>
      </c>
      <c r="G1856" s="151">
        <v>12.95</v>
      </c>
    </row>
    <row r="1857" spans="1:7" ht="25.5" x14ac:dyDescent="0.2">
      <c r="A1857" s="152" t="s">
        <v>155</v>
      </c>
      <c r="B1857" s="153" t="s">
        <v>156</v>
      </c>
      <c r="C1857" s="145" t="s">
        <v>112</v>
      </c>
      <c r="D1857" s="145" t="s">
        <v>115</v>
      </c>
      <c r="E1857" s="150">
        <v>0.12982879999999999</v>
      </c>
      <c r="F1857" s="146">
        <v>20.85</v>
      </c>
      <c r="G1857" s="151">
        <v>2.71</v>
      </c>
    </row>
    <row r="1858" spans="1:7" ht="25.5" x14ac:dyDescent="0.2">
      <c r="A1858" s="152" t="s">
        <v>157</v>
      </c>
      <c r="B1858" s="153" t="s">
        <v>158</v>
      </c>
      <c r="C1858" s="145" t="s">
        <v>112</v>
      </c>
      <c r="D1858" s="145" t="s">
        <v>115</v>
      </c>
      <c r="E1858" s="150">
        <v>0.25965769999999999</v>
      </c>
      <c r="F1858" s="146">
        <v>25.93</v>
      </c>
      <c r="G1858" s="151">
        <v>6.73</v>
      </c>
    </row>
    <row r="1859" spans="1:7" x14ac:dyDescent="0.2">
      <c r="A1859" s="234" t="s">
        <v>118</v>
      </c>
      <c r="B1859" s="235"/>
      <c r="C1859" s="235"/>
      <c r="D1859" s="235"/>
      <c r="E1859" s="235"/>
      <c r="F1859" s="235"/>
      <c r="G1859" s="154">
        <v>5.82</v>
      </c>
    </row>
    <row r="1860" spans="1:7" x14ac:dyDescent="0.2">
      <c r="A1860" s="234" t="s">
        <v>119</v>
      </c>
      <c r="B1860" s="235"/>
      <c r="C1860" s="235"/>
      <c r="D1860" s="235"/>
      <c r="E1860" s="235"/>
      <c r="F1860" s="235"/>
      <c r="G1860" s="154">
        <v>16.77</v>
      </c>
    </row>
    <row r="1861" spans="1:7" x14ac:dyDescent="0.2">
      <c r="A1861" s="234" t="s">
        <v>120</v>
      </c>
      <c r="B1861" s="235"/>
      <c r="C1861" s="235"/>
      <c r="D1861" s="235"/>
      <c r="E1861" s="235"/>
      <c r="F1861" s="235"/>
      <c r="G1861" s="155">
        <v>22.59</v>
      </c>
    </row>
    <row r="1862" spans="1:7" x14ac:dyDescent="0.2">
      <c r="A1862" s="234" t="s">
        <v>1019</v>
      </c>
      <c r="B1862" s="235"/>
      <c r="C1862" s="235"/>
      <c r="D1862" s="235"/>
      <c r="E1862" s="235"/>
      <c r="F1862" s="235"/>
      <c r="G1862" s="154">
        <v>6.69</v>
      </c>
    </row>
    <row r="1863" spans="1:7" x14ac:dyDescent="0.2">
      <c r="A1863" s="234" t="s">
        <v>121</v>
      </c>
      <c r="B1863" s="235"/>
      <c r="C1863" s="235"/>
      <c r="D1863" s="235"/>
      <c r="E1863" s="235"/>
      <c r="F1863" s="235"/>
      <c r="G1863" s="154">
        <v>6.15</v>
      </c>
    </row>
    <row r="1864" spans="1:7" x14ac:dyDescent="0.2">
      <c r="A1864" s="234" t="s">
        <v>122</v>
      </c>
      <c r="B1864" s="235"/>
      <c r="C1864" s="235"/>
      <c r="D1864" s="235"/>
      <c r="E1864" s="235"/>
      <c r="F1864" s="235"/>
      <c r="G1864" s="154">
        <v>0</v>
      </c>
    </row>
    <row r="1865" spans="1:7" x14ac:dyDescent="0.2">
      <c r="A1865" s="234" t="s">
        <v>123</v>
      </c>
      <c r="B1865" s="235"/>
      <c r="C1865" s="235"/>
      <c r="D1865" s="235"/>
      <c r="E1865" s="235"/>
      <c r="F1865" s="235"/>
      <c r="G1865" s="154">
        <v>12.84</v>
      </c>
    </row>
    <row r="1866" spans="1:7" x14ac:dyDescent="0.2">
      <c r="A1866" s="234" t="s">
        <v>124</v>
      </c>
      <c r="B1866" s="235"/>
      <c r="C1866" s="235"/>
      <c r="D1866" s="235"/>
      <c r="E1866" s="235"/>
      <c r="F1866" s="235"/>
      <c r="G1866" s="155">
        <f>ROUND(G1861+G1865,2)</f>
        <v>35.43</v>
      </c>
    </row>
    <row r="1867" spans="1:7" x14ac:dyDescent="0.2">
      <c r="A1867" s="234" t="s">
        <v>125</v>
      </c>
      <c r="B1867" s="235"/>
      <c r="C1867" s="235"/>
      <c r="D1867" s="235"/>
      <c r="E1867" s="235"/>
      <c r="F1867" s="235"/>
      <c r="G1867" s="154">
        <v>3</v>
      </c>
    </row>
    <row r="1868" spans="1:7" x14ac:dyDescent="0.2">
      <c r="A1868" s="234" t="s">
        <v>126</v>
      </c>
      <c r="B1868" s="235"/>
      <c r="C1868" s="235"/>
      <c r="D1868" s="235"/>
      <c r="E1868" s="235"/>
      <c r="F1868" s="235"/>
      <c r="G1868" s="155">
        <f>ROUND(G1866*G1867,2)</f>
        <v>106.29</v>
      </c>
    </row>
    <row r="1869" spans="1:7" x14ac:dyDescent="0.2">
      <c r="A1869" s="236"/>
      <c r="B1869" s="237"/>
      <c r="C1869" s="237"/>
      <c r="D1869" s="237"/>
      <c r="E1869" s="237"/>
      <c r="F1869" s="237"/>
      <c r="G1869" s="238"/>
    </row>
    <row r="1870" spans="1:7" ht="25.5" x14ac:dyDescent="0.2">
      <c r="A1870" s="147" t="s">
        <v>504</v>
      </c>
      <c r="B1870" s="148" t="s">
        <v>505</v>
      </c>
      <c r="C1870" s="149" t="s">
        <v>112</v>
      </c>
      <c r="D1870" s="149" t="s">
        <v>40</v>
      </c>
      <c r="E1870" s="150"/>
      <c r="F1870" s="146"/>
      <c r="G1870" s="151"/>
    </row>
    <row r="1871" spans="1:7" ht="25.5" x14ac:dyDescent="0.2">
      <c r="A1871" s="152" t="s">
        <v>155</v>
      </c>
      <c r="B1871" s="153" t="s">
        <v>156</v>
      </c>
      <c r="C1871" s="145" t="s">
        <v>112</v>
      </c>
      <c r="D1871" s="145" t="s">
        <v>115</v>
      </c>
      <c r="E1871" s="150">
        <v>0.8</v>
      </c>
      <c r="F1871" s="146">
        <v>20.85</v>
      </c>
      <c r="G1871" s="151">
        <v>16.68</v>
      </c>
    </row>
    <row r="1872" spans="1:7" ht="25.5" x14ac:dyDescent="0.2">
      <c r="A1872" s="152" t="s">
        <v>157</v>
      </c>
      <c r="B1872" s="153" t="s">
        <v>158</v>
      </c>
      <c r="C1872" s="145" t="s">
        <v>112</v>
      </c>
      <c r="D1872" s="145" t="s">
        <v>115</v>
      </c>
      <c r="E1872" s="150">
        <v>0.8</v>
      </c>
      <c r="F1872" s="146">
        <v>25.93</v>
      </c>
      <c r="G1872" s="151">
        <v>20.74</v>
      </c>
    </row>
    <row r="1873" spans="1:7" ht="25.5" x14ac:dyDescent="0.2">
      <c r="A1873" s="152" t="s">
        <v>606</v>
      </c>
      <c r="B1873" s="153" t="s">
        <v>607</v>
      </c>
      <c r="C1873" s="145" t="s">
        <v>128</v>
      </c>
      <c r="D1873" s="145" t="s">
        <v>40</v>
      </c>
      <c r="E1873" s="150">
        <v>1.1000000000000001</v>
      </c>
      <c r="F1873" s="146">
        <v>17.670000000000002</v>
      </c>
      <c r="G1873" s="151">
        <v>19.440000000000001</v>
      </c>
    </row>
    <row r="1874" spans="1:7" x14ac:dyDescent="0.2">
      <c r="A1874" s="234" t="s">
        <v>118</v>
      </c>
      <c r="B1874" s="235"/>
      <c r="C1874" s="235"/>
      <c r="D1874" s="235"/>
      <c r="E1874" s="235"/>
      <c r="F1874" s="235"/>
      <c r="G1874" s="154">
        <v>22.54</v>
      </c>
    </row>
    <row r="1875" spans="1:7" x14ac:dyDescent="0.2">
      <c r="A1875" s="234" t="s">
        <v>119</v>
      </c>
      <c r="B1875" s="235"/>
      <c r="C1875" s="235"/>
      <c r="D1875" s="235"/>
      <c r="E1875" s="235"/>
      <c r="F1875" s="235"/>
      <c r="G1875" s="154">
        <v>34.32</v>
      </c>
    </row>
    <row r="1876" spans="1:7" x14ac:dyDescent="0.2">
      <c r="A1876" s="234" t="s">
        <v>120</v>
      </c>
      <c r="B1876" s="235"/>
      <c r="C1876" s="235"/>
      <c r="D1876" s="235"/>
      <c r="E1876" s="235"/>
      <c r="F1876" s="235"/>
      <c r="G1876" s="155">
        <v>56.86</v>
      </c>
    </row>
    <row r="1877" spans="1:7" x14ac:dyDescent="0.2">
      <c r="A1877" s="234" t="s">
        <v>1019</v>
      </c>
      <c r="B1877" s="235"/>
      <c r="C1877" s="235"/>
      <c r="D1877" s="235"/>
      <c r="E1877" s="235"/>
      <c r="F1877" s="235"/>
      <c r="G1877" s="154">
        <v>25.92</v>
      </c>
    </row>
    <row r="1878" spans="1:7" x14ac:dyDescent="0.2">
      <c r="A1878" s="234" t="s">
        <v>121</v>
      </c>
      <c r="B1878" s="235"/>
      <c r="C1878" s="235"/>
      <c r="D1878" s="235"/>
      <c r="E1878" s="235"/>
      <c r="F1878" s="235"/>
      <c r="G1878" s="154">
        <v>17.38</v>
      </c>
    </row>
    <row r="1879" spans="1:7" x14ac:dyDescent="0.2">
      <c r="A1879" s="234" t="s">
        <v>122</v>
      </c>
      <c r="B1879" s="235"/>
      <c r="C1879" s="235"/>
      <c r="D1879" s="235"/>
      <c r="E1879" s="235"/>
      <c r="F1879" s="235"/>
      <c r="G1879" s="154">
        <v>0</v>
      </c>
    </row>
    <row r="1880" spans="1:7" x14ac:dyDescent="0.2">
      <c r="A1880" s="234" t="s">
        <v>123</v>
      </c>
      <c r="B1880" s="235"/>
      <c r="C1880" s="235"/>
      <c r="D1880" s="235"/>
      <c r="E1880" s="235"/>
      <c r="F1880" s="235"/>
      <c r="G1880" s="154">
        <v>43.3</v>
      </c>
    </row>
    <row r="1881" spans="1:7" x14ac:dyDescent="0.2">
      <c r="A1881" s="234" t="s">
        <v>124</v>
      </c>
      <c r="B1881" s="235"/>
      <c r="C1881" s="235"/>
      <c r="D1881" s="235"/>
      <c r="E1881" s="235"/>
      <c r="F1881" s="235"/>
      <c r="G1881" s="155">
        <f>ROUND(G1876+G1880,2)</f>
        <v>100.16</v>
      </c>
    </row>
    <row r="1882" spans="1:7" x14ac:dyDescent="0.2">
      <c r="A1882" s="234" t="s">
        <v>125</v>
      </c>
      <c r="B1882" s="235"/>
      <c r="C1882" s="235"/>
      <c r="D1882" s="235"/>
      <c r="E1882" s="235"/>
      <c r="F1882" s="235"/>
      <c r="G1882" s="154">
        <v>2.6</v>
      </c>
    </row>
    <row r="1883" spans="1:7" x14ac:dyDescent="0.2">
      <c r="A1883" s="234" t="s">
        <v>126</v>
      </c>
      <c r="B1883" s="235"/>
      <c r="C1883" s="235"/>
      <c r="D1883" s="235"/>
      <c r="E1883" s="235"/>
      <c r="F1883" s="235"/>
      <c r="G1883" s="155">
        <f>ROUND(G1881*G1882,2)</f>
        <v>260.42</v>
      </c>
    </row>
    <row r="1884" spans="1:7" x14ac:dyDescent="0.2">
      <c r="A1884" s="236"/>
      <c r="B1884" s="237"/>
      <c r="C1884" s="237"/>
      <c r="D1884" s="237"/>
      <c r="E1884" s="237"/>
      <c r="F1884" s="237"/>
      <c r="G1884" s="238"/>
    </row>
    <row r="1885" spans="1:7" ht="25.5" x14ac:dyDescent="0.2">
      <c r="A1885" s="147" t="s">
        <v>506</v>
      </c>
      <c r="B1885" s="148" t="s">
        <v>507</v>
      </c>
      <c r="C1885" s="149" t="s">
        <v>112</v>
      </c>
      <c r="D1885" s="149" t="s">
        <v>40</v>
      </c>
      <c r="E1885" s="150"/>
      <c r="F1885" s="146"/>
      <c r="G1885" s="151"/>
    </row>
    <row r="1886" spans="1:7" ht="25.5" x14ac:dyDescent="0.2">
      <c r="A1886" s="152" t="s">
        <v>155</v>
      </c>
      <c r="B1886" s="153" t="s">
        <v>156</v>
      </c>
      <c r="C1886" s="145" t="s">
        <v>112</v>
      </c>
      <c r="D1886" s="145" t="s">
        <v>115</v>
      </c>
      <c r="E1886" s="150">
        <v>0.9</v>
      </c>
      <c r="F1886" s="146">
        <v>20.85</v>
      </c>
      <c r="G1886" s="151">
        <v>18.760000000000002</v>
      </c>
    </row>
    <row r="1887" spans="1:7" ht="25.5" x14ac:dyDescent="0.2">
      <c r="A1887" s="152" t="s">
        <v>157</v>
      </c>
      <c r="B1887" s="153" t="s">
        <v>158</v>
      </c>
      <c r="C1887" s="145" t="s">
        <v>112</v>
      </c>
      <c r="D1887" s="145" t="s">
        <v>115</v>
      </c>
      <c r="E1887" s="150">
        <v>0.9</v>
      </c>
      <c r="F1887" s="146">
        <v>25.93</v>
      </c>
      <c r="G1887" s="151">
        <v>23.34</v>
      </c>
    </row>
    <row r="1888" spans="1:7" ht="25.5" x14ac:dyDescent="0.2">
      <c r="A1888" s="152" t="s">
        <v>608</v>
      </c>
      <c r="B1888" s="153" t="s">
        <v>609</v>
      </c>
      <c r="C1888" s="145" t="s">
        <v>128</v>
      </c>
      <c r="D1888" s="145" t="s">
        <v>40</v>
      </c>
      <c r="E1888" s="150">
        <v>1.1000000000000001</v>
      </c>
      <c r="F1888" s="146">
        <v>21.86</v>
      </c>
      <c r="G1888" s="151">
        <v>24.05</v>
      </c>
    </row>
    <row r="1889" spans="1:7" x14ac:dyDescent="0.2">
      <c r="A1889" s="234" t="s">
        <v>118</v>
      </c>
      <c r="B1889" s="235"/>
      <c r="C1889" s="235"/>
      <c r="D1889" s="235"/>
      <c r="E1889" s="235"/>
      <c r="F1889" s="235"/>
      <c r="G1889" s="154">
        <v>25.36</v>
      </c>
    </row>
    <row r="1890" spans="1:7" ht="30.6" customHeight="1" x14ac:dyDescent="0.2">
      <c r="A1890" s="234" t="s">
        <v>119</v>
      </c>
      <c r="B1890" s="235"/>
      <c r="C1890" s="235"/>
      <c r="D1890" s="235"/>
      <c r="E1890" s="235"/>
      <c r="F1890" s="235"/>
      <c r="G1890" s="154">
        <v>40.78</v>
      </c>
    </row>
    <row r="1891" spans="1:7" x14ac:dyDescent="0.2">
      <c r="A1891" s="234" t="s">
        <v>120</v>
      </c>
      <c r="B1891" s="235"/>
      <c r="C1891" s="235"/>
      <c r="D1891" s="235"/>
      <c r="E1891" s="235"/>
      <c r="F1891" s="235"/>
      <c r="G1891" s="155">
        <v>66.14</v>
      </c>
    </row>
    <row r="1892" spans="1:7" x14ac:dyDescent="0.2">
      <c r="A1892" s="234" t="s">
        <v>1019</v>
      </c>
      <c r="B1892" s="235"/>
      <c r="C1892" s="235"/>
      <c r="D1892" s="235"/>
      <c r="E1892" s="235"/>
      <c r="F1892" s="235"/>
      <c r="G1892" s="154">
        <v>29.169999999776483</v>
      </c>
    </row>
    <row r="1893" spans="1:7" x14ac:dyDescent="0.2">
      <c r="A1893" s="234" t="s">
        <v>121</v>
      </c>
      <c r="B1893" s="235"/>
      <c r="C1893" s="235"/>
      <c r="D1893" s="235"/>
      <c r="E1893" s="235"/>
      <c r="F1893" s="235"/>
      <c r="G1893" s="154">
        <v>20.010000000000002</v>
      </c>
    </row>
    <row r="1894" spans="1:7" x14ac:dyDescent="0.2">
      <c r="A1894" s="234" t="s">
        <v>122</v>
      </c>
      <c r="B1894" s="235"/>
      <c r="C1894" s="235"/>
      <c r="D1894" s="235"/>
      <c r="E1894" s="235"/>
      <c r="F1894" s="235"/>
      <c r="G1894" s="154">
        <v>0</v>
      </c>
    </row>
    <row r="1895" spans="1:7" x14ac:dyDescent="0.2">
      <c r="A1895" s="234" t="s">
        <v>123</v>
      </c>
      <c r="B1895" s="235"/>
      <c r="C1895" s="235"/>
      <c r="D1895" s="235"/>
      <c r="E1895" s="235"/>
      <c r="F1895" s="235"/>
      <c r="G1895" s="154">
        <v>49.179999999999993</v>
      </c>
    </row>
    <row r="1896" spans="1:7" x14ac:dyDescent="0.2">
      <c r="A1896" s="234" t="s">
        <v>124</v>
      </c>
      <c r="B1896" s="235"/>
      <c r="C1896" s="235"/>
      <c r="D1896" s="235"/>
      <c r="E1896" s="235"/>
      <c r="F1896" s="235"/>
      <c r="G1896" s="155">
        <f>ROUND(G1891+G1895,2)</f>
        <v>115.32</v>
      </c>
    </row>
    <row r="1897" spans="1:7" x14ac:dyDescent="0.2">
      <c r="A1897" s="234" t="s">
        <v>125</v>
      </c>
      <c r="B1897" s="235"/>
      <c r="C1897" s="235"/>
      <c r="D1897" s="235"/>
      <c r="E1897" s="235"/>
      <c r="F1897" s="235"/>
      <c r="G1897" s="154">
        <v>44.3</v>
      </c>
    </row>
    <row r="1898" spans="1:7" x14ac:dyDescent="0.2">
      <c r="A1898" s="234" t="s">
        <v>126</v>
      </c>
      <c r="B1898" s="235"/>
      <c r="C1898" s="235"/>
      <c r="D1898" s="235"/>
      <c r="E1898" s="235"/>
      <c r="F1898" s="235"/>
      <c r="G1898" s="155">
        <f>ROUND(G1896*G1897,2)</f>
        <v>5108.68</v>
      </c>
    </row>
    <row r="1899" spans="1:7" x14ac:dyDescent="0.2">
      <c r="A1899" s="236"/>
      <c r="B1899" s="237"/>
      <c r="C1899" s="237"/>
      <c r="D1899" s="237"/>
      <c r="E1899" s="237"/>
      <c r="F1899" s="237"/>
      <c r="G1899" s="238"/>
    </row>
    <row r="1900" spans="1:7" ht="25.5" x14ac:dyDescent="0.2">
      <c r="A1900" s="147" t="s">
        <v>508</v>
      </c>
      <c r="B1900" s="148" t="s">
        <v>509</v>
      </c>
      <c r="C1900" s="149" t="s">
        <v>112</v>
      </c>
      <c r="D1900" s="149" t="s">
        <v>40</v>
      </c>
      <c r="E1900" s="150"/>
      <c r="F1900" s="146"/>
      <c r="G1900" s="151"/>
    </row>
    <row r="1901" spans="1:7" ht="25.5" x14ac:dyDescent="0.2">
      <c r="A1901" s="152" t="s">
        <v>155</v>
      </c>
      <c r="B1901" s="153" t="s">
        <v>156</v>
      </c>
      <c r="C1901" s="145" t="s">
        <v>112</v>
      </c>
      <c r="D1901" s="145" t="s">
        <v>115</v>
      </c>
      <c r="E1901" s="150">
        <v>0.6</v>
      </c>
      <c r="F1901" s="146">
        <v>20.85</v>
      </c>
      <c r="G1901" s="151">
        <v>12.51</v>
      </c>
    </row>
    <row r="1902" spans="1:7" ht="25.5" x14ac:dyDescent="0.2">
      <c r="A1902" s="152" t="s">
        <v>157</v>
      </c>
      <c r="B1902" s="153" t="s">
        <v>158</v>
      </c>
      <c r="C1902" s="145" t="s">
        <v>112</v>
      </c>
      <c r="D1902" s="145" t="s">
        <v>115</v>
      </c>
      <c r="E1902" s="150">
        <v>0.6</v>
      </c>
      <c r="F1902" s="146">
        <v>25.93</v>
      </c>
      <c r="G1902" s="151">
        <v>15.56</v>
      </c>
    </row>
    <row r="1903" spans="1:7" ht="25.5" x14ac:dyDescent="0.2">
      <c r="A1903" s="152" t="s">
        <v>610</v>
      </c>
      <c r="B1903" s="153" t="s">
        <v>611</v>
      </c>
      <c r="C1903" s="145" t="s">
        <v>128</v>
      </c>
      <c r="D1903" s="145" t="s">
        <v>40</v>
      </c>
      <c r="E1903" s="150">
        <v>1.05</v>
      </c>
      <c r="F1903" s="146">
        <v>13.37</v>
      </c>
      <c r="G1903" s="151">
        <v>14.04</v>
      </c>
    </row>
    <row r="1904" spans="1:7" x14ac:dyDescent="0.2">
      <c r="A1904" s="234" t="s">
        <v>118</v>
      </c>
      <c r="B1904" s="235"/>
      <c r="C1904" s="235"/>
      <c r="D1904" s="235"/>
      <c r="E1904" s="235"/>
      <c r="F1904" s="235"/>
      <c r="G1904" s="154">
        <v>16.899999999999999</v>
      </c>
    </row>
    <row r="1905" spans="1:7" x14ac:dyDescent="0.2">
      <c r="A1905" s="234" t="s">
        <v>119</v>
      </c>
      <c r="B1905" s="235"/>
      <c r="C1905" s="235"/>
      <c r="D1905" s="235"/>
      <c r="E1905" s="235"/>
      <c r="F1905" s="235"/>
      <c r="G1905" s="154">
        <v>25.200000000000003</v>
      </c>
    </row>
    <row r="1906" spans="1:7" x14ac:dyDescent="0.2">
      <c r="A1906" s="234" t="s">
        <v>120</v>
      </c>
      <c r="B1906" s="235"/>
      <c r="C1906" s="235"/>
      <c r="D1906" s="235"/>
      <c r="E1906" s="235"/>
      <c r="F1906" s="235"/>
      <c r="G1906" s="155">
        <v>42.1</v>
      </c>
    </row>
    <row r="1907" spans="1:7" x14ac:dyDescent="0.2">
      <c r="A1907" s="234" t="s">
        <v>1019</v>
      </c>
      <c r="B1907" s="235"/>
      <c r="C1907" s="235"/>
      <c r="D1907" s="235"/>
      <c r="E1907" s="235"/>
      <c r="F1907" s="235"/>
      <c r="G1907" s="154">
        <v>19.449999999776484</v>
      </c>
    </row>
    <row r="1908" spans="1:7" x14ac:dyDescent="0.2">
      <c r="A1908" s="234" t="s">
        <v>121</v>
      </c>
      <c r="B1908" s="235"/>
      <c r="C1908" s="235"/>
      <c r="D1908" s="235"/>
      <c r="E1908" s="235"/>
      <c r="F1908" s="235"/>
      <c r="G1908" s="154">
        <v>12.92</v>
      </c>
    </row>
    <row r="1909" spans="1:7" x14ac:dyDescent="0.2">
      <c r="A1909" s="234" t="s">
        <v>122</v>
      </c>
      <c r="B1909" s="235"/>
      <c r="C1909" s="235"/>
      <c r="D1909" s="235"/>
      <c r="E1909" s="235"/>
      <c r="F1909" s="235"/>
      <c r="G1909" s="154">
        <v>0</v>
      </c>
    </row>
    <row r="1910" spans="1:7" x14ac:dyDescent="0.2">
      <c r="A1910" s="234" t="s">
        <v>123</v>
      </c>
      <c r="B1910" s="235"/>
      <c r="C1910" s="235"/>
      <c r="D1910" s="235"/>
      <c r="E1910" s="235"/>
      <c r="F1910" s="235"/>
      <c r="G1910" s="154">
        <v>32.369999999999997</v>
      </c>
    </row>
    <row r="1911" spans="1:7" x14ac:dyDescent="0.2">
      <c r="A1911" s="234" t="s">
        <v>124</v>
      </c>
      <c r="B1911" s="235"/>
      <c r="C1911" s="235"/>
      <c r="D1911" s="235"/>
      <c r="E1911" s="235"/>
      <c r="F1911" s="235"/>
      <c r="G1911" s="155">
        <f>ROUND(G1906+G1910,2)</f>
        <v>74.47</v>
      </c>
    </row>
    <row r="1912" spans="1:7" x14ac:dyDescent="0.2">
      <c r="A1912" s="234" t="s">
        <v>125</v>
      </c>
      <c r="B1912" s="235"/>
      <c r="C1912" s="235"/>
      <c r="D1912" s="235"/>
      <c r="E1912" s="235"/>
      <c r="F1912" s="235"/>
      <c r="G1912" s="154">
        <v>11</v>
      </c>
    </row>
    <row r="1913" spans="1:7" x14ac:dyDescent="0.2">
      <c r="A1913" s="234" t="s">
        <v>126</v>
      </c>
      <c r="B1913" s="235"/>
      <c r="C1913" s="235"/>
      <c r="D1913" s="235"/>
      <c r="E1913" s="235"/>
      <c r="F1913" s="235"/>
      <c r="G1913" s="155">
        <f>ROUND(G1911*G1912,2)</f>
        <v>819.17</v>
      </c>
    </row>
    <row r="1914" spans="1:7" x14ac:dyDescent="0.2">
      <c r="A1914" s="236"/>
      <c r="B1914" s="237"/>
      <c r="C1914" s="237"/>
      <c r="D1914" s="237"/>
      <c r="E1914" s="237"/>
      <c r="F1914" s="237"/>
      <c r="G1914" s="238"/>
    </row>
    <row r="1915" spans="1:7" ht="25.5" x14ac:dyDescent="0.2">
      <c r="A1915" s="147" t="s">
        <v>296</v>
      </c>
      <c r="B1915" s="148" t="s">
        <v>297</v>
      </c>
      <c r="C1915" s="149" t="s">
        <v>112</v>
      </c>
      <c r="D1915" s="149" t="s">
        <v>40</v>
      </c>
      <c r="E1915" s="150"/>
      <c r="F1915" s="146"/>
      <c r="G1915" s="151"/>
    </row>
    <row r="1916" spans="1:7" ht="25.5" x14ac:dyDescent="0.2">
      <c r="A1916" s="152" t="s">
        <v>155</v>
      </c>
      <c r="B1916" s="153" t="s">
        <v>156</v>
      </c>
      <c r="C1916" s="145" t="s">
        <v>112</v>
      </c>
      <c r="D1916" s="145" t="s">
        <v>115</v>
      </c>
      <c r="E1916" s="150">
        <v>0.2</v>
      </c>
      <c r="F1916" s="146">
        <v>20.85</v>
      </c>
      <c r="G1916" s="151">
        <v>4.17</v>
      </c>
    </row>
    <row r="1917" spans="1:7" ht="25.5" x14ac:dyDescent="0.2">
      <c r="A1917" s="152" t="s">
        <v>157</v>
      </c>
      <c r="B1917" s="153" t="s">
        <v>158</v>
      </c>
      <c r="C1917" s="145" t="s">
        <v>112</v>
      </c>
      <c r="D1917" s="145" t="s">
        <v>115</v>
      </c>
      <c r="E1917" s="150">
        <v>0.1</v>
      </c>
      <c r="F1917" s="146">
        <v>25.93</v>
      </c>
      <c r="G1917" s="151">
        <v>2.59</v>
      </c>
    </row>
    <row r="1918" spans="1:7" x14ac:dyDescent="0.2">
      <c r="A1918" s="152" t="s">
        <v>381</v>
      </c>
      <c r="B1918" s="153" t="s">
        <v>382</v>
      </c>
      <c r="C1918" s="145" t="s">
        <v>128</v>
      </c>
      <c r="D1918" s="145" t="s">
        <v>40</v>
      </c>
      <c r="E1918" s="150">
        <v>1.1000000000000001</v>
      </c>
      <c r="F1918" s="146">
        <v>3.84</v>
      </c>
      <c r="G1918" s="151">
        <v>4.22</v>
      </c>
    </row>
    <row r="1919" spans="1:7" x14ac:dyDescent="0.2">
      <c r="A1919" s="234" t="s">
        <v>118</v>
      </c>
      <c r="B1919" s="235"/>
      <c r="C1919" s="235"/>
      <c r="D1919" s="235"/>
      <c r="E1919" s="235"/>
      <c r="F1919" s="235"/>
      <c r="G1919" s="154">
        <v>3.97</v>
      </c>
    </row>
    <row r="1920" spans="1:7" x14ac:dyDescent="0.2">
      <c r="A1920" s="234" t="s">
        <v>119</v>
      </c>
      <c r="B1920" s="235"/>
      <c r="C1920" s="235"/>
      <c r="D1920" s="235"/>
      <c r="E1920" s="235"/>
      <c r="F1920" s="235"/>
      <c r="G1920" s="154">
        <v>7.02</v>
      </c>
    </row>
    <row r="1921" spans="1:7" x14ac:dyDescent="0.2">
      <c r="A1921" s="234" t="s">
        <v>120</v>
      </c>
      <c r="B1921" s="235"/>
      <c r="C1921" s="235"/>
      <c r="D1921" s="235"/>
      <c r="E1921" s="235"/>
      <c r="F1921" s="235"/>
      <c r="G1921" s="155">
        <v>10.99</v>
      </c>
    </row>
    <row r="1922" spans="1:7" x14ac:dyDescent="0.2">
      <c r="A1922" s="234" t="s">
        <v>1019</v>
      </c>
      <c r="B1922" s="235"/>
      <c r="C1922" s="235"/>
      <c r="D1922" s="235"/>
      <c r="E1922" s="235"/>
      <c r="F1922" s="235"/>
      <c r="G1922" s="154">
        <v>4.5600000002235177</v>
      </c>
    </row>
    <row r="1923" spans="1:7" x14ac:dyDescent="0.2">
      <c r="A1923" s="234" t="s">
        <v>121</v>
      </c>
      <c r="B1923" s="235"/>
      <c r="C1923" s="235"/>
      <c r="D1923" s="235"/>
      <c r="E1923" s="235"/>
      <c r="F1923" s="235"/>
      <c r="G1923" s="154">
        <v>3.27</v>
      </c>
    </row>
    <row r="1924" spans="1:7" x14ac:dyDescent="0.2">
      <c r="A1924" s="234" t="s">
        <v>122</v>
      </c>
      <c r="B1924" s="235"/>
      <c r="C1924" s="235"/>
      <c r="D1924" s="235"/>
      <c r="E1924" s="235"/>
      <c r="F1924" s="235"/>
      <c r="G1924" s="154">
        <v>0</v>
      </c>
    </row>
    <row r="1925" spans="1:7" x14ac:dyDescent="0.2">
      <c r="A1925" s="234" t="s">
        <v>123</v>
      </c>
      <c r="B1925" s="235"/>
      <c r="C1925" s="235"/>
      <c r="D1925" s="235"/>
      <c r="E1925" s="235"/>
      <c r="F1925" s="235"/>
      <c r="G1925" s="154">
        <v>7.83</v>
      </c>
    </row>
    <row r="1926" spans="1:7" x14ac:dyDescent="0.2">
      <c r="A1926" s="234" t="s">
        <v>124</v>
      </c>
      <c r="B1926" s="235"/>
      <c r="C1926" s="235"/>
      <c r="D1926" s="235"/>
      <c r="E1926" s="235"/>
      <c r="F1926" s="235"/>
      <c r="G1926" s="155">
        <f>ROUND(G1921+G1925,2)</f>
        <v>18.82</v>
      </c>
    </row>
    <row r="1927" spans="1:7" x14ac:dyDescent="0.2">
      <c r="A1927" s="234" t="s">
        <v>125</v>
      </c>
      <c r="B1927" s="235"/>
      <c r="C1927" s="235"/>
      <c r="D1927" s="235"/>
      <c r="E1927" s="235"/>
      <c r="F1927" s="235"/>
      <c r="G1927" s="154">
        <v>100</v>
      </c>
    </row>
    <row r="1928" spans="1:7" x14ac:dyDescent="0.2">
      <c r="A1928" s="234" t="s">
        <v>126</v>
      </c>
      <c r="B1928" s="235"/>
      <c r="C1928" s="235"/>
      <c r="D1928" s="235"/>
      <c r="E1928" s="235"/>
      <c r="F1928" s="235"/>
      <c r="G1928" s="155">
        <f>ROUND(G1926*G1927,2)</f>
        <v>1882</v>
      </c>
    </row>
    <row r="1929" spans="1:7" x14ac:dyDescent="0.2">
      <c r="A1929" s="236"/>
      <c r="B1929" s="237"/>
      <c r="C1929" s="237"/>
      <c r="D1929" s="237"/>
      <c r="E1929" s="237"/>
      <c r="F1929" s="237"/>
      <c r="G1929" s="238"/>
    </row>
    <row r="1930" spans="1:7" ht="25.5" x14ac:dyDescent="0.2">
      <c r="A1930" s="147" t="s">
        <v>991</v>
      </c>
      <c r="B1930" s="148" t="s">
        <v>992</v>
      </c>
      <c r="C1930" s="149" t="s">
        <v>112</v>
      </c>
      <c r="D1930" s="149" t="s">
        <v>40</v>
      </c>
      <c r="E1930" s="150"/>
      <c r="F1930" s="146"/>
      <c r="G1930" s="151"/>
    </row>
    <row r="1931" spans="1:7" x14ac:dyDescent="0.2">
      <c r="A1931" s="152" t="s">
        <v>1046</v>
      </c>
      <c r="B1931" s="153" t="s">
        <v>1047</v>
      </c>
      <c r="C1931" s="145" t="s">
        <v>128</v>
      </c>
      <c r="D1931" s="145" t="s">
        <v>40</v>
      </c>
      <c r="E1931" s="150">
        <v>1.1000000000000001</v>
      </c>
      <c r="F1931" s="146">
        <v>5.21</v>
      </c>
      <c r="G1931" s="151">
        <v>5.73</v>
      </c>
    </row>
    <row r="1932" spans="1:7" ht="25.5" x14ac:dyDescent="0.2">
      <c r="A1932" s="152" t="s">
        <v>155</v>
      </c>
      <c r="B1932" s="153" t="s">
        <v>156</v>
      </c>
      <c r="C1932" s="145" t="s">
        <v>112</v>
      </c>
      <c r="D1932" s="145" t="s">
        <v>115</v>
      </c>
      <c r="E1932" s="150">
        <v>0.15</v>
      </c>
      <c r="F1932" s="146">
        <v>20.85</v>
      </c>
      <c r="G1932" s="151">
        <v>3.13</v>
      </c>
    </row>
    <row r="1933" spans="1:7" ht="25.5" x14ac:dyDescent="0.2">
      <c r="A1933" s="152" t="s">
        <v>157</v>
      </c>
      <c r="B1933" s="153" t="s">
        <v>158</v>
      </c>
      <c r="C1933" s="145" t="s">
        <v>112</v>
      </c>
      <c r="D1933" s="145" t="s">
        <v>115</v>
      </c>
      <c r="E1933" s="150">
        <v>0.15</v>
      </c>
      <c r="F1933" s="146">
        <v>25.93</v>
      </c>
      <c r="G1933" s="151">
        <v>3.89</v>
      </c>
    </row>
    <row r="1934" spans="1:7" x14ac:dyDescent="0.2">
      <c r="A1934" s="234" t="s">
        <v>118</v>
      </c>
      <c r="B1934" s="235"/>
      <c r="C1934" s="235"/>
      <c r="D1934" s="235"/>
      <c r="E1934" s="235"/>
      <c r="F1934" s="235"/>
      <c r="G1934" s="154">
        <v>4.2300000000000004</v>
      </c>
    </row>
    <row r="1935" spans="1:7" x14ac:dyDescent="0.2">
      <c r="A1935" s="234" t="s">
        <v>119</v>
      </c>
      <c r="B1935" s="235"/>
      <c r="C1935" s="235"/>
      <c r="D1935" s="235"/>
      <c r="E1935" s="235"/>
      <c r="F1935" s="235"/>
      <c r="G1935" s="154">
        <v>8.52</v>
      </c>
    </row>
    <row r="1936" spans="1:7" x14ac:dyDescent="0.2">
      <c r="A1936" s="234" t="s">
        <v>120</v>
      </c>
      <c r="B1936" s="235"/>
      <c r="C1936" s="235"/>
      <c r="D1936" s="235"/>
      <c r="E1936" s="235"/>
      <c r="F1936" s="235"/>
      <c r="G1936" s="155">
        <v>12.75</v>
      </c>
    </row>
    <row r="1937" spans="1:7" x14ac:dyDescent="0.2">
      <c r="A1937" s="234" t="s">
        <v>1019</v>
      </c>
      <c r="B1937" s="235"/>
      <c r="C1937" s="235"/>
      <c r="D1937" s="235"/>
      <c r="E1937" s="235"/>
      <c r="F1937" s="235"/>
      <c r="G1937" s="154">
        <v>4.8500000002235177</v>
      </c>
    </row>
    <row r="1938" spans="1:7" x14ac:dyDescent="0.2">
      <c r="A1938" s="234" t="s">
        <v>121</v>
      </c>
      <c r="B1938" s="235"/>
      <c r="C1938" s="235"/>
      <c r="D1938" s="235"/>
      <c r="E1938" s="235"/>
      <c r="F1938" s="235"/>
      <c r="G1938" s="154">
        <v>3.7</v>
      </c>
    </row>
    <row r="1939" spans="1:7" x14ac:dyDescent="0.2">
      <c r="A1939" s="234" t="s">
        <v>122</v>
      </c>
      <c r="B1939" s="235"/>
      <c r="C1939" s="235"/>
      <c r="D1939" s="235"/>
      <c r="E1939" s="235"/>
      <c r="F1939" s="235"/>
      <c r="G1939" s="154">
        <v>0</v>
      </c>
    </row>
    <row r="1940" spans="1:7" x14ac:dyDescent="0.2">
      <c r="A1940" s="234" t="s">
        <v>123</v>
      </c>
      <c r="B1940" s="235"/>
      <c r="C1940" s="235"/>
      <c r="D1940" s="235"/>
      <c r="E1940" s="235"/>
      <c r="F1940" s="235"/>
      <c r="G1940" s="154">
        <v>8.5500000000000007</v>
      </c>
    </row>
    <row r="1941" spans="1:7" x14ac:dyDescent="0.2">
      <c r="A1941" s="234" t="s">
        <v>124</v>
      </c>
      <c r="B1941" s="235"/>
      <c r="C1941" s="235"/>
      <c r="D1941" s="235"/>
      <c r="E1941" s="235"/>
      <c r="F1941" s="235"/>
      <c r="G1941" s="155">
        <f>ROUND(G1936+G1940,2)</f>
        <v>21.3</v>
      </c>
    </row>
    <row r="1942" spans="1:7" x14ac:dyDescent="0.2">
      <c r="A1942" s="234" t="s">
        <v>125</v>
      </c>
      <c r="B1942" s="235"/>
      <c r="C1942" s="235"/>
      <c r="D1942" s="235"/>
      <c r="E1942" s="235"/>
      <c r="F1942" s="235"/>
      <c r="G1942" s="154">
        <v>15.7</v>
      </c>
    </row>
    <row r="1943" spans="1:7" x14ac:dyDescent="0.2">
      <c r="A1943" s="234" t="s">
        <v>126</v>
      </c>
      <c r="B1943" s="235"/>
      <c r="C1943" s="235"/>
      <c r="D1943" s="235"/>
      <c r="E1943" s="235"/>
      <c r="F1943" s="235"/>
      <c r="G1943" s="155">
        <f>ROUND(G1941*G1942,2)</f>
        <v>334.41</v>
      </c>
    </row>
    <row r="1944" spans="1:7" x14ac:dyDescent="0.2">
      <c r="A1944" s="236"/>
      <c r="B1944" s="237"/>
      <c r="C1944" s="237"/>
      <c r="D1944" s="237"/>
      <c r="E1944" s="237"/>
      <c r="F1944" s="237"/>
      <c r="G1944" s="238"/>
    </row>
    <row r="1945" spans="1:7" ht="51" x14ac:dyDescent="0.2">
      <c r="A1945" s="147" t="s">
        <v>510</v>
      </c>
      <c r="B1945" s="148" t="s">
        <v>511</v>
      </c>
      <c r="C1945" s="149" t="s">
        <v>112</v>
      </c>
      <c r="D1945" s="149" t="s">
        <v>40</v>
      </c>
      <c r="E1945" s="150"/>
      <c r="F1945" s="146"/>
      <c r="G1945" s="151"/>
    </row>
    <row r="1946" spans="1:7" ht="25.5" x14ac:dyDescent="0.2">
      <c r="A1946" s="152" t="s">
        <v>612</v>
      </c>
      <c r="B1946" s="153" t="s">
        <v>613</v>
      </c>
      <c r="C1946" s="145" t="s">
        <v>128</v>
      </c>
      <c r="D1946" s="145" t="s">
        <v>40</v>
      </c>
      <c r="E1946" s="150">
        <v>1.2</v>
      </c>
      <c r="F1946" s="146">
        <v>8.1</v>
      </c>
      <c r="G1946" s="151">
        <v>9.7200000000000006</v>
      </c>
    </row>
    <row r="1947" spans="1:7" ht="25.5" x14ac:dyDescent="0.2">
      <c r="A1947" s="152" t="s">
        <v>614</v>
      </c>
      <c r="B1947" s="153" t="s">
        <v>615</v>
      </c>
      <c r="C1947" s="145" t="s">
        <v>128</v>
      </c>
      <c r="D1947" s="145" t="s">
        <v>35</v>
      </c>
      <c r="E1947" s="150">
        <v>0.67</v>
      </c>
      <c r="F1947" s="146">
        <v>4.96</v>
      </c>
      <c r="G1947" s="151">
        <v>3.32</v>
      </c>
    </row>
    <row r="1948" spans="1:7" ht="25.5" x14ac:dyDescent="0.2">
      <c r="A1948" s="152" t="s">
        <v>616</v>
      </c>
      <c r="B1948" s="153" t="s">
        <v>617</v>
      </c>
      <c r="C1948" s="145" t="s">
        <v>128</v>
      </c>
      <c r="D1948" s="145" t="s">
        <v>40</v>
      </c>
      <c r="E1948" s="150">
        <v>0.8</v>
      </c>
      <c r="F1948" s="146">
        <v>6.57</v>
      </c>
      <c r="G1948" s="151">
        <v>5.26</v>
      </c>
    </row>
    <row r="1949" spans="1:7" x14ac:dyDescent="0.2">
      <c r="A1949" s="152" t="s">
        <v>618</v>
      </c>
      <c r="B1949" s="153" t="s">
        <v>619</v>
      </c>
      <c r="C1949" s="145" t="s">
        <v>128</v>
      </c>
      <c r="D1949" s="145" t="s">
        <v>35</v>
      </c>
      <c r="E1949" s="150">
        <v>2.6633333330000002</v>
      </c>
      <c r="F1949" s="146">
        <v>0.17</v>
      </c>
      <c r="G1949" s="151">
        <v>0.45</v>
      </c>
    </row>
    <row r="1950" spans="1:7" x14ac:dyDescent="0.2">
      <c r="A1950" s="152" t="s">
        <v>620</v>
      </c>
      <c r="B1950" s="153" t="s">
        <v>621</v>
      </c>
      <c r="C1950" s="145" t="s">
        <v>128</v>
      </c>
      <c r="D1950" s="145" t="s">
        <v>35</v>
      </c>
      <c r="E1950" s="150">
        <v>2.6633333330000002</v>
      </c>
      <c r="F1950" s="146">
        <v>0.09</v>
      </c>
      <c r="G1950" s="151">
        <v>0.24</v>
      </c>
    </row>
    <row r="1951" spans="1:7" ht="25.5" x14ac:dyDescent="0.2">
      <c r="A1951" s="152" t="s">
        <v>622</v>
      </c>
      <c r="B1951" s="153" t="s">
        <v>623</v>
      </c>
      <c r="C1951" s="145" t="s">
        <v>128</v>
      </c>
      <c r="D1951" s="145" t="s">
        <v>35</v>
      </c>
      <c r="E1951" s="150">
        <v>0.67</v>
      </c>
      <c r="F1951" s="146">
        <v>2.0699999999999998</v>
      </c>
      <c r="G1951" s="151">
        <v>1.39</v>
      </c>
    </row>
    <row r="1952" spans="1:7" x14ac:dyDescent="0.2">
      <c r="A1952" s="152" t="s">
        <v>624</v>
      </c>
      <c r="B1952" s="153" t="s">
        <v>625</v>
      </c>
      <c r="C1952" s="145" t="s">
        <v>128</v>
      </c>
      <c r="D1952" s="145" t="s">
        <v>35</v>
      </c>
      <c r="E1952" s="150">
        <v>1.33</v>
      </c>
      <c r="F1952" s="146">
        <v>0.38</v>
      </c>
      <c r="G1952" s="151">
        <v>0.51</v>
      </c>
    </row>
    <row r="1953" spans="1:7" x14ac:dyDescent="0.2">
      <c r="A1953" s="152" t="s">
        <v>626</v>
      </c>
      <c r="B1953" s="153" t="s">
        <v>627</v>
      </c>
      <c r="C1953" s="145" t="s">
        <v>128</v>
      </c>
      <c r="D1953" s="145" t="s">
        <v>35</v>
      </c>
      <c r="E1953" s="150">
        <v>0.33333333300000001</v>
      </c>
      <c r="F1953" s="146">
        <v>9.85</v>
      </c>
      <c r="G1953" s="151">
        <v>3.28</v>
      </c>
    </row>
    <row r="1954" spans="1:7" ht="25.5" x14ac:dyDescent="0.2">
      <c r="A1954" s="152" t="s">
        <v>628</v>
      </c>
      <c r="B1954" s="153" t="s">
        <v>629</v>
      </c>
      <c r="C1954" s="145" t="s">
        <v>128</v>
      </c>
      <c r="D1954" s="145" t="s">
        <v>40</v>
      </c>
      <c r="E1954" s="150">
        <v>1.2</v>
      </c>
      <c r="F1954" s="146">
        <v>7.1</v>
      </c>
      <c r="G1954" s="151">
        <v>8.52</v>
      </c>
    </row>
    <row r="1955" spans="1:7" ht="25.5" x14ac:dyDescent="0.2">
      <c r="A1955" s="152" t="s">
        <v>630</v>
      </c>
      <c r="B1955" s="153" t="s">
        <v>631</v>
      </c>
      <c r="C1955" s="145" t="s">
        <v>112</v>
      </c>
      <c r="D1955" s="145" t="s">
        <v>35</v>
      </c>
      <c r="E1955" s="150">
        <v>0.67</v>
      </c>
      <c r="F1955" s="146">
        <v>12.32</v>
      </c>
      <c r="G1955" s="151">
        <v>8.25</v>
      </c>
    </row>
    <row r="1956" spans="1:7" ht="25.5" x14ac:dyDescent="0.2">
      <c r="A1956" s="152" t="s">
        <v>155</v>
      </c>
      <c r="B1956" s="153" t="s">
        <v>156</v>
      </c>
      <c r="C1956" s="145" t="s">
        <v>112</v>
      </c>
      <c r="D1956" s="145" t="s">
        <v>115</v>
      </c>
      <c r="E1956" s="150">
        <v>0.54</v>
      </c>
      <c r="F1956" s="146">
        <v>20.85</v>
      </c>
      <c r="G1956" s="151">
        <v>11.26</v>
      </c>
    </row>
    <row r="1957" spans="1:7" ht="12.75" customHeight="1" x14ac:dyDescent="0.2">
      <c r="A1957" s="152" t="s">
        <v>157</v>
      </c>
      <c r="B1957" s="153" t="s">
        <v>158</v>
      </c>
      <c r="C1957" s="145" t="s">
        <v>112</v>
      </c>
      <c r="D1957" s="145" t="s">
        <v>115</v>
      </c>
      <c r="E1957" s="150">
        <v>0.54</v>
      </c>
      <c r="F1957" s="146">
        <v>25.93</v>
      </c>
      <c r="G1957" s="151">
        <v>14</v>
      </c>
    </row>
    <row r="1958" spans="1:7" x14ac:dyDescent="0.2">
      <c r="A1958" s="234" t="s">
        <v>118</v>
      </c>
      <c r="B1958" s="235"/>
      <c r="C1958" s="235"/>
      <c r="D1958" s="235"/>
      <c r="E1958" s="235"/>
      <c r="F1958" s="235"/>
      <c r="G1958" s="154">
        <v>16.16</v>
      </c>
    </row>
    <row r="1959" spans="1:7" x14ac:dyDescent="0.2">
      <c r="A1959" s="234" t="s">
        <v>119</v>
      </c>
      <c r="B1959" s="235"/>
      <c r="C1959" s="235"/>
      <c r="D1959" s="235"/>
      <c r="E1959" s="235"/>
      <c r="F1959" s="235"/>
      <c r="G1959" s="154">
        <v>50.040000000000006</v>
      </c>
    </row>
    <row r="1960" spans="1:7" x14ac:dyDescent="0.2">
      <c r="A1960" s="234" t="s">
        <v>120</v>
      </c>
      <c r="B1960" s="235"/>
      <c r="C1960" s="235"/>
      <c r="D1960" s="235"/>
      <c r="E1960" s="235"/>
      <c r="F1960" s="235"/>
      <c r="G1960" s="155">
        <v>66.2</v>
      </c>
    </row>
    <row r="1961" spans="1:7" x14ac:dyDescent="0.2">
      <c r="A1961" s="234" t="s">
        <v>1019</v>
      </c>
      <c r="B1961" s="235"/>
      <c r="C1961" s="235"/>
      <c r="D1961" s="235"/>
      <c r="E1961" s="235"/>
      <c r="F1961" s="235"/>
      <c r="G1961" s="154">
        <v>18.579999999999998</v>
      </c>
    </row>
    <row r="1962" spans="1:7" x14ac:dyDescent="0.2">
      <c r="A1962" s="234" t="s">
        <v>121</v>
      </c>
      <c r="B1962" s="235"/>
      <c r="C1962" s="235"/>
      <c r="D1962" s="235"/>
      <c r="E1962" s="235"/>
      <c r="F1962" s="235"/>
      <c r="G1962" s="154">
        <v>17.8</v>
      </c>
    </row>
    <row r="1963" spans="1:7" x14ac:dyDescent="0.2">
      <c r="A1963" s="234" t="s">
        <v>122</v>
      </c>
      <c r="B1963" s="235"/>
      <c r="C1963" s="235"/>
      <c r="D1963" s="235"/>
      <c r="E1963" s="235"/>
      <c r="F1963" s="235"/>
      <c r="G1963" s="154">
        <v>0</v>
      </c>
    </row>
    <row r="1964" spans="1:7" x14ac:dyDescent="0.2">
      <c r="A1964" s="234" t="s">
        <v>123</v>
      </c>
      <c r="B1964" s="235"/>
      <c r="C1964" s="235"/>
      <c r="D1964" s="235"/>
      <c r="E1964" s="235"/>
      <c r="F1964" s="235"/>
      <c r="G1964" s="154">
        <v>36.379999999999995</v>
      </c>
    </row>
    <row r="1965" spans="1:7" x14ac:dyDescent="0.2">
      <c r="A1965" s="234" t="s">
        <v>124</v>
      </c>
      <c r="B1965" s="235"/>
      <c r="C1965" s="235"/>
      <c r="D1965" s="235"/>
      <c r="E1965" s="235"/>
      <c r="F1965" s="235"/>
      <c r="G1965" s="155">
        <f>ROUND(G1960+G1964,2)</f>
        <v>102.58</v>
      </c>
    </row>
    <row r="1966" spans="1:7" x14ac:dyDescent="0.2">
      <c r="A1966" s="234" t="s">
        <v>125</v>
      </c>
      <c r="B1966" s="235"/>
      <c r="C1966" s="235"/>
      <c r="D1966" s="235"/>
      <c r="E1966" s="235"/>
      <c r="F1966" s="235"/>
      <c r="G1966" s="154">
        <v>100</v>
      </c>
    </row>
    <row r="1967" spans="1:7" x14ac:dyDescent="0.2">
      <c r="A1967" s="234" t="s">
        <v>126</v>
      </c>
      <c r="B1967" s="235"/>
      <c r="C1967" s="235"/>
      <c r="D1967" s="235"/>
      <c r="E1967" s="235"/>
      <c r="F1967" s="235"/>
      <c r="G1967" s="155">
        <f>ROUND(G1965*G1966,2)</f>
        <v>10258</v>
      </c>
    </row>
    <row r="1968" spans="1:7" x14ac:dyDescent="0.2">
      <c r="A1968" s="236"/>
      <c r="B1968" s="237"/>
      <c r="C1968" s="237"/>
      <c r="D1968" s="237"/>
      <c r="E1968" s="237"/>
      <c r="F1968" s="237"/>
      <c r="G1968" s="238"/>
    </row>
    <row r="1969" spans="1:7" x14ac:dyDescent="0.2">
      <c r="A1969" s="147" t="s">
        <v>258</v>
      </c>
      <c r="B1969" s="232" t="s">
        <v>43</v>
      </c>
      <c r="C1969" s="232"/>
      <c r="D1969" s="232"/>
      <c r="E1969" s="232"/>
      <c r="F1969" s="232"/>
      <c r="G1969" s="233"/>
    </row>
    <row r="1970" spans="1:7" ht="13.15" customHeight="1" x14ac:dyDescent="0.2">
      <c r="A1970" s="147" t="s">
        <v>993</v>
      </c>
      <c r="B1970" s="148" t="s">
        <v>994</v>
      </c>
      <c r="C1970" s="149" t="s">
        <v>112</v>
      </c>
      <c r="D1970" s="149" t="s">
        <v>35</v>
      </c>
      <c r="E1970" s="150"/>
      <c r="F1970" s="146"/>
      <c r="G1970" s="151"/>
    </row>
    <row r="1971" spans="1:7" ht="25.5" x14ac:dyDescent="0.2">
      <c r="A1971" s="152">
        <v>1872</v>
      </c>
      <c r="B1971" s="153" t="s">
        <v>1048</v>
      </c>
      <c r="C1971" s="145" t="s">
        <v>128</v>
      </c>
      <c r="D1971" s="145" t="s">
        <v>35</v>
      </c>
      <c r="E1971" s="150">
        <v>1</v>
      </c>
      <c r="F1971" s="146">
        <v>1.93</v>
      </c>
      <c r="G1971" s="151">
        <v>1.93</v>
      </c>
    </row>
    <row r="1972" spans="1:7" ht="25.5" x14ac:dyDescent="0.2">
      <c r="A1972" s="152" t="s">
        <v>155</v>
      </c>
      <c r="B1972" s="153" t="s">
        <v>156</v>
      </c>
      <c r="C1972" s="145" t="s">
        <v>112</v>
      </c>
      <c r="D1972" s="145" t="s">
        <v>115</v>
      </c>
      <c r="E1972" s="150">
        <v>0.29099999999999998</v>
      </c>
      <c r="F1972" s="146">
        <v>20.85</v>
      </c>
      <c r="G1972" s="151">
        <v>6.07</v>
      </c>
    </row>
    <row r="1973" spans="1:7" ht="25.5" x14ac:dyDescent="0.2">
      <c r="A1973" s="152" t="s">
        <v>157</v>
      </c>
      <c r="B1973" s="153" t="s">
        <v>158</v>
      </c>
      <c r="C1973" s="145" t="s">
        <v>112</v>
      </c>
      <c r="D1973" s="145" t="s">
        <v>115</v>
      </c>
      <c r="E1973" s="150">
        <v>0.29099999999999998</v>
      </c>
      <c r="F1973" s="146">
        <v>25.93</v>
      </c>
      <c r="G1973" s="151">
        <v>7.55</v>
      </c>
    </row>
    <row r="1974" spans="1:7" ht="12.75" customHeight="1" x14ac:dyDescent="0.2">
      <c r="A1974" s="152" t="s">
        <v>1049</v>
      </c>
      <c r="B1974" s="153" t="s">
        <v>1050</v>
      </c>
      <c r="C1974" s="145" t="s">
        <v>112</v>
      </c>
      <c r="D1974" s="145" t="s">
        <v>38</v>
      </c>
      <c r="E1974" s="150">
        <v>8.9999999999999998E-4</v>
      </c>
      <c r="F1974" s="146">
        <v>580.89</v>
      </c>
      <c r="G1974" s="151">
        <v>0.52</v>
      </c>
    </row>
    <row r="1975" spans="1:7" x14ac:dyDescent="0.2">
      <c r="A1975" s="234" t="s">
        <v>118</v>
      </c>
      <c r="B1975" s="235"/>
      <c r="C1975" s="235"/>
      <c r="D1975" s="235"/>
      <c r="E1975" s="235"/>
      <c r="F1975" s="235"/>
      <c r="G1975" s="154">
        <v>8.27</v>
      </c>
    </row>
    <row r="1976" spans="1:7" x14ac:dyDescent="0.2">
      <c r="A1976" s="234" t="s">
        <v>119</v>
      </c>
      <c r="B1976" s="235"/>
      <c r="C1976" s="235"/>
      <c r="D1976" s="235"/>
      <c r="E1976" s="235"/>
      <c r="F1976" s="235"/>
      <c r="G1976" s="154">
        <v>7.79</v>
      </c>
    </row>
    <row r="1977" spans="1:7" x14ac:dyDescent="0.2">
      <c r="A1977" s="234" t="s">
        <v>120</v>
      </c>
      <c r="B1977" s="235"/>
      <c r="C1977" s="235"/>
      <c r="D1977" s="235"/>
      <c r="E1977" s="235"/>
      <c r="F1977" s="235"/>
      <c r="G1977" s="155">
        <v>16.059999999999999</v>
      </c>
    </row>
    <row r="1978" spans="1:7" x14ac:dyDescent="0.2">
      <c r="A1978" s="234" t="s">
        <v>1019</v>
      </c>
      <c r="B1978" s="235"/>
      <c r="C1978" s="235"/>
      <c r="D1978" s="235"/>
      <c r="E1978" s="235"/>
      <c r="F1978" s="235"/>
      <c r="G1978" s="154">
        <v>9.5299999997764822</v>
      </c>
    </row>
    <row r="1979" spans="1:7" x14ac:dyDescent="0.2">
      <c r="A1979" s="234" t="s">
        <v>121</v>
      </c>
      <c r="B1979" s="235"/>
      <c r="C1979" s="235"/>
      <c r="D1979" s="235"/>
      <c r="E1979" s="235"/>
      <c r="F1979" s="235"/>
      <c r="G1979" s="154">
        <v>5.37</v>
      </c>
    </row>
    <row r="1980" spans="1:7" x14ac:dyDescent="0.2">
      <c r="A1980" s="234" t="s">
        <v>122</v>
      </c>
      <c r="B1980" s="235"/>
      <c r="C1980" s="235"/>
      <c r="D1980" s="235"/>
      <c r="E1980" s="235"/>
      <c r="F1980" s="235"/>
      <c r="G1980" s="154">
        <v>0</v>
      </c>
    </row>
    <row r="1981" spans="1:7" x14ac:dyDescent="0.2">
      <c r="A1981" s="234" t="s">
        <v>123</v>
      </c>
      <c r="B1981" s="235"/>
      <c r="C1981" s="235"/>
      <c r="D1981" s="235"/>
      <c r="E1981" s="235"/>
      <c r="F1981" s="235"/>
      <c r="G1981" s="154">
        <v>14.900000000000002</v>
      </c>
    </row>
    <row r="1982" spans="1:7" x14ac:dyDescent="0.2">
      <c r="A1982" s="234" t="s">
        <v>124</v>
      </c>
      <c r="B1982" s="235"/>
      <c r="C1982" s="235"/>
      <c r="D1982" s="235"/>
      <c r="E1982" s="235"/>
      <c r="F1982" s="235"/>
      <c r="G1982" s="155">
        <f>ROUND(G1977+G1981,2)</f>
        <v>30.96</v>
      </c>
    </row>
    <row r="1983" spans="1:7" x14ac:dyDescent="0.2">
      <c r="A1983" s="234" t="s">
        <v>125</v>
      </c>
      <c r="B1983" s="235"/>
      <c r="C1983" s="235"/>
      <c r="D1983" s="235"/>
      <c r="E1983" s="235"/>
      <c r="F1983" s="235"/>
      <c r="G1983" s="154">
        <v>6</v>
      </c>
    </row>
    <row r="1984" spans="1:7" x14ac:dyDescent="0.2">
      <c r="A1984" s="234" t="s">
        <v>126</v>
      </c>
      <c r="B1984" s="235"/>
      <c r="C1984" s="235"/>
      <c r="D1984" s="235"/>
      <c r="E1984" s="235"/>
      <c r="F1984" s="235"/>
      <c r="G1984" s="155">
        <f>ROUND(G1982*G1983,2)</f>
        <v>185.76</v>
      </c>
    </row>
    <row r="1985" spans="1:7" x14ac:dyDescent="0.2">
      <c r="A1985" s="236"/>
      <c r="B1985" s="237"/>
      <c r="C1985" s="237"/>
      <c r="D1985" s="237"/>
      <c r="E1985" s="237"/>
      <c r="F1985" s="237"/>
      <c r="G1985" s="238"/>
    </row>
    <row r="1986" spans="1:7" ht="63.75" x14ac:dyDescent="0.2">
      <c r="A1986" s="147" t="s">
        <v>302</v>
      </c>
      <c r="B1986" s="148" t="s">
        <v>303</v>
      </c>
      <c r="C1986" s="149" t="s">
        <v>112</v>
      </c>
      <c r="D1986" s="149" t="s">
        <v>35</v>
      </c>
      <c r="E1986" s="150"/>
      <c r="F1986" s="146"/>
      <c r="G1986" s="151"/>
    </row>
    <row r="1987" spans="1:7" ht="63.75" x14ac:dyDescent="0.2">
      <c r="A1987" s="152" t="s">
        <v>221</v>
      </c>
      <c r="B1987" s="153" t="s">
        <v>222</v>
      </c>
      <c r="C1987" s="145" t="s">
        <v>112</v>
      </c>
      <c r="D1987" s="145" t="s">
        <v>38</v>
      </c>
      <c r="E1987" s="150">
        <v>2.7799999999999998E-2</v>
      </c>
      <c r="F1987" s="146">
        <v>626.64</v>
      </c>
      <c r="G1987" s="151">
        <v>17.420000000000002</v>
      </c>
    </row>
    <row r="1988" spans="1:7" ht="38.25" x14ac:dyDescent="0.2">
      <c r="A1988" s="152" t="s">
        <v>233</v>
      </c>
      <c r="B1988" s="153" t="s">
        <v>234</v>
      </c>
      <c r="C1988" s="145" t="s">
        <v>112</v>
      </c>
      <c r="D1988" s="145" t="s">
        <v>38</v>
      </c>
      <c r="E1988" s="150">
        <v>3.5999999999999997E-2</v>
      </c>
      <c r="F1988" s="146">
        <v>214.94</v>
      </c>
      <c r="G1988" s="151">
        <v>7.74</v>
      </c>
    </row>
    <row r="1989" spans="1:7" ht="25.5" x14ac:dyDescent="0.2">
      <c r="A1989" s="152">
        <v>7258</v>
      </c>
      <c r="B1989" s="153" t="s">
        <v>223</v>
      </c>
      <c r="C1989" s="145" t="s">
        <v>128</v>
      </c>
      <c r="D1989" s="145" t="s">
        <v>35</v>
      </c>
      <c r="E1989" s="150">
        <v>38.691000000000003</v>
      </c>
      <c r="F1989" s="146">
        <v>0.56000000000000005</v>
      </c>
      <c r="G1989" s="151">
        <v>21.67</v>
      </c>
    </row>
    <row r="1990" spans="1:7" ht="63.75" x14ac:dyDescent="0.2">
      <c r="A1990" s="152" t="s">
        <v>224</v>
      </c>
      <c r="B1990" s="153" t="s">
        <v>225</v>
      </c>
      <c r="C1990" s="145" t="s">
        <v>112</v>
      </c>
      <c r="D1990" s="145" t="s">
        <v>38</v>
      </c>
      <c r="E1990" s="150">
        <v>3.8999999999999998E-3</v>
      </c>
      <c r="F1990" s="146">
        <v>415.23</v>
      </c>
      <c r="G1990" s="151">
        <v>1.62</v>
      </c>
    </row>
    <row r="1991" spans="1:7" x14ac:dyDescent="0.2">
      <c r="A1991" s="152" t="s">
        <v>186</v>
      </c>
      <c r="B1991" s="153" t="s">
        <v>187</v>
      </c>
      <c r="C1991" s="145" t="s">
        <v>112</v>
      </c>
      <c r="D1991" s="145" t="s">
        <v>115</v>
      </c>
      <c r="E1991" s="150">
        <v>1.2685999999999999</v>
      </c>
      <c r="F1991" s="146">
        <v>21.66</v>
      </c>
      <c r="G1991" s="151">
        <v>27.47</v>
      </c>
    </row>
    <row r="1992" spans="1:7" ht="25.5" x14ac:dyDescent="0.2">
      <c r="A1992" s="152" t="s">
        <v>150</v>
      </c>
      <c r="B1992" s="153" t="s">
        <v>151</v>
      </c>
      <c r="C1992" s="145" t="s">
        <v>112</v>
      </c>
      <c r="D1992" s="145" t="s">
        <v>115</v>
      </c>
      <c r="E1992" s="150">
        <v>0.99670000000000003</v>
      </c>
      <c r="F1992" s="146">
        <v>19.41</v>
      </c>
      <c r="G1992" s="151">
        <v>19.350000000000001</v>
      </c>
    </row>
    <row r="1993" spans="1:7" ht="38.25" x14ac:dyDescent="0.2">
      <c r="A1993" s="152" t="s">
        <v>632</v>
      </c>
      <c r="B1993" s="153" t="s">
        <v>633</v>
      </c>
      <c r="C1993" s="145" t="s">
        <v>112</v>
      </c>
      <c r="D1993" s="145" t="s">
        <v>38</v>
      </c>
      <c r="E1993" s="150">
        <v>1.7500000000000002E-2</v>
      </c>
      <c r="F1993" s="146">
        <v>2438.91</v>
      </c>
      <c r="G1993" s="151">
        <v>42.68</v>
      </c>
    </row>
    <row r="1994" spans="1:7" x14ac:dyDescent="0.2">
      <c r="A1994" s="234" t="s">
        <v>118</v>
      </c>
      <c r="B1994" s="235"/>
      <c r="C1994" s="235"/>
      <c r="D1994" s="235"/>
      <c r="E1994" s="235"/>
      <c r="F1994" s="235"/>
      <c r="G1994" s="154">
        <v>45.93</v>
      </c>
    </row>
    <row r="1995" spans="1:7" x14ac:dyDescent="0.2">
      <c r="A1995" s="234" t="s">
        <v>119</v>
      </c>
      <c r="B1995" s="235"/>
      <c r="C1995" s="235"/>
      <c r="D1995" s="235"/>
      <c r="E1995" s="235"/>
      <c r="F1995" s="235"/>
      <c r="G1995" s="154">
        <v>92.019999999999982</v>
      </c>
    </row>
    <row r="1996" spans="1:7" x14ac:dyDescent="0.2">
      <c r="A1996" s="234" t="s">
        <v>120</v>
      </c>
      <c r="B1996" s="235"/>
      <c r="C1996" s="235"/>
      <c r="D1996" s="235"/>
      <c r="E1996" s="235"/>
      <c r="F1996" s="235"/>
      <c r="G1996" s="155">
        <v>137.94999999999999</v>
      </c>
    </row>
    <row r="1997" spans="1:7" x14ac:dyDescent="0.2">
      <c r="A1997" s="234" t="s">
        <v>1019</v>
      </c>
      <c r="B1997" s="235"/>
      <c r="C1997" s="235"/>
      <c r="D1997" s="235"/>
      <c r="E1997" s="235"/>
      <c r="F1997" s="235"/>
      <c r="G1997" s="154">
        <v>52.830000000000013</v>
      </c>
    </row>
    <row r="1998" spans="1:7" x14ac:dyDescent="0.2">
      <c r="A1998" s="234" t="s">
        <v>121</v>
      </c>
      <c r="B1998" s="235"/>
      <c r="C1998" s="235"/>
      <c r="D1998" s="235"/>
      <c r="E1998" s="235"/>
      <c r="F1998" s="235"/>
      <c r="G1998" s="154">
        <v>40.06</v>
      </c>
    </row>
    <row r="1999" spans="1:7" x14ac:dyDescent="0.2">
      <c r="A1999" s="234" t="s">
        <v>122</v>
      </c>
      <c r="B1999" s="235"/>
      <c r="C1999" s="235"/>
      <c r="D1999" s="235"/>
      <c r="E1999" s="235"/>
      <c r="F1999" s="235"/>
      <c r="G1999" s="154">
        <v>0</v>
      </c>
    </row>
    <row r="2000" spans="1:7" x14ac:dyDescent="0.2">
      <c r="A2000" s="234" t="s">
        <v>123</v>
      </c>
      <c r="B2000" s="235"/>
      <c r="C2000" s="235"/>
      <c r="D2000" s="235"/>
      <c r="E2000" s="235"/>
      <c r="F2000" s="235"/>
      <c r="G2000" s="154">
        <v>92.890000000000015</v>
      </c>
    </row>
    <row r="2001" spans="1:7" ht="12.6" customHeight="1" x14ac:dyDescent="0.2">
      <c r="A2001" s="234" t="s">
        <v>124</v>
      </c>
      <c r="B2001" s="235"/>
      <c r="C2001" s="235"/>
      <c r="D2001" s="235"/>
      <c r="E2001" s="235"/>
      <c r="F2001" s="235"/>
      <c r="G2001" s="155">
        <f>ROUND(G1996+G2000,2)</f>
        <v>230.84</v>
      </c>
    </row>
    <row r="2002" spans="1:7" x14ac:dyDescent="0.2">
      <c r="A2002" s="234" t="s">
        <v>125</v>
      </c>
      <c r="B2002" s="235"/>
      <c r="C2002" s="235"/>
      <c r="D2002" s="235"/>
      <c r="E2002" s="235"/>
      <c r="F2002" s="235"/>
      <c r="G2002" s="154">
        <v>2</v>
      </c>
    </row>
    <row r="2003" spans="1:7" x14ac:dyDescent="0.2">
      <c r="A2003" s="234" t="s">
        <v>126</v>
      </c>
      <c r="B2003" s="235"/>
      <c r="C2003" s="235"/>
      <c r="D2003" s="235"/>
      <c r="E2003" s="235"/>
      <c r="F2003" s="235"/>
      <c r="G2003" s="155">
        <f>ROUND(G2001*G2002,2)</f>
        <v>461.68</v>
      </c>
    </row>
    <row r="2004" spans="1:7" x14ac:dyDescent="0.2">
      <c r="A2004" s="236"/>
      <c r="B2004" s="237"/>
      <c r="C2004" s="237"/>
      <c r="D2004" s="237"/>
      <c r="E2004" s="237"/>
      <c r="F2004" s="237"/>
      <c r="G2004" s="238"/>
    </row>
    <row r="2005" spans="1:7" ht="38.25" x14ac:dyDescent="0.2">
      <c r="A2005" s="147" t="s">
        <v>725</v>
      </c>
      <c r="B2005" s="148" t="s">
        <v>726</v>
      </c>
      <c r="C2005" s="149" t="s">
        <v>112</v>
      </c>
      <c r="D2005" s="149" t="s">
        <v>35</v>
      </c>
      <c r="E2005" s="150"/>
      <c r="F2005" s="146"/>
      <c r="G2005" s="151"/>
    </row>
    <row r="2006" spans="1:7" ht="25.5" x14ac:dyDescent="0.2">
      <c r="A2006" s="152" t="s">
        <v>155</v>
      </c>
      <c r="B2006" s="153" t="s">
        <v>156</v>
      </c>
      <c r="C2006" s="145" t="s">
        <v>112</v>
      </c>
      <c r="D2006" s="145" t="s">
        <v>115</v>
      </c>
      <c r="E2006" s="150">
        <v>1.5</v>
      </c>
      <c r="F2006" s="146">
        <v>20.85</v>
      </c>
      <c r="G2006" s="151">
        <v>31.27</v>
      </c>
    </row>
    <row r="2007" spans="1:7" ht="25.5" x14ac:dyDescent="0.2">
      <c r="A2007" s="152" t="s">
        <v>157</v>
      </c>
      <c r="B2007" s="153" t="s">
        <v>158</v>
      </c>
      <c r="C2007" s="145" t="s">
        <v>112</v>
      </c>
      <c r="D2007" s="145" t="s">
        <v>115</v>
      </c>
      <c r="E2007" s="150">
        <v>1.5</v>
      </c>
      <c r="F2007" s="146">
        <v>25.93</v>
      </c>
      <c r="G2007" s="151">
        <v>38.89</v>
      </c>
    </row>
    <row r="2008" spans="1:7" x14ac:dyDescent="0.2">
      <c r="A2008" s="152" t="s">
        <v>186</v>
      </c>
      <c r="B2008" s="153" t="s">
        <v>187</v>
      </c>
      <c r="C2008" s="145" t="s">
        <v>112</v>
      </c>
      <c r="D2008" s="145" t="s">
        <v>115</v>
      </c>
      <c r="E2008" s="150">
        <v>1.5</v>
      </c>
      <c r="F2008" s="146">
        <v>21.66</v>
      </c>
      <c r="G2008" s="151">
        <v>32.49</v>
      </c>
    </row>
    <row r="2009" spans="1:7" ht="51" x14ac:dyDescent="0.2">
      <c r="A2009" s="152" t="s">
        <v>790</v>
      </c>
      <c r="B2009" s="153" t="s">
        <v>791</v>
      </c>
      <c r="C2009" s="145" t="s">
        <v>128</v>
      </c>
      <c r="D2009" s="145" t="s">
        <v>35</v>
      </c>
      <c r="E2009" s="150">
        <v>1</v>
      </c>
      <c r="F2009" s="146">
        <v>612.97</v>
      </c>
      <c r="G2009" s="151">
        <v>612.97</v>
      </c>
    </row>
    <row r="2010" spans="1:7" x14ac:dyDescent="0.2">
      <c r="A2010" s="234" t="s">
        <v>118</v>
      </c>
      <c r="B2010" s="235"/>
      <c r="C2010" s="235"/>
      <c r="D2010" s="235"/>
      <c r="E2010" s="235"/>
      <c r="F2010" s="235"/>
      <c r="G2010" s="154">
        <v>60.81</v>
      </c>
    </row>
    <row r="2011" spans="1:7" x14ac:dyDescent="0.2">
      <c r="A2011" s="234" t="s">
        <v>119</v>
      </c>
      <c r="B2011" s="235"/>
      <c r="C2011" s="235"/>
      <c r="D2011" s="235"/>
      <c r="E2011" s="235"/>
      <c r="F2011" s="235"/>
      <c r="G2011" s="154">
        <v>654.80999999999995</v>
      </c>
    </row>
    <row r="2012" spans="1:7" x14ac:dyDescent="0.2">
      <c r="A2012" s="234" t="s">
        <v>120</v>
      </c>
      <c r="B2012" s="235"/>
      <c r="C2012" s="235"/>
      <c r="D2012" s="235"/>
      <c r="E2012" s="235"/>
      <c r="F2012" s="235"/>
      <c r="G2012" s="155">
        <v>715.62</v>
      </c>
    </row>
    <row r="2013" spans="1:7" x14ac:dyDescent="0.2">
      <c r="A2013" s="234" t="s">
        <v>1019</v>
      </c>
      <c r="B2013" s="235"/>
      <c r="C2013" s="235"/>
      <c r="D2013" s="235"/>
      <c r="E2013" s="235"/>
      <c r="F2013" s="235"/>
      <c r="G2013" s="154">
        <v>69.94</v>
      </c>
    </row>
    <row r="2014" spans="1:7" x14ac:dyDescent="0.2">
      <c r="A2014" s="234" t="s">
        <v>121</v>
      </c>
      <c r="B2014" s="235"/>
      <c r="C2014" s="235"/>
      <c r="D2014" s="235"/>
      <c r="E2014" s="235"/>
      <c r="F2014" s="235"/>
      <c r="G2014" s="154">
        <v>164.96000000022352</v>
      </c>
    </row>
    <row r="2015" spans="1:7" x14ac:dyDescent="0.2">
      <c r="A2015" s="234" t="s">
        <v>122</v>
      </c>
      <c r="B2015" s="235"/>
      <c r="C2015" s="235"/>
      <c r="D2015" s="235"/>
      <c r="E2015" s="235"/>
      <c r="F2015" s="235"/>
      <c r="G2015" s="154">
        <v>0</v>
      </c>
    </row>
    <row r="2016" spans="1:7" x14ac:dyDescent="0.2">
      <c r="A2016" s="234" t="s">
        <v>123</v>
      </c>
      <c r="B2016" s="235"/>
      <c r="C2016" s="235"/>
      <c r="D2016" s="235"/>
      <c r="E2016" s="235"/>
      <c r="F2016" s="235"/>
      <c r="G2016" s="154">
        <v>234.89999999999998</v>
      </c>
    </row>
    <row r="2017" spans="1:7" x14ac:dyDescent="0.2">
      <c r="A2017" s="234" t="s">
        <v>124</v>
      </c>
      <c r="B2017" s="235"/>
      <c r="C2017" s="235"/>
      <c r="D2017" s="235"/>
      <c r="E2017" s="235"/>
      <c r="F2017" s="235"/>
      <c r="G2017" s="155">
        <f>ROUND(G2012+G2016,2)</f>
        <v>950.52</v>
      </c>
    </row>
    <row r="2018" spans="1:7" x14ac:dyDescent="0.2">
      <c r="A2018" s="234" t="s">
        <v>125</v>
      </c>
      <c r="B2018" s="235"/>
      <c r="C2018" s="235"/>
      <c r="D2018" s="235"/>
      <c r="E2018" s="235"/>
      <c r="F2018" s="235"/>
      <c r="G2018" s="154">
        <v>1</v>
      </c>
    </row>
    <row r="2019" spans="1:7" x14ac:dyDescent="0.2">
      <c r="A2019" s="234" t="s">
        <v>126</v>
      </c>
      <c r="B2019" s="235"/>
      <c r="C2019" s="235"/>
      <c r="D2019" s="235"/>
      <c r="E2019" s="235"/>
      <c r="F2019" s="235"/>
      <c r="G2019" s="155">
        <f>ROUND(G2017*G2018,2)</f>
        <v>950.52</v>
      </c>
    </row>
    <row r="2020" spans="1:7" x14ac:dyDescent="0.2">
      <c r="A2020" s="236"/>
      <c r="B2020" s="237"/>
      <c r="C2020" s="237"/>
      <c r="D2020" s="237"/>
      <c r="E2020" s="237"/>
      <c r="F2020" s="237"/>
      <c r="G2020" s="238"/>
    </row>
    <row r="2021" spans="1:7" x14ac:dyDescent="0.2">
      <c r="A2021" s="147" t="s">
        <v>995</v>
      </c>
      <c r="B2021" s="148" t="s">
        <v>996</v>
      </c>
      <c r="C2021" s="149" t="s">
        <v>112</v>
      </c>
      <c r="D2021" s="149" t="s">
        <v>39</v>
      </c>
      <c r="E2021" s="150"/>
      <c r="F2021" s="146"/>
      <c r="G2021" s="151"/>
    </row>
    <row r="2022" spans="1:7" ht="25.5" x14ac:dyDescent="0.2">
      <c r="A2022" s="152" t="s">
        <v>157</v>
      </c>
      <c r="B2022" s="153" t="s">
        <v>158</v>
      </c>
      <c r="C2022" s="145" t="s">
        <v>112</v>
      </c>
      <c r="D2022" s="145" t="s">
        <v>115</v>
      </c>
      <c r="E2022" s="150">
        <v>0.3</v>
      </c>
      <c r="F2022" s="146">
        <v>25.93</v>
      </c>
      <c r="G2022" s="151">
        <v>7.78</v>
      </c>
    </row>
    <row r="2023" spans="1:7" x14ac:dyDescent="0.2">
      <c r="A2023" s="152" t="s">
        <v>1051</v>
      </c>
      <c r="B2023" s="153" t="s">
        <v>1052</v>
      </c>
      <c r="C2023" s="145" t="s">
        <v>128</v>
      </c>
      <c r="D2023" s="145" t="s">
        <v>39</v>
      </c>
      <c r="E2023" s="150">
        <v>1</v>
      </c>
      <c r="F2023" s="146">
        <v>122.88</v>
      </c>
      <c r="G2023" s="151">
        <v>122.88</v>
      </c>
    </row>
    <row r="2024" spans="1:7" x14ac:dyDescent="0.2">
      <c r="A2024" s="234" t="s">
        <v>118</v>
      </c>
      <c r="B2024" s="235"/>
      <c r="C2024" s="235"/>
      <c r="D2024" s="235"/>
      <c r="E2024" s="235"/>
      <c r="F2024" s="235"/>
      <c r="G2024" s="154">
        <v>4.99</v>
      </c>
    </row>
    <row r="2025" spans="1:7" x14ac:dyDescent="0.2">
      <c r="A2025" s="234" t="s">
        <v>119</v>
      </c>
      <c r="B2025" s="235"/>
      <c r="C2025" s="235"/>
      <c r="D2025" s="235"/>
      <c r="E2025" s="235"/>
      <c r="F2025" s="235"/>
      <c r="G2025" s="154">
        <v>125.67</v>
      </c>
    </row>
    <row r="2026" spans="1:7" x14ac:dyDescent="0.2">
      <c r="A2026" s="234" t="s">
        <v>120</v>
      </c>
      <c r="B2026" s="235"/>
      <c r="C2026" s="235"/>
      <c r="D2026" s="235"/>
      <c r="E2026" s="235"/>
      <c r="F2026" s="235"/>
      <c r="G2026" s="155">
        <v>130.66</v>
      </c>
    </row>
    <row r="2027" spans="1:7" x14ac:dyDescent="0.2">
      <c r="A2027" s="234" t="s">
        <v>1019</v>
      </c>
      <c r="B2027" s="235"/>
      <c r="C2027" s="235"/>
      <c r="D2027" s="235"/>
      <c r="E2027" s="235"/>
      <c r="F2027" s="235"/>
      <c r="G2027" s="154">
        <v>5.74</v>
      </c>
    </row>
    <row r="2028" spans="1:7" x14ac:dyDescent="0.2">
      <c r="A2028" s="234" t="s">
        <v>121</v>
      </c>
      <c r="B2028" s="235"/>
      <c r="C2028" s="235"/>
      <c r="D2028" s="235"/>
      <c r="E2028" s="235"/>
      <c r="F2028" s="235"/>
      <c r="G2028" s="154">
        <v>28.639999999999993</v>
      </c>
    </row>
    <row r="2029" spans="1:7" x14ac:dyDescent="0.2">
      <c r="A2029" s="234" t="s">
        <v>122</v>
      </c>
      <c r="B2029" s="235"/>
      <c r="C2029" s="235"/>
      <c r="D2029" s="235"/>
      <c r="E2029" s="235"/>
      <c r="F2029" s="235"/>
      <c r="G2029" s="154">
        <v>0</v>
      </c>
    </row>
    <row r="2030" spans="1:7" x14ac:dyDescent="0.2">
      <c r="A2030" s="234" t="s">
        <v>123</v>
      </c>
      <c r="B2030" s="235"/>
      <c r="C2030" s="235"/>
      <c r="D2030" s="235"/>
      <c r="E2030" s="235"/>
      <c r="F2030" s="235"/>
      <c r="G2030" s="154">
        <v>34.379999999999995</v>
      </c>
    </row>
    <row r="2031" spans="1:7" x14ac:dyDescent="0.2">
      <c r="A2031" s="234" t="s">
        <v>124</v>
      </c>
      <c r="B2031" s="235"/>
      <c r="C2031" s="235"/>
      <c r="D2031" s="235"/>
      <c r="E2031" s="235"/>
      <c r="F2031" s="235"/>
      <c r="G2031" s="155">
        <f>ROUND(G2026+G2030,2)</f>
        <v>165.04</v>
      </c>
    </row>
    <row r="2032" spans="1:7" x14ac:dyDescent="0.2">
      <c r="A2032" s="234" t="s">
        <v>125</v>
      </c>
      <c r="B2032" s="235"/>
      <c r="C2032" s="235"/>
      <c r="D2032" s="235"/>
      <c r="E2032" s="235"/>
      <c r="F2032" s="235"/>
      <c r="G2032" s="154">
        <v>4</v>
      </c>
    </row>
    <row r="2033" spans="1:7" x14ac:dyDescent="0.2">
      <c r="A2033" s="234" t="s">
        <v>126</v>
      </c>
      <c r="B2033" s="235"/>
      <c r="C2033" s="235"/>
      <c r="D2033" s="235"/>
      <c r="E2033" s="235"/>
      <c r="F2033" s="235"/>
      <c r="G2033" s="155">
        <f>ROUND(G2031*G2032,2)</f>
        <v>660.16</v>
      </c>
    </row>
    <row r="2034" spans="1:7" x14ac:dyDescent="0.2">
      <c r="A2034" s="236"/>
      <c r="B2034" s="237"/>
      <c r="C2034" s="237"/>
      <c r="D2034" s="237"/>
      <c r="E2034" s="237"/>
      <c r="F2034" s="237"/>
      <c r="G2034" s="238"/>
    </row>
    <row r="2035" spans="1:7" x14ac:dyDescent="0.2">
      <c r="A2035" s="147" t="s">
        <v>395</v>
      </c>
      <c r="B2035" s="232" t="s">
        <v>298</v>
      </c>
      <c r="C2035" s="232"/>
      <c r="D2035" s="232"/>
      <c r="E2035" s="232"/>
      <c r="F2035" s="232"/>
      <c r="G2035" s="233"/>
    </row>
    <row r="2036" spans="1:7" ht="51" x14ac:dyDescent="0.2">
      <c r="A2036" s="147" t="s">
        <v>997</v>
      </c>
      <c r="B2036" s="148" t="s">
        <v>998</v>
      </c>
      <c r="C2036" s="149" t="s">
        <v>112</v>
      </c>
      <c r="D2036" s="149" t="s">
        <v>35</v>
      </c>
      <c r="E2036" s="150"/>
      <c r="F2036" s="146"/>
      <c r="G2036" s="151"/>
    </row>
    <row r="2037" spans="1:7" ht="51" x14ac:dyDescent="0.2">
      <c r="A2037" s="152">
        <v>1570</v>
      </c>
      <c r="B2037" s="153" t="s">
        <v>385</v>
      </c>
      <c r="C2037" s="145" t="s">
        <v>128</v>
      </c>
      <c r="D2037" s="145" t="s">
        <v>35</v>
      </c>
      <c r="E2037" s="150">
        <v>1</v>
      </c>
      <c r="F2037" s="146">
        <v>1.05</v>
      </c>
      <c r="G2037" s="151">
        <v>1.05</v>
      </c>
    </row>
    <row r="2038" spans="1:7" ht="25.5" x14ac:dyDescent="0.2">
      <c r="A2038" s="152">
        <v>34653</v>
      </c>
      <c r="B2038" s="153" t="s">
        <v>384</v>
      </c>
      <c r="C2038" s="145" t="s">
        <v>128</v>
      </c>
      <c r="D2038" s="145" t="s">
        <v>35</v>
      </c>
      <c r="E2038" s="150">
        <v>1</v>
      </c>
      <c r="F2038" s="146">
        <v>8.1300000000000008</v>
      </c>
      <c r="G2038" s="151">
        <v>8.1300000000000008</v>
      </c>
    </row>
    <row r="2039" spans="1:7" ht="25.5" x14ac:dyDescent="0.2">
      <c r="A2039" s="152" t="s">
        <v>155</v>
      </c>
      <c r="B2039" s="153" t="s">
        <v>156</v>
      </c>
      <c r="C2039" s="145" t="s">
        <v>112</v>
      </c>
      <c r="D2039" s="145" t="s">
        <v>115</v>
      </c>
      <c r="E2039" s="150">
        <v>3.5428000000000001E-2</v>
      </c>
      <c r="F2039" s="146">
        <v>20.85</v>
      </c>
      <c r="G2039" s="151">
        <v>0.74</v>
      </c>
    </row>
    <row r="2040" spans="1:7" ht="25.5" x14ac:dyDescent="0.2">
      <c r="A2040" s="152" t="s">
        <v>157</v>
      </c>
      <c r="B2040" s="153" t="s">
        <v>158</v>
      </c>
      <c r="C2040" s="145" t="s">
        <v>112</v>
      </c>
      <c r="D2040" s="145" t="s">
        <v>115</v>
      </c>
      <c r="E2040" s="150">
        <v>3.5428000000000001E-2</v>
      </c>
      <c r="F2040" s="146">
        <v>25.93</v>
      </c>
      <c r="G2040" s="151">
        <v>0.92</v>
      </c>
    </row>
    <row r="2041" spans="1:7" x14ac:dyDescent="0.2">
      <c r="A2041" s="234" t="s">
        <v>118</v>
      </c>
      <c r="B2041" s="235"/>
      <c r="C2041" s="235"/>
      <c r="D2041" s="235"/>
      <c r="E2041" s="235"/>
      <c r="F2041" s="235"/>
      <c r="G2041" s="154">
        <v>1</v>
      </c>
    </row>
    <row r="2042" spans="1:7" x14ac:dyDescent="0.2">
      <c r="A2042" s="234" t="s">
        <v>119</v>
      </c>
      <c r="B2042" s="235"/>
      <c r="C2042" s="235"/>
      <c r="D2042" s="235"/>
      <c r="E2042" s="235"/>
      <c r="F2042" s="235"/>
      <c r="G2042" s="154">
        <v>9.84</v>
      </c>
    </row>
    <row r="2043" spans="1:7" x14ac:dyDescent="0.2">
      <c r="A2043" s="234" t="s">
        <v>120</v>
      </c>
      <c r="B2043" s="235"/>
      <c r="C2043" s="235"/>
      <c r="D2043" s="235"/>
      <c r="E2043" s="235"/>
      <c r="F2043" s="235"/>
      <c r="G2043" s="155">
        <v>10.84</v>
      </c>
    </row>
    <row r="2044" spans="1:7" x14ac:dyDescent="0.2">
      <c r="A2044" s="234" t="s">
        <v>1019</v>
      </c>
      <c r="B2044" s="235"/>
      <c r="C2044" s="235"/>
      <c r="D2044" s="235"/>
      <c r="E2044" s="235"/>
      <c r="F2044" s="235"/>
      <c r="G2044" s="154">
        <v>1.1499999999999999</v>
      </c>
    </row>
    <row r="2045" spans="1:7" x14ac:dyDescent="0.2">
      <c r="A2045" s="234" t="s">
        <v>121</v>
      </c>
      <c r="B2045" s="235"/>
      <c r="C2045" s="235"/>
      <c r="D2045" s="235"/>
      <c r="E2045" s="235"/>
      <c r="F2045" s="235"/>
      <c r="G2045" s="154">
        <v>2.5100000002235174</v>
      </c>
    </row>
    <row r="2046" spans="1:7" x14ac:dyDescent="0.2">
      <c r="A2046" s="234" t="s">
        <v>122</v>
      </c>
      <c r="B2046" s="235"/>
      <c r="C2046" s="235"/>
      <c r="D2046" s="235"/>
      <c r="E2046" s="235"/>
      <c r="F2046" s="235"/>
      <c r="G2046" s="154">
        <v>0</v>
      </c>
    </row>
    <row r="2047" spans="1:7" x14ac:dyDescent="0.2">
      <c r="A2047" s="234" t="s">
        <v>123</v>
      </c>
      <c r="B2047" s="235"/>
      <c r="C2047" s="235"/>
      <c r="D2047" s="235"/>
      <c r="E2047" s="235"/>
      <c r="F2047" s="235"/>
      <c r="G2047" s="154">
        <v>3.66</v>
      </c>
    </row>
    <row r="2048" spans="1:7" x14ac:dyDescent="0.2">
      <c r="A2048" s="234" t="s">
        <v>124</v>
      </c>
      <c r="B2048" s="235"/>
      <c r="C2048" s="235"/>
      <c r="D2048" s="235"/>
      <c r="E2048" s="235"/>
      <c r="F2048" s="235"/>
      <c r="G2048" s="155">
        <f>ROUND(G2043+G2047,2)</f>
        <v>14.5</v>
      </c>
    </row>
    <row r="2049" spans="1:7" x14ac:dyDescent="0.2">
      <c r="A2049" s="234" t="s">
        <v>125</v>
      </c>
      <c r="B2049" s="235"/>
      <c r="C2049" s="235"/>
      <c r="D2049" s="235"/>
      <c r="E2049" s="235"/>
      <c r="F2049" s="235"/>
      <c r="G2049" s="154">
        <v>1</v>
      </c>
    </row>
    <row r="2050" spans="1:7" x14ac:dyDescent="0.2">
      <c r="A2050" s="234" t="s">
        <v>126</v>
      </c>
      <c r="B2050" s="235"/>
      <c r="C2050" s="235"/>
      <c r="D2050" s="235"/>
      <c r="E2050" s="235"/>
      <c r="F2050" s="235"/>
      <c r="G2050" s="155">
        <f>ROUND(G2048*G2049,2)</f>
        <v>14.5</v>
      </c>
    </row>
    <row r="2051" spans="1:7" x14ac:dyDescent="0.2">
      <c r="A2051" s="236"/>
      <c r="B2051" s="237"/>
      <c r="C2051" s="237"/>
      <c r="D2051" s="237"/>
      <c r="E2051" s="237"/>
      <c r="F2051" s="237"/>
      <c r="G2051" s="238"/>
    </row>
    <row r="2052" spans="1:7" ht="51" x14ac:dyDescent="0.2">
      <c r="A2052" s="147" t="s">
        <v>512</v>
      </c>
      <c r="B2052" s="148" t="s">
        <v>513</v>
      </c>
      <c r="C2052" s="149" t="s">
        <v>112</v>
      </c>
      <c r="D2052" s="149" t="s">
        <v>35</v>
      </c>
      <c r="E2052" s="150"/>
      <c r="F2052" s="146"/>
      <c r="G2052" s="151"/>
    </row>
    <row r="2053" spans="1:7" ht="51" x14ac:dyDescent="0.2">
      <c r="A2053" s="152">
        <v>1570</v>
      </c>
      <c r="B2053" s="153" t="s">
        <v>385</v>
      </c>
      <c r="C2053" s="145" t="s">
        <v>128</v>
      </c>
      <c r="D2053" s="145" t="s">
        <v>35</v>
      </c>
      <c r="E2053" s="150">
        <v>1</v>
      </c>
      <c r="F2053" s="146">
        <v>1.05</v>
      </c>
      <c r="G2053" s="151">
        <v>1.05</v>
      </c>
    </row>
    <row r="2054" spans="1:7" ht="25.5" x14ac:dyDescent="0.2">
      <c r="A2054" s="152">
        <v>34653</v>
      </c>
      <c r="B2054" s="153" t="s">
        <v>384</v>
      </c>
      <c r="C2054" s="145" t="s">
        <v>128</v>
      </c>
      <c r="D2054" s="145" t="s">
        <v>35</v>
      </c>
      <c r="E2054" s="150">
        <v>1</v>
      </c>
      <c r="F2054" s="146">
        <v>8.1300000000000008</v>
      </c>
      <c r="G2054" s="151">
        <v>8.1300000000000008</v>
      </c>
    </row>
    <row r="2055" spans="1:7" ht="25.5" x14ac:dyDescent="0.2">
      <c r="A2055" s="152" t="s">
        <v>155</v>
      </c>
      <c r="B2055" s="153" t="s">
        <v>156</v>
      </c>
      <c r="C2055" s="145" t="s">
        <v>112</v>
      </c>
      <c r="D2055" s="145" t="s">
        <v>115</v>
      </c>
      <c r="E2055" s="150">
        <v>3.5428000000000001E-2</v>
      </c>
      <c r="F2055" s="146">
        <v>20.85</v>
      </c>
      <c r="G2055" s="151">
        <v>0.74</v>
      </c>
    </row>
    <row r="2056" spans="1:7" ht="25.5" x14ac:dyDescent="0.2">
      <c r="A2056" s="152" t="s">
        <v>157</v>
      </c>
      <c r="B2056" s="153" t="s">
        <v>158</v>
      </c>
      <c r="C2056" s="145" t="s">
        <v>112</v>
      </c>
      <c r="D2056" s="145" t="s">
        <v>115</v>
      </c>
      <c r="E2056" s="150">
        <v>3.5428000000000001E-2</v>
      </c>
      <c r="F2056" s="146">
        <v>25.93</v>
      </c>
      <c r="G2056" s="151">
        <v>0.92</v>
      </c>
    </row>
    <row r="2057" spans="1:7" x14ac:dyDescent="0.2">
      <c r="A2057" s="234" t="s">
        <v>118</v>
      </c>
      <c r="B2057" s="235"/>
      <c r="C2057" s="235"/>
      <c r="D2057" s="235"/>
      <c r="E2057" s="235"/>
      <c r="F2057" s="235"/>
      <c r="G2057" s="154">
        <v>1</v>
      </c>
    </row>
    <row r="2058" spans="1:7" x14ac:dyDescent="0.2">
      <c r="A2058" s="234" t="s">
        <v>119</v>
      </c>
      <c r="B2058" s="235"/>
      <c r="C2058" s="235"/>
      <c r="D2058" s="235"/>
      <c r="E2058" s="235"/>
      <c r="F2058" s="235"/>
      <c r="G2058" s="154">
        <v>9.84</v>
      </c>
    </row>
    <row r="2059" spans="1:7" x14ac:dyDescent="0.2">
      <c r="A2059" s="234" t="s">
        <v>120</v>
      </c>
      <c r="B2059" s="235"/>
      <c r="C2059" s="235"/>
      <c r="D2059" s="235"/>
      <c r="E2059" s="235"/>
      <c r="F2059" s="235"/>
      <c r="G2059" s="155">
        <v>10.84</v>
      </c>
    </row>
    <row r="2060" spans="1:7" x14ac:dyDescent="0.2">
      <c r="A2060" s="234" t="s">
        <v>1019</v>
      </c>
      <c r="B2060" s="235"/>
      <c r="C2060" s="235"/>
      <c r="D2060" s="235"/>
      <c r="E2060" s="235"/>
      <c r="F2060" s="235"/>
      <c r="G2060" s="154">
        <v>1.1499999999999999</v>
      </c>
    </row>
    <row r="2061" spans="1:7" x14ac:dyDescent="0.2">
      <c r="A2061" s="234" t="s">
        <v>121</v>
      </c>
      <c r="B2061" s="235"/>
      <c r="C2061" s="235"/>
      <c r="D2061" s="235"/>
      <c r="E2061" s="235"/>
      <c r="F2061" s="235"/>
      <c r="G2061" s="154">
        <v>2.5100000002235174</v>
      </c>
    </row>
    <row r="2062" spans="1:7" x14ac:dyDescent="0.2">
      <c r="A2062" s="234" t="s">
        <v>122</v>
      </c>
      <c r="B2062" s="235"/>
      <c r="C2062" s="235"/>
      <c r="D2062" s="235"/>
      <c r="E2062" s="235"/>
      <c r="F2062" s="235"/>
      <c r="G2062" s="154">
        <v>0</v>
      </c>
    </row>
    <row r="2063" spans="1:7" x14ac:dyDescent="0.2">
      <c r="A2063" s="234" t="s">
        <v>123</v>
      </c>
      <c r="B2063" s="235"/>
      <c r="C2063" s="235"/>
      <c r="D2063" s="235"/>
      <c r="E2063" s="235"/>
      <c r="F2063" s="235"/>
      <c r="G2063" s="154">
        <v>3.66</v>
      </c>
    </row>
    <row r="2064" spans="1:7" x14ac:dyDescent="0.2">
      <c r="A2064" s="234" t="s">
        <v>124</v>
      </c>
      <c r="B2064" s="235"/>
      <c r="C2064" s="235"/>
      <c r="D2064" s="235"/>
      <c r="E2064" s="235"/>
      <c r="F2064" s="235"/>
      <c r="G2064" s="155">
        <f>ROUND(G2059+G2063,2)</f>
        <v>14.5</v>
      </c>
    </row>
    <row r="2065" spans="1:7" x14ac:dyDescent="0.2">
      <c r="A2065" s="234" t="s">
        <v>125</v>
      </c>
      <c r="B2065" s="235"/>
      <c r="C2065" s="235"/>
      <c r="D2065" s="235"/>
      <c r="E2065" s="235"/>
      <c r="F2065" s="235"/>
      <c r="G2065" s="154">
        <v>2</v>
      </c>
    </row>
    <row r="2066" spans="1:7" x14ac:dyDescent="0.2">
      <c r="A2066" s="234" t="s">
        <v>126</v>
      </c>
      <c r="B2066" s="235"/>
      <c r="C2066" s="235"/>
      <c r="D2066" s="235"/>
      <c r="E2066" s="235"/>
      <c r="F2066" s="235"/>
      <c r="G2066" s="155">
        <f>ROUND(G2064*G2065,2)</f>
        <v>29</v>
      </c>
    </row>
    <row r="2067" spans="1:7" x14ac:dyDescent="0.2">
      <c r="A2067" s="236"/>
      <c r="B2067" s="237"/>
      <c r="C2067" s="237"/>
      <c r="D2067" s="237"/>
      <c r="E2067" s="237"/>
      <c r="F2067" s="237"/>
      <c r="G2067" s="238"/>
    </row>
    <row r="2068" spans="1:7" ht="51" x14ac:dyDescent="0.2">
      <c r="A2068" s="147" t="s">
        <v>299</v>
      </c>
      <c r="B2068" s="148" t="s">
        <v>514</v>
      </c>
      <c r="C2068" s="149" t="s">
        <v>112</v>
      </c>
      <c r="D2068" s="149" t="s">
        <v>35</v>
      </c>
      <c r="E2068" s="150"/>
      <c r="F2068" s="146"/>
      <c r="G2068" s="151"/>
    </row>
    <row r="2069" spans="1:7" ht="51" x14ac:dyDescent="0.2">
      <c r="A2069" s="152">
        <v>1571</v>
      </c>
      <c r="B2069" s="153" t="s">
        <v>383</v>
      </c>
      <c r="C2069" s="145" t="s">
        <v>128</v>
      </c>
      <c r="D2069" s="145" t="s">
        <v>35</v>
      </c>
      <c r="E2069" s="150">
        <v>1</v>
      </c>
      <c r="F2069" s="146">
        <v>1.37</v>
      </c>
      <c r="G2069" s="151">
        <v>1.37</v>
      </c>
    </row>
    <row r="2070" spans="1:7" ht="25.5" x14ac:dyDescent="0.2">
      <c r="A2070" s="152">
        <v>34653</v>
      </c>
      <c r="B2070" s="153" t="s">
        <v>384</v>
      </c>
      <c r="C2070" s="145" t="s">
        <v>128</v>
      </c>
      <c r="D2070" s="145" t="s">
        <v>35</v>
      </c>
      <c r="E2070" s="150">
        <v>1</v>
      </c>
      <c r="F2070" s="146">
        <v>8.1300000000000008</v>
      </c>
      <c r="G2070" s="151">
        <v>8.1300000000000008</v>
      </c>
    </row>
    <row r="2071" spans="1:7" ht="25.5" x14ac:dyDescent="0.2">
      <c r="A2071" s="152" t="s">
        <v>155</v>
      </c>
      <c r="B2071" s="153" t="s">
        <v>156</v>
      </c>
      <c r="C2071" s="145" t="s">
        <v>112</v>
      </c>
      <c r="D2071" s="145" t="s">
        <v>115</v>
      </c>
      <c r="E2071" s="150">
        <v>4.6843000000000003E-2</v>
      </c>
      <c r="F2071" s="146">
        <v>20.85</v>
      </c>
      <c r="G2071" s="151">
        <v>0.98</v>
      </c>
    </row>
    <row r="2072" spans="1:7" ht="25.5" x14ac:dyDescent="0.2">
      <c r="A2072" s="152" t="s">
        <v>157</v>
      </c>
      <c r="B2072" s="153" t="s">
        <v>158</v>
      </c>
      <c r="C2072" s="145" t="s">
        <v>112</v>
      </c>
      <c r="D2072" s="145" t="s">
        <v>115</v>
      </c>
      <c r="E2072" s="150">
        <v>4.6843000000000003E-2</v>
      </c>
      <c r="F2072" s="146">
        <v>25.93</v>
      </c>
      <c r="G2072" s="151">
        <v>1.21</v>
      </c>
    </row>
    <row r="2073" spans="1:7" x14ac:dyDescent="0.2">
      <c r="A2073" s="234" t="s">
        <v>118</v>
      </c>
      <c r="B2073" s="235"/>
      <c r="C2073" s="235"/>
      <c r="D2073" s="235"/>
      <c r="E2073" s="235"/>
      <c r="F2073" s="235"/>
      <c r="G2073" s="154">
        <v>1.32</v>
      </c>
    </row>
    <row r="2074" spans="1:7" x14ac:dyDescent="0.2">
      <c r="A2074" s="234" t="s">
        <v>119</v>
      </c>
      <c r="B2074" s="235"/>
      <c r="C2074" s="235"/>
      <c r="D2074" s="235"/>
      <c r="E2074" s="235"/>
      <c r="F2074" s="235"/>
      <c r="G2074" s="154">
        <v>10.37</v>
      </c>
    </row>
    <row r="2075" spans="1:7" x14ac:dyDescent="0.2">
      <c r="A2075" s="234" t="s">
        <v>120</v>
      </c>
      <c r="B2075" s="235"/>
      <c r="C2075" s="235"/>
      <c r="D2075" s="235"/>
      <c r="E2075" s="235"/>
      <c r="F2075" s="235"/>
      <c r="G2075" s="155">
        <v>11.69</v>
      </c>
    </row>
    <row r="2076" spans="1:7" x14ac:dyDescent="0.2">
      <c r="A2076" s="234" t="s">
        <v>1019</v>
      </c>
      <c r="B2076" s="235"/>
      <c r="C2076" s="235"/>
      <c r="D2076" s="235"/>
      <c r="E2076" s="235"/>
      <c r="F2076" s="235"/>
      <c r="G2076" s="154">
        <v>1.52</v>
      </c>
    </row>
    <row r="2077" spans="1:7" x14ac:dyDescent="0.2">
      <c r="A2077" s="234" t="s">
        <v>121</v>
      </c>
      <c r="B2077" s="235"/>
      <c r="C2077" s="235"/>
      <c r="D2077" s="235"/>
      <c r="E2077" s="235"/>
      <c r="F2077" s="235"/>
      <c r="G2077" s="154">
        <v>2.7700000000000009</v>
      </c>
    </row>
    <row r="2078" spans="1:7" x14ac:dyDescent="0.2">
      <c r="A2078" s="234" t="s">
        <v>122</v>
      </c>
      <c r="B2078" s="235"/>
      <c r="C2078" s="235"/>
      <c r="D2078" s="235"/>
      <c r="E2078" s="235"/>
      <c r="F2078" s="235"/>
      <c r="G2078" s="154">
        <v>0</v>
      </c>
    </row>
    <row r="2079" spans="1:7" x14ac:dyDescent="0.2">
      <c r="A2079" s="234" t="s">
        <v>123</v>
      </c>
      <c r="B2079" s="235"/>
      <c r="C2079" s="235"/>
      <c r="D2079" s="235"/>
      <c r="E2079" s="235"/>
      <c r="F2079" s="235"/>
      <c r="G2079" s="154">
        <v>4.2900000000000009</v>
      </c>
    </row>
    <row r="2080" spans="1:7" x14ac:dyDescent="0.2">
      <c r="A2080" s="234" t="s">
        <v>124</v>
      </c>
      <c r="B2080" s="235"/>
      <c r="C2080" s="235"/>
      <c r="D2080" s="235"/>
      <c r="E2080" s="235"/>
      <c r="F2080" s="235"/>
      <c r="G2080" s="155">
        <f>ROUND(G2075+G2079,2)</f>
        <v>15.98</v>
      </c>
    </row>
    <row r="2081" spans="1:7" x14ac:dyDescent="0.2">
      <c r="A2081" s="234" t="s">
        <v>125</v>
      </c>
      <c r="B2081" s="235"/>
      <c r="C2081" s="235"/>
      <c r="D2081" s="235"/>
      <c r="E2081" s="235"/>
      <c r="F2081" s="235"/>
      <c r="G2081" s="154">
        <v>1</v>
      </c>
    </row>
    <row r="2082" spans="1:7" x14ac:dyDescent="0.2">
      <c r="A2082" s="234" t="s">
        <v>126</v>
      </c>
      <c r="B2082" s="235"/>
      <c r="C2082" s="235"/>
      <c r="D2082" s="235"/>
      <c r="E2082" s="235"/>
      <c r="F2082" s="235"/>
      <c r="G2082" s="155">
        <f>ROUND(G2080*G2081,2)</f>
        <v>15.98</v>
      </c>
    </row>
    <row r="2083" spans="1:7" x14ac:dyDescent="0.2">
      <c r="A2083" s="236"/>
      <c r="B2083" s="237"/>
      <c r="C2083" s="237"/>
      <c r="D2083" s="237"/>
      <c r="E2083" s="237"/>
      <c r="F2083" s="237"/>
      <c r="G2083" s="238"/>
    </row>
    <row r="2084" spans="1:7" ht="51" x14ac:dyDescent="0.2">
      <c r="A2084" s="147" t="s">
        <v>515</v>
      </c>
      <c r="B2084" s="148" t="s">
        <v>516</v>
      </c>
      <c r="C2084" s="149" t="s">
        <v>112</v>
      </c>
      <c r="D2084" s="149" t="s">
        <v>35</v>
      </c>
      <c r="E2084" s="150"/>
      <c r="F2084" s="146"/>
      <c r="G2084" s="151"/>
    </row>
    <row r="2085" spans="1:7" ht="51" x14ac:dyDescent="0.2">
      <c r="A2085" s="152">
        <v>1574</v>
      </c>
      <c r="B2085" s="153" t="s">
        <v>634</v>
      </c>
      <c r="C2085" s="145" t="s">
        <v>128</v>
      </c>
      <c r="D2085" s="145" t="s">
        <v>35</v>
      </c>
      <c r="E2085" s="150">
        <v>3</v>
      </c>
      <c r="F2085" s="146">
        <v>1.76</v>
      </c>
      <c r="G2085" s="151">
        <v>5.28</v>
      </c>
    </row>
    <row r="2086" spans="1:7" ht="25.5" x14ac:dyDescent="0.2">
      <c r="A2086" s="152">
        <v>34709</v>
      </c>
      <c r="B2086" s="153" t="s">
        <v>387</v>
      </c>
      <c r="C2086" s="145" t="s">
        <v>128</v>
      </c>
      <c r="D2086" s="145" t="s">
        <v>35</v>
      </c>
      <c r="E2086" s="150">
        <v>1</v>
      </c>
      <c r="F2086" s="146">
        <v>57.1</v>
      </c>
      <c r="G2086" s="151">
        <v>57.1</v>
      </c>
    </row>
    <row r="2087" spans="1:7" ht="25.5" x14ac:dyDescent="0.2">
      <c r="A2087" s="152" t="s">
        <v>155</v>
      </c>
      <c r="B2087" s="153" t="s">
        <v>156</v>
      </c>
      <c r="C2087" s="145" t="s">
        <v>112</v>
      </c>
      <c r="D2087" s="145" t="s">
        <v>115</v>
      </c>
      <c r="E2087" s="150">
        <v>0.38141900000000001</v>
      </c>
      <c r="F2087" s="146">
        <v>20.85</v>
      </c>
      <c r="G2087" s="151">
        <v>7.95</v>
      </c>
    </row>
    <row r="2088" spans="1:7" ht="25.5" x14ac:dyDescent="0.2">
      <c r="A2088" s="152" t="s">
        <v>157</v>
      </c>
      <c r="B2088" s="153" t="s">
        <v>158</v>
      </c>
      <c r="C2088" s="145" t="s">
        <v>112</v>
      </c>
      <c r="D2088" s="145" t="s">
        <v>115</v>
      </c>
      <c r="E2088" s="150">
        <v>0.38141900000000001</v>
      </c>
      <c r="F2088" s="146">
        <v>25.93</v>
      </c>
      <c r="G2088" s="151">
        <v>9.89</v>
      </c>
    </row>
    <row r="2089" spans="1:7" x14ac:dyDescent="0.2">
      <c r="A2089" s="234" t="s">
        <v>118</v>
      </c>
      <c r="B2089" s="235"/>
      <c r="C2089" s="235"/>
      <c r="D2089" s="235"/>
      <c r="E2089" s="235"/>
      <c r="F2089" s="235"/>
      <c r="G2089" s="154">
        <v>10.75</v>
      </c>
    </row>
    <row r="2090" spans="1:7" x14ac:dyDescent="0.2">
      <c r="A2090" s="234" t="s">
        <v>119</v>
      </c>
      <c r="B2090" s="235"/>
      <c r="C2090" s="235"/>
      <c r="D2090" s="235"/>
      <c r="E2090" s="235"/>
      <c r="F2090" s="235"/>
      <c r="G2090" s="154">
        <v>69.47</v>
      </c>
    </row>
    <row r="2091" spans="1:7" x14ac:dyDescent="0.2">
      <c r="A2091" s="234" t="s">
        <v>120</v>
      </c>
      <c r="B2091" s="235"/>
      <c r="C2091" s="235"/>
      <c r="D2091" s="235"/>
      <c r="E2091" s="235"/>
      <c r="F2091" s="235"/>
      <c r="G2091" s="155">
        <v>80.22</v>
      </c>
    </row>
    <row r="2092" spans="1:7" x14ac:dyDescent="0.2">
      <c r="A2092" s="234" t="s">
        <v>1019</v>
      </c>
      <c r="B2092" s="235"/>
      <c r="C2092" s="235"/>
      <c r="D2092" s="235"/>
      <c r="E2092" s="235"/>
      <c r="F2092" s="235"/>
      <c r="G2092" s="154">
        <v>12.36</v>
      </c>
    </row>
    <row r="2093" spans="1:7" x14ac:dyDescent="0.2">
      <c r="A2093" s="234" t="s">
        <v>121</v>
      </c>
      <c r="B2093" s="235"/>
      <c r="C2093" s="235"/>
      <c r="D2093" s="235"/>
      <c r="E2093" s="235"/>
      <c r="F2093" s="235"/>
      <c r="G2093" s="154">
        <v>19.439999999999998</v>
      </c>
    </row>
    <row r="2094" spans="1:7" x14ac:dyDescent="0.2">
      <c r="A2094" s="234" t="s">
        <v>122</v>
      </c>
      <c r="B2094" s="235"/>
      <c r="C2094" s="235"/>
      <c r="D2094" s="235"/>
      <c r="E2094" s="235"/>
      <c r="F2094" s="235"/>
      <c r="G2094" s="154">
        <v>0</v>
      </c>
    </row>
    <row r="2095" spans="1:7" x14ac:dyDescent="0.2">
      <c r="A2095" s="234" t="s">
        <v>123</v>
      </c>
      <c r="B2095" s="235"/>
      <c r="C2095" s="235"/>
      <c r="D2095" s="235"/>
      <c r="E2095" s="235"/>
      <c r="F2095" s="235"/>
      <c r="G2095" s="154">
        <v>31.799999999999997</v>
      </c>
    </row>
    <row r="2096" spans="1:7" x14ac:dyDescent="0.2">
      <c r="A2096" s="234" t="s">
        <v>124</v>
      </c>
      <c r="B2096" s="235"/>
      <c r="C2096" s="235"/>
      <c r="D2096" s="235"/>
      <c r="E2096" s="235"/>
      <c r="F2096" s="235"/>
      <c r="G2096" s="155">
        <f>ROUND(G2091+G2095,2)</f>
        <v>112.02</v>
      </c>
    </row>
    <row r="2097" spans="1:7" x14ac:dyDescent="0.2">
      <c r="A2097" s="234" t="s">
        <v>125</v>
      </c>
      <c r="B2097" s="235"/>
      <c r="C2097" s="235"/>
      <c r="D2097" s="235"/>
      <c r="E2097" s="235"/>
      <c r="F2097" s="235"/>
      <c r="G2097" s="154">
        <v>1</v>
      </c>
    </row>
    <row r="2098" spans="1:7" x14ac:dyDescent="0.2">
      <c r="A2098" s="234" t="s">
        <v>126</v>
      </c>
      <c r="B2098" s="235"/>
      <c r="C2098" s="235"/>
      <c r="D2098" s="235"/>
      <c r="E2098" s="235"/>
      <c r="F2098" s="235"/>
      <c r="G2098" s="155">
        <f>ROUND(G2096*G2097,2)</f>
        <v>112.02</v>
      </c>
    </row>
    <row r="2099" spans="1:7" x14ac:dyDescent="0.2">
      <c r="A2099" s="236"/>
      <c r="B2099" s="237"/>
      <c r="C2099" s="237"/>
      <c r="D2099" s="237"/>
      <c r="E2099" s="237"/>
      <c r="F2099" s="237"/>
      <c r="G2099" s="238"/>
    </row>
    <row r="2100" spans="1:7" ht="38.25" x14ac:dyDescent="0.2">
      <c r="A2100" s="147" t="s">
        <v>517</v>
      </c>
      <c r="B2100" s="148" t="s">
        <v>518</v>
      </c>
      <c r="C2100" s="149" t="s">
        <v>112</v>
      </c>
      <c r="D2100" s="149" t="s">
        <v>35</v>
      </c>
      <c r="E2100" s="150"/>
      <c r="F2100" s="146"/>
      <c r="G2100" s="151"/>
    </row>
    <row r="2101" spans="1:7" ht="12.75" customHeight="1" x14ac:dyDescent="0.2">
      <c r="A2101" s="152">
        <v>1575</v>
      </c>
      <c r="B2101" s="153" t="s">
        <v>386</v>
      </c>
      <c r="C2101" s="145" t="s">
        <v>128</v>
      </c>
      <c r="D2101" s="145" t="s">
        <v>35</v>
      </c>
      <c r="E2101" s="150">
        <v>3</v>
      </c>
      <c r="F2101" s="146">
        <v>2.09</v>
      </c>
      <c r="G2101" s="151">
        <v>6.27</v>
      </c>
    </row>
    <row r="2102" spans="1:7" ht="25.5" x14ac:dyDescent="0.2">
      <c r="A2102" s="152">
        <v>34714</v>
      </c>
      <c r="B2102" s="153" t="s">
        <v>635</v>
      </c>
      <c r="C2102" s="145" t="s">
        <v>128</v>
      </c>
      <c r="D2102" s="145" t="s">
        <v>35</v>
      </c>
      <c r="E2102" s="150">
        <v>1</v>
      </c>
      <c r="F2102" s="146">
        <v>68.19</v>
      </c>
      <c r="G2102" s="151">
        <v>68.19</v>
      </c>
    </row>
    <row r="2103" spans="1:7" ht="25.5" x14ac:dyDescent="0.2">
      <c r="A2103" s="152" t="s">
        <v>155</v>
      </c>
      <c r="B2103" s="153" t="s">
        <v>156</v>
      </c>
      <c r="C2103" s="145" t="s">
        <v>112</v>
      </c>
      <c r="D2103" s="145" t="s">
        <v>115</v>
      </c>
      <c r="E2103" s="150">
        <v>0.52974500000000002</v>
      </c>
      <c r="F2103" s="146">
        <v>20.85</v>
      </c>
      <c r="G2103" s="151">
        <v>11.04</v>
      </c>
    </row>
    <row r="2104" spans="1:7" ht="25.5" x14ac:dyDescent="0.2">
      <c r="A2104" s="152" t="s">
        <v>157</v>
      </c>
      <c r="B2104" s="153" t="s">
        <v>158</v>
      </c>
      <c r="C2104" s="145" t="s">
        <v>112</v>
      </c>
      <c r="D2104" s="145" t="s">
        <v>115</v>
      </c>
      <c r="E2104" s="150">
        <v>0.52974500000000002</v>
      </c>
      <c r="F2104" s="146">
        <v>25.93</v>
      </c>
      <c r="G2104" s="151">
        <v>13.74</v>
      </c>
    </row>
    <row r="2105" spans="1:7" x14ac:dyDescent="0.2">
      <c r="A2105" s="234" t="s">
        <v>118</v>
      </c>
      <c r="B2105" s="235"/>
      <c r="C2105" s="235"/>
      <c r="D2105" s="235"/>
      <c r="E2105" s="235"/>
      <c r="F2105" s="235"/>
      <c r="G2105" s="154">
        <v>14.92</v>
      </c>
    </row>
    <row r="2106" spans="1:7" x14ac:dyDescent="0.2">
      <c r="A2106" s="234" t="s">
        <v>119</v>
      </c>
      <c r="B2106" s="235"/>
      <c r="C2106" s="235"/>
      <c r="D2106" s="235"/>
      <c r="E2106" s="235"/>
      <c r="F2106" s="235"/>
      <c r="G2106" s="154">
        <v>84.32</v>
      </c>
    </row>
    <row r="2107" spans="1:7" x14ac:dyDescent="0.2">
      <c r="A2107" s="234" t="s">
        <v>120</v>
      </c>
      <c r="B2107" s="235"/>
      <c r="C2107" s="235"/>
      <c r="D2107" s="235"/>
      <c r="E2107" s="235"/>
      <c r="F2107" s="235"/>
      <c r="G2107" s="155">
        <v>99.24</v>
      </c>
    </row>
    <row r="2108" spans="1:7" x14ac:dyDescent="0.2">
      <c r="A2108" s="234" t="s">
        <v>1019</v>
      </c>
      <c r="B2108" s="235"/>
      <c r="C2108" s="235"/>
      <c r="D2108" s="235"/>
      <c r="E2108" s="235"/>
      <c r="F2108" s="235"/>
      <c r="G2108" s="154">
        <v>17.170000000000002</v>
      </c>
    </row>
    <row r="2109" spans="1:7" x14ac:dyDescent="0.2">
      <c r="A2109" s="234" t="s">
        <v>121</v>
      </c>
      <c r="B2109" s="235"/>
      <c r="C2109" s="235"/>
      <c r="D2109" s="235"/>
      <c r="E2109" s="235"/>
      <c r="F2109" s="235"/>
      <c r="G2109" s="154">
        <v>24.44</v>
      </c>
    </row>
    <row r="2110" spans="1:7" x14ac:dyDescent="0.2">
      <c r="A2110" s="234" t="s">
        <v>122</v>
      </c>
      <c r="B2110" s="235"/>
      <c r="C2110" s="235"/>
      <c r="D2110" s="235"/>
      <c r="E2110" s="235"/>
      <c r="F2110" s="235"/>
      <c r="G2110" s="154">
        <v>0</v>
      </c>
    </row>
    <row r="2111" spans="1:7" x14ac:dyDescent="0.2">
      <c r="A2111" s="234" t="s">
        <v>123</v>
      </c>
      <c r="B2111" s="235"/>
      <c r="C2111" s="235"/>
      <c r="D2111" s="235"/>
      <c r="E2111" s="235"/>
      <c r="F2111" s="235"/>
      <c r="G2111" s="154">
        <v>41.61</v>
      </c>
    </row>
    <row r="2112" spans="1:7" x14ac:dyDescent="0.2">
      <c r="A2112" s="234" t="s">
        <v>124</v>
      </c>
      <c r="B2112" s="235"/>
      <c r="C2112" s="235"/>
      <c r="D2112" s="235"/>
      <c r="E2112" s="235"/>
      <c r="F2112" s="235"/>
      <c r="G2112" s="155">
        <f>ROUND(G2107+G2111,2)</f>
        <v>140.85</v>
      </c>
    </row>
    <row r="2113" spans="1:7" x14ac:dyDescent="0.2">
      <c r="A2113" s="234" t="s">
        <v>125</v>
      </c>
      <c r="B2113" s="235"/>
      <c r="C2113" s="235"/>
      <c r="D2113" s="235"/>
      <c r="E2113" s="235"/>
      <c r="F2113" s="235"/>
      <c r="G2113" s="154">
        <v>1</v>
      </c>
    </row>
    <row r="2114" spans="1:7" x14ac:dyDescent="0.2">
      <c r="A2114" s="234" t="s">
        <v>126</v>
      </c>
      <c r="B2114" s="235"/>
      <c r="C2114" s="235"/>
      <c r="D2114" s="235"/>
      <c r="E2114" s="235"/>
      <c r="F2114" s="235"/>
      <c r="G2114" s="155">
        <f>ROUND(G2112*G2113,2)</f>
        <v>140.85</v>
      </c>
    </row>
    <row r="2115" spans="1:7" x14ac:dyDescent="0.2">
      <c r="A2115" s="236"/>
      <c r="B2115" s="237"/>
      <c r="C2115" s="237"/>
      <c r="D2115" s="237"/>
      <c r="E2115" s="237"/>
      <c r="F2115" s="237"/>
      <c r="G2115" s="238"/>
    </row>
    <row r="2116" spans="1:7" ht="25.5" x14ac:dyDescent="0.2">
      <c r="A2116" s="147" t="s">
        <v>519</v>
      </c>
      <c r="B2116" s="148" t="s">
        <v>520</v>
      </c>
      <c r="C2116" s="149" t="s">
        <v>112</v>
      </c>
      <c r="D2116" s="149" t="s">
        <v>35</v>
      </c>
      <c r="E2116" s="150"/>
      <c r="F2116" s="146"/>
      <c r="G2116" s="151"/>
    </row>
    <row r="2117" spans="1:7" ht="25.5" x14ac:dyDescent="0.2">
      <c r="A2117" s="152" t="s">
        <v>388</v>
      </c>
      <c r="B2117" s="153" t="s">
        <v>389</v>
      </c>
      <c r="C2117" s="145" t="s">
        <v>112</v>
      </c>
      <c r="D2117" s="145" t="s">
        <v>115</v>
      </c>
      <c r="E2117" s="150">
        <v>0.6</v>
      </c>
      <c r="F2117" s="146">
        <v>25.62</v>
      </c>
      <c r="G2117" s="151">
        <v>15.37</v>
      </c>
    </row>
    <row r="2118" spans="1:7" ht="25.5" x14ac:dyDescent="0.2">
      <c r="A2118" s="152" t="s">
        <v>636</v>
      </c>
      <c r="B2118" s="153" t="s">
        <v>637</v>
      </c>
      <c r="C2118" s="145" t="s">
        <v>128</v>
      </c>
      <c r="D2118" s="145" t="s">
        <v>35</v>
      </c>
      <c r="E2118" s="150">
        <v>1</v>
      </c>
      <c r="F2118" s="146">
        <v>308.82</v>
      </c>
      <c r="G2118" s="151">
        <v>308.82</v>
      </c>
    </row>
    <row r="2119" spans="1:7" ht="25.5" x14ac:dyDescent="0.2">
      <c r="A2119" s="152" t="s">
        <v>157</v>
      </c>
      <c r="B2119" s="153" t="s">
        <v>158</v>
      </c>
      <c r="C2119" s="145" t="s">
        <v>112</v>
      </c>
      <c r="D2119" s="145" t="s">
        <v>115</v>
      </c>
      <c r="E2119" s="150">
        <v>1.6</v>
      </c>
      <c r="F2119" s="146">
        <v>25.93</v>
      </c>
      <c r="G2119" s="151">
        <v>41.49</v>
      </c>
    </row>
    <row r="2120" spans="1:7" ht="25.5" x14ac:dyDescent="0.2">
      <c r="A2120" s="152" t="s">
        <v>150</v>
      </c>
      <c r="B2120" s="153" t="s">
        <v>151</v>
      </c>
      <c r="C2120" s="145" t="s">
        <v>112</v>
      </c>
      <c r="D2120" s="145" t="s">
        <v>115</v>
      </c>
      <c r="E2120" s="150">
        <v>1.6</v>
      </c>
      <c r="F2120" s="146">
        <v>19.41</v>
      </c>
      <c r="G2120" s="151">
        <v>31.06</v>
      </c>
    </row>
    <row r="2121" spans="1:7" x14ac:dyDescent="0.2">
      <c r="A2121" s="234" t="s">
        <v>118</v>
      </c>
      <c r="B2121" s="235"/>
      <c r="C2121" s="235"/>
      <c r="D2121" s="235"/>
      <c r="E2121" s="235"/>
      <c r="F2121" s="235"/>
      <c r="G2121" s="154">
        <v>52.74</v>
      </c>
    </row>
    <row r="2122" spans="1:7" x14ac:dyDescent="0.2">
      <c r="A2122" s="234" t="s">
        <v>119</v>
      </c>
      <c r="B2122" s="235"/>
      <c r="C2122" s="235"/>
      <c r="D2122" s="235"/>
      <c r="E2122" s="235"/>
      <c r="F2122" s="235"/>
      <c r="G2122" s="154">
        <v>344</v>
      </c>
    </row>
    <row r="2123" spans="1:7" x14ac:dyDescent="0.2">
      <c r="A2123" s="234" t="s">
        <v>120</v>
      </c>
      <c r="B2123" s="235"/>
      <c r="C2123" s="235"/>
      <c r="D2123" s="235"/>
      <c r="E2123" s="235"/>
      <c r="F2123" s="235"/>
      <c r="G2123" s="155">
        <v>396.74</v>
      </c>
    </row>
    <row r="2124" spans="1:7" x14ac:dyDescent="0.2">
      <c r="A2124" s="234" t="s">
        <v>1019</v>
      </c>
      <c r="B2124" s="235"/>
      <c r="C2124" s="235"/>
      <c r="D2124" s="235"/>
      <c r="E2124" s="235"/>
      <c r="F2124" s="235"/>
      <c r="G2124" s="154">
        <v>60.65</v>
      </c>
    </row>
    <row r="2125" spans="1:7" x14ac:dyDescent="0.2">
      <c r="A2125" s="234" t="s">
        <v>121</v>
      </c>
      <c r="B2125" s="235"/>
      <c r="C2125" s="235"/>
      <c r="D2125" s="235"/>
      <c r="E2125" s="235"/>
      <c r="F2125" s="235"/>
      <c r="G2125" s="154">
        <v>96.050000000000054</v>
      </c>
    </row>
    <row r="2126" spans="1:7" x14ac:dyDescent="0.2">
      <c r="A2126" s="234" t="s">
        <v>122</v>
      </c>
      <c r="B2126" s="235"/>
      <c r="C2126" s="235"/>
      <c r="D2126" s="235"/>
      <c r="E2126" s="235"/>
      <c r="F2126" s="235"/>
      <c r="G2126" s="154">
        <v>0</v>
      </c>
    </row>
    <row r="2127" spans="1:7" x14ac:dyDescent="0.2">
      <c r="A2127" s="234" t="s">
        <v>123</v>
      </c>
      <c r="B2127" s="235"/>
      <c r="C2127" s="235"/>
      <c r="D2127" s="235"/>
      <c r="E2127" s="235"/>
      <c r="F2127" s="235"/>
      <c r="G2127" s="154">
        <v>156.70000000000005</v>
      </c>
    </row>
    <row r="2128" spans="1:7" x14ac:dyDescent="0.2">
      <c r="A2128" s="234" t="s">
        <v>124</v>
      </c>
      <c r="B2128" s="235"/>
      <c r="C2128" s="235"/>
      <c r="D2128" s="235"/>
      <c r="E2128" s="235"/>
      <c r="F2128" s="235"/>
      <c r="G2128" s="155">
        <f>ROUND(G2123+G2127,2)</f>
        <v>553.44000000000005</v>
      </c>
    </row>
    <row r="2129" spans="1:7" x14ac:dyDescent="0.2">
      <c r="A2129" s="234" t="s">
        <v>125</v>
      </c>
      <c r="B2129" s="235"/>
      <c r="C2129" s="235"/>
      <c r="D2129" s="235"/>
      <c r="E2129" s="235"/>
      <c r="F2129" s="235"/>
      <c r="G2129" s="154">
        <v>1</v>
      </c>
    </row>
    <row r="2130" spans="1:7" x14ac:dyDescent="0.2">
      <c r="A2130" s="234" t="s">
        <v>126</v>
      </c>
      <c r="B2130" s="235"/>
      <c r="C2130" s="235"/>
      <c r="D2130" s="235"/>
      <c r="E2130" s="235"/>
      <c r="F2130" s="235"/>
      <c r="G2130" s="155">
        <f>ROUND(G2128*G2129,2)</f>
        <v>553.44000000000005</v>
      </c>
    </row>
    <row r="2131" spans="1:7" x14ac:dyDescent="0.2">
      <c r="A2131" s="236"/>
      <c r="B2131" s="237"/>
      <c r="C2131" s="237"/>
      <c r="D2131" s="237"/>
      <c r="E2131" s="237"/>
      <c r="F2131" s="237"/>
      <c r="G2131" s="238"/>
    </row>
    <row r="2132" spans="1:7" x14ac:dyDescent="0.2">
      <c r="A2132" s="147" t="s">
        <v>521</v>
      </c>
      <c r="B2132" s="232" t="s">
        <v>44</v>
      </c>
      <c r="C2132" s="232"/>
      <c r="D2132" s="232"/>
      <c r="E2132" s="232"/>
      <c r="F2132" s="232"/>
      <c r="G2132" s="233"/>
    </row>
    <row r="2133" spans="1:7" ht="51" x14ac:dyDescent="0.2">
      <c r="A2133" s="147" t="s">
        <v>999</v>
      </c>
      <c r="B2133" s="148" t="s">
        <v>1000</v>
      </c>
      <c r="C2133" s="149" t="s">
        <v>112</v>
      </c>
      <c r="D2133" s="149" t="s">
        <v>40</v>
      </c>
      <c r="E2133" s="150"/>
      <c r="F2133" s="146"/>
      <c r="G2133" s="151"/>
    </row>
    <row r="2134" spans="1:7" ht="51" x14ac:dyDescent="0.2">
      <c r="A2134" s="152">
        <v>1013</v>
      </c>
      <c r="B2134" s="153" t="s">
        <v>1053</v>
      </c>
      <c r="C2134" s="145" t="s">
        <v>128</v>
      </c>
      <c r="D2134" s="145" t="s">
        <v>40</v>
      </c>
      <c r="E2134" s="150">
        <v>1.2434000000000001</v>
      </c>
      <c r="F2134" s="146">
        <v>1.52</v>
      </c>
      <c r="G2134" s="151">
        <v>1.89</v>
      </c>
    </row>
    <row r="2135" spans="1:7" ht="25.5" x14ac:dyDescent="0.2">
      <c r="A2135" s="152">
        <v>21127</v>
      </c>
      <c r="B2135" s="153" t="s">
        <v>390</v>
      </c>
      <c r="C2135" s="145" t="s">
        <v>128</v>
      </c>
      <c r="D2135" s="145" t="s">
        <v>35</v>
      </c>
      <c r="E2135" s="150">
        <v>9.4000000000000004E-3</v>
      </c>
      <c r="F2135" s="146">
        <v>7.82</v>
      </c>
      <c r="G2135" s="151">
        <v>7.0000000000000007E-2</v>
      </c>
    </row>
    <row r="2136" spans="1:7" ht="25.5" x14ac:dyDescent="0.2">
      <c r="A2136" s="152" t="s">
        <v>155</v>
      </c>
      <c r="B2136" s="153" t="s">
        <v>156</v>
      </c>
      <c r="C2136" s="145" t="s">
        <v>112</v>
      </c>
      <c r="D2136" s="145" t="s">
        <v>115</v>
      </c>
      <c r="E2136" s="150">
        <v>2.3E-2</v>
      </c>
      <c r="F2136" s="146">
        <v>20.85</v>
      </c>
      <c r="G2136" s="151">
        <v>0.48</v>
      </c>
    </row>
    <row r="2137" spans="1:7" ht="25.5" x14ac:dyDescent="0.2">
      <c r="A2137" s="152" t="s">
        <v>157</v>
      </c>
      <c r="B2137" s="153" t="s">
        <v>158</v>
      </c>
      <c r="C2137" s="145" t="s">
        <v>112</v>
      </c>
      <c r="D2137" s="145" t="s">
        <v>115</v>
      </c>
      <c r="E2137" s="150">
        <v>2.3E-2</v>
      </c>
      <c r="F2137" s="146">
        <v>25.93</v>
      </c>
      <c r="G2137" s="151">
        <v>0.6</v>
      </c>
    </row>
    <row r="2138" spans="1:7" x14ac:dyDescent="0.2">
      <c r="A2138" s="234" t="s">
        <v>118</v>
      </c>
      <c r="B2138" s="235"/>
      <c r="C2138" s="235"/>
      <c r="D2138" s="235"/>
      <c r="E2138" s="235"/>
      <c r="F2138" s="235"/>
      <c r="G2138" s="154">
        <v>0.65</v>
      </c>
    </row>
    <row r="2139" spans="1:7" x14ac:dyDescent="0.2">
      <c r="A2139" s="234" t="s">
        <v>119</v>
      </c>
      <c r="B2139" s="235"/>
      <c r="C2139" s="235"/>
      <c r="D2139" s="235"/>
      <c r="E2139" s="235"/>
      <c r="F2139" s="235"/>
      <c r="G2139" s="154">
        <v>2.39</v>
      </c>
    </row>
    <row r="2140" spans="1:7" x14ac:dyDescent="0.2">
      <c r="A2140" s="234" t="s">
        <v>120</v>
      </c>
      <c r="B2140" s="235"/>
      <c r="C2140" s="235"/>
      <c r="D2140" s="235"/>
      <c r="E2140" s="235"/>
      <c r="F2140" s="235"/>
      <c r="G2140" s="155">
        <v>3.04</v>
      </c>
    </row>
    <row r="2141" spans="1:7" x14ac:dyDescent="0.2">
      <c r="A2141" s="234" t="s">
        <v>1019</v>
      </c>
      <c r="B2141" s="235"/>
      <c r="C2141" s="235"/>
      <c r="D2141" s="235"/>
      <c r="E2141" s="235"/>
      <c r="F2141" s="235"/>
      <c r="G2141" s="154">
        <v>0.75</v>
      </c>
    </row>
    <row r="2142" spans="1:7" x14ac:dyDescent="0.2">
      <c r="A2142" s="234" t="s">
        <v>121</v>
      </c>
      <c r="B2142" s="235"/>
      <c r="C2142" s="235"/>
      <c r="D2142" s="235"/>
      <c r="E2142" s="235"/>
      <c r="F2142" s="235"/>
      <c r="G2142" s="154">
        <v>0.79</v>
      </c>
    </row>
    <row r="2143" spans="1:7" x14ac:dyDescent="0.2">
      <c r="A2143" s="234" t="s">
        <v>122</v>
      </c>
      <c r="B2143" s="235"/>
      <c r="C2143" s="235"/>
      <c r="D2143" s="235"/>
      <c r="E2143" s="235"/>
      <c r="F2143" s="235"/>
      <c r="G2143" s="154">
        <v>0</v>
      </c>
    </row>
    <row r="2144" spans="1:7" x14ac:dyDescent="0.2">
      <c r="A2144" s="234" t="s">
        <v>123</v>
      </c>
      <c r="B2144" s="235"/>
      <c r="C2144" s="235"/>
      <c r="D2144" s="235"/>
      <c r="E2144" s="235"/>
      <c r="F2144" s="235"/>
      <c r="G2144" s="154">
        <v>1.54</v>
      </c>
    </row>
    <row r="2145" spans="1:7" x14ac:dyDescent="0.2">
      <c r="A2145" s="234" t="s">
        <v>124</v>
      </c>
      <c r="B2145" s="235"/>
      <c r="C2145" s="235"/>
      <c r="D2145" s="235"/>
      <c r="E2145" s="235"/>
      <c r="F2145" s="235"/>
      <c r="G2145" s="155">
        <f>ROUND(G2140+G2144,2)</f>
        <v>4.58</v>
      </c>
    </row>
    <row r="2146" spans="1:7" x14ac:dyDescent="0.2">
      <c r="A2146" s="234" t="s">
        <v>125</v>
      </c>
      <c r="B2146" s="235"/>
      <c r="C2146" s="235"/>
      <c r="D2146" s="235"/>
      <c r="E2146" s="235"/>
      <c r="F2146" s="235"/>
      <c r="G2146" s="154">
        <v>60</v>
      </c>
    </row>
    <row r="2147" spans="1:7" x14ac:dyDescent="0.2">
      <c r="A2147" s="234" t="s">
        <v>126</v>
      </c>
      <c r="B2147" s="235"/>
      <c r="C2147" s="235"/>
      <c r="D2147" s="235"/>
      <c r="E2147" s="235"/>
      <c r="F2147" s="235"/>
      <c r="G2147" s="155">
        <f>ROUND(G2145*G2146,2)</f>
        <v>274.8</v>
      </c>
    </row>
    <row r="2148" spans="1:7" x14ac:dyDescent="0.2">
      <c r="A2148" s="236"/>
      <c r="B2148" s="237"/>
      <c r="C2148" s="237"/>
      <c r="D2148" s="237"/>
      <c r="E2148" s="237"/>
      <c r="F2148" s="237"/>
      <c r="G2148" s="238"/>
    </row>
    <row r="2149" spans="1:7" ht="51" x14ac:dyDescent="0.2">
      <c r="A2149" s="147" t="s">
        <v>953</v>
      </c>
      <c r="B2149" s="148" t="s">
        <v>954</v>
      </c>
      <c r="C2149" s="149" t="s">
        <v>112</v>
      </c>
      <c r="D2149" s="149" t="s">
        <v>40</v>
      </c>
      <c r="E2149" s="150"/>
      <c r="F2149" s="146"/>
      <c r="G2149" s="151"/>
    </row>
    <row r="2150" spans="1:7" ht="51" x14ac:dyDescent="0.2">
      <c r="A2150" s="152">
        <v>1014</v>
      </c>
      <c r="B2150" s="153" t="s">
        <v>966</v>
      </c>
      <c r="C2150" s="145" t="s">
        <v>128</v>
      </c>
      <c r="D2150" s="145" t="s">
        <v>40</v>
      </c>
      <c r="E2150" s="150">
        <v>1.2434000000000001</v>
      </c>
      <c r="F2150" s="146">
        <v>2.41</v>
      </c>
      <c r="G2150" s="151">
        <v>3</v>
      </c>
    </row>
    <row r="2151" spans="1:7" ht="25.5" x14ac:dyDescent="0.2">
      <c r="A2151" s="152">
        <v>21127</v>
      </c>
      <c r="B2151" s="153" t="s">
        <v>390</v>
      </c>
      <c r="C2151" s="145" t="s">
        <v>128</v>
      </c>
      <c r="D2151" s="145" t="s">
        <v>35</v>
      </c>
      <c r="E2151" s="150">
        <v>9.4000000000000004E-3</v>
      </c>
      <c r="F2151" s="146">
        <v>7.82</v>
      </c>
      <c r="G2151" s="151">
        <v>7.0000000000000007E-2</v>
      </c>
    </row>
    <row r="2152" spans="1:7" ht="25.5" x14ac:dyDescent="0.2">
      <c r="A2152" s="152" t="s">
        <v>155</v>
      </c>
      <c r="B2152" s="153" t="s">
        <v>156</v>
      </c>
      <c r="C2152" s="145" t="s">
        <v>112</v>
      </c>
      <c r="D2152" s="145" t="s">
        <v>115</v>
      </c>
      <c r="E2152" s="150">
        <v>2.9000000000000001E-2</v>
      </c>
      <c r="F2152" s="146">
        <v>20.85</v>
      </c>
      <c r="G2152" s="151">
        <v>0.6</v>
      </c>
    </row>
    <row r="2153" spans="1:7" ht="12.75" customHeight="1" x14ac:dyDescent="0.2">
      <c r="A2153" s="152" t="s">
        <v>157</v>
      </c>
      <c r="B2153" s="153" t="s">
        <v>158</v>
      </c>
      <c r="C2153" s="145" t="s">
        <v>112</v>
      </c>
      <c r="D2153" s="145" t="s">
        <v>115</v>
      </c>
      <c r="E2153" s="150">
        <v>2.9000000000000001E-2</v>
      </c>
      <c r="F2153" s="146">
        <v>25.93</v>
      </c>
      <c r="G2153" s="151">
        <v>0.75</v>
      </c>
    </row>
    <row r="2154" spans="1:7" x14ac:dyDescent="0.2">
      <c r="A2154" s="234" t="s">
        <v>118</v>
      </c>
      <c r="B2154" s="235"/>
      <c r="C2154" s="235"/>
      <c r="D2154" s="235"/>
      <c r="E2154" s="235"/>
      <c r="F2154" s="235"/>
      <c r="G2154" s="154">
        <v>0.82</v>
      </c>
    </row>
    <row r="2155" spans="1:7" x14ac:dyDescent="0.2">
      <c r="A2155" s="234" t="s">
        <v>119</v>
      </c>
      <c r="B2155" s="235"/>
      <c r="C2155" s="235"/>
      <c r="D2155" s="235"/>
      <c r="E2155" s="235"/>
      <c r="F2155" s="235"/>
      <c r="G2155" s="154">
        <v>3.61</v>
      </c>
    </row>
    <row r="2156" spans="1:7" x14ac:dyDescent="0.2">
      <c r="A2156" s="234" t="s">
        <v>120</v>
      </c>
      <c r="B2156" s="235"/>
      <c r="C2156" s="235"/>
      <c r="D2156" s="235"/>
      <c r="E2156" s="235"/>
      <c r="F2156" s="235"/>
      <c r="G2156" s="155">
        <v>4.43</v>
      </c>
    </row>
    <row r="2157" spans="1:7" x14ac:dyDescent="0.2">
      <c r="A2157" s="234" t="s">
        <v>1019</v>
      </c>
      <c r="B2157" s="235"/>
      <c r="C2157" s="235"/>
      <c r="D2157" s="235"/>
      <c r="E2157" s="235"/>
      <c r="F2157" s="235"/>
      <c r="G2157" s="154">
        <v>0.94</v>
      </c>
    </row>
    <row r="2158" spans="1:7" x14ac:dyDescent="0.2">
      <c r="A2158" s="234" t="s">
        <v>121</v>
      </c>
      <c r="B2158" s="235"/>
      <c r="C2158" s="235"/>
      <c r="D2158" s="235"/>
      <c r="E2158" s="235"/>
      <c r="F2158" s="235"/>
      <c r="G2158" s="154">
        <v>1.1200000002235173</v>
      </c>
    </row>
    <row r="2159" spans="1:7" x14ac:dyDescent="0.2">
      <c r="A2159" s="234" t="s">
        <v>122</v>
      </c>
      <c r="B2159" s="235"/>
      <c r="C2159" s="235"/>
      <c r="D2159" s="235"/>
      <c r="E2159" s="235"/>
      <c r="F2159" s="235"/>
      <c r="G2159" s="154">
        <v>0</v>
      </c>
    </row>
    <row r="2160" spans="1:7" x14ac:dyDescent="0.2">
      <c r="A2160" s="234" t="s">
        <v>123</v>
      </c>
      <c r="B2160" s="235"/>
      <c r="C2160" s="235"/>
      <c r="D2160" s="235"/>
      <c r="E2160" s="235"/>
      <c r="F2160" s="235"/>
      <c r="G2160" s="154">
        <v>2.0600000000000005</v>
      </c>
    </row>
    <row r="2161" spans="1:7" x14ac:dyDescent="0.2">
      <c r="A2161" s="234" t="s">
        <v>124</v>
      </c>
      <c r="B2161" s="235"/>
      <c r="C2161" s="235"/>
      <c r="D2161" s="235"/>
      <c r="E2161" s="235"/>
      <c r="F2161" s="235"/>
      <c r="G2161" s="155">
        <f>ROUND(G2156+G2160,2)</f>
        <v>6.49</v>
      </c>
    </row>
    <row r="2162" spans="1:7" x14ac:dyDescent="0.2">
      <c r="A2162" s="234" t="s">
        <v>125</v>
      </c>
      <c r="B2162" s="235"/>
      <c r="C2162" s="235"/>
      <c r="D2162" s="235"/>
      <c r="E2162" s="235"/>
      <c r="F2162" s="235"/>
      <c r="G2162" s="154">
        <v>585</v>
      </c>
    </row>
    <row r="2163" spans="1:7" x14ac:dyDescent="0.2">
      <c r="A2163" s="234" t="s">
        <v>126</v>
      </c>
      <c r="B2163" s="235"/>
      <c r="C2163" s="235"/>
      <c r="D2163" s="235"/>
      <c r="E2163" s="235"/>
      <c r="F2163" s="235"/>
      <c r="G2163" s="155">
        <f>ROUND(G2161*G2162,2)</f>
        <v>3796.65</v>
      </c>
    </row>
    <row r="2164" spans="1:7" x14ac:dyDescent="0.2">
      <c r="A2164" s="236"/>
      <c r="B2164" s="237"/>
      <c r="C2164" s="237"/>
      <c r="D2164" s="237"/>
      <c r="E2164" s="237"/>
      <c r="F2164" s="237"/>
      <c r="G2164" s="238"/>
    </row>
    <row r="2165" spans="1:7" ht="51" x14ac:dyDescent="0.2">
      <c r="A2165" s="147" t="s">
        <v>522</v>
      </c>
      <c r="B2165" s="148" t="s">
        <v>523</v>
      </c>
      <c r="C2165" s="149" t="s">
        <v>112</v>
      </c>
      <c r="D2165" s="149" t="s">
        <v>40</v>
      </c>
      <c r="E2165" s="150"/>
      <c r="F2165" s="146"/>
      <c r="G2165" s="151"/>
    </row>
    <row r="2166" spans="1:7" ht="25.5" x14ac:dyDescent="0.2">
      <c r="A2166" s="152">
        <v>21127</v>
      </c>
      <c r="B2166" s="153" t="s">
        <v>390</v>
      </c>
      <c r="C2166" s="145" t="s">
        <v>128</v>
      </c>
      <c r="D2166" s="145" t="s">
        <v>35</v>
      </c>
      <c r="E2166" s="150">
        <v>9.4000000000000004E-3</v>
      </c>
      <c r="F2166" s="146">
        <v>7.82</v>
      </c>
      <c r="G2166" s="151">
        <v>7.0000000000000007E-2</v>
      </c>
    </row>
    <row r="2167" spans="1:7" ht="25.5" x14ac:dyDescent="0.2">
      <c r="A2167" s="152" t="s">
        <v>155</v>
      </c>
      <c r="B2167" s="153" t="s">
        <v>156</v>
      </c>
      <c r="C2167" s="145" t="s">
        <v>112</v>
      </c>
      <c r="D2167" s="145" t="s">
        <v>115</v>
      </c>
      <c r="E2167" s="150">
        <v>0.114</v>
      </c>
      <c r="F2167" s="146">
        <v>20.85</v>
      </c>
      <c r="G2167" s="151">
        <v>2.38</v>
      </c>
    </row>
    <row r="2168" spans="1:7" ht="25.5" x14ac:dyDescent="0.2">
      <c r="A2168" s="152" t="s">
        <v>157</v>
      </c>
      <c r="B2168" s="153" t="s">
        <v>158</v>
      </c>
      <c r="C2168" s="145" t="s">
        <v>112</v>
      </c>
      <c r="D2168" s="145" t="s">
        <v>115</v>
      </c>
      <c r="E2168" s="150">
        <v>0.114</v>
      </c>
      <c r="F2168" s="146">
        <v>25.93</v>
      </c>
      <c r="G2168" s="151">
        <v>2.96</v>
      </c>
    </row>
    <row r="2169" spans="1:7" ht="12.75" customHeight="1" x14ac:dyDescent="0.2">
      <c r="A2169" s="152">
        <v>995</v>
      </c>
      <c r="B2169" s="153" t="s">
        <v>391</v>
      </c>
      <c r="C2169" s="145" t="s">
        <v>128</v>
      </c>
      <c r="D2169" s="145" t="s">
        <v>40</v>
      </c>
      <c r="E2169" s="150">
        <v>1.2434000000000001</v>
      </c>
      <c r="F2169" s="146">
        <v>16.64</v>
      </c>
      <c r="G2169" s="151">
        <v>20.69</v>
      </c>
    </row>
    <row r="2170" spans="1:7" ht="12.75" customHeight="1" x14ac:dyDescent="0.2">
      <c r="A2170" s="234" t="s">
        <v>118</v>
      </c>
      <c r="B2170" s="235"/>
      <c r="C2170" s="235"/>
      <c r="D2170" s="235"/>
      <c r="E2170" s="235"/>
      <c r="F2170" s="235"/>
      <c r="G2170" s="154">
        <v>3.21</v>
      </c>
    </row>
    <row r="2171" spans="1:7" x14ac:dyDescent="0.2">
      <c r="A2171" s="234" t="s">
        <v>119</v>
      </c>
      <c r="B2171" s="235"/>
      <c r="C2171" s="235"/>
      <c r="D2171" s="235"/>
      <c r="E2171" s="235"/>
      <c r="F2171" s="235"/>
      <c r="G2171" s="154">
        <v>22.89</v>
      </c>
    </row>
    <row r="2172" spans="1:7" x14ac:dyDescent="0.2">
      <c r="A2172" s="234" t="s">
        <v>120</v>
      </c>
      <c r="B2172" s="235"/>
      <c r="C2172" s="235"/>
      <c r="D2172" s="235"/>
      <c r="E2172" s="235"/>
      <c r="F2172" s="235"/>
      <c r="G2172" s="155">
        <v>26.1</v>
      </c>
    </row>
    <row r="2173" spans="1:7" x14ac:dyDescent="0.2">
      <c r="A2173" s="234" t="s">
        <v>1019</v>
      </c>
      <c r="B2173" s="235"/>
      <c r="C2173" s="235"/>
      <c r="D2173" s="235"/>
      <c r="E2173" s="235"/>
      <c r="F2173" s="235"/>
      <c r="G2173" s="154">
        <v>3.69</v>
      </c>
    </row>
    <row r="2174" spans="1:7" x14ac:dyDescent="0.2">
      <c r="A2174" s="234" t="s">
        <v>121</v>
      </c>
      <c r="B2174" s="235"/>
      <c r="C2174" s="235"/>
      <c r="D2174" s="235"/>
      <c r="E2174" s="235"/>
      <c r="F2174" s="235"/>
      <c r="G2174" s="154">
        <v>6.2599999999999962</v>
      </c>
    </row>
    <row r="2175" spans="1:7" x14ac:dyDescent="0.2">
      <c r="A2175" s="234" t="s">
        <v>122</v>
      </c>
      <c r="B2175" s="235"/>
      <c r="C2175" s="235"/>
      <c r="D2175" s="235"/>
      <c r="E2175" s="235"/>
      <c r="F2175" s="235"/>
      <c r="G2175" s="154">
        <v>0</v>
      </c>
    </row>
    <row r="2176" spans="1:7" x14ac:dyDescent="0.2">
      <c r="A2176" s="234" t="s">
        <v>123</v>
      </c>
      <c r="B2176" s="235"/>
      <c r="C2176" s="235"/>
      <c r="D2176" s="235"/>
      <c r="E2176" s="235"/>
      <c r="F2176" s="235"/>
      <c r="G2176" s="154">
        <v>9.9499999999999957</v>
      </c>
    </row>
    <row r="2177" spans="1:7" x14ac:dyDescent="0.2">
      <c r="A2177" s="234" t="s">
        <v>124</v>
      </c>
      <c r="B2177" s="235"/>
      <c r="C2177" s="235"/>
      <c r="D2177" s="235"/>
      <c r="E2177" s="235"/>
      <c r="F2177" s="235"/>
      <c r="G2177" s="155">
        <f>ROUND(G2172+G2176,2)</f>
        <v>36.049999999999997</v>
      </c>
    </row>
    <row r="2178" spans="1:7" x14ac:dyDescent="0.2">
      <c r="A2178" s="234" t="s">
        <v>125</v>
      </c>
      <c r="B2178" s="235"/>
      <c r="C2178" s="235"/>
      <c r="D2178" s="235"/>
      <c r="E2178" s="235"/>
      <c r="F2178" s="235"/>
      <c r="G2178" s="154">
        <v>250</v>
      </c>
    </row>
    <row r="2179" spans="1:7" x14ac:dyDescent="0.2">
      <c r="A2179" s="234" t="s">
        <v>126</v>
      </c>
      <c r="B2179" s="235"/>
      <c r="C2179" s="235"/>
      <c r="D2179" s="235"/>
      <c r="E2179" s="235"/>
      <c r="F2179" s="235"/>
      <c r="G2179" s="155">
        <f>ROUND(G2177*G2178,2)</f>
        <v>9012.5</v>
      </c>
    </row>
    <row r="2180" spans="1:7" x14ac:dyDescent="0.2">
      <c r="A2180" s="236"/>
      <c r="B2180" s="237"/>
      <c r="C2180" s="237"/>
      <c r="D2180" s="237"/>
      <c r="E2180" s="237"/>
      <c r="F2180" s="237"/>
      <c r="G2180" s="238"/>
    </row>
    <row r="2181" spans="1:7" x14ac:dyDescent="0.2">
      <c r="A2181" s="147" t="s">
        <v>524</v>
      </c>
      <c r="B2181" s="232" t="s">
        <v>1008</v>
      </c>
      <c r="C2181" s="232"/>
      <c r="D2181" s="232"/>
      <c r="E2181" s="232"/>
      <c r="F2181" s="232"/>
      <c r="G2181" s="233"/>
    </row>
    <row r="2182" spans="1:7" ht="12.75" customHeight="1" x14ac:dyDescent="0.2">
      <c r="A2182" s="147" t="s">
        <v>727</v>
      </c>
      <c r="B2182" s="148" t="s">
        <v>728</v>
      </c>
      <c r="C2182" s="149" t="s">
        <v>112</v>
      </c>
      <c r="D2182" s="149" t="s">
        <v>35</v>
      </c>
      <c r="E2182" s="150"/>
      <c r="F2182" s="146"/>
      <c r="G2182" s="151"/>
    </row>
    <row r="2183" spans="1:7" x14ac:dyDescent="0.2">
      <c r="A2183" s="152">
        <v>38101</v>
      </c>
      <c r="B2183" s="153" t="s">
        <v>792</v>
      </c>
      <c r="C2183" s="145" t="s">
        <v>128</v>
      </c>
      <c r="D2183" s="145" t="s">
        <v>35</v>
      </c>
      <c r="E2183" s="150">
        <v>1</v>
      </c>
      <c r="F2183" s="146">
        <v>8.5</v>
      </c>
      <c r="G2183" s="151">
        <v>8.5</v>
      </c>
    </row>
    <row r="2184" spans="1:7" ht="25.5" x14ac:dyDescent="0.2">
      <c r="A2184" s="152" t="s">
        <v>155</v>
      </c>
      <c r="B2184" s="153" t="s">
        <v>156</v>
      </c>
      <c r="C2184" s="145" t="s">
        <v>112</v>
      </c>
      <c r="D2184" s="145" t="s">
        <v>115</v>
      </c>
      <c r="E2184" s="150">
        <v>0.317</v>
      </c>
      <c r="F2184" s="146">
        <v>20.85</v>
      </c>
      <c r="G2184" s="151">
        <v>6.61</v>
      </c>
    </row>
    <row r="2185" spans="1:7" ht="25.5" x14ac:dyDescent="0.2">
      <c r="A2185" s="152" t="s">
        <v>157</v>
      </c>
      <c r="B2185" s="153" t="s">
        <v>158</v>
      </c>
      <c r="C2185" s="145" t="s">
        <v>112</v>
      </c>
      <c r="D2185" s="145" t="s">
        <v>115</v>
      </c>
      <c r="E2185" s="150">
        <v>0.317</v>
      </c>
      <c r="F2185" s="146">
        <v>25.93</v>
      </c>
      <c r="G2185" s="151">
        <v>8.2200000000000006</v>
      </c>
    </row>
    <row r="2186" spans="1:7" ht="12.75" customHeight="1" x14ac:dyDescent="0.2">
      <c r="A2186" s="234" t="s">
        <v>118</v>
      </c>
      <c r="B2186" s="235"/>
      <c r="C2186" s="235"/>
      <c r="D2186" s="235"/>
      <c r="E2186" s="235"/>
      <c r="F2186" s="235"/>
      <c r="G2186" s="154">
        <v>8.93</v>
      </c>
    </row>
    <row r="2187" spans="1:7" x14ac:dyDescent="0.2">
      <c r="A2187" s="234" t="s">
        <v>119</v>
      </c>
      <c r="B2187" s="235"/>
      <c r="C2187" s="235"/>
      <c r="D2187" s="235"/>
      <c r="E2187" s="235"/>
      <c r="F2187" s="235"/>
      <c r="G2187" s="154">
        <v>14.399999999999999</v>
      </c>
    </row>
    <row r="2188" spans="1:7" x14ac:dyDescent="0.2">
      <c r="A2188" s="234" t="s">
        <v>120</v>
      </c>
      <c r="B2188" s="235"/>
      <c r="C2188" s="235"/>
      <c r="D2188" s="235"/>
      <c r="E2188" s="235"/>
      <c r="F2188" s="235"/>
      <c r="G2188" s="155">
        <v>23.33</v>
      </c>
    </row>
    <row r="2189" spans="1:7" x14ac:dyDescent="0.2">
      <c r="A2189" s="234" t="s">
        <v>1019</v>
      </c>
      <c r="B2189" s="235"/>
      <c r="C2189" s="235"/>
      <c r="D2189" s="235"/>
      <c r="E2189" s="235"/>
      <c r="F2189" s="235"/>
      <c r="G2189" s="154">
        <v>10.260000000223517</v>
      </c>
    </row>
    <row r="2190" spans="1:7" x14ac:dyDescent="0.2">
      <c r="A2190" s="234" t="s">
        <v>121</v>
      </c>
      <c r="B2190" s="235"/>
      <c r="C2190" s="235"/>
      <c r="D2190" s="235"/>
      <c r="E2190" s="235"/>
      <c r="F2190" s="235"/>
      <c r="G2190" s="154">
        <v>7.06</v>
      </c>
    </row>
    <row r="2191" spans="1:7" x14ac:dyDescent="0.2">
      <c r="A2191" s="234" t="s">
        <v>122</v>
      </c>
      <c r="B2191" s="235"/>
      <c r="C2191" s="235"/>
      <c r="D2191" s="235"/>
      <c r="E2191" s="235"/>
      <c r="F2191" s="235"/>
      <c r="G2191" s="154">
        <v>0</v>
      </c>
    </row>
    <row r="2192" spans="1:7" x14ac:dyDescent="0.2">
      <c r="A2192" s="234" t="s">
        <v>123</v>
      </c>
      <c r="B2192" s="235"/>
      <c r="C2192" s="235"/>
      <c r="D2192" s="235"/>
      <c r="E2192" s="235"/>
      <c r="F2192" s="235"/>
      <c r="G2192" s="154">
        <v>17.32</v>
      </c>
    </row>
    <row r="2193" spans="1:7" x14ac:dyDescent="0.2">
      <c r="A2193" s="234" t="s">
        <v>124</v>
      </c>
      <c r="B2193" s="235"/>
      <c r="C2193" s="235"/>
      <c r="D2193" s="235"/>
      <c r="E2193" s="235"/>
      <c r="F2193" s="235"/>
      <c r="G2193" s="155">
        <f>ROUND(G2188+G2192,2)</f>
        <v>40.65</v>
      </c>
    </row>
    <row r="2194" spans="1:7" x14ac:dyDescent="0.2">
      <c r="A2194" s="234" t="s">
        <v>125</v>
      </c>
      <c r="B2194" s="235"/>
      <c r="C2194" s="235"/>
      <c r="D2194" s="235"/>
      <c r="E2194" s="235"/>
      <c r="F2194" s="235"/>
      <c r="G2194" s="154">
        <v>9</v>
      </c>
    </row>
    <row r="2195" spans="1:7" ht="12.75" customHeight="1" x14ac:dyDescent="0.2">
      <c r="A2195" s="234" t="s">
        <v>126</v>
      </c>
      <c r="B2195" s="235"/>
      <c r="C2195" s="235"/>
      <c r="D2195" s="235"/>
      <c r="E2195" s="235"/>
      <c r="F2195" s="235"/>
      <c r="G2195" s="155">
        <f>ROUND(G2193*G2194,2)</f>
        <v>365.85</v>
      </c>
    </row>
    <row r="2196" spans="1:7" x14ac:dyDescent="0.2">
      <c r="A2196" s="236"/>
      <c r="B2196" s="237"/>
      <c r="C2196" s="237"/>
      <c r="D2196" s="237"/>
      <c r="E2196" s="237"/>
      <c r="F2196" s="237"/>
      <c r="G2196" s="238"/>
    </row>
    <row r="2197" spans="1:7" ht="51" x14ac:dyDescent="0.2">
      <c r="A2197" s="147" t="s">
        <v>1009</v>
      </c>
      <c r="B2197" s="148" t="s">
        <v>1010</v>
      </c>
      <c r="C2197" s="149" t="s">
        <v>112</v>
      </c>
      <c r="D2197" s="149" t="s">
        <v>35</v>
      </c>
      <c r="E2197" s="150"/>
      <c r="F2197" s="146"/>
      <c r="G2197" s="151"/>
    </row>
    <row r="2198" spans="1:7" x14ac:dyDescent="0.2">
      <c r="A2198" s="152">
        <v>38101</v>
      </c>
      <c r="B2198" s="153" t="s">
        <v>792</v>
      </c>
      <c r="C2198" s="145" t="s">
        <v>128</v>
      </c>
      <c r="D2198" s="145" t="s">
        <v>35</v>
      </c>
      <c r="E2198" s="150">
        <v>1</v>
      </c>
      <c r="F2198" s="146">
        <v>8.5</v>
      </c>
      <c r="G2198" s="151">
        <v>8.5</v>
      </c>
    </row>
    <row r="2199" spans="1:7" ht="12.75" customHeight="1" x14ac:dyDescent="0.2">
      <c r="A2199" s="152">
        <v>38112</v>
      </c>
      <c r="B2199" s="153" t="s">
        <v>1054</v>
      </c>
      <c r="C2199" s="145" t="s">
        <v>128</v>
      </c>
      <c r="D2199" s="145" t="s">
        <v>35</v>
      </c>
      <c r="E2199" s="150">
        <v>1</v>
      </c>
      <c r="F2199" s="146">
        <v>7.47</v>
      </c>
      <c r="G2199" s="151">
        <v>7.47</v>
      </c>
    </row>
    <row r="2200" spans="1:7" ht="25.5" x14ac:dyDescent="0.2">
      <c r="A2200" s="152" t="s">
        <v>155</v>
      </c>
      <c r="B2200" s="153" t="s">
        <v>156</v>
      </c>
      <c r="C2200" s="145" t="s">
        <v>112</v>
      </c>
      <c r="D2200" s="145" t="s">
        <v>115</v>
      </c>
      <c r="E2200" s="150">
        <v>0.48599999999999999</v>
      </c>
      <c r="F2200" s="146">
        <v>20.85</v>
      </c>
      <c r="G2200" s="151">
        <v>10.130000000000001</v>
      </c>
    </row>
    <row r="2201" spans="1:7" ht="25.5" x14ac:dyDescent="0.2">
      <c r="A2201" s="152" t="s">
        <v>157</v>
      </c>
      <c r="B2201" s="153" t="s">
        <v>158</v>
      </c>
      <c r="C2201" s="145" t="s">
        <v>112</v>
      </c>
      <c r="D2201" s="145" t="s">
        <v>115</v>
      </c>
      <c r="E2201" s="150">
        <v>0.48599999999999999</v>
      </c>
      <c r="F2201" s="146">
        <v>25.93</v>
      </c>
      <c r="G2201" s="151">
        <v>12.6</v>
      </c>
    </row>
    <row r="2202" spans="1:7" x14ac:dyDescent="0.2">
      <c r="A2202" s="234" t="s">
        <v>118</v>
      </c>
      <c r="B2202" s="235"/>
      <c r="C2202" s="235"/>
      <c r="D2202" s="235"/>
      <c r="E2202" s="235"/>
      <c r="F2202" s="235"/>
      <c r="G2202" s="154">
        <v>13.69</v>
      </c>
    </row>
    <row r="2203" spans="1:7" x14ac:dyDescent="0.2">
      <c r="A2203" s="234" t="s">
        <v>119</v>
      </c>
      <c r="B2203" s="235"/>
      <c r="C2203" s="235"/>
      <c r="D2203" s="235"/>
      <c r="E2203" s="235"/>
      <c r="F2203" s="235"/>
      <c r="G2203" s="154">
        <v>25.010000000000005</v>
      </c>
    </row>
    <row r="2204" spans="1:7" x14ac:dyDescent="0.2">
      <c r="A2204" s="234" t="s">
        <v>120</v>
      </c>
      <c r="B2204" s="235"/>
      <c r="C2204" s="235"/>
      <c r="D2204" s="235"/>
      <c r="E2204" s="235"/>
      <c r="F2204" s="235"/>
      <c r="G2204" s="155">
        <v>38.700000000000003</v>
      </c>
    </row>
    <row r="2205" spans="1:7" x14ac:dyDescent="0.2">
      <c r="A2205" s="234" t="s">
        <v>1019</v>
      </c>
      <c r="B2205" s="235"/>
      <c r="C2205" s="235"/>
      <c r="D2205" s="235"/>
      <c r="E2205" s="235"/>
      <c r="F2205" s="235"/>
      <c r="G2205" s="154">
        <v>15.749999999999993</v>
      </c>
    </row>
    <row r="2206" spans="1:7" x14ac:dyDescent="0.2">
      <c r="A2206" s="234" t="s">
        <v>121</v>
      </c>
      <c r="B2206" s="235"/>
      <c r="C2206" s="235"/>
      <c r="D2206" s="235"/>
      <c r="E2206" s="235"/>
      <c r="F2206" s="235"/>
      <c r="G2206" s="154">
        <v>11.43</v>
      </c>
    </row>
    <row r="2207" spans="1:7" x14ac:dyDescent="0.2">
      <c r="A2207" s="234" t="s">
        <v>122</v>
      </c>
      <c r="B2207" s="235"/>
      <c r="C2207" s="235"/>
      <c r="D2207" s="235"/>
      <c r="E2207" s="235"/>
      <c r="F2207" s="235"/>
      <c r="G2207" s="154">
        <v>0</v>
      </c>
    </row>
    <row r="2208" spans="1:7" x14ac:dyDescent="0.2">
      <c r="A2208" s="234" t="s">
        <v>123</v>
      </c>
      <c r="B2208" s="235"/>
      <c r="C2208" s="235"/>
      <c r="D2208" s="235"/>
      <c r="E2208" s="235"/>
      <c r="F2208" s="235"/>
      <c r="G2208" s="154">
        <v>27.179999999999993</v>
      </c>
    </row>
    <row r="2209" spans="1:7" x14ac:dyDescent="0.2">
      <c r="A2209" s="234" t="s">
        <v>124</v>
      </c>
      <c r="B2209" s="235"/>
      <c r="C2209" s="235"/>
      <c r="D2209" s="235"/>
      <c r="E2209" s="235"/>
      <c r="F2209" s="235"/>
      <c r="G2209" s="155">
        <f>ROUND(G2204+G2208,2)</f>
        <v>65.88</v>
      </c>
    </row>
    <row r="2210" spans="1:7" x14ac:dyDescent="0.2">
      <c r="A2210" s="234" t="s">
        <v>125</v>
      </c>
      <c r="B2210" s="235"/>
      <c r="C2210" s="235"/>
      <c r="D2210" s="235"/>
      <c r="E2210" s="235"/>
      <c r="F2210" s="235"/>
      <c r="G2210" s="154">
        <v>2</v>
      </c>
    </row>
    <row r="2211" spans="1:7" x14ac:dyDescent="0.2">
      <c r="A2211" s="234" t="s">
        <v>126</v>
      </c>
      <c r="B2211" s="235"/>
      <c r="C2211" s="235"/>
      <c r="D2211" s="235"/>
      <c r="E2211" s="235"/>
      <c r="F2211" s="235"/>
      <c r="G2211" s="155">
        <f>ROUND(G2209*G2210,2)</f>
        <v>131.76</v>
      </c>
    </row>
    <row r="2212" spans="1:7" ht="12.75" customHeight="1" x14ac:dyDescent="0.2">
      <c r="A2212" s="236"/>
      <c r="B2212" s="237"/>
      <c r="C2212" s="237"/>
      <c r="D2212" s="237"/>
      <c r="E2212" s="237"/>
      <c r="F2212" s="237"/>
      <c r="G2212" s="238"/>
    </row>
    <row r="2213" spans="1:7" x14ac:dyDescent="0.2">
      <c r="A2213" s="147" t="s">
        <v>1007</v>
      </c>
      <c r="B2213" s="232" t="s">
        <v>525</v>
      </c>
      <c r="C2213" s="232"/>
      <c r="D2213" s="232"/>
      <c r="E2213" s="232"/>
      <c r="F2213" s="232"/>
      <c r="G2213" s="233"/>
    </row>
    <row r="2214" spans="1:7" ht="25.5" x14ac:dyDescent="0.2">
      <c r="A2214" s="147" t="s">
        <v>526</v>
      </c>
      <c r="B2214" s="148" t="s">
        <v>527</v>
      </c>
      <c r="C2214" s="149" t="s">
        <v>112</v>
      </c>
      <c r="D2214" s="149" t="s">
        <v>35</v>
      </c>
      <c r="E2214" s="150"/>
      <c r="F2214" s="146"/>
      <c r="G2214" s="151"/>
    </row>
    <row r="2215" spans="1:7" ht="25.5" x14ac:dyDescent="0.2">
      <c r="A2215" s="152" t="s">
        <v>392</v>
      </c>
      <c r="B2215" s="153" t="s">
        <v>393</v>
      </c>
      <c r="C2215" s="145" t="s">
        <v>112</v>
      </c>
      <c r="D2215" s="145" t="s">
        <v>115</v>
      </c>
      <c r="E2215" s="150">
        <v>24</v>
      </c>
      <c r="F2215" s="146">
        <v>25.78</v>
      </c>
      <c r="G2215" s="151">
        <v>618.79999999999995</v>
      </c>
    </row>
    <row r="2216" spans="1:7" ht="25.5" x14ac:dyDescent="0.2">
      <c r="A2216" s="152" t="s">
        <v>319</v>
      </c>
      <c r="B2216" s="153" t="s">
        <v>320</v>
      </c>
      <c r="C2216" s="145" t="s">
        <v>112</v>
      </c>
      <c r="D2216" s="145" t="s">
        <v>115</v>
      </c>
      <c r="E2216" s="150">
        <v>24</v>
      </c>
      <c r="F2216" s="146">
        <v>20.02</v>
      </c>
      <c r="G2216" s="151">
        <v>480.56</v>
      </c>
    </row>
    <row r="2217" spans="1:7" x14ac:dyDescent="0.2">
      <c r="A2217" s="234" t="s">
        <v>118</v>
      </c>
      <c r="B2217" s="235"/>
      <c r="C2217" s="235"/>
      <c r="D2217" s="235"/>
      <c r="E2217" s="235"/>
      <c r="F2217" s="235"/>
      <c r="G2217" s="154">
        <v>655.36999999999989</v>
      </c>
    </row>
    <row r="2218" spans="1:7" x14ac:dyDescent="0.2">
      <c r="A2218" s="234" t="s">
        <v>119</v>
      </c>
      <c r="B2218" s="235"/>
      <c r="C2218" s="235"/>
      <c r="D2218" s="235"/>
      <c r="E2218" s="235"/>
      <c r="F2218" s="235"/>
      <c r="G2218" s="154">
        <v>444</v>
      </c>
    </row>
    <row r="2219" spans="1:7" x14ac:dyDescent="0.2">
      <c r="A2219" s="234" t="s">
        <v>120</v>
      </c>
      <c r="B2219" s="235"/>
      <c r="C2219" s="235"/>
      <c r="D2219" s="235"/>
      <c r="E2219" s="235"/>
      <c r="F2219" s="235"/>
      <c r="G2219" s="155">
        <v>1099.3699999999999</v>
      </c>
    </row>
    <row r="2220" spans="1:7" x14ac:dyDescent="0.2">
      <c r="A2220" s="234" t="s">
        <v>1019</v>
      </c>
      <c r="B2220" s="235"/>
      <c r="C2220" s="235"/>
      <c r="D2220" s="235"/>
      <c r="E2220" s="235"/>
      <c r="F2220" s="235"/>
      <c r="G2220" s="154">
        <v>753.74000000000046</v>
      </c>
    </row>
    <row r="2221" spans="1:7" x14ac:dyDescent="0.2">
      <c r="A2221" s="234" t="s">
        <v>121</v>
      </c>
      <c r="B2221" s="235"/>
      <c r="C2221" s="235"/>
      <c r="D2221" s="235"/>
      <c r="E2221" s="235"/>
      <c r="F2221" s="235"/>
      <c r="G2221" s="154">
        <v>389.15</v>
      </c>
    </row>
    <row r="2222" spans="1:7" x14ac:dyDescent="0.2">
      <c r="A2222" s="234" t="s">
        <v>122</v>
      </c>
      <c r="B2222" s="235"/>
      <c r="C2222" s="235"/>
      <c r="D2222" s="235"/>
      <c r="E2222" s="235"/>
      <c r="F2222" s="235"/>
      <c r="G2222" s="154">
        <v>0</v>
      </c>
    </row>
    <row r="2223" spans="1:7" x14ac:dyDescent="0.2">
      <c r="A2223" s="234" t="s">
        <v>123</v>
      </c>
      <c r="B2223" s="235"/>
      <c r="C2223" s="235"/>
      <c r="D2223" s="235"/>
      <c r="E2223" s="235"/>
      <c r="F2223" s="235"/>
      <c r="G2223" s="154">
        <v>1142.8900000000003</v>
      </c>
    </row>
    <row r="2224" spans="1:7" x14ac:dyDescent="0.2">
      <c r="A2224" s="234" t="s">
        <v>124</v>
      </c>
      <c r="B2224" s="235"/>
      <c r="C2224" s="235"/>
      <c r="D2224" s="235"/>
      <c r="E2224" s="235"/>
      <c r="F2224" s="235"/>
      <c r="G2224" s="155">
        <f>ROUND(G2219+G2223,2)</f>
        <v>2242.2600000000002</v>
      </c>
    </row>
    <row r="2225" spans="1:7" x14ac:dyDescent="0.2">
      <c r="A2225" s="234" t="s">
        <v>125</v>
      </c>
      <c r="B2225" s="235"/>
      <c r="C2225" s="235"/>
      <c r="D2225" s="235"/>
      <c r="E2225" s="235"/>
      <c r="F2225" s="235"/>
      <c r="G2225" s="154">
        <v>2</v>
      </c>
    </row>
    <row r="2226" spans="1:7" x14ac:dyDescent="0.2">
      <c r="A2226" s="234" t="s">
        <v>126</v>
      </c>
      <c r="B2226" s="235"/>
      <c r="C2226" s="235"/>
      <c r="D2226" s="235"/>
      <c r="E2226" s="235"/>
      <c r="F2226" s="235"/>
      <c r="G2226" s="155">
        <f>ROUND(G2224*G2225,2)</f>
        <v>4484.5200000000004</v>
      </c>
    </row>
    <row r="2227" spans="1:7" x14ac:dyDescent="0.2">
      <c r="A2227" s="260" t="s">
        <v>967</v>
      </c>
      <c r="B2227" s="261"/>
      <c r="C2227" s="261"/>
      <c r="D2227" s="261"/>
      <c r="E2227" s="261"/>
      <c r="F2227" s="261"/>
      <c r="G2227" s="262"/>
    </row>
    <row r="2228" spans="1:7" x14ac:dyDescent="0.2">
      <c r="A2228" s="147">
        <v>13</v>
      </c>
      <c r="B2228" s="232" t="s">
        <v>259</v>
      </c>
      <c r="C2228" s="232"/>
      <c r="D2228" s="232"/>
      <c r="E2228" s="232"/>
      <c r="F2228" s="232"/>
      <c r="G2228" s="233"/>
    </row>
    <row r="2229" spans="1:7" x14ac:dyDescent="0.2">
      <c r="A2229" s="147" t="s">
        <v>260</v>
      </c>
      <c r="B2229" s="232" t="s">
        <v>528</v>
      </c>
      <c r="C2229" s="232"/>
      <c r="D2229" s="232"/>
      <c r="E2229" s="232"/>
      <c r="F2229" s="232"/>
      <c r="G2229" s="233"/>
    </row>
    <row r="2230" spans="1:7" ht="38.25" x14ac:dyDescent="0.2">
      <c r="A2230" s="147" t="s">
        <v>262</v>
      </c>
      <c r="B2230" s="148" t="s">
        <v>263</v>
      </c>
      <c r="C2230" s="149" t="s">
        <v>112</v>
      </c>
      <c r="D2230" s="149" t="s">
        <v>37</v>
      </c>
      <c r="E2230" s="150"/>
      <c r="F2230" s="146"/>
      <c r="G2230" s="151"/>
    </row>
    <row r="2231" spans="1:7" ht="25.5" x14ac:dyDescent="0.2">
      <c r="A2231" s="152">
        <v>6085</v>
      </c>
      <c r="B2231" s="153" t="s">
        <v>328</v>
      </c>
      <c r="C2231" s="145" t="s">
        <v>128</v>
      </c>
      <c r="D2231" s="145" t="s">
        <v>204</v>
      </c>
      <c r="E2231" s="150">
        <v>0.1666</v>
      </c>
      <c r="F2231" s="146">
        <v>12.51</v>
      </c>
      <c r="G2231" s="151">
        <v>2.08</v>
      </c>
    </row>
    <row r="2232" spans="1:7" x14ac:dyDescent="0.2">
      <c r="A2232" s="152" t="s">
        <v>231</v>
      </c>
      <c r="B2232" s="153" t="s">
        <v>232</v>
      </c>
      <c r="C2232" s="145" t="s">
        <v>112</v>
      </c>
      <c r="D2232" s="145" t="s">
        <v>115</v>
      </c>
      <c r="E2232" s="150">
        <v>6.6600000000000006E-2</v>
      </c>
      <c r="F2232" s="146">
        <v>23.33</v>
      </c>
      <c r="G2232" s="151">
        <v>1.55</v>
      </c>
    </row>
    <row r="2233" spans="1:7" ht="25.5" x14ac:dyDescent="0.2">
      <c r="A2233" s="152" t="s">
        <v>150</v>
      </c>
      <c r="B2233" s="153" t="s">
        <v>151</v>
      </c>
      <c r="C2233" s="145" t="s">
        <v>112</v>
      </c>
      <c r="D2233" s="145" t="s">
        <v>115</v>
      </c>
      <c r="E2233" s="150">
        <v>2.2200000000000001E-2</v>
      </c>
      <c r="F2233" s="146">
        <v>19.41</v>
      </c>
      <c r="G2233" s="151">
        <v>0.43</v>
      </c>
    </row>
    <row r="2234" spans="1:7" x14ac:dyDescent="0.2">
      <c r="A2234" s="234" t="s">
        <v>118</v>
      </c>
      <c r="B2234" s="235"/>
      <c r="C2234" s="235"/>
      <c r="D2234" s="235"/>
      <c r="E2234" s="235"/>
      <c r="F2234" s="235"/>
      <c r="G2234" s="154">
        <v>1.05</v>
      </c>
    </row>
    <row r="2235" spans="1:7" x14ac:dyDescent="0.2">
      <c r="A2235" s="234" t="s">
        <v>119</v>
      </c>
      <c r="B2235" s="235"/>
      <c r="C2235" s="235"/>
      <c r="D2235" s="235"/>
      <c r="E2235" s="235"/>
      <c r="F2235" s="235"/>
      <c r="G2235" s="154">
        <v>3.0200000000000005</v>
      </c>
    </row>
    <row r="2236" spans="1:7" x14ac:dyDescent="0.2">
      <c r="A2236" s="234" t="s">
        <v>120</v>
      </c>
      <c r="B2236" s="235"/>
      <c r="C2236" s="235"/>
      <c r="D2236" s="235"/>
      <c r="E2236" s="235"/>
      <c r="F2236" s="235"/>
      <c r="G2236" s="155">
        <v>4.07</v>
      </c>
    </row>
    <row r="2237" spans="1:7" x14ac:dyDescent="0.2">
      <c r="A2237" s="234" t="s">
        <v>1019</v>
      </c>
      <c r="B2237" s="235"/>
      <c r="C2237" s="235"/>
      <c r="D2237" s="235"/>
      <c r="E2237" s="235"/>
      <c r="F2237" s="235"/>
      <c r="G2237" s="154">
        <v>1.1999999999999995</v>
      </c>
    </row>
    <row r="2238" spans="1:7" x14ac:dyDescent="0.2">
      <c r="A2238" s="234" t="s">
        <v>121</v>
      </c>
      <c r="B2238" s="235"/>
      <c r="C2238" s="235"/>
      <c r="D2238" s="235"/>
      <c r="E2238" s="235"/>
      <c r="F2238" s="235"/>
      <c r="G2238" s="154">
        <v>1.1100000000000001</v>
      </c>
    </row>
    <row r="2239" spans="1:7" x14ac:dyDescent="0.2">
      <c r="A2239" s="234" t="s">
        <v>122</v>
      </c>
      <c r="B2239" s="235"/>
      <c r="C2239" s="235"/>
      <c r="D2239" s="235"/>
      <c r="E2239" s="235"/>
      <c r="F2239" s="235"/>
      <c r="G2239" s="154">
        <v>0</v>
      </c>
    </row>
    <row r="2240" spans="1:7" x14ac:dyDescent="0.2">
      <c r="A2240" s="234" t="s">
        <v>123</v>
      </c>
      <c r="B2240" s="235"/>
      <c r="C2240" s="235"/>
      <c r="D2240" s="235"/>
      <c r="E2240" s="235"/>
      <c r="F2240" s="235"/>
      <c r="G2240" s="154">
        <v>2.3099999999999996</v>
      </c>
    </row>
    <row r="2241" spans="1:7" x14ac:dyDescent="0.2">
      <c r="A2241" s="234" t="s">
        <v>124</v>
      </c>
      <c r="B2241" s="235"/>
      <c r="C2241" s="235"/>
      <c r="D2241" s="235"/>
      <c r="E2241" s="235"/>
      <c r="F2241" s="235"/>
      <c r="G2241" s="155">
        <f>ROUND(G2236+G2240,2)</f>
        <v>6.38</v>
      </c>
    </row>
    <row r="2242" spans="1:7" x14ac:dyDescent="0.2">
      <c r="A2242" s="234" t="s">
        <v>125</v>
      </c>
      <c r="B2242" s="235"/>
      <c r="C2242" s="235"/>
      <c r="D2242" s="235"/>
      <c r="E2242" s="235"/>
      <c r="F2242" s="235"/>
      <c r="G2242" s="154">
        <v>682</v>
      </c>
    </row>
    <row r="2243" spans="1:7" x14ac:dyDescent="0.2">
      <c r="A2243" s="234" t="s">
        <v>126</v>
      </c>
      <c r="B2243" s="235"/>
      <c r="C2243" s="235"/>
      <c r="D2243" s="235"/>
      <c r="E2243" s="235"/>
      <c r="F2243" s="235"/>
      <c r="G2243" s="155">
        <f>ROUND(G2241*G2242,2)</f>
        <v>4351.16</v>
      </c>
    </row>
    <row r="2244" spans="1:7" x14ac:dyDescent="0.2">
      <c r="A2244" s="236"/>
      <c r="B2244" s="237"/>
      <c r="C2244" s="237"/>
      <c r="D2244" s="237"/>
      <c r="E2244" s="237"/>
      <c r="F2244" s="237"/>
      <c r="G2244" s="238"/>
    </row>
    <row r="2245" spans="1:7" ht="38.25" x14ac:dyDescent="0.2">
      <c r="A2245" s="147" t="s">
        <v>264</v>
      </c>
      <c r="B2245" s="148" t="s">
        <v>265</v>
      </c>
      <c r="C2245" s="149" t="s">
        <v>112</v>
      </c>
      <c r="D2245" s="149" t="s">
        <v>37</v>
      </c>
      <c r="E2245" s="150"/>
      <c r="F2245" s="146"/>
      <c r="G2245" s="151"/>
    </row>
    <row r="2246" spans="1:7" ht="25.5" x14ac:dyDescent="0.2">
      <c r="A2246" s="152">
        <v>7356</v>
      </c>
      <c r="B2246" s="153" t="s">
        <v>310</v>
      </c>
      <c r="C2246" s="145" t="s">
        <v>128</v>
      </c>
      <c r="D2246" s="145" t="s">
        <v>204</v>
      </c>
      <c r="E2246" s="150">
        <v>0.22850000000000001</v>
      </c>
      <c r="F2246" s="146">
        <v>33.590000000000003</v>
      </c>
      <c r="G2246" s="151">
        <v>7.68</v>
      </c>
    </row>
    <row r="2247" spans="1:7" x14ac:dyDescent="0.2">
      <c r="A2247" s="152" t="s">
        <v>231</v>
      </c>
      <c r="B2247" s="153" t="s">
        <v>232</v>
      </c>
      <c r="C2247" s="145" t="s">
        <v>112</v>
      </c>
      <c r="D2247" s="145" t="s">
        <v>115</v>
      </c>
      <c r="E2247" s="150">
        <v>0.16309999999999999</v>
      </c>
      <c r="F2247" s="146">
        <v>23.33</v>
      </c>
      <c r="G2247" s="151">
        <v>3.8</v>
      </c>
    </row>
    <row r="2248" spans="1:7" ht="25.5" x14ac:dyDescent="0.2">
      <c r="A2248" s="152" t="s">
        <v>150</v>
      </c>
      <c r="B2248" s="153" t="s">
        <v>151</v>
      </c>
      <c r="C2248" s="145" t="s">
        <v>112</v>
      </c>
      <c r="D2248" s="145" t="s">
        <v>115</v>
      </c>
      <c r="E2248" s="150">
        <v>5.4399999999999997E-2</v>
      </c>
      <c r="F2248" s="146">
        <v>19.41</v>
      </c>
      <c r="G2248" s="151">
        <v>1.06</v>
      </c>
    </row>
    <row r="2249" spans="1:7" x14ac:dyDescent="0.2">
      <c r="A2249" s="234" t="s">
        <v>118</v>
      </c>
      <c r="B2249" s="235"/>
      <c r="C2249" s="235"/>
      <c r="D2249" s="235"/>
      <c r="E2249" s="235"/>
      <c r="F2249" s="235"/>
      <c r="G2249" s="154">
        <v>2.56</v>
      </c>
    </row>
    <row r="2250" spans="1:7" x14ac:dyDescent="0.2">
      <c r="A2250" s="234" t="s">
        <v>119</v>
      </c>
      <c r="B2250" s="235"/>
      <c r="C2250" s="235"/>
      <c r="D2250" s="235"/>
      <c r="E2250" s="235"/>
      <c r="F2250" s="235"/>
      <c r="G2250" s="154">
        <v>9.9799999999999986</v>
      </c>
    </row>
    <row r="2251" spans="1:7" x14ac:dyDescent="0.2">
      <c r="A2251" s="234" t="s">
        <v>120</v>
      </c>
      <c r="B2251" s="235"/>
      <c r="C2251" s="235"/>
      <c r="D2251" s="235"/>
      <c r="E2251" s="235"/>
      <c r="F2251" s="235"/>
      <c r="G2251" s="155">
        <v>12.54</v>
      </c>
    </row>
    <row r="2252" spans="1:7" x14ac:dyDescent="0.2">
      <c r="A2252" s="234" t="s">
        <v>1019</v>
      </c>
      <c r="B2252" s="235"/>
      <c r="C2252" s="235"/>
      <c r="D2252" s="235"/>
      <c r="E2252" s="235"/>
      <c r="F2252" s="235"/>
      <c r="G2252" s="154">
        <v>2.94</v>
      </c>
    </row>
    <row r="2253" spans="1:7" x14ac:dyDescent="0.2">
      <c r="A2253" s="234" t="s">
        <v>121</v>
      </c>
      <c r="B2253" s="235"/>
      <c r="C2253" s="235"/>
      <c r="D2253" s="235"/>
      <c r="E2253" s="235"/>
      <c r="F2253" s="235"/>
      <c r="G2253" s="154">
        <v>3.2500000000000018</v>
      </c>
    </row>
    <row r="2254" spans="1:7" x14ac:dyDescent="0.2">
      <c r="A2254" s="234" t="s">
        <v>122</v>
      </c>
      <c r="B2254" s="235"/>
      <c r="C2254" s="235"/>
      <c r="D2254" s="235"/>
      <c r="E2254" s="235"/>
      <c r="F2254" s="235"/>
      <c r="G2254" s="154">
        <v>0</v>
      </c>
    </row>
    <row r="2255" spans="1:7" x14ac:dyDescent="0.2">
      <c r="A2255" s="234" t="s">
        <v>123</v>
      </c>
      <c r="B2255" s="235"/>
      <c r="C2255" s="235"/>
      <c r="D2255" s="235"/>
      <c r="E2255" s="235"/>
      <c r="F2255" s="235"/>
      <c r="G2255" s="154">
        <v>6.1900000000000013</v>
      </c>
    </row>
    <row r="2256" spans="1:7" x14ac:dyDescent="0.2">
      <c r="A2256" s="234" t="s">
        <v>124</v>
      </c>
      <c r="B2256" s="235"/>
      <c r="C2256" s="235"/>
      <c r="D2256" s="235"/>
      <c r="E2256" s="235"/>
      <c r="F2256" s="235"/>
      <c r="G2256" s="155">
        <f>ROUND(G2251+G2255,2)</f>
        <v>18.73</v>
      </c>
    </row>
    <row r="2257" spans="1:7" x14ac:dyDescent="0.2">
      <c r="A2257" s="234" t="s">
        <v>125</v>
      </c>
      <c r="B2257" s="235"/>
      <c r="C2257" s="235"/>
      <c r="D2257" s="235"/>
      <c r="E2257" s="235"/>
      <c r="F2257" s="235"/>
      <c r="G2257" s="154">
        <v>682</v>
      </c>
    </row>
    <row r="2258" spans="1:7" x14ac:dyDescent="0.2">
      <c r="A2258" s="234" t="s">
        <v>126</v>
      </c>
      <c r="B2258" s="235"/>
      <c r="C2258" s="235"/>
      <c r="D2258" s="235"/>
      <c r="E2258" s="235"/>
      <c r="F2258" s="235"/>
      <c r="G2258" s="155">
        <f>ROUND(G2256*G2257,2)</f>
        <v>12773.86</v>
      </c>
    </row>
    <row r="2259" spans="1:7" x14ac:dyDescent="0.2">
      <c r="A2259" s="236"/>
      <c r="B2259" s="237"/>
      <c r="C2259" s="237"/>
      <c r="D2259" s="237"/>
      <c r="E2259" s="237"/>
      <c r="F2259" s="237"/>
      <c r="G2259" s="238"/>
    </row>
    <row r="2260" spans="1:7" x14ac:dyDescent="0.2">
      <c r="A2260" s="147" t="s">
        <v>261</v>
      </c>
      <c r="B2260" s="232" t="s">
        <v>268</v>
      </c>
      <c r="C2260" s="232"/>
      <c r="D2260" s="232"/>
      <c r="E2260" s="232"/>
      <c r="F2260" s="232"/>
      <c r="G2260" s="233"/>
    </row>
    <row r="2261" spans="1:7" ht="38.25" x14ac:dyDescent="0.2">
      <c r="A2261" s="147" t="s">
        <v>806</v>
      </c>
      <c r="B2261" s="148" t="s">
        <v>807</v>
      </c>
      <c r="C2261" s="149" t="s">
        <v>112</v>
      </c>
      <c r="D2261" s="149" t="s">
        <v>37</v>
      </c>
      <c r="E2261" s="150"/>
      <c r="F2261" s="146"/>
      <c r="G2261" s="151"/>
    </row>
    <row r="2262" spans="1:7" x14ac:dyDescent="0.2">
      <c r="A2262" s="152" t="s">
        <v>186</v>
      </c>
      <c r="B2262" s="153" t="s">
        <v>187</v>
      </c>
      <c r="C2262" s="145" t="s">
        <v>112</v>
      </c>
      <c r="D2262" s="145" t="s">
        <v>115</v>
      </c>
      <c r="E2262" s="150">
        <v>9.6000000000000002E-2</v>
      </c>
      <c r="F2262" s="146">
        <v>21.66</v>
      </c>
      <c r="G2262" s="151">
        <v>2.08</v>
      </c>
    </row>
    <row r="2263" spans="1:7" ht="25.5" x14ac:dyDescent="0.2">
      <c r="A2263" s="152" t="s">
        <v>150</v>
      </c>
      <c r="B2263" s="153" t="s">
        <v>151</v>
      </c>
      <c r="C2263" s="145" t="s">
        <v>112</v>
      </c>
      <c r="D2263" s="145" t="s">
        <v>115</v>
      </c>
      <c r="E2263" s="150">
        <v>0.04</v>
      </c>
      <c r="F2263" s="146">
        <v>19.41</v>
      </c>
      <c r="G2263" s="151">
        <v>0.78</v>
      </c>
    </row>
    <row r="2264" spans="1:7" ht="51" x14ac:dyDescent="0.2">
      <c r="A2264" s="152" t="s">
        <v>825</v>
      </c>
      <c r="B2264" s="153" t="s">
        <v>826</v>
      </c>
      <c r="C2264" s="145" t="s">
        <v>112</v>
      </c>
      <c r="D2264" s="145" t="s">
        <v>138</v>
      </c>
      <c r="E2264" s="150">
        <v>1.1900000000000001E-2</v>
      </c>
      <c r="F2264" s="146">
        <v>3.42</v>
      </c>
      <c r="G2264" s="151">
        <v>0.04</v>
      </c>
    </row>
    <row r="2265" spans="1:7" ht="51" x14ac:dyDescent="0.2">
      <c r="A2265" s="152" t="s">
        <v>827</v>
      </c>
      <c r="B2265" s="153" t="s">
        <v>828</v>
      </c>
      <c r="C2265" s="145" t="s">
        <v>112</v>
      </c>
      <c r="D2265" s="145" t="s">
        <v>141</v>
      </c>
      <c r="E2265" s="150">
        <v>8.4099999999999994E-2</v>
      </c>
      <c r="F2265" s="146">
        <v>0.74</v>
      </c>
      <c r="G2265" s="151">
        <v>0.06</v>
      </c>
    </row>
    <row r="2266" spans="1:7" x14ac:dyDescent="0.2">
      <c r="A2266" s="234" t="s">
        <v>118</v>
      </c>
      <c r="B2266" s="235"/>
      <c r="C2266" s="235"/>
      <c r="D2266" s="235"/>
      <c r="E2266" s="235"/>
      <c r="F2266" s="235"/>
      <c r="G2266" s="154">
        <v>1.5999999999999999</v>
      </c>
    </row>
    <row r="2267" spans="1:7" x14ac:dyDescent="0.2">
      <c r="A2267" s="234" t="s">
        <v>119</v>
      </c>
      <c r="B2267" s="235"/>
      <c r="C2267" s="235"/>
      <c r="D2267" s="235"/>
      <c r="E2267" s="235"/>
      <c r="F2267" s="235"/>
      <c r="G2267" s="154">
        <v>1.36</v>
      </c>
    </row>
    <row r="2268" spans="1:7" x14ac:dyDescent="0.2">
      <c r="A2268" s="234" t="s">
        <v>120</v>
      </c>
      <c r="B2268" s="235"/>
      <c r="C2268" s="235"/>
      <c r="D2268" s="235"/>
      <c r="E2268" s="235"/>
      <c r="F2268" s="235"/>
      <c r="G2268" s="155">
        <v>2.96</v>
      </c>
    </row>
    <row r="2269" spans="1:7" x14ac:dyDescent="0.2">
      <c r="A2269" s="234" t="s">
        <v>1019</v>
      </c>
      <c r="B2269" s="235"/>
      <c r="C2269" s="235"/>
      <c r="D2269" s="235"/>
      <c r="E2269" s="235"/>
      <c r="F2269" s="235"/>
      <c r="G2269" s="154">
        <v>1.8300000002235175</v>
      </c>
    </row>
    <row r="2270" spans="1:7" x14ac:dyDescent="0.2">
      <c r="A2270" s="234" t="s">
        <v>121</v>
      </c>
      <c r="B2270" s="235"/>
      <c r="C2270" s="235"/>
      <c r="D2270" s="235"/>
      <c r="E2270" s="235"/>
      <c r="F2270" s="235"/>
      <c r="G2270" s="154">
        <v>1.01</v>
      </c>
    </row>
    <row r="2271" spans="1:7" x14ac:dyDescent="0.2">
      <c r="A2271" s="234" t="s">
        <v>122</v>
      </c>
      <c r="B2271" s="235"/>
      <c r="C2271" s="235"/>
      <c r="D2271" s="235"/>
      <c r="E2271" s="235"/>
      <c r="F2271" s="235"/>
      <c r="G2271" s="154">
        <v>0</v>
      </c>
    </row>
    <row r="2272" spans="1:7" x14ac:dyDescent="0.2">
      <c r="A2272" s="234" t="s">
        <v>123</v>
      </c>
      <c r="B2272" s="235"/>
      <c r="C2272" s="235"/>
      <c r="D2272" s="235"/>
      <c r="E2272" s="235"/>
      <c r="F2272" s="235"/>
      <c r="G2272" s="154">
        <v>2.84</v>
      </c>
    </row>
    <row r="2273" spans="1:7" x14ac:dyDescent="0.2">
      <c r="A2273" s="234" t="s">
        <v>124</v>
      </c>
      <c r="B2273" s="235"/>
      <c r="C2273" s="235"/>
      <c r="D2273" s="235"/>
      <c r="E2273" s="235"/>
      <c r="F2273" s="235"/>
      <c r="G2273" s="155">
        <f>ROUND(G2268+G2272,2)</f>
        <v>5.8</v>
      </c>
    </row>
    <row r="2274" spans="1:7" x14ac:dyDescent="0.2">
      <c r="A2274" s="234" t="s">
        <v>125</v>
      </c>
      <c r="B2274" s="235"/>
      <c r="C2274" s="235"/>
      <c r="D2274" s="235"/>
      <c r="E2274" s="235"/>
      <c r="F2274" s="235"/>
      <c r="G2274" s="154">
        <v>59.42</v>
      </c>
    </row>
    <row r="2275" spans="1:7" x14ac:dyDescent="0.2">
      <c r="A2275" s="234" t="s">
        <v>126</v>
      </c>
      <c r="B2275" s="235"/>
      <c r="C2275" s="235"/>
      <c r="D2275" s="235"/>
      <c r="E2275" s="235"/>
      <c r="F2275" s="235"/>
      <c r="G2275" s="155">
        <f>ROUND(G2273*G2274,2)</f>
        <v>344.64</v>
      </c>
    </row>
    <row r="2276" spans="1:7" x14ac:dyDescent="0.2">
      <c r="A2276" s="236"/>
      <c r="B2276" s="237"/>
      <c r="C2276" s="237"/>
      <c r="D2276" s="237"/>
      <c r="E2276" s="237"/>
      <c r="F2276" s="237"/>
      <c r="G2276" s="238"/>
    </row>
    <row r="2277" spans="1:7" ht="38.25" x14ac:dyDescent="0.2">
      <c r="A2277" s="147" t="s">
        <v>943</v>
      </c>
      <c r="B2277" s="148" t="s">
        <v>838</v>
      </c>
      <c r="C2277" s="149" t="s">
        <v>112</v>
      </c>
      <c r="D2277" s="149" t="s">
        <v>37</v>
      </c>
      <c r="E2277" s="150"/>
      <c r="F2277" s="146"/>
      <c r="G2277" s="151"/>
    </row>
    <row r="2278" spans="1:7" x14ac:dyDescent="0.2">
      <c r="A2278" s="152">
        <v>12815</v>
      </c>
      <c r="B2278" s="153" t="s">
        <v>778</v>
      </c>
      <c r="C2278" s="145" t="s">
        <v>128</v>
      </c>
      <c r="D2278" s="145" t="s">
        <v>35</v>
      </c>
      <c r="E2278" s="150">
        <v>0.01</v>
      </c>
      <c r="F2278" s="146">
        <v>14.35</v>
      </c>
      <c r="G2278" s="151">
        <v>0.14000000000000001</v>
      </c>
    </row>
    <row r="2279" spans="1:7" x14ac:dyDescent="0.2">
      <c r="A2279" s="152">
        <v>44072</v>
      </c>
      <c r="B2279" s="153" t="s">
        <v>944</v>
      </c>
      <c r="C2279" s="145" t="s">
        <v>128</v>
      </c>
      <c r="D2279" s="145" t="s">
        <v>204</v>
      </c>
      <c r="E2279" s="150">
        <v>0.2016</v>
      </c>
      <c r="F2279" s="146">
        <v>143.19999999999999</v>
      </c>
      <c r="G2279" s="151">
        <v>28.87</v>
      </c>
    </row>
    <row r="2280" spans="1:7" x14ac:dyDescent="0.2">
      <c r="A2280" s="152">
        <v>5330</v>
      </c>
      <c r="B2280" s="153" t="s">
        <v>945</v>
      </c>
      <c r="C2280" s="145" t="s">
        <v>128</v>
      </c>
      <c r="D2280" s="145" t="s">
        <v>204</v>
      </c>
      <c r="E2280" s="150">
        <v>6.4000000000000001E-2</v>
      </c>
      <c r="F2280" s="146">
        <v>57.39</v>
      </c>
      <c r="G2280" s="151">
        <v>3.67</v>
      </c>
    </row>
    <row r="2281" spans="1:7" x14ac:dyDescent="0.2">
      <c r="A2281" s="152">
        <v>7304</v>
      </c>
      <c r="B2281" s="153" t="s">
        <v>946</v>
      </c>
      <c r="C2281" s="145" t="s">
        <v>128</v>
      </c>
      <c r="D2281" s="145" t="s">
        <v>204</v>
      </c>
      <c r="E2281" s="150">
        <v>0.32200000000000001</v>
      </c>
      <c r="F2281" s="146">
        <v>95.11</v>
      </c>
      <c r="G2281" s="151">
        <v>30.63</v>
      </c>
    </row>
    <row r="2282" spans="1:7" x14ac:dyDescent="0.2">
      <c r="A2282" s="152" t="s">
        <v>231</v>
      </c>
      <c r="B2282" s="153" t="s">
        <v>232</v>
      </c>
      <c r="C2282" s="145" t="s">
        <v>112</v>
      </c>
      <c r="D2282" s="145" t="s">
        <v>115</v>
      </c>
      <c r="E2282" s="150">
        <v>0.27500000000000002</v>
      </c>
      <c r="F2282" s="146">
        <v>23.33</v>
      </c>
      <c r="G2282" s="151">
        <v>6.42</v>
      </c>
    </row>
    <row r="2283" spans="1:7" ht="25.5" x14ac:dyDescent="0.2">
      <c r="A2283" s="152" t="s">
        <v>150</v>
      </c>
      <c r="B2283" s="153" t="s">
        <v>151</v>
      </c>
      <c r="C2283" s="145" t="s">
        <v>112</v>
      </c>
      <c r="D2283" s="145" t="s">
        <v>115</v>
      </c>
      <c r="E2283" s="150">
        <v>0.115</v>
      </c>
      <c r="F2283" s="146">
        <v>19.41</v>
      </c>
      <c r="G2283" s="151">
        <v>2.23</v>
      </c>
    </row>
    <row r="2284" spans="1:7" x14ac:dyDescent="0.2">
      <c r="A2284" s="234" t="s">
        <v>118</v>
      </c>
      <c r="B2284" s="235"/>
      <c r="C2284" s="235"/>
      <c r="D2284" s="235"/>
      <c r="E2284" s="235"/>
      <c r="F2284" s="235"/>
      <c r="G2284" s="154">
        <v>4.55</v>
      </c>
    </row>
    <row r="2285" spans="1:7" x14ac:dyDescent="0.2">
      <c r="A2285" s="234" t="s">
        <v>119</v>
      </c>
      <c r="B2285" s="235"/>
      <c r="C2285" s="235"/>
      <c r="D2285" s="235"/>
      <c r="E2285" s="235"/>
      <c r="F2285" s="235"/>
      <c r="G2285" s="154">
        <v>67.41</v>
      </c>
    </row>
    <row r="2286" spans="1:7" x14ac:dyDescent="0.2">
      <c r="A2286" s="234" t="s">
        <v>120</v>
      </c>
      <c r="B2286" s="235"/>
      <c r="C2286" s="235"/>
      <c r="D2286" s="235"/>
      <c r="E2286" s="235"/>
      <c r="F2286" s="235"/>
      <c r="G2286" s="155">
        <v>71.959999999999994</v>
      </c>
    </row>
    <row r="2287" spans="1:7" x14ac:dyDescent="0.2">
      <c r="A2287" s="234" t="s">
        <v>1019</v>
      </c>
      <c r="B2287" s="235"/>
      <c r="C2287" s="235"/>
      <c r="D2287" s="235"/>
      <c r="E2287" s="235"/>
      <c r="F2287" s="235"/>
      <c r="G2287" s="154">
        <v>5.24</v>
      </c>
    </row>
    <row r="2288" spans="1:7" x14ac:dyDescent="0.2">
      <c r="A2288" s="234" t="s">
        <v>121</v>
      </c>
      <c r="B2288" s="235"/>
      <c r="C2288" s="235"/>
      <c r="D2288" s="235"/>
      <c r="E2288" s="235"/>
      <c r="F2288" s="235"/>
      <c r="G2288" s="154">
        <v>16.21</v>
      </c>
    </row>
    <row r="2289" spans="1:7" x14ac:dyDescent="0.2">
      <c r="A2289" s="234" t="s">
        <v>122</v>
      </c>
      <c r="B2289" s="235"/>
      <c r="C2289" s="235"/>
      <c r="D2289" s="235"/>
      <c r="E2289" s="235"/>
      <c r="F2289" s="235"/>
      <c r="G2289" s="154">
        <v>0</v>
      </c>
    </row>
    <row r="2290" spans="1:7" x14ac:dyDescent="0.2">
      <c r="A2290" s="234" t="s">
        <v>123</v>
      </c>
      <c r="B2290" s="235"/>
      <c r="C2290" s="235"/>
      <c r="D2290" s="235"/>
      <c r="E2290" s="235"/>
      <c r="F2290" s="235"/>
      <c r="G2290" s="154">
        <v>21.450000000000003</v>
      </c>
    </row>
    <row r="2291" spans="1:7" x14ac:dyDescent="0.2">
      <c r="A2291" s="234" t="s">
        <v>124</v>
      </c>
      <c r="B2291" s="235"/>
      <c r="C2291" s="235"/>
      <c r="D2291" s="235"/>
      <c r="E2291" s="235"/>
      <c r="F2291" s="235"/>
      <c r="G2291" s="155">
        <f>ROUND(G2286+G2290,2)</f>
        <v>93.41</v>
      </c>
    </row>
    <row r="2292" spans="1:7" x14ac:dyDescent="0.2">
      <c r="A2292" s="234" t="s">
        <v>125</v>
      </c>
      <c r="B2292" s="235"/>
      <c r="C2292" s="235"/>
      <c r="D2292" s="235"/>
      <c r="E2292" s="235"/>
      <c r="F2292" s="235"/>
      <c r="G2292" s="154">
        <v>59.42</v>
      </c>
    </row>
    <row r="2293" spans="1:7" x14ac:dyDescent="0.2">
      <c r="A2293" s="234" t="s">
        <v>126</v>
      </c>
      <c r="B2293" s="235"/>
      <c r="C2293" s="235"/>
      <c r="D2293" s="235"/>
      <c r="E2293" s="235"/>
      <c r="F2293" s="235"/>
      <c r="G2293" s="155">
        <f>ROUND(G2291*G2292,2)</f>
        <v>5550.42</v>
      </c>
    </row>
    <row r="2294" spans="1:7" x14ac:dyDescent="0.2">
      <c r="A2294" s="236"/>
      <c r="B2294" s="237"/>
      <c r="C2294" s="237"/>
      <c r="D2294" s="237"/>
      <c r="E2294" s="237"/>
      <c r="F2294" s="237"/>
      <c r="G2294" s="238"/>
    </row>
    <row r="2295" spans="1:7" ht="25.5" x14ac:dyDescent="0.2">
      <c r="A2295" s="147" t="s">
        <v>269</v>
      </c>
      <c r="B2295" s="148" t="s">
        <v>270</v>
      </c>
      <c r="C2295" s="149" t="s">
        <v>112</v>
      </c>
      <c r="D2295" s="149" t="s">
        <v>40</v>
      </c>
      <c r="E2295" s="150"/>
      <c r="F2295" s="146"/>
      <c r="G2295" s="151"/>
    </row>
    <row r="2296" spans="1:7" ht="25.5" x14ac:dyDescent="0.2">
      <c r="A2296" s="152">
        <v>7292</v>
      </c>
      <c r="B2296" s="153" t="s">
        <v>352</v>
      </c>
      <c r="C2296" s="145" t="s">
        <v>128</v>
      </c>
      <c r="D2296" s="145" t="s">
        <v>204</v>
      </c>
      <c r="E2296" s="150">
        <v>0.1</v>
      </c>
      <c r="F2296" s="146">
        <v>46.1</v>
      </c>
      <c r="G2296" s="151">
        <v>4.6100000000000003</v>
      </c>
    </row>
    <row r="2297" spans="1:7" ht="25.5" x14ac:dyDescent="0.2">
      <c r="A2297" s="152">
        <v>7307</v>
      </c>
      <c r="B2297" s="153" t="s">
        <v>345</v>
      </c>
      <c r="C2297" s="145" t="s">
        <v>128</v>
      </c>
      <c r="D2297" s="145" t="s">
        <v>204</v>
      </c>
      <c r="E2297" s="150">
        <v>0.06</v>
      </c>
      <c r="F2297" s="146">
        <v>49.72</v>
      </c>
      <c r="G2297" s="151">
        <v>2.98</v>
      </c>
    </row>
    <row r="2298" spans="1:7" x14ac:dyDescent="0.2">
      <c r="A2298" s="152" t="s">
        <v>231</v>
      </c>
      <c r="B2298" s="153" t="s">
        <v>232</v>
      </c>
      <c r="C2298" s="145" t="s">
        <v>112</v>
      </c>
      <c r="D2298" s="145" t="s">
        <v>115</v>
      </c>
      <c r="E2298" s="150">
        <v>0.2</v>
      </c>
      <c r="F2298" s="146">
        <v>23.33</v>
      </c>
      <c r="G2298" s="151">
        <v>4.67</v>
      </c>
    </row>
    <row r="2299" spans="1:7" ht="25.5" x14ac:dyDescent="0.2">
      <c r="A2299" s="152" t="s">
        <v>150</v>
      </c>
      <c r="B2299" s="153" t="s">
        <v>151</v>
      </c>
      <c r="C2299" s="145" t="s">
        <v>112</v>
      </c>
      <c r="D2299" s="145" t="s">
        <v>115</v>
      </c>
      <c r="E2299" s="150">
        <v>0.2</v>
      </c>
      <c r="F2299" s="146">
        <v>19.41</v>
      </c>
      <c r="G2299" s="151">
        <v>3.88</v>
      </c>
    </row>
    <row r="2300" spans="1:7" x14ac:dyDescent="0.2">
      <c r="A2300" s="234" t="s">
        <v>118</v>
      </c>
      <c r="B2300" s="235"/>
      <c r="C2300" s="235"/>
      <c r="D2300" s="235"/>
      <c r="E2300" s="235"/>
      <c r="F2300" s="235"/>
      <c r="G2300" s="154">
        <v>4.5</v>
      </c>
    </row>
    <row r="2301" spans="1:7" x14ac:dyDescent="0.2">
      <c r="A2301" s="234" t="s">
        <v>119</v>
      </c>
      <c r="B2301" s="235"/>
      <c r="C2301" s="235"/>
      <c r="D2301" s="235"/>
      <c r="E2301" s="235"/>
      <c r="F2301" s="235"/>
      <c r="G2301" s="154">
        <v>11.64</v>
      </c>
    </row>
    <row r="2302" spans="1:7" x14ac:dyDescent="0.2">
      <c r="A2302" s="234" t="s">
        <v>120</v>
      </c>
      <c r="B2302" s="235"/>
      <c r="C2302" s="235"/>
      <c r="D2302" s="235"/>
      <c r="E2302" s="235"/>
      <c r="F2302" s="235"/>
      <c r="G2302" s="155">
        <v>16.14</v>
      </c>
    </row>
    <row r="2303" spans="1:7" x14ac:dyDescent="0.2">
      <c r="A2303" s="234" t="s">
        <v>1019</v>
      </c>
      <c r="B2303" s="235"/>
      <c r="C2303" s="235"/>
      <c r="D2303" s="235"/>
      <c r="E2303" s="235"/>
      <c r="F2303" s="235"/>
      <c r="G2303" s="154">
        <v>5.1700000002235171</v>
      </c>
    </row>
    <row r="2304" spans="1:7" x14ac:dyDescent="0.2">
      <c r="A2304" s="234" t="s">
        <v>121</v>
      </c>
      <c r="B2304" s="235"/>
      <c r="C2304" s="235"/>
      <c r="D2304" s="235"/>
      <c r="E2304" s="235"/>
      <c r="F2304" s="235"/>
      <c r="G2304" s="154">
        <v>4.4800000000000004</v>
      </c>
    </row>
    <row r="2305" spans="1:7" x14ac:dyDescent="0.2">
      <c r="A2305" s="234" t="s">
        <v>122</v>
      </c>
      <c r="B2305" s="235"/>
      <c r="C2305" s="235"/>
      <c r="D2305" s="235"/>
      <c r="E2305" s="235"/>
      <c r="F2305" s="235"/>
      <c r="G2305" s="154">
        <v>0</v>
      </c>
    </row>
    <row r="2306" spans="1:7" x14ac:dyDescent="0.2">
      <c r="A2306" s="234" t="s">
        <v>123</v>
      </c>
      <c r="B2306" s="235"/>
      <c r="C2306" s="235"/>
      <c r="D2306" s="235"/>
      <c r="E2306" s="235"/>
      <c r="F2306" s="235"/>
      <c r="G2306" s="154">
        <v>9.6499999999999986</v>
      </c>
    </row>
    <row r="2307" spans="1:7" x14ac:dyDescent="0.2">
      <c r="A2307" s="234" t="s">
        <v>124</v>
      </c>
      <c r="B2307" s="235"/>
      <c r="C2307" s="235"/>
      <c r="D2307" s="235"/>
      <c r="E2307" s="235"/>
      <c r="F2307" s="235"/>
      <c r="G2307" s="155">
        <f>ROUND(G2302+G2306,2)</f>
        <v>25.79</v>
      </c>
    </row>
    <row r="2308" spans="1:7" x14ac:dyDescent="0.2">
      <c r="A2308" s="234" t="s">
        <v>125</v>
      </c>
      <c r="B2308" s="235"/>
      <c r="C2308" s="235"/>
      <c r="D2308" s="235"/>
      <c r="E2308" s="235"/>
      <c r="F2308" s="235"/>
      <c r="G2308" s="154">
        <v>60</v>
      </c>
    </row>
    <row r="2309" spans="1:7" x14ac:dyDescent="0.2">
      <c r="A2309" s="234" t="s">
        <v>126</v>
      </c>
      <c r="B2309" s="235"/>
      <c r="C2309" s="235"/>
      <c r="D2309" s="235"/>
      <c r="E2309" s="235"/>
      <c r="F2309" s="235"/>
      <c r="G2309" s="155">
        <f>ROUND(G2307*G2308,2)</f>
        <v>1547.4</v>
      </c>
    </row>
    <row r="2310" spans="1:7" x14ac:dyDescent="0.2">
      <c r="A2310" s="236"/>
      <c r="B2310" s="237"/>
      <c r="C2310" s="237"/>
      <c r="D2310" s="237"/>
      <c r="E2310" s="237"/>
      <c r="F2310" s="237"/>
      <c r="G2310" s="238"/>
    </row>
    <row r="2311" spans="1:7" x14ac:dyDescent="0.2">
      <c r="A2311" s="147" t="s">
        <v>729</v>
      </c>
      <c r="B2311" s="232" t="s">
        <v>730</v>
      </c>
      <c r="C2311" s="232"/>
      <c r="D2311" s="232"/>
      <c r="E2311" s="232"/>
      <c r="F2311" s="232"/>
      <c r="G2311" s="233"/>
    </row>
    <row r="2312" spans="1:7" ht="76.5" x14ac:dyDescent="0.2">
      <c r="A2312" s="147" t="s">
        <v>731</v>
      </c>
      <c r="B2312" s="148" t="s">
        <v>732</v>
      </c>
      <c r="C2312" s="149" t="s">
        <v>112</v>
      </c>
      <c r="D2312" s="149" t="s">
        <v>37</v>
      </c>
      <c r="E2312" s="150"/>
      <c r="F2312" s="146"/>
      <c r="G2312" s="151"/>
    </row>
    <row r="2313" spans="1:7" x14ac:dyDescent="0.2">
      <c r="A2313" s="152">
        <v>5318</v>
      </c>
      <c r="B2313" s="153" t="s">
        <v>793</v>
      </c>
      <c r="C2313" s="145" t="s">
        <v>128</v>
      </c>
      <c r="D2313" s="145" t="s">
        <v>204</v>
      </c>
      <c r="E2313" s="150">
        <v>6.2399999999999997E-2</v>
      </c>
      <c r="F2313" s="146">
        <v>25.18</v>
      </c>
      <c r="G2313" s="151">
        <v>1.57</v>
      </c>
    </row>
    <row r="2314" spans="1:7" ht="38.25" x14ac:dyDescent="0.2">
      <c r="A2314" s="152">
        <v>7293</v>
      </c>
      <c r="B2314" s="153" t="s">
        <v>794</v>
      </c>
      <c r="C2314" s="145" t="s">
        <v>128</v>
      </c>
      <c r="D2314" s="145" t="s">
        <v>204</v>
      </c>
      <c r="E2314" s="150">
        <v>0.20780000000000001</v>
      </c>
      <c r="F2314" s="146">
        <v>51</v>
      </c>
      <c r="G2314" s="151">
        <v>10.6</v>
      </c>
    </row>
    <row r="2315" spans="1:7" x14ac:dyDescent="0.2">
      <c r="A2315" s="152" t="s">
        <v>231</v>
      </c>
      <c r="B2315" s="153" t="s">
        <v>232</v>
      </c>
      <c r="C2315" s="145" t="s">
        <v>112</v>
      </c>
      <c r="D2315" s="145" t="s">
        <v>115</v>
      </c>
      <c r="E2315" s="150">
        <v>0.52659999999999996</v>
      </c>
      <c r="F2315" s="146">
        <v>23.33</v>
      </c>
      <c r="G2315" s="151">
        <v>12.28</v>
      </c>
    </row>
    <row r="2316" spans="1:7" x14ac:dyDescent="0.2">
      <c r="A2316" s="234" t="s">
        <v>118</v>
      </c>
      <c r="B2316" s="235"/>
      <c r="C2316" s="235"/>
      <c r="D2316" s="235"/>
      <c r="E2316" s="235"/>
      <c r="F2316" s="235"/>
      <c r="G2316" s="154">
        <v>6.47</v>
      </c>
    </row>
    <row r="2317" spans="1:7" x14ac:dyDescent="0.2">
      <c r="A2317" s="234" t="s">
        <v>119</v>
      </c>
      <c r="B2317" s="235"/>
      <c r="C2317" s="235"/>
      <c r="D2317" s="235"/>
      <c r="E2317" s="235"/>
      <c r="F2317" s="235"/>
      <c r="G2317" s="154">
        <v>17.98</v>
      </c>
    </row>
    <row r="2318" spans="1:7" x14ac:dyDescent="0.2">
      <c r="A2318" s="234" t="s">
        <v>120</v>
      </c>
      <c r="B2318" s="235"/>
      <c r="C2318" s="235"/>
      <c r="D2318" s="235"/>
      <c r="E2318" s="235"/>
      <c r="F2318" s="235"/>
      <c r="G2318" s="155">
        <v>24.45</v>
      </c>
    </row>
    <row r="2319" spans="1:7" x14ac:dyDescent="0.2">
      <c r="A2319" s="234" t="s">
        <v>1019</v>
      </c>
      <c r="B2319" s="235"/>
      <c r="C2319" s="235"/>
      <c r="D2319" s="235"/>
      <c r="E2319" s="235"/>
      <c r="F2319" s="235"/>
      <c r="G2319" s="154">
        <v>7.4400000000000039</v>
      </c>
    </row>
    <row r="2320" spans="1:7" x14ac:dyDescent="0.2">
      <c r="A2320" s="234" t="s">
        <v>121</v>
      </c>
      <c r="B2320" s="235"/>
      <c r="C2320" s="235"/>
      <c r="D2320" s="235"/>
      <c r="E2320" s="235"/>
      <c r="F2320" s="235"/>
      <c r="G2320" s="154">
        <v>6.7</v>
      </c>
    </row>
    <row r="2321" spans="1:7" x14ac:dyDescent="0.2">
      <c r="A2321" s="234" t="s">
        <v>122</v>
      </c>
      <c r="B2321" s="235"/>
      <c r="C2321" s="235"/>
      <c r="D2321" s="235"/>
      <c r="E2321" s="235"/>
      <c r="F2321" s="235"/>
      <c r="G2321" s="154">
        <v>0</v>
      </c>
    </row>
    <row r="2322" spans="1:7" x14ac:dyDescent="0.2">
      <c r="A2322" s="234" t="s">
        <v>123</v>
      </c>
      <c r="B2322" s="235"/>
      <c r="C2322" s="235"/>
      <c r="D2322" s="235"/>
      <c r="E2322" s="235"/>
      <c r="F2322" s="235"/>
      <c r="G2322" s="154">
        <v>14.140000000000004</v>
      </c>
    </row>
    <row r="2323" spans="1:7" x14ac:dyDescent="0.2">
      <c r="A2323" s="234" t="s">
        <v>124</v>
      </c>
      <c r="B2323" s="235"/>
      <c r="C2323" s="235"/>
      <c r="D2323" s="235"/>
      <c r="E2323" s="235"/>
      <c r="F2323" s="235"/>
      <c r="G2323" s="155">
        <f>ROUND(G2318+G2322,2)</f>
        <v>38.590000000000003</v>
      </c>
    </row>
    <row r="2324" spans="1:7" x14ac:dyDescent="0.2">
      <c r="A2324" s="234" t="s">
        <v>125</v>
      </c>
      <c r="B2324" s="235"/>
      <c r="C2324" s="235"/>
      <c r="D2324" s="235"/>
      <c r="E2324" s="235"/>
      <c r="F2324" s="235"/>
      <c r="G2324" s="154">
        <v>259.56</v>
      </c>
    </row>
    <row r="2325" spans="1:7" x14ac:dyDescent="0.2">
      <c r="A2325" s="234" t="s">
        <v>126</v>
      </c>
      <c r="B2325" s="235"/>
      <c r="C2325" s="235"/>
      <c r="D2325" s="235"/>
      <c r="E2325" s="235"/>
      <c r="F2325" s="235"/>
      <c r="G2325" s="155">
        <f>ROUND(G2323*G2324,2)</f>
        <v>10016.42</v>
      </c>
    </row>
    <row r="2326" spans="1:7" x14ac:dyDescent="0.2">
      <c r="A2326" s="236"/>
      <c r="B2326" s="237"/>
      <c r="C2326" s="237"/>
      <c r="D2326" s="237"/>
      <c r="E2326" s="237"/>
      <c r="F2326" s="237"/>
      <c r="G2326" s="238"/>
    </row>
    <row r="2327" spans="1:7" x14ac:dyDescent="0.2">
      <c r="A2327" s="147">
        <v>14</v>
      </c>
      <c r="B2327" s="232" t="s">
        <v>529</v>
      </c>
      <c r="C2327" s="232"/>
      <c r="D2327" s="232"/>
      <c r="E2327" s="232"/>
      <c r="F2327" s="232"/>
      <c r="G2327" s="233"/>
    </row>
    <row r="2328" spans="1:7" x14ac:dyDescent="0.2">
      <c r="A2328" s="147" t="s">
        <v>271</v>
      </c>
      <c r="B2328" s="232" t="s">
        <v>530</v>
      </c>
      <c r="C2328" s="232"/>
      <c r="D2328" s="232"/>
      <c r="E2328" s="232"/>
      <c r="F2328" s="232"/>
      <c r="G2328" s="233"/>
    </row>
    <row r="2329" spans="1:7" ht="38.25" x14ac:dyDescent="0.2">
      <c r="A2329" s="147" t="s">
        <v>531</v>
      </c>
      <c r="B2329" s="148" t="s">
        <v>532</v>
      </c>
      <c r="C2329" s="149" t="s">
        <v>112</v>
      </c>
      <c r="D2329" s="149" t="s">
        <v>38</v>
      </c>
      <c r="E2329" s="150"/>
      <c r="F2329" s="146"/>
      <c r="G2329" s="151"/>
    </row>
    <row r="2330" spans="1:7" x14ac:dyDescent="0.2">
      <c r="A2330" s="152" t="s">
        <v>186</v>
      </c>
      <c r="B2330" s="153" t="s">
        <v>187</v>
      </c>
      <c r="C2330" s="145" t="s">
        <v>112</v>
      </c>
      <c r="D2330" s="145" t="s">
        <v>115</v>
      </c>
      <c r="E2330" s="150">
        <v>5.0830000000000002</v>
      </c>
      <c r="F2330" s="146">
        <v>21.66</v>
      </c>
      <c r="G2330" s="151">
        <v>110.08</v>
      </c>
    </row>
    <row r="2331" spans="1:7" ht="25.5" x14ac:dyDescent="0.2">
      <c r="A2331" s="152" t="s">
        <v>150</v>
      </c>
      <c r="B2331" s="153" t="s">
        <v>151</v>
      </c>
      <c r="C2331" s="145" t="s">
        <v>112</v>
      </c>
      <c r="D2331" s="145" t="s">
        <v>115</v>
      </c>
      <c r="E2331" s="150">
        <v>1.8380000000000001</v>
      </c>
      <c r="F2331" s="146">
        <v>19.41</v>
      </c>
      <c r="G2331" s="151">
        <v>35.68</v>
      </c>
    </row>
    <row r="2332" spans="1:7" ht="51" x14ac:dyDescent="0.2">
      <c r="A2332" s="152" t="s">
        <v>638</v>
      </c>
      <c r="B2332" s="153" t="s">
        <v>639</v>
      </c>
      <c r="C2332" s="145" t="s">
        <v>112</v>
      </c>
      <c r="D2332" s="145" t="s">
        <v>38</v>
      </c>
      <c r="E2332" s="150">
        <v>1.38</v>
      </c>
      <c r="F2332" s="146">
        <v>331.66</v>
      </c>
      <c r="G2332" s="151">
        <v>457.69</v>
      </c>
    </row>
    <row r="2333" spans="1:7" x14ac:dyDescent="0.2">
      <c r="A2333" s="234" t="s">
        <v>118</v>
      </c>
      <c r="B2333" s="235"/>
      <c r="C2333" s="235"/>
      <c r="D2333" s="235"/>
      <c r="E2333" s="235"/>
      <c r="F2333" s="235"/>
      <c r="G2333" s="154">
        <v>133.65</v>
      </c>
    </row>
    <row r="2334" spans="1:7" x14ac:dyDescent="0.2">
      <c r="A2334" s="234" t="s">
        <v>119</v>
      </c>
      <c r="B2334" s="235"/>
      <c r="C2334" s="235"/>
      <c r="D2334" s="235"/>
      <c r="E2334" s="235"/>
      <c r="F2334" s="235"/>
      <c r="G2334" s="154">
        <v>469.80000000000007</v>
      </c>
    </row>
    <row r="2335" spans="1:7" x14ac:dyDescent="0.2">
      <c r="A2335" s="234" t="s">
        <v>120</v>
      </c>
      <c r="B2335" s="235"/>
      <c r="C2335" s="235"/>
      <c r="D2335" s="235"/>
      <c r="E2335" s="235"/>
      <c r="F2335" s="235"/>
      <c r="G2335" s="155">
        <v>603.45000000000005</v>
      </c>
    </row>
    <row r="2336" spans="1:7" x14ac:dyDescent="0.2">
      <c r="A2336" s="234" t="s">
        <v>1019</v>
      </c>
      <c r="B2336" s="235"/>
      <c r="C2336" s="235"/>
      <c r="D2336" s="235"/>
      <c r="E2336" s="235"/>
      <c r="F2336" s="235"/>
      <c r="G2336" s="154">
        <v>153.71</v>
      </c>
    </row>
    <row r="2337" spans="1:7" x14ac:dyDescent="0.2">
      <c r="A2337" s="234" t="s">
        <v>121</v>
      </c>
      <c r="B2337" s="235"/>
      <c r="C2337" s="235"/>
      <c r="D2337" s="235"/>
      <c r="E2337" s="235"/>
      <c r="F2337" s="235"/>
      <c r="G2337" s="154">
        <v>159.00999999977648</v>
      </c>
    </row>
    <row r="2338" spans="1:7" x14ac:dyDescent="0.2">
      <c r="A2338" s="234" t="s">
        <v>122</v>
      </c>
      <c r="B2338" s="235"/>
      <c r="C2338" s="235"/>
      <c r="D2338" s="235"/>
      <c r="E2338" s="235"/>
      <c r="F2338" s="235"/>
      <c r="G2338" s="154">
        <v>0</v>
      </c>
    </row>
    <row r="2339" spans="1:7" x14ac:dyDescent="0.2">
      <c r="A2339" s="234" t="s">
        <v>123</v>
      </c>
      <c r="B2339" s="235"/>
      <c r="C2339" s="235"/>
      <c r="D2339" s="235"/>
      <c r="E2339" s="235"/>
      <c r="F2339" s="235"/>
      <c r="G2339" s="154">
        <v>312.71999999999991</v>
      </c>
    </row>
    <row r="2340" spans="1:7" x14ac:dyDescent="0.2">
      <c r="A2340" s="234" t="s">
        <v>124</v>
      </c>
      <c r="B2340" s="235"/>
      <c r="C2340" s="235"/>
      <c r="D2340" s="235"/>
      <c r="E2340" s="235"/>
      <c r="F2340" s="235"/>
      <c r="G2340" s="155">
        <f>ROUND(G2335+G2339,2)</f>
        <v>916.17</v>
      </c>
    </row>
    <row r="2341" spans="1:7" x14ac:dyDescent="0.2">
      <c r="A2341" s="234" t="s">
        <v>125</v>
      </c>
      <c r="B2341" s="235"/>
      <c r="C2341" s="235"/>
      <c r="D2341" s="235"/>
      <c r="E2341" s="235"/>
      <c r="F2341" s="235"/>
      <c r="G2341" s="154">
        <v>6.02</v>
      </c>
    </row>
    <row r="2342" spans="1:7" x14ac:dyDescent="0.2">
      <c r="A2342" s="234" t="s">
        <v>126</v>
      </c>
      <c r="B2342" s="235"/>
      <c r="C2342" s="235"/>
      <c r="D2342" s="235"/>
      <c r="E2342" s="235"/>
      <c r="F2342" s="235"/>
      <c r="G2342" s="155">
        <f>ROUND(G2340*G2341,2)</f>
        <v>5515.34</v>
      </c>
    </row>
    <row r="2343" spans="1:7" x14ac:dyDescent="0.2">
      <c r="A2343" s="236"/>
      <c r="B2343" s="237"/>
      <c r="C2343" s="237"/>
      <c r="D2343" s="237"/>
      <c r="E2343" s="237"/>
      <c r="F2343" s="237"/>
      <c r="G2343" s="238"/>
    </row>
    <row r="2344" spans="1:7" ht="63.75" x14ac:dyDescent="0.2">
      <c r="A2344" s="147" t="s">
        <v>105</v>
      </c>
      <c r="B2344" s="148" t="s">
        <v>106</v>
      </c>
      <c r="C2344" s="149" t="s">
        <v>112</v>
      </c>
      <c r="D2344" s="149" t="s">
        <v>37</v>
      </c>
      <c r="E2344" s="150"/>
      <c r="F2344" s="146"/>
      <c r="G2344" s="151"/>
    </row>
    <row r="2345" spans="1:7" x14ac:dyDescent="0.2">
      <c r="A2345" s="152" t="s">
        <v>186</v>
      </c>
      <c r="B2345" s="153" t="s">
        <v>187</v>
      </c>
      <c r="C2345" s="145" t="s">
        <v>112</v>
      </c>
      <c r="D2345" s="145" t="s">
        <v>115</v>
      </c>
      <c r="E2345" s="150">
        <v>4.4999999999999998E-2</v>
      </c>
      <c r="F2345" s="146">
        <v>21.66</v>
      </c>
      <c r="G2345" s="151">
        <v>0.97</v>
      </c>
    </row>
    <row r="2346" spans="1:7" ht="25.5" x14ac:dyDescent="0.2">
      <c r="A2346" s="152" t="s">
        <v>150</v>
      </c>
      <c r="B2346" s="153" t="s">
        <v>151</v>
      </c>
      <c r="C2346" s="145" t="s">
        <v>112</v>
      </c>
      <c r="D2346" s="145" t="s">
        <v>115</v>
      </c>
      <c r="E2346" s="150">
        <v>8.8999999999999996E-2</v>
      </c>
      <c r="F2346" s="146">
        <v>19.41</v>
      </c>
      <c r="G2346" s="151">
        <v>1.73</v>
      </c>
    </row>
    <row r="2347" spans="1:7" ht="38.25" x14ac:dyDescent="0.2">
      <c r="A2347" s="152" t="s">
        <v>194</v>
      </c>
      <c r="B2347" s="153" t="s">
        <v>195</v>
      </c>
      <c r="C2347" s="145" t="s">
        <v>112</v>
      </c>
      <c r="D2347" s="145" t="s">
        <v>138</v>
      </c>
      <c r="E2347" s="150">
        <v>2.5000000000000001E-2</v>
      </c>
      <c r="F2347" s="146">
        <v>6.65</v>
      </c>
      <c r="G2347" s="151">
        <v>0.17</v>
      </c>
    </row>
    <row r="2348" spans="1:7" ht="38.25" x14ac:dyDescent="0.2">
      <c r="A2348" s="152" t="s">
        <v>196</v>
      </c>
      <c r="B2348" s="153" t="s">
        <v>197</v>
      </c>
      <c r="C2348" s="145" t="s">
        <v>112</v>
      </c>
      <c r="D2348" s="145" t="s">
        <v>141</v>
      </c>
      <c r="E2348" s="150">
        <v>4.2000000000000003E-2</v>
      </c>
      <c r="F2348" s="146">
        <v>0.93</v>
      </c>
      <c r="G2348" s="151">
        <v>0.04</v>
      </c>
    </row>
    <row r="2349" spans="1:7" x14ac:dyDescent="0.2">
      <c r="A2349" s="234" t="s">
        <v>118</v>
      </c>
      <c r="B2349" s="235"/>
      <c r="C2349" s="235"/>
      <c r="D2349" s="235"/>
      <c r="E2349" s="235"/>
      <c r="F2349" s="235"/>
      <c r="G2349" s="154">
        <v>1.4700000000000002</v>
      </c>
    </row>
    <row r="2350" spans="1:7" x14ac:dyDescent="0.2">
      <c r="A2350" s="234" t="s">
        <v>119</v>
      </c>
      <c r="B2350" s="235"/>
      <c r="C2350" s="235"/>
      <c r="D2350" s="235"/>
      <c r="E2350" s="235"/>
      <c r="F2350" s="235"/>
      <c r="G2350" s="154">
        <v>1.44</v>
      </c>
    </row>
    <row r="2351" spans="1:7" x14ac:dyDescent="0.2">
      <c r="A2351" s="234" t="s">
        <v>120</v>
      </c>
      <c r="B2351" s="235"/>
      <c r="C2351" s="235"/>
      <c r="D2351" s="235"/>
      <c r="E2351" s="235"/>
      <c r="F2351" s="235"/>
      <c r="G2351" s="155">
        <v>2.91</v>
      </c>
    </row>
    <row r="2352" spans="1:7" x14ac:dyDescent="0.2">
      <c r="A2352" s="234" t="s">
        <v>1019</v>
      </c>
      <c r="B2352" s="235"/>
      <c r="C2352" s="235"/>
      <c r="D2352" s="235"/>
      <c r="E2352" s="235"/>
      <c r="F2352" s="235"/>
      <c r="G2352" s="154">
        <v>1.6899999999999995</v>
      </c>
    </row>
    <row r="2353" spans="1:7" x14ac:dyDescent="0.2">
      <c r="A2353" s="234" t="s">
        <v>121</v>
      </c>
      <c r="B2353" s="235"/>
      <c r="C2353" s="235"/>
      <c r="D2353" s="235"/>
      <c r="E2353" s="235"/>
      <c r="F2353" s="235"/>
      <c r="G2353" s="154">
        <v>0.96</v>
      </c>
    </row>
    <row r="2354" spans="1:7" x14ac:dyDescent="0.2">
      <c r="A2354" s="234" t="s">
        <v>122</v>
      </c>
      <c r="B2354" s="235"/>
      <c r="C2354" s="235"/>
      <c r="D2354" s="235"/>
      <c r="E2354" s="235"/>
      <c r="F2354" s="235"/>
      <c r="G2354" s="154">
        <v>0</v>
      </c>
    </row>
    <row r="2355" spans="1:7" x14ac:dyDescent="0.2">
      <c r="A2355" s="234" t="s">
        <v>123</v>
      </c>
      <c r="B2355" s="235"/>
      <c r="C2355" s="235"/>
      <c r="D2355" s="235"/>
      <c r="E2355" s="235"/>
      <c r="F2355" s="235"/>
      <c r="G2355" s="154">
        <v>2.6499999999999995</v>
      </c>
    </row>
    <row r="2356" spans="1:7" x14ac:dyDescent="0.2">
      <c r="A2356" s="234" t="s">
        <v>124</v>
      </c>
      <c r="B2356" s="235"/>
      <c r="C2356" s="235"/>
      <c r="D2356" s="235"/>
      <c r="E2356" s="235"/>
      <c r="F2356" s="235"/>
      <c r="G2356" s="155">
        <f>ROUND(G2351+G2355,2)</f>
        <v>5.56</v>
      </c>
    </row>
    <row r="2357" spans="1:7" x14ac:dyDescent="0.2">
      <c r="A2357" s="234" t="s">
        <v>125</v>
      </c>
      <c r="B2357" s="235"/>
      <c r="C2357" s="235"/>
      <c r="D2357" s="235"/>
      <c r="E2357" s="235"/>
      <c r="F2357" s="235"/>
      <c r="G2357" s="154">
        <v>60.22</v>
      </c>
    </row>
    <row r="2358" spans="1:7" x14ac:dyDescent="0.2">
      <c r="A2358" s="234" t="s">
        <v>126</v>
      </c>
      <c r="B2358" s="235"/>
      <c r="C2358" s="235"/>
      <c r="D2358" s="235"/>
      <c r="E2358" s="235"/>
      <c r="F2358" s="235"/>
      <c r="G2358" s="155">
        <f>ROUND(G2356*G2357,2)</f>
        <v>334.82</v>
      </c>
    </row>
    <row r="2359" spans="1:7" x14ac:dyDescent="0.2">
      <c r="A2359" s="236"/>
      <c r="B2359" s="237"/>
      <c r="C2359" s="237"/>
      <c r="D2359" s="237"/>
      <c r="E2359" s="237"/>
      <c r="F2359" s="237"/>
      <c r="G2359" s="238"/>
    </row>
    <row r="2360" spans="1:7" x14ac:dyDescent="0.2">
      <c r="A2360" s="236"/>
      <c r="B2360" s="237"/>
      <c r="C2360" s="237"/>
      <c r="D2360" s="237"/>
      <c r="E2360" s="237"/>
      <c r="F2360" s="237"/>
      <c r="G2360" s="238"/>
    </row>
    <row r="2361" spans="1:7" ht="38.25" x14ac:dyDescent="0.2">
      <c r="A2361" s="147" t="s">
        <v>533</v>
      </c>
      <c r="B2361" s="148" t="s">
        <v>534</v>
      </c>
      <c r="C2361" s="149" t="s">
        <v>112</v>
      </c>
      <c r="D2361" s="149" t="s">
        <v>37</v>
      </c>
      <c r="E2361" s="150"/>
      <c r="F2361" s="146"/>
      <c r="G2361" s="151"/>
    </row>
    <row r="2362" spans="1:7" ht="25.5" x14ac:dyDescent="0.2">
      <c r="A2362" s="152">
        <v>3322</v>
      </c>
      <c r="B2362" s="153" t="s">
        <v>640</v>
      </c>
      <c r="C2362" s="145" t="s">
        <v>128</v>
      </c>
      <c r="D2362" s="145" t="s">
        <v>37</v>
      </c>
      <c r="E2362" s="150">
        <v>1</v>
      </c>
      <c r="F2362" s="146">
        <v>18</v>
      </c>
      <c r="G2362" s="151">
        <v>18</v>
      </c>
    </row>
    <row r="2363" spans="1:7" ht="25.5" x14ac:dyDescent="0.2">
      <c r="A2363" s="152" t="s">
        <v>150</v>
      </c>
      <c r="B2363" s="153" t="s">
        <v>151</v>
      </c>
      <c r="C2363" s="145" t="s">
        <v>112</v>
      </c>
      <c r="D2363" s="145" t="s">
        <v>115</v>
      </c>
      <c r="E2363" s="150">
        <v>0.1386</v>
      </c>
      <c r="F2363" s="146">
        <v>19.41</v>
      </c>
      <c r="G2363" s="151">
        <v>2.69</v>
      </c>
    </row>
    <row r="2364" spans="1:7" ht="25.5" x14ac:dyDescent="0.2">
      <c r="A2364" s="152" t="s">
        <v>170</v>
      </c>
      <c r="B2364" s="153" t="s">
        <v>171</v>
      </c>
      <c r="C2364" s="145" t="s">
        <v>112</v>
      </c>
      <c r="D2364" s="145" t="s">
        <v>115</v>
      </c>
      <c r="E2364" s="150">
        <v>2.7699999999999999E-2</v>
      </c>
      <c r="F2364" s="146">
        <v>20.059999999999999</v>
      </c>
      <c r="G2364" s="151">
        <v>0.56000000000000005</v>
      </c>
    </row>
    <row r="2365" spans="1:7" x14ac:dyDescent="0.2">
      <c r="A2365" s="234" t="s">
        <v>118</v>
      </c>
      <c r="B2365" s="235"/>
      <c r="C2365" s="235"/>
      <c r="D2365" s="235"/>
      <c r="E2365" s="235"/>
      <c r="F2365" s="235"/>
      <c r="G2365" s="154">
        <v>1.71</v>
      </c>
    </row>
    <row r="2366" spans="1:7" x14ac:dyDescent="0.2">
      <c r="A2366" s="234" t="s">
        <v>119</v>
      </c>
      <c r="B2366" s="235"/>
      <c r="C2366" s="235"/>
      <c r="D2366" s="235"/>
      <c r="E2366" s="235"/>
      <c r="F2366" s="235"/>
      <c r="G2366" s="154">
        <v>19.54</v>
      </c>
    </row>
    <row r="2367" spans="1:7" x14ac:dyDescent="0.2">
      <c r="A2367" s="234" t="s">
        <v>120</v>
      </c>
      <c r="B2367" s="235"/>
      <c r="C2367" s="235"/>
      <c r="D2367" s="235"/>
      <c r="E2367" s="235"/>
      <c r="F2367" s="235"/>
      <c r="G2367" s="155">
        <v>21.25</v>
      </c>
    </row>
    <row r="2368" spans="1:7" x14ac:dyDescent="0.2">
      <c r="A2368" s="234" t="s">
        <v>1019</v>
      </c>
      <c r="B2368" s="235"/>
      <c r="C2368" s="235"/>
      <c r="D2368" s="235"/>
      <c r="E2368" s="235"/>
      <c r="F2368" s="235"/>
      <c r="G2368" s="154">
        <v>1.97</v>
      </c>
    </row>
    <row r="2369" spans="1:7" x14ac:dyDescent="0.2">
      <c r="A2369" s="234" t="s">
        <v>121</v>
      </c>
      <c r="B2369" s="235"/>
      <c r="C2369" s="235"/>
      <c r="D2369" s="235"/>
      <c r="E2369" s="235"/>
      <c r="F2369" s="235"/>
      <c r="G2369" s="154">
        <v>4.8700000002235173</v>
      </c>
    </row>
    <row r="2370" spans="1:7" x14ac:dyDescent="0.2">
      <c r="A2370" s="234" t="s">
        <v>122</v>
      </c>
      <c r="B2370" s="235"/>
      <c r="C2370" s="235"/>
      <c r="D2370" s="235"/>
      <c r="E2370" s="235"/>
      <c r="F2370" s="235"/>
      <c r="G2370" s="154">
        <v>0</v>
      </c>
    </row>
    <row r="2371" spans="1:7" x14ac:dyDescent="0.2">
      <c r="A2371" s="234" t="s">
        <v>123</v>
      </c>
      <c r="B2371" s="235"/>
      <c r="C2371" s="235"/>
      <c r="D2371" s="235"/>
      <c r="E2371" s="235"/>
      <c r="F2371" s="235"/>
      <c r="G2371" s="154">
        <v>6.84</v>
      </c>
    </row>
    <row r="2372" spans="1:7" x14ac:dyDescent="0.2">
      <c r="A2372" s="234" t="s">
        <v>124</v>
      </c>
      <c r="B2372" s="235"/>
      <c r="C2372" s="235"/>
      <c r="D2372" s="235"/>
      <c r="E2372" s="235"/>
      <c r="F2372" s="235"/>
      <c r="G2372" s="155">
        <f>ROUND(G2367+G2371,2)</f>
        <v>28.09</v>
      </c>
    </row>
    <row r="2373" spans="1:7" x14ac:dyDescent="0.2">
      <c r="A2373" s="234" t="s">
        <v>125</v>
      </c>
      <c r="B2373" s="235"/>
      <c r="C2373" s="235"/>
      <c r="D2373" s="235"/>
      <c r="E2373" s="235"/>
      <c r="F2373" s="235"/>
      <c r="G2373" s="154">
        <v>200</v>
      </c>
    </row>
    <row r="2374" spans="1:7" x14ac:dyDescent="0.2">
      <c r="A2374" s="234" t="s">
        <v>126</v>
      </c>
      <c r="B2374" s="235"/>
      <c r="C2374" s="235"/>
      <c r="D2374" s="235"/>
      <c r="E2374" s="235"/>
      <c r="F2374" s="235"/>
      <c r="G2374" s="155">
        <f>ROUND(G2372*G2373,2)</f>
        <v>5618</v>
      </c>
    </row>
    <row r="2375" spans="1:7" x14ac:dyDescent="0.2">
      <c r="A2375" s="236"/>
      <c r="B2375" s="237"/>
      <c r="C2375" s="237"/>
      <c r="D2375" s="237"/>
      <c r="E2375" s="237"/>
      <c r="F2375" s="237"/>
      <c r="G2375" s="238"/>
    </row>
    <row r="2376" spans="1:7" ht="51" x14ac:dyDescent="0.2">
      <c r="A2376" s="147" t="s">
        <v>535</v>
      </c>
      <c r="B2376" s="148" t="s">
        <v>536</v>
      </c>
      <c r="C2376" s="149" t="s">
        <v>112</v>
      </c>
      <c r="D2376" s="149" t="s">
        <v>37</v>
      </c>
      <c r="E2376" s="150"/>
      <c r="F2376" s="146"/>
      <c r="G2376" s="151"/>
    </row>
    <row r="2377" spans="1:7" ht="51" x14ac:dyDescent="0.2">
      <c r="A2377" s="152">
        <v>38546</v>
      </c>
      <c r="B2377" s="153" t="s">
        <v>641</v>
      </c>
      <c r="C2377" s="145" t="s">
        <v>128</v>
      </c>
      <c r="D2377" s="145" t="s">
        <v>38</v>
      </c>
      <c r="E2377" s="150">
        <v>5.2999999999999999E-2</v>
      </c>
      <c r="F2377" s="146">
        <v>470.4</v>
      </c>
      <c r="G2377" s="151">
        <v>24.93</v>
      </c>
    </row>
    <row r="2378" spans="1:7" ht="51" x14ac:dyDescent="0.2">
      <c r="A2378" s="152">
        <v>7156</v>
      </c>
      <c r="B2378" s="153" t="s">
        <v>642</v>
      </c>
      <c r="C2378" s="145" t="s">
        <v>128</v>
      </c>
      <c r="D2378" s="145" t="s">
        <v>37</v>
      </c>
      <c r="E2378" s="150">
        <v>1</v>
      </c>
      <c r="F2378" s="146">
        <v>23.54</v>
      </c>
      <c r="G2378" s="151">
        <v>23.54</v>
      </c>
    </row>
    <row r="2379" spans="1:7" ht="38.25" x14ac:dyDescent="0.2">
      <c r="A2379" s="152">
        <v>7334</v>
      </c>
      <c r="B2379" s="153" t="s">
        <v>406</v>
      </c>
      <c r="C2379" s="145" t="s">
        <v>128</v>
      </c>
      <c r="D2379" s="145" t="s">
        <v>204</v>
      </c>
      <c r="E2379" s="150">
        <v>0.21</v>
      </c>
      <c r="F2379" s="146">
        <v>14.39</v>
      </c>
      <c r="G2379" s="151">
        <v>3.02</v>
      </c>
    </row>
    <row r="2380" spans="1:7" x14ac:dyDescent="0.2">
      <c r="A2380" s="152" t="s">
        <v>186</v>
      </c>
      <c r="B2380" s="153" t="s">
        <v>187</v>
      </c>
      <c r="C2380" s="145" t="s">
        <v>112</v>
      </c>
      <c r="D2380" s="145" t="s">
        <v>115</v>
      </c>
      <c r="E2380" s="150">
        <v>0.13800000000000001</v>
      </c>
      <c r="F2380" s="146">
        <v>21.66</v>
      </c>
      <c r="G2380" s="151">
        <v>2.99</v>
      </c>
    </row>
    <row r="2381" spans="1:7" ht="25.5" x14ac:dyDescent="0.2">
      <c r="A2381" s="152" t="s">
        <v>150</v>
      </c>
      <c r="B2381" s="153" t="s">
        <v>151</v>
      </c>
      <c r="C2381" s="145" t="s">
        <v>112</v>
      </c>
      <c r="D2381" s="145" t="s">
        <v>115</v>
      </c>
      <c r="E2381" s="150">
        <v>6.9000000000000006E-2</v>
      </c>
      <c r="F2381" s="146">
        <v>19.41</v>
      </c>
      <c r="G2381" s="151">
        <v>1.34</v>
      </c>
    </row>
    <row r="2382" spans="1:7" x14ac:dyDescent="0.2">
      <c r="A2382" s="234" t="s">
        <v>118</v>
      </c>
      <c r="B2382" s="235"/>
      <c r="C2382" s="235"/>
      <c r="D2382" s="235"/>
      <c r="E2382" s="235"/>
      <c r="F2382" s="235"/>
      <c r="G2382" s="154">
        <v>2.41</v>
      </c>
    </row>
    <row r="2383" spans="1:7" x14ac:dyDescent="0.2">
      <c r="A2383" s="234" t="s">
        <v>119</v>
      </c>
      <c r="B2383" s="235"/>
      <c r="C2383" s="235"/>
      <c r="D2383" s="235"/>
      <c r="E2383" s="235"/>
      <c r="F2383" s="235"/>
      <c r="G2383" s="154">
        <v>53.41</v>
      </c>
    </row>
    <row r="2384" spans="1:7" x14ac:dyDescent="0.2">
      <c r="A2384" s="234" t="s">
        <v>120</v>
      </c>
      <c r="B2384" s="235"/>
      <c r="C2384" s="235"/>
      <c r="D2384" s="235"/>
      <c r="E2384" s="235"/>
      <c r="F2384" s="235"/>
      <c r="G2384" s="155">
        <v>55.82</v>
      </c>
    </row>
    <row r="2385" spans="1:7" x14ac:dyDescent="0.2">
      <c r="A2385" s="234" t="s">
        <v>1019</v>
      </c>
      <c r="B2385" s="235"/>
      <c r="C2385" s="235"/>
      <c r="D2385" s="235"/>
      <c r="E2385" s="235"/>
      <c r="F2385" s="235"/>
      <c r="G2385" s="154">
        <v>2.77</v>
      </c>
    </row>
    <row r="2386" spans="1:7" x14ac:dyDescent="0.2">
      <c r="A2386" s="234" t="s">
        <v>121</v>
      </c>
      <c r="B2386" s="235"/>
      <c r="C2386" s="235"/>
      <c r="D2386" s="235"/>
      <c r="E2386" s="235"/>
      <c r="F2386" s="235"/>
      <c r="G2386" s="154">
        <v>12.309999999776483</v>
      </c>
    </row>
    <row r="2387" spans="1:7" x14ac:dyDescent="0.2">
      <c r="A2387" s="234" t="s">
        <v>122</v>
      </c>
      <c r="B2387" s="235"/>
      <c r="C2387" s="235"/>
      <c r="D2387" s="235"/>
      <c r="E2387" s="235"/>
      <c r="F2387" s="235"/>
      <c r="G2387" s="154">
        <v>0</v>
      </c>
    </row>
    <row r="2388" spans="1:7" x14ac:dyDescent="0.2">
      <c r="A2388" s="234" t="s">
        <v>123</v>
      </c>
      <c r="B2388" s="235"/>
      <c r="C2388" s="235"/>
      <c r="D2388" s="235"/>
      <c r="E2388" s="235"/>
      <c r="F2388" s="235"/>
      <c r="G2388" s="154">
        <v>15.080000000000005</v>
      </c>
    </row>
    <row r="2389" spans="1:7" x14ac:dyDescent="0.2">
      <c r="A2389" s="234" t="s">
        <v>124</v>
      </c>
      <c r="B2389" s="235"/>
      <c r="C2389" s="235"/>
      <c r="D2389" s="235"/>
      <c r="E2389" s="235"/>
      <c r="F2389" s="235"/>
      <c r="G2389" s="155">
        <f>ROUND(G2384+G2388,2)</f>
        <v>70.900000000000006</v>
      </c>
    </row>
    <row r="2390" spans="1:7" x14ac:dyDescent="0.2">
      <c r="A2390" s="234" t="s">
        <v>125</v>
      </c>
      <c r="B2390" s="235"/>
      <c r="C2390" s="235"/>
      <c r="D2390" s="235"/>
      <c r="E2390" s="235"/>
      <c r="F2390" s="235"/>
      <c r="G2390" s="154">
        <v>60.22</v>
      </c>
    </row>
    <row r="2391" spans="1:7" x14ac:dyDescent="0.2">
      <c r="A2391" s="234" t="s">
        <v>126</v>
      </c>
      <c r="B2391" s="235"/>
      <c r="C2391" s="235"/>
      <c r="D2391" s="235"/>
      <c r="E2391" s="235"/>
      <c r="F2391" s="235"/>
      <c r="G2391" s="155">
        <f>ROUND(G2389*G2390,2)</f>
        <v>4269.6000000000004</v>
      </c>
    </row>
    <row r="2392" spans="1:7" x14ac:dyDescent="0.2">
      <c r="A2392" s="239" t="s">
        <v>948</v>
      </c>
      <c r="B2392" s="240"/>
      <c r="C2392" s="240"/>
      <c r="D2392" s="240"/>
      <c r="E2392" s="240"/>
      <c r="F2392" s="240"/>
      <c r="G2392" s="241"/>
    </row>
    <row r="2393" spans="1:7" x14ac:dyDescent="0.2">
      <c r="A2393" s="236"/>
      <c r="B2393" s="237"/>
      <c r="C2393" s="237"/>
      <c r="D2393" s="237"/>
      <c r="E2393" s="237"/>
      <c r="F2393" s="237"/>
      <c r="G2393" s="238"/>
    </row>
    <row r="2394" spans="1:7" x14ac:dyDescent="0.2">
      <c r="A2394" s="147" t="s">
        <v>733</v>
      </c>
      <c r="B2394" s="232" t="s">
        <v>734</v>
      </c>
      <c r="C2394" s="232"/>
      <c r="D2394" s="232"/>
      <c r="E2394" s="232"/>
      <c r="F2394" s="232"/>
      <c r="G2394" s="233"/>
    </row>
    <row r="2395" spans="1:7" ht="25.5" x14ac:dyDescent="0.2">
      <c r="A2395" s="147" t="s">
        <v>735</v>
      </c>
      <c r="B2395" s="148" t="s">
        <v>736</v>
      </c>
      <c r="C2395" s="149" t="s">
        <v>112</v>
      </c>
      <c r="D2395" s="149" t="s">
        <v>35</v>
      </c>
      <c r="E2395" s="150"/>
      <c r="F2395" s="146"/>
      <c r="G2395" s="151"/>
    </row>
    <row r="2396" spans="1:7" ht="25.5" x14ac:dyDescent="0.2">
      <c r="A2396" s="152" t="s">
        <v>153</v>
      </c>
      <c r="B2396" s="153" t="s">
        <v>154</v>
      </c>
      <c r="C2396" s="145" t="s">
        <v>112</v>
      </c>
      <c r="D2396" s="145" t="s">
        <v>115</v>
      </c>
      <c r="E2396" s="150">
        <v>0.25</v>
      </c>
      <c r="F2396" s="146">
        <v>19.41</v>
      </c>
      <c r="G2396" s="151">
        <v>4.8499999999999996</v>
      </c>
    </row>
    <row r="2397" spans="1:7" x14ac:dyDescent="0.2">
      <c r="A2397" s="234" t="s">
        <v>118</v>
      </c>
      <c r="B2397" s="235"/>
      <c r="C2397" s="235"/>
      <c r="D2397" s="235"/>
      <c r="E2397" s="235"/>
      <c r="F2397" s="235"/>
      <c r="G2397" s="154">
        <v>2.5299999999999998</v>
      </c>
    </row>
    <row r="2398" spans="1:7" x14ac:dyDescent="0.2">
      <c r="A2398" s="234" t="s">
        <v>119</v>
      </c>
      <c r="B2398" s="235"/>
      <c r="C2398" s="235"/>
      <c r="D2398" s="235"/>
      <c r="E2398" s="235"/>
      <c r="F2398" s="235"/>
      <c r="G2398" s="154">
        <v>2.3199999999999998</v>
      </c>
    </row>
    <row r="2399" spans="1:7" x14ac:dyDescent="0.2">
      <c r="A2399" s="234" t="s">
        <v>120</v>
      </c>
      <c r="B2399" s="235"/>
      <c r="C2399" s="235"/>
      <c r="D2399" s="235"/>
      <c r="E2399" s="235"/>
      <c r="F2399" s="235"/>
      <c r="G2399" s="155">
        <v>4.8499999999999996</v>
      </c>
    </row>
    <row r="2400" spans="1:7" x14ac:dyDescent="0.2">
      <c r="A2400" s="234" t="s">
        <v>1019</v>
      </c>
      <c r="B2400" s="235"/>
      <c r="C2400" s="235"/>
      <c r="D2400" s="235"/>
      <c r="E2400" s="235"/>
      <c r="F2400" s="235"/>
      <c r="G2400" s="154">
        <v>2.910000000000001</v>
      </c>
    </row>
    <row r="2401" spans="1:7" x14ac:dyDescent="0.2">
      <c r="A2401" s="234" t="s">
        <v>121</v>
      </c>
      <c r="B2401" s="235"/>
      <c r="C2401" s="235"/>
      <c r="D2401" s="235"/>
      <c r="E2401" s="235"/>
      <c r="F2401" s="235"/>
      <c r="G2401" s="154">
        <v>1.63</v>
      </c>
    </row>
    <row r="2402" spans="1:7" x14ac:dyDescent="0.2">
      <c r="A2402" s="234" t="s">
        <v>122</v>
      </c>
      <c r="B2402" s="235"/>
      <c r="C2402" s="235"/>
      <c r="D2402" s="235"/>
      <c r="E2402" s="235"/>
      <c r="F2402" s="235"/>
      <c r="G2402" s="154">
        <v>0</v>
      </c>
    </row>
    <row r="2403" spans="1:7" x14ac:dyDescent="0.2">
      <c r="A2403" s="234" t="s">
        <v>123</v>
      </c>
      <c r="B2403" s="235"/>
      <c r="C2403" s="235"/>
      <c r="D2403" s="235"/>
      <c r="E2403" s="235"/>
      <c r="F2403" s="235"/>
      <c r="G2403" s="154">
        <v>4.5400000000000009</v>
      </c>
    </row>
    <row r="2404" spans="1:7" x14ac:dyDescent="0.2">
      <c r="A2404" s="234" t="s">
        <v>124</v>
      </c>
      <c r="B2404" s="235"/>
      <c r="C2404" s="235"/>
      <c r="D2404" s="235"/>
      <c r="E2404" s="235"/>
      <c r="F2404" s="235"/>
      <c r="G2404" s="155">
        <f>ROUND(G2399+G2403,2)</f>
        <v>9.39</v>
      </c>
    </row>
    <row r="2405" spans="1:7" x14ac:dyDescent="0.2">
      <c r="A2405" s="234" t="s">
        <v>125</v>
      </c>
      <c r="B2405" s="235"/>
      <c r="C2405" s="235"/>
      <c r="D2405" s="235"/>
      <c r="E2405" s="235"/>
      <c r="F2405" s="235"/>
      <c r="G2405" s="154">
        <v>122</v>
      </c>
    </row>
    <row r="2406" spans="1:7" x14ac:dyDescent="0.2">
      <c r="A2406" s="234" t="s">
        <v>126</v>
      </c>
      <c r="B2406" s="235"/>
      <c r="C2406" s="235"/>
      <c r="D2406" s="235"/>
      <c r="E2406" s="235"/>
      <c r="F2406" s="235"/>
      <c r="G2406" s="155">
        <f>ROUND(G2404*G2405,2)</f>
        <v>1145.58</v>
      </c>
    </row>
    <row r="2407" spans="1:7" x14ac:dyDescent="0.2">
      <c r="A2407" s="239" t="s">
        <v>949</v>
      </c>
      <c r="B2407" s="240"/>
      <c r="C2407" s="240"/>
      <c r="D2407" s="240"/>
      <c r="E2407" s="240"/>
      <c r="F2407" s="240"/>
      <c r="G2407" s="241"/>
    </row>
    <row r="2408" spans="1:7" ht="25.5" x14ac:dyDescent="0.2">
      <c r="A2408" s="147" t="s">
        <v>737</v>
      </c>
      <c r="B2408" s="148" t="s">
        <v>738</v>
      </c>
      <c r="C2408" s="149" t="s">
        <v>112</v>
      </c>
      <c r="D2408" s="149" t="s">
        <v>35</v>
      </c>
      <c r="E2408" s="150"/>
      <c r="F2408" s="146"/>
      <c r="G2408" s="151"/>
    </row>
    <row r="2409" spans="1:7" ht="25.5" x14ac:dyDescent="0.2">
      <c r="A2409" s="152" t="s">
        <v>153</v>
      </c>
      <c r="B2409" s="153" t="s">
        <v>154</v>
      </c>
      <c r="C2409" s="145" t="s">
        <v>112</v>
      </c>
      <c r="D2409" s="145" t="s">
        <v>115</v>
      </c>
      <c r="E2409" s="150">
        <v>0.25</v>
      </c>
      <c r="F2409" s="146">
        <v>19.41</v>
      </c>
      <c r="G2409" s="151">
        <v>4.8499999999999996</v>
      </c>
    </row>
    <row r="2410" spans="1:7" x14ac:dyDescent="0.2">
      <c r="A2410" s="234" t="s">
        <v>118</v>
      </c>
      <c r="B2410" s="235"/>
      <c r="C2410" s="235"/>
      <c r="D2410" s="235"/>
      <c r="E2410" s="235"/>
      <c r="F2410" s="235"/>
      <c r="G2410" s="154">
        <v>2.5299999999999998</v>
      </c>
    </row>
    <row r="2411" spans="1:7" x14ac:dyDescent="0.2">
      <c r="A2411" s="234" t="s">
        <v>119</v>
      </c>
      <c r="B2411" s="235"/>
      <c r="C2411" s="235"/>
      <c r="D2411" s="235"/>
      <c r="E2411" s="235"/>
      <c r="F2411" s="235"/>
      <c r="G2411" s="154">
        <v>2.3199999999999998</v>
      </c>
    </row>
    <row r="2412" spans="1:7" x14ac:dyDescent="0.2">
      <c r="A2412" s="234" t="s">
        <v>120</v>
      </c>
      <c r="B2412" s="235"/>
      <c r="C2412" s="235"/>
      <c r="D2412" s="235"/>
      <c r="E2412" s="235"/>
      <c r="F2412" s="235"/>
      <c r="G2412" s="155">
        <v>4.8499999999999996</v>
      </c>
    </row>
    <row r="2413" spans="1:7" x14ac:dyDescent="0.2">
      <c r="A2413" s="234" t="s">
        <v>1019</v>
      </c>
      <c r="B2413" s="235"/>
      <c r="C2413" s="235"/>
      <c r="D2413" s="235"/>
      <c r="E2413" s="235"/>
      <c r="F2413" s="235"/>
      <c r="G2413" s="154">
        <v>2.910000000000001</v>
      </c>
    </row>
    <row r="2414" spans="1:7" x14ac:dyDescent="0.2">
      <c r="A2414" s="234" t="s">
        <v>121</v>
      </c>
      <c r="B2414" s="235"/>
      <c r="C2414" s="235"/>
      <c r="D2414" s="235"/>
      <c r="E2414" s="235"/>
      <c r="F2414" s="235"/>
      <c r="G2414" s="154">
        <v>1.63</v>
      </c>
    </row>
    <row r="2415" spans="1:7" x14ac:dyDescent="0.2">
      <c r="A2415" s="234" t="s">
        <v>122</v>
      </c>
      <c r="B2415" s="235"/>
      <c r="C2415" s="235"/>
      <c r="D2415" s="235"/>
      <c r="E2415" s="235"/>
      <c r="F2415" s="235"/>
      <c r="G2415" s="154">
        <v>0</v>
      </c>
    </row>
    <row r="2416" spans="1:7" x14ac:dyDescent="0.2">
      <c r="A2416" s="234" t="s">
        <v>123</v>
      </c>
      <c r="B2416" s="235"/>
      <c r="C2416" s="235"/>
      <c r="D2416" s="235"/>
      <c r="E2416" s="235"/>
      <c r="F2416" s="235"/>
      <c r="G2416" s="154">
        <v>4.5400000000000009</v>
      </c>
    </row>
    <row r="2417" spans="1:7" x14ac:dyDescent="0.2">
      <c r="A2417" s="234" t="s">
        <v>124</v>
      </c>
      <c r="B2417" s="235"/>
      <c r="C2417" s="235"/>
      <c r="D2417" s="235"/>
      <c r="E2417" s="235"/>
      <c r="F2417" s="235"/>
      <c r="G2417" s="155">
        <f>ROUND(G2412+G2416,2)</f>
        <v>9.39</v>
      </c>
    </row>
    <row r="2418" spans="1:7" x14ac:dyDescent="0.2">
      <c r="A2418" s="234" t="s">
        <v>125</v>
      </c>
      <c r="B2418" s="235"/>
      <c r="C2418" s="235"/>
      <c r="D2418" s="235"/>
      <c r="E2418" s="235"/>
      <c r="F2418" s="235"/>
      <c r="G2418" s="154">
        <v>122</v>
      </c>
    </row>
    <row r="2419" spans="1:7" x14ac:dyDescent="0.2">
      <c r="A2419" s="234" t="s">
        <v>126</v>
      </c>
      <c r="B2419" s="235"/>
      <c r="C2419" s="235"/>
      <c r="D2419" s="235"/>
      <c r="E2419" s="235"/>
      <c r="F2419" s="235"/>
      <c r="G2419" s="155">
        <f>ROUND(G2417*G2418,2)</f>
        <v>1145.58</v>
      </c>
    </row>
    <row r="2420" spans="1:7" x14ac:dyDescent="0.2">
      <c r="A2420" s="239" t="s">
        <v>950</v>
      </c>
      <c r="B2420" s="240"/>
      <c r="C2420" s="240"/>
      <c r="D2420" s="240"/>
      <c r="E2420" s="240"/>
      <c r="F2420" s="240"/>
      <c r="G2420" s="241"/>
    </row>
    <row r="2421" spans="1:7" x14ac:dyDescent="0.2">
      <c r="A2421" s="147" t="s">
        <v>1001</v>
      </c>
      <c r="B2421" s="232" t="s">
        <v>1002</v>
      </c>
      <c r="C2421" s="232"/>
      <c r="D2421" s="232"/>
      <c r="E2421" s="232"/>
      <c r="F2421" s="232"/>
      <c r="G2421" s="233"/>
    </row>
    <row r="2422" spans="1:7" ht="63.75" x14ac:dyDescent="0.2">
      <c r="A2422" s="147" t="s">
        <v>1003</v>
      </c>
      <c r="B2422" s="148" t="s">
        <v>1005</v>
      </c>
      <c r="C2422" s="149" t="s">
        <v>112</v>
      </c>
      <c r="D2422" s="149" t="s">
        <v>37</v>
      </c>
      <c r="E2422" s="150"/>
      <c r="F2422" s="146"/>
      <c r="G2422" s="151"/>
    </row>
    <row r="2423" spans="1:7" ht="63.75" x14ac:dyDescent="0.2">
      <c r="A2423" s="152" t="s">
        <v>1055</v>
      </c>
      <c r="B2423" s="153" t="s">
        <v>1056</v>
      </c>
      <c r="C2423" s="145" t="s">
        <v>112</v>
      </c>
      <c r="D2423" s="145" t="s">
        <v>38</v>
      </c>
      <c r="E2423" s="150">
        <v>3.7000000000000002E-3</v>
      </c>
      <c r="F2423" s="146">
        <v>458.09</v>
      </c>
      <c r="G2423" s="151">
        <v>1.69</v>
      </c>
    </row>
    <row r="2424" spans="1:7" x14ac:dyDescent="0.2">
      <c r="A2424" s="152" t="s">
        <v>186</v>
      </c>
      <c r="B2424" s="153" t="s">
        <v>187</v>
      </c>
      <c r="C2424" s="145" t="s">
        <v>112</v>
      </c>
      <c r="D2424" s="145" t="s">
        <v>115</v>
      </c>
      <c r="E2424" s="150">
        <v>6.8099999999999994E-2</v>
      </c>
      <c r="F2424" s="146">
        <v>21.66</v>
      </c>
      <c r="G2424" s="151">
        <v>1.47</v>
      </c>
    </row>
    <row r="2425" spans="1:7" ht="25.5" x14ac:dyDescent="0.2">
      <c r="A2425" s="152" t="s">
        <v>150</v>
      </c>
      <c r="B2425" s="153" t="s">
        <v>151</v>
      </c>
      <c r="C2425" s="145" t="s">
        <v>112</v>
      </c>
      <c r="D2425" s="145" t="s">
        <v>115</v>
      </c>
      <c r="E2425" s="150">
        <v>2.5499999999999998E-2</v>
      </c>
      <c r="F2425" s="146">
        <v>19.41</v>
      </c>
      <c r="G2425" s="151">
        <v>0.5</v>
      </c>
    </row>
    <row r="2426" spans="1:7" x14ac:dyDescent="0.2">
      <c r="A2426" s="234" t="s">
        <v>118</v>
      </c>
      <c r="B2426" s="235"/>
      <c r="C2426" s="235"/>
      <c r="D2426" s="235"/>
      <c r="E2426" s="235"/>
      <c r="F2426" s="235"/>
      <c r="G2426" s="154">
        <v>1.3</v>
      </c>
    </row>
    <row r="2427" spans="1:7" x14ac:dyDescent="0.2">
      <c r="A2427" s="234" t="s">
        <v>119</v>
      </c>
      <c r="B2427" s="235"/>
      <c r="C2427" s="235"/>
      <c r="D2427" s="235"/>
      <c r="E2427" s="235"/>
      <c r="F2427" s="235"/>
      <c r="G2427" s="154">
        <v>2.3600000000000003</v>
      </c>
    </row>
    <row r="2428" spans="1:7" x14ac:dyDescent="0.2">
      <c r="A2428" s="234" t="s">
        <v>120</v>
      </c>
      <c r="B2428" s="235"/>
      <c r="C2428" s="235"/>
      <c r="D2428" s="235"/>
      <c r="E2428" s="235"/>
      <c r="F2428" s="235"/>
      <c r="G2428" s="155">
        <v>3.66</v>
      </c>
    </row>
    <row r="2429" spans="1:7" x14ac:dyDescent="0.2">
      <c r="A2429" s="234" t="s">
        <v>1019</v>
      </c>
      <c r="B2429" s="235"/>
      <c r="C2429" s="235"/>
      <c r="D2429" s="235"/>
      <c r="E2429" s="235"/>
      <c r="F2429" s="235"/>
      <c r="G2429" s="154">
        <v>1.4999999997764826</v>
      </c>
    </row>
    <row r="2430" spans="1:7" x14ac:dyDescent="0.2">
      <c r="A2430" s="234" t="s">
        <v>121</v>
      </c>
      <c r="B2430" s="235"/>
      <c r="C2430" s="235"/>
      <c r="D2430" s="235"/>
      <c r="E2430" s="235"/>
      <c r="F2430" s="235"/>
      <c r="G2430" s="154">
        <v>1.08</v>
      </c>
    </row>
    <row r="2431" spans="1:7" x14ac:dyDescent="0.2">
      <c r="A2431" s="234" t="s">
        <v>122</v>
      </c>
      <c r="B2431" s="235"/>
      <c r="C2431" s="235"/>
      <c r="D2431" s="235"/>
      <c r="E2431" s="235"/>
      <c r="F2431" s="235"/>
      <c r="G2431" s="154">
        <v>0</v>
      </c>
    </row>
    <row r="2432" spans="1:7" x14ac:dyDescent="0.2">
      <c r="A2432" s="234" t="s">
        <v>123</v>
      </c>
      <c r="B2432" s="235"/>
      <c r="C2432" s="235"/>
      <c r="D2432" s="235"/>
      <c r="E2432" s="235"/>
      <c r="F2432" s="235"/>
      <c r="G2432" s="154">
        <v>2.58</v>
      </c>
    </row>
    <row r="2433" spans="1:7" x14ac:dyDescent="0.2">
      <c r="A2433" s="234" t="s">
        <v>124</v>
      </c>
      <c r="B2433" s="235"/>
      <c r="C2433" s="235"/>
      <c r="D2433" s="235"/>
      <c r="E2433" s="235"/>
      <c r="F2433" s="235"/>
      <c r="G2433" s="155">
        <f>ROUND(G2428+G2432,2)</f>
        <v>6.24</v>
      </c>
    </row>
    <row r="2434" spans="1:7" x14ac:dyDescent="0.2">
      <c r="A2434" s="234" t="s">
        <v>125</v>
      </c>
      <c r="B2434" s="235"/>
      <c r="C2434" s="235"/>
      <c r="D2434" s="235"/>
      <c r="E2434" s="235"/>
      <c r="F2434" s="235"/>
      <c r="G2434" s="154">
        <v>26</v>
      </c>
    </row>
    <row r="2435" spans="1:7" x14ac:dyDescent="0.2">
      <c r="A2435" s="234" t="s">
        <v>126</v>
      </c>
      <c r="B2435" s="235"/>
      <c r="C2435" s="235"/>
      <c r="D2435" s="235"/>
      <c r="E2435" s="235"/>
      <c r="F2435" s="235"/>
      <c r="G2435" s="155">
        <f>ROUND(G2433*G2434,2)</f>
        <v>162.24</v>
      </c>
    </row>
    <row r="2436" spans="1:7" x14ac:dyDescent="0.2">
      <c r="A2436" s="236"/>
      <c r="B2436" s="237"/>
      <c r="C2436" s="237"/>
      <c r="D2436" s="237"/>
      <c r="E2436" s="237"/>
      <c r="F2436" s="237"/>
      <c r="G2436" s="238"/>
    </row>
    <row r="2437" spans="1:7" ht="38.25" x14ac:dyDescent="0.2">
      <c r="A2437" s="147" t="s">
        <v>262</v>
      </c>
      <c r="B2437" s="148" t="s">
        <v>263</v>
      </c>
      <c r="C2437" s="149" t="s">
        <v>112</v>
      </c>
      <c r="D2437" s="149" t="s">
        <v>37</v>
      </c>
      <c r="E2437" s="150"/>
      <c r="F2437" s="146"/>
      <c r="G2437" s="151"/>
    </row>
    <row r="2438" spans="1:7" ht="25.5" x14ac:dyDescent="0.2">
      <c r="A2438" s="152">
        <v>6085</v>
      </c>
      <c r="B2438" s="153" t="s">
        <v>328</v>
      </c>
      <c r="C2438" s="145" t="s">
        <v>128</v>
      </c>
      <c r="D2438" s="145" t="s">
        <v>204</v>
      </c>
      <c r="E2438" s="150">
        <v>0.1666</v>
      </c>
      <c r="F2438" s="146">
        <v>12.51</v>
      </c>
      <c r="G2438" s="151">
        <v>2.08</v>
      </c>
    </row>
    <row r="2439" spans="1:7" x14ac:dyDescent="0.2">
      <c r="A2439" s="152" t="s">
        <v>231</v>
      </c>
      <c r="B2439" s="153" t="s">
        <v>232</v>
      </c>
      <c r="C2439" s="145" t="s">
        <v>112</v>
      </c>
      <c r="D2439" s="145" t="s">
        <v>115</v>
      </c>
      <c r="E2439" s="150">
        <v>6.6600000000000006E-2</v>
      </c>
      <c r="F2439" s="146">
        <v>23.33</v>
      </c>
      <c r="G2439" s="151">
        <v>1.55</v>
      </c>
    </row>
    <row r="2440" spans="1:7" ht="25.5" x14ac:dyDescent="0.2">
      <c r="A2440" s="152" t="s">
        <v>150</v>
      </c>
      <c r="B2440" s="153" t="s">
        <v>151</v>
      </c>
      <c r="C2440" s="145" t="s">
        <v>112</v>
      </c>
      <c r="D2440" s="145" t="s">
        <v>115</v>
      </c>
      <c r="E2440" s="150">
        <v>2.2200000000000001E-2</v>
      </c>
      <c r="F2440" s="146">
        <v>19.41</v>
      </c>
      <c r="G2440" s="151">
        <v>0.43</v>
      </c>
    </row>
    <row r="2441" spans="1:7" x14ac:dyDescent="0.2">
      <c r="A2441" s="234" t="s">
        <v>118</v>
      </c>
      <c r="B2441" s="235"/>
      <c r="C2441" s="235"/>
      <c r="D2441" s="235"/>
      <c r="E2441" s="235"/>
      <c r="F2441" s="235"/>
      <c r="G2441" s="154">
        <v>1.05</v>
      </c>
    </row>
    <row r="2442" spans="1:7" x14ac:dyDescent="0.2">
      <c r="A2442" s="234" t="s">
        <v>119</v>
      </c>
      <c r="B2442" s="235"/>
      <c r="C2442" s="235"/>
      <c r="D2442" s="235"/>
      <c r="E2442" s="235"/>
      <c r="F2442" s="235"/>
      <c r="G2442" s="154">
        <v>3.0200000000000005</v>
      </c>
    </row>
    <row r="2443" spans="1:7" x14ac:dyDescent="0.2">
      <c r="A2443" s="234" t="s">
        <v>120</v>
      </c>
      <c r="B2443" s="235"/>
      <c r="C2443" s="235"/>
      <c r="D2443" s="235"/>
      <c r="E2443" s="235"/>
      <c r="F2443" s="235"/>
      <c r="G2443" s="155">
        <v>4.07</v>
      </c>
    </row>
    <row r="2444" spans="1:7" x14ac:dyDescent="0.2">
      <c r="A2444" s="234" t="s">
        <v>1019</v>
      </c>
      <c r="B2444" s="235"/>
      <c r="C2444" s="235"/>
      <c r="D2444" s="235"/>
      <c r="E2444" s="235"/>
      <c r="F2444" s="235"/>
      <c r="G2444" s="154">
        <v>1.1999999999999995</v>
      </c>
    </row>
    <row r="2445" spans="1:7" x14ac:dyDescent="0.2">
      <c r="A2445" s="234" t="s">
        <v>121</v>
      </c>
      <c r="B2445" s="235"/>
      <c r="C2445" s="235"/>
      <c r="D2445" s="235"/>
      <c r="E2445" s="235"/>
      <c r="F2445" s="235"/>
      <c r="G2445" s="154">
        <v>1.1100000000000001</v>
      </c>
    </row>
    <row r="2446" spans="1:7" x14ac:dyDescent="0.2">
      <c r="A2446" s="234" t="s">
        <v>122</v>
      </c>
      <c r="B2446" s="235"/>
      <c r="C2446" s="235"/>
      <c r="D2446" s="235"/>
      <c r="E2446" s="235"/>
      <c r="F2446" s="235"/>
      <c r="G2446" s="154">
        <v>0</v>
      </c>
    </row>
    <row r="2447" spans="1:7" x14ac:dyDescent="0.2">
      <c r="A2447" s="234" t="s">
        <v>123</v>
      </c>
      <c r="B2447" s="235"/>
      <c r="C2447" s="235"/>
      <c r="D2447" s="235"/>
      <c r="E2447" s="235"/>
      <c r="F2447" s="235"/>
      <c r="G2447" s="154">
        <v>2.3099999999999996</v>
      </c>
    </row>
    <row r="2448" spans="1:7" x14ac:dyDescent="0.2">
      <c r="A2448" s="234" t="s">
        <v>124</v>
      </c>
      <c r="B2448" s="235"/>
      <c r="C2448" s="235"/>
      <c r="D2448" s="235"/>
      <c r="E2448" s="235"/>
      <c r="F2448" s="235"/>
      <c r="G2448" s="155">
        <f>ROUND(G2443+G2447,2)</f>
        <v>6.38</v>
      </c>
    </row>
    <row r="2449" spans="1:7" x14ac:dyDescent="0.2">
      <c r="A2449" s="234" t="s">
        <v>125</v>
      </c>
      <c r="B2449" s="235"/>
      <c r="C2449" s="235"/>
      <c r="D2449" s="235"/>
      <c r="E2449" s="235"/>
      <c r="F2449" s="235"/>
      <c r="G2449" s="154">
        <v>52</v>
      </c>
    </row>
    <row r="2450" spans="1:7" x14ac:dyDescent="0.2">
      <c r="A2450" s="234" t="s">
        <v>126</v>
      </c>
      <c r="B2450" s="235"/>
      <c r="C2450" s="235"/>
      <c r="D2450" s="235"/>
      <c r="E2450" s="235"/>
      <c r="F2450" s="235"/>
      <c r="G2450" s="155">
        <f>ROUND(G2448*G2449,2)</f>
        <v>331.76</v>
      </c>
    </row>
    <row r="2451" spans="1:7" x14ac:dyDescent="0.2">
      <c r="A2451" s="236"/>
      <c r="B2451" s="237"/>
      <c r="C2451" s="237"/>
      <c r="D2451" s="237"/>
      <c r="E2451" s="237"/>
      <c r="F2451" s="237"/>
      <c r="G2451" s="238"/>
    </row>
    <row r="2452" spans="1:7" ht="38.25" x14ac:dyDescent="0.2">
      <c r="A2452" s="147" t="s">
        <v>264</v>
      </c>
      <c r="B2452" s="148" t="s">
        <v>265</v>
      </c>
      <c r="C2452" s="149" t="s">
        <v>112</v>
      </c>
      <c r="D2452" s="149" t="s">
        <v>37</v>
      </c>
      <c r="E2452" s="150"/>
      <c r="F2452" s="146"/>
      <c r="G2452" s="151"/>
    </row>
    <row r="2453" spans="1:7" ht="25.5" x14ac:dyDescent="0.2">
      <c r="A2453" s="152">
        <v>7356</v>
      </c>
      <c r="B2453" s="153" t="s">
        <v>310</v>
      </c>
      <c r="C2453" s="145" t="s">
        <v>128</v>
      </c>
      <c r="D2453" s="145" t="s">
        <v>204</v>
      </c>
      <c r="E2453" s="150">
        <v>0.22850000000000001</v>
      </c>
      <c r="F2453" s="146">
        <v>33.590000000000003</v>
      </c>
      <c r="G2453" s="151">
        <v>7.68</v>
      </c>
    </row>
    <row r="2454" spans="1:7" x14ac:dyDescent="0.2">
      <c r="A2454" s="152" t="s">
        <v>231</v>
      </c>
      <c r="B2454" s="153" t="s">
        <v>232</v>
      </c>
      <c r="C2454" s="145" t="s">
        <v>112</v>
      </c>
      <c r="D2454" s="145" t="s">
        <v>115</v>
      </c>
      <c r="E2454" s="150">
        <v>0.16309999999999999</v>
      </c>
      <c r="F2454" s="146">
        <v>23.33</v>
      </c>
      <c r="G2454" s="151">
        <v>3.8</v>
      </c>
    </row>
    <row r="2455" spans="1:7" ht="25.5" x14ac:dyDescent="0.2">
      <c r="A2455" s="152" t="s">
        <v>150</v>
      </c>
      <c r="B2455" s="153" t="s">
        <v>151</v>
      </c>
      <c r="C2455" s="145" t="s">
        <v>112</v>
      </c>
      <c r="D2455" s="145" t="s">
        <v>115</v>
      </c>
      <c r="E2455" s="150">
        <v>5.4399999999999997E-2</v>
      </c>
      <c r="F2455" s="146">
        <v>19.41</v>
      </c>
      <c r="G2455" s="151">
        <v>1.06</v>
      </c>
    </row>
    <row r="2456" spans="1:7" x14ac:dyDescent="0.2">
      <c r="A2456" s="234" t="s">
        <v>118</v>
      </c>
      <c r="B2456" s="235"/>
      <c r="C2456" s="235"/>
      <c r="D2456" s="235"/>
      <c r="E2456" s="235"/>
      <c r="F2456" s="235"/>
      <c r="G2456" s="154">
        <v>2.56</v>
      </c>
    </row>
    <row r="2457" spans="1:7" x14ac:dyDescent="0.2">
      <c r="A2457" s="234" t="s">
        <v>119</v>
      </c>
      <c r="B2457" s="235"/>
      <c r="C2457" s="235"/>
      <c r="D2457" s="235"/>
      <c r="E2457" s="235"/>
      <c r="F2457" s="235"/>
      <c r="G2457" s="154">
        <v>9.9799999999999986</v>
      </c>
    </row>
    <row r="2458" spans="1:7" x14ac:dyDescent="0.2">
      <c r="A2458" s="234" t="s">
        <v>120</v>
      </c>
      <c r="B2458" s="235"/>
      <c r="C2458" s="235"/>
      <c r="D2458" s="235"/>
      <c r="E2458" s="235"/>
      <c r="F2458" s="235"/>
      <c r="G2458" s="155">
        <v>12.54</v>
      </c>
    </row>
    <row r="2459" spans="1:7" x14ac:dyDescent="0.2">
      <c r="A2459" s="234" t="s">
        <v>1019</v>
      </c>
      <c r="B2459" s="235"/>
      <c r="C2459" s="235"/>
      <c r="D2459" s="235"/>
      <c r="E2459" s="235"/>
      <c r="F2459" s="235"/>
      <c r="G2459" s="154">
        <v>2.94</v>
      </c>
    </row>
    <row r="2460" spans="1:7" x14ac:dyDescent="0.2">
      <c r="A2460" s="234" t="s">
        <v>121</v>
      </c>
      <c r="B2460" s="235"/>
      <c r="C2460" s="235"/>
      <c r="D2460" s="235"/>
      <c r="E2460" s="235"/>
      <c r="F2460" s="235"/>
      <c r="G2460" s="154">
        <v>3.2500000000000018</v>
      </c>
    </row>
    <row r="2461" spans="1:7" x14ac:dyDescent="0.2">
      <c r="A2461" s="234" t="s">
        <v>122</v>
      </c>
      <c r="B2461" s="235"/>
      <c r="C2461" s="235"/>
      <c r="D2461" s="235"/>
      <c r="E2461" s="235"/>
      <c r="F2461" s="235"/>
      <c r="G2461" s="154">
        <v>0</v>
      </c>
    </row>
    <row r="2462" spans="1:7" x14ac:dyDescent="0.2">
      <c r="A2462" s="234" t="s">
        <v>123</v>
      </c>
      <c r="B2462" s="235"/>
      <c r="C2462" s="235"/>
      <c r="D2462" s="235"/>
      <c r="E2462" s="235"/>
      <c r="F2462" s="235"/>
      <c r="G2462" s="154">
        <v>6.1900000000000013</v>
      </c>
    </row>
    <row r="2463" spans="1:7" x14ac:dyDescent="0.2">
      <c r="A2463" s="234" t="s">
        <v>124</v>
      </c>
      <c r="B2463" s="235"/>
      <c r="C2463" s="235"/>
      <c r="D2463" s="235"/>
      <c r="E2463" s="235"/>
      <c r="F2463" s="235"/>
      <c r="G2463" s="155">
        <f>ROUND(G2458+G2462,2)</f>
        <v>18.73</v>
      </c>
    </row>
    <row r="2464" spans="1:7" x14ac:dyDescent="0.2">
      <c r="A2464" s="234" t="s">
        <v>125</v>
      </c>
      <c r="B2464" s="235"/>
      <c r="C2464" s="235"/>
      <c r="D2464" s="235"/>
      <c r="E2464" s="235"/>
      <c r="F2464" s="235"/>
      <c r="G2464" s="154">
        <v>26</v>
      </c>
    </row>
    <row r="2465" spans="1:7" x14ac:dyDescent="0.2">
      <c r="A2465" s="234" t="s">
        <v>126</v>
      </c>
      <c r="B2465" s="235"/>
      <c r="C2465" s="235"/>
      <c r="D2465" s="235"/>
      <c r="E2465" s="235"/>
      <c r="F2465" s="235"/>
      <c r="G2465" s="155">
        <f>ROUND(G2463*G2464,2)</f>
        <v>486.98</v>
      </c>
    </row>
    <row r="2466" spans="1:7" x14ac:dyDescent="0.2">
      <c r="A2466" s="236"/>
      <c r="B2466" s="237"/>
      <c r="C2466" s="237"/>
      <c r="D2466" s="237"/>
      <c r="E2466" s="237"/>
      <c r="F2466" s="237"/>
      <c r="G2466" s="238"/>
    </row>
    <row r="2467" spans="1:7" ht="38.25" x14ac:dyDescent="0.2">
      <c r="A2467" s="147" t="s">
        <v>266</v>
      </c>
      <c r="B2467" s="148" t="s">
        <v>267</v>
      </c>
      <c r="C2467" s="149" t="s">
        <v>112</v>
      </c>
      <c r="D2467" s="149" t="s">
        <v>37</v>
      </c>
      <c r="E2467" s="150"/>
      <c r="F2467" s="146"/>
      <c r="G2467" s="151"/>
    </row>
    <row r="2468" spans="1:7" ht="25.5" x14ac:dyDescent="0.2">
      <c r="A2468" s="152">
        <v>3767</v>
      </c>
      <c r="B2468" s="153" t="s">
        <v>350</v>
      </c>
      <c r="C2468" s="145" t="s">
        <v>128</v>
      </c>
      <c r="D2468" s="145" t="s">
        <v>35</v>
      </c>
      <c r="E2468" s="150">
        <v>8.0199999999999994E-2</v>
      </c>
      <c r="F2468" s="146">
        <v>1.35</v>
      </c>
      <c r="G2468" s="151">
        <v>0.11</v>
      </c>
    </row>
    <row r="2469" spans="1:7" ht="25.5" x14ac:dyDescent="0.2">
      <c r="A2469" s="152">
        <v>43626</v>
      </c>
      <c r="B2469" s="153" t="s">
        <v>351</v>
      </c>
      <c r="C2469" s="145" t="s">
        <v>128</v>
      </c>
      <c r="D2469" s="145" t="s">
        <v>39</v>
      </c>
      <c r="E2469" s="150">
        <v>1.3389</v>
      </c>
      <c r="F2469" s="146">
        <v>4</v>
      </c>
      <c r="G2469" s="151">
        <v>5.36</v>
      </c>
    </row>
    <row r="2470" spans="1:7" x14ac:dyDescent="0.2">
      <c r="A2470" s="152" t="s">
        <v>231</v>
      </c>
      <c r="B2470" s="153" t="s">
        <v>232</v>
      </c>
      <c r="C2470" s="145" t="s">
        <v>112</v>
      </c>
      <c r="D2470" s="145" t="s">
        <v>115</v>
      </c>
      <c r="E2470" s="150">
        <v>0.36099999999999999</v>
      </c>
      <c r="F2470" s="146">
        <v>23.33</v>
      </c>
      <c r="G2470" s="151">
        <v>8.42</v>
      </c>
    </row>
    <row r="2471" spans="1:7" ht="25.5" x14ac:dyDescent="0.2">
      <c r="A2471" s="152" t="s">
        <v>150</v>
      </c>
      <c r="B2471" s="153" t="s">
        <v>151</v>
      </c>
      <c r="C2471" s="145" t="s">
        <v>112</v>
      </c>
      <c r="D2471" s="145" t="s">
        <v>115</v>
      </c>
      <c r="E2471" s="150">
        <v>0.1203</v>
      </c>
      <c r="F2471" s="146">
        <v>19.41</v>
      </c>
      <c r="G2471" s="151">
        <v>2.34</v>
      </c>
    </row>
    <row r="2472" spans="1:7" x14ac:dyDescent="0.2">
      <c r="A2472" s="234" t="s">
        <v>118</v>
      </c>
      <c r="B2472" s="235"/>
      <c r="C2472" s="235"/>
      <c r="D2472" s="235"/>
      <c r="E2472" s="235"/>
      <c r="F2472" s="235"/>
      <c r="G2472" s="154">
        <v>5.66</v>
      </c>
    </row>
    <row r="2473" spans="1:7" x14ac:dyDescent="0.2">
      <c r="A2473" s="234" t="s">
        <v>119</v>
      </c>
      <c r="B2473" s="235"/>
      <c r="C2473" s="235"/>
      <c r="D2473" s="235"/>
      <c r="E2473" s="235"/>
      <c r="F2473" s="235"/>
      <c r="G2473" s="154">
        <v>10.559999999999999</v>
      </c>
    </row>
    <row r="2474" spans="1:7" x14ac:dyDescent="0.2">
      <c r="A2474" s="234" t="s">
        <v>120</v>
      </c>
      <c r="B2474" s="235"/>
      <c r="C2474" s="235"/>
      <c r="D2474" s="235"/>
      <c r="E2474" s="235"/>
      <c r="F2474" s="235"/>
      <c r="G2474" s="155">
        <v>16.22</v>
      </c>
    </row>
    <row r="2475" spans="1:7" x14ac:dyDescent="0.2">
      <c r="A2475" s="234" t="s">
        <v>1019</v>
      </c>
      <c r="B2475" s="235"/>
      <c r="C2475" s="235"/>
      <c r="D2475" s="235"/>
      <c r="E2475" s="235"/>
      <c r="F2475" s="235"/>
      <c r="G2475" s="154">
        <v>6.5200000000000031</v>
      </c>
    </row>
    <row r="2476" spans="1:7" x14ac:dyDescent="0.2">
      <c r="A2476" s="234" t="s">
        <v>121</v>
      </c>
      <c r="B2476" s="235"/>
      <c r="C2476" s="235"/>
      <c r="D2476" s="235"/>
      <c r="E2476" s="235"/>
      <c r="F2476" s="235"/>
      <c r="G2476" s="154">
        <v>4.7699999999999996</v>
      </c>
    </row>
    <row r="2477" spans="1:7" x14ac:dyDescent="0.2">
      <c r="A2477" s="234" t="s">
        <v>122</v>
      </c>
      <c r="B2477" s="235"/>
      <c r="C2477" s="235"/>
      <c r="D2477" s="235"/>
      <c r="E2477" s="235"/>
      <c r="F2477" s="235"/>
      <c r="G2477" s="154">
        <v>0</v>
      </c>
    </row>
    <row r="2478" spans="1:7" x14ac:dyDescent="0.2">
      <c r="A2478" s="234" t="s">
        <v>123</v>
      </c>
      <c r="B2478" s="235"/>
      <c r="C2478" s="235"/>
      <c r="D2478" s="235"/>
      <c r="E2478" s="235"/>
      <c r="F2478" s="235"/>
      <c r="G2478" s="154">
        <v>11.290000000000003</v>
      </c>
    </row>
    <row r="2479" spans="1:7" x14ac:dyDescent="0.2">
      <c r="A2479" s="234" t="s">
        <v>124</v>
      </c>
      <c r="B2479" s="235"/>
      <c r="C2479" s="235"/>
      <c r="D2479" s="235"/>
      <c r="E2479" s="235"/>
      <c r="F2479" s="235"/>
      <c r="G2479" s="155">
        <f>ROUND(G2474+G2478,2)</f>
        <v>27.51</v>
      </c>
    </row>
    <row r="2480" spans="1:7" x14ac:dyDescent="0.2">
      <c r="A2480" s="234" t="s">
        <v>125</v>
      </c>
      <c r="B2480" s="235"/>
      <c r="C2480" s="235"/>
      <c r="D2480" s="235"/>
      <c r="E2480" s="235"/>
      <c r="F2480" s="235"/>
      <c r="G2480" s="154">
        <v>26</v>
      </c>
    </row>
    <row r="2481" spans="1:7" x14ac:dyDescent="0.2">
      <c r="A2481" s="234" t="s">
        <v>126</v>
      </c>
      <c r="B2481" s="235"/>
      <c r="C2481" s="235"/>
      <c r="D2481" s="235"/>
      <c r="E2481" s="235"/>
      <c r="F2481" s="235"/>
      <c r="G2481" s="155">
        <f>ROUND(G2479*G2480,2)</f>
        <v>715.26</v>
      </c>
    </row>
    <row r="2482" spans="1:7" x14ac:dyDescent="0.2">
      <c r="A2482" s="236"/>
      <c r="B2482" s="237"/>
      <c r="C2482" s="237"/>
      <c r="D2482" s="237"/>
      <c r="E2482" s="237"/>
      <c r="F2482" s="237"/>
      <c r="G2482" s="238"/>
    </row>
    <row r="2483" spans="1:7" ht="102" x14ac:dyDescent="0.2">
      <c r="A2483" s="147" t="s">
        <v>1004</v>
      </c>
      <c r="B2483" s="148" t="s">
        <v>1006</v>
      </c>
      <c r="C2483" s="149" t="s">
        <v>112</v>
      </c>
      <c r="D2483" s="149" t="s">
        <v>37</v>
      </c>
      <c r="E2483" s="150"/>
      <c r="F2483" s="146"/>
      <c r="G2483" s="151"/>
    </row>
    <row r="2484" spans="1:7" ht="76.5" x14ac:dyDescent="0.2">
      <c r="A2484" s="152" t="s">
        <v>1057</v>
      </c>
      <c r="B2484" s="153" t="s">
        <v>1058</v>
      </c>
      <c r="C2484" s="145" t="s">
        <v>112</v>
      </c>
      <c r="D2484" s="145" t="s">
        <v>38</v>
      </c>
      <c r="E2484" s="150">
        <v>3.9300000000000002E-2</v>
      </c>
      <c r="F2484" s="146">
        <v>522.61</v>
      </c>
      <c r="G2484" s="151">
        <v>20.54</v>
      </c>
    </row>
    <row r="2485" spans="1:7" x14ac:dyDescent="0.2">
      <c r="A2485" s="152" t="s">
        <v>186</v>
      </c>
      <c r="B2485" s="153" t="s">
        <v>187</v>
      </c>
      <c r="C2485" s="145" t="s">
        <v>112</v>
      </c>
      <c r="D2485" s="145" t="s">
        <v>115</v>
      </c>
      <c r="E2485" s="150">
        <v>1.2450000000000001</v>
      </c>
      <c r="F2485" s="146">
        <v>21.66</v>
      </c>
      <c r="G2485" s="151">
        <v>26.96</v>
      </c>
    </row>
    <row r="2486" spans="1:7" ht="25.5" x14ac:dyDescent="0.2">
      <c r="A2486" s="152" t="s">
        <v>150</v>
      </c>
      <c r="B2486" s="153" t="s">
        <v>151</v>
      </c>
      <c r="C2486" s="145" t="s">
        <v>112</v>
      </c>
      <c r="D2486" s="145" t="s">
        <v>115</v>
      </c>
      <c r="E2486" s="150">
        <v>1.2450000000000001</v>
      </c>
      <c r="F2486" s="146">
        <v>19.41</v>
      </c>
      <c r="G2486" s="151">
        <v>24.17</v>
      </c>
    </row>
    <row r="2487" spans="1:7" x14ac:dyDescent="0.2">
      <c r="A2487" s="234" t="s">
        <v>118</v>
      </c>
      <c r="B2487" s="235"/>
      <c r="C2487" s="235"/>
      <c r="D2487" s="235"/>
      <c r="E2487" s="235"/>
      <c r="F2487" s="235"/>
      <c r="G2487" s="154">
        <v>30.26</v>
      </c>
    </row>
    <row r="2488" spans="1:7" x14ac:dyDescent="0.2">
      <c r="A2488" s="234" t="s">
        <v>119</v>
      </c>
      <c r="B2488" s="235"/>
      <c r="C2488" s="235"/>
      <c r="D2488" s="235"/>
      <c r="E2488" s="235"/>
      <c r="F2488" s="235"/>
      <c r="G2488" s="154">
        <v>41.41</v>
      </c>
    </row>
    <row r="2489" spans="1:7" x14ac:dyDescent="0.2">
      <c r="A2489" s="234" t="s">
        <v>120</v>
      </c>
      <c r="B2489" s="235"/>
      <c r="C2489" s="235"/>
      <c r="D2489" s="235"/>
      <c r="E2489" s="235"/>
      <c r="F2489" s="235"/>
      <c r="G2489" s="155">
        <v>71.67</v>
      </c>
    </row>
    <row r="2490" spans="1:7" x14ac:dyDescent="0.2">
      <c r="A2490" s="234" t="s">
        <v>1019</v>
      </c>
      <c r="B2490" s="235"/>
      <c r="C2490" s="235"/>
      <c r="D2490" s="235"/>
      <c r="E2490" s="235"/>
      <c r="F2490" s="235"/>
      <c r="G2490" s="154">
        <v>34.800000000000011</v>
      </c>
    </row>
    <row r="2491" spans="1:7" x14ac:dyDescent="0.2">
      <c r="A2491" s="234" t="s">
        <v>121</v>
      </c>
      <c r="B2491" s="235"/>
      <c r="C2491" s="235"/>
      <c r="D2491" s="235"/>
      <c r="E2491" s="235"/>
      <c r="F2491" s="235"/>
      <c r="G2491" s="154">
        <v>22.36</v>
      </c>
    </row>
    <row r="2492" spans="1:7" x14ac:dyDescent="0.2">
      <c r="A2492" s="234" t="s">
        <v>122</v>
      </c>
      <c r="B2492" s="235"/>
      <c r="C2492" s="235"/>
      <c r="D2492" s="235"/>
      <c r="E2492" s="235"/>
      <c r="F2492" s="235"/>
      <c r="G2492" s="154">
        <v>0</v>
      </c>
    </row>
    <row r="2493" spans="1:7" x14ac:dyDescent="0.2">
      <c r="A2493" s="234" t="s">
        <v>123</v>
      </c>
      <c r="B2493" s="235"/>
      <c r="C2493" s="235"/>
      <c r="D2493" s="235"/>
      <c r="E2493" s="235"/>
      <c r="F2493" s="235"/>
      <c r="G2493" s="154">
        <v>57.160000000000011</v>
      </c>
    </row>
    <row r="2494" spans="1:7" x14ac:dyDescent="0.2">
      <c r="A2494" s="234" t="s">
        <v>124</v>
      </c>
      <c r="B2494" s="235"/>
      <c r="C2494" s="235"/>
      <c r="D2494" s="235"/>
      <c r="E2494" s="235"/>
      <c r="F2494" s="235"/>
      <c r="G2494" s="155">
        <f>ROUND(G2489+G2493,2)</f>
        <v>128.83000000000001</v>
      </c>
    </row>
    <row r="2495" spans="1:7" x14ac:dyDescent="0.2">
      <c r="A2495" s="234" t="s">
        <v>125</v>
      </c>
      <c r="B2495" s="235"/>
      <c r="C2495" s="235"/>
      <c r="D2495" s="235"/>
      <c r="E2495" s="235"/>
      <c r="F2495" s="235"/>
      <c r="G2495" s="154">
        <v>26</v>
      </c>
    </row>
    <row r="2496" spans="1:7" x14ac:dyDescent="0.2">
      <c r="A2496" s="234" t="s">
        <v>126</v>
      </c>
      <c r="B2496" s="235"/>
      <c r="C2496" s="235"/>
      <c r="D2496" s="235"/>
      <c r="E2496" s="235"/>
      <c r="F2496" s="235"/>
      <c r="G2496" s="155">
        <f>ROUND(G2494*G2495,2)</f>
        <v>3349.58</v>
      </c>
    </row>
    <row r="2497" spans="1:7" x14ac:dyDescent="0.2">
      <c r="A2497" s="236"/>
      <c r="B2497" s="237"/>
      <c r="C2497" s="237"/>
      <c r="D2497" s="237"/>
      <c r="E2497" s="237"/>
      <c r="F2497" s="237"/>
      <c r="G2497" s="238"/>
    </row>
    <row r="2498" spans="1:7" x14ac:dyDescent="0.2">
      <c r="A2498" s="147">
        <v>15</v>
      </c>
      <c r="B2498" s="232" t="s">
        <v>539</v>
      </c>
      <c r="C2498" s="232"/>
      <c r="D2498" s="232"/>
      <c r="E2498" s="232"/>
      <c r="F2498" s="232"/>
      <c r="G2498" s="233"/>
    </row>
    <row r="2499" spans="1:7" x14ac:dyDescent="0.2">
      <c r="A2499" s="147" t="s">
        <v>540</v>
      </c>
      <c r="B2499" s="232" t="s">
        <v>272</v>
      </c>
      <c r="C2499" s="232"/>
      <c r="D2499" s="232"/>
      <c r="E2499" s="232"/>
      <c r="F2499" s="232"/>
      <c r="G2499" s="233"/>
    </row>
    <row r="2500" spans="1:7" x14ac:dyDescent="0.2">
      <c r="A2500" s="147" t="s">
        <v>273</v>
      </c>
      <c r="B2500" s="148" t="s">
        <v>274</v>
      </c>
      <c r="C2500" s="149" t="s">
        <v>112</v>
      </c>
      <c r="D2500" s="149" t="s">
        <v>37</v>
      </c>
      <c r="E2500" s="150"/>
      <c r="F2500" s="146"/>
      <c r="G2500" s="151"/>
    </row>
    <row r="2501" spans="1:7" ht="25.5" x14ac:dyDescent="0.2">
      <c r="A2501" s="152" t="s">
        <v>150</v>
      </c>
      <c r="B2501" s="153" t="s">
        <v>151</v>
      </c>
      <c r="C2501" s="145" t="s">
        <v>112</v>
      </c>
      <c r="D2501" s="145" t="s">
        <v>115</v>
      </c>
      <c r="E2501" s="150">
        <v>0.7</v>
      </c>
      <c r="F2501" s="146">
        <v>19.41</v>
      </c>
      <c r="G2501" s="151">
        <v>13.59</v>
      </c>
    </row>
    <row r="2502" spans="1:7" x14ac:dyDescent="0.2">
      <c r="A2502" s="234" t="s">
        <v>118</v>
      </c>
      <c r="B2502" s="235"/>
      <c r="C2502" s="235"/>
      <c r="D2502" s="235"/>
      <c r="E2502" s="235"/>
      <c r="F2502" s="235"/>
      <c r="G2502" s="154">
        <v>7.1499999999999995</v>
      </c>
    </row>
    <row r="2503" spans="1:7" x14ac:dyDescent="0.2">
      <c r="A2503" s="234" t="s">
        <v>119</v>
      </c>
      <c r="B2503" s="235"/>
      <c r="C2503" s="235"/>
      <c r="D2503" s="235"/>
      <c r="E2503" s="235"/>
      <c r="F2503" s="235"/>
      <c r="G2503" s="154">
        <v>6.44</v>
      </c>
    </row>
    <row r="2504" spans="1:7" x14ac:dyDescent="0.2">
      <c r="A2504" s="234" t="s">
        <v>120</v>
      </c>
      <c r="B2504" s="235"/>
      <c r="C2504" s="235"/>
      <c r="D2504" s="235"/>
      <c r="E2504" s="235"/>
      <c r="F2504" s="235"/>
      <c r="G2504" s="155">
        <v>13.59</v>
      </c>
    </row>
    <row r="2505" spans="1:7" x14ac:dyDescent="0.2">
      <c r="A2505" s="234" t="s">
        <v>1019</v>
      </c>
      <c r="B2505" s="235"/>
      <c r="C2505" s="235"/>
      <c r="D2505" s="235"/>
      <c r="E2505" s="235"/>
      <c r="F2505" s="235"/>
      <c r="G2505" s="154">
        <v>8.2200000000000006</v>
      </c>
    </row>
    <row r="2506" spans="1:7" x14ac:dyDescent="0.2">
      <c r="A2506" s="234" t="s">
        <v>121</v>
      </c>
      <c r="B2506" s="235"/>
      <c r="C2506" s="235"/>
      <c r="D2506" s="235"/>
      <c r="E2506" s="235"/>
      <c r="F2506" s="235"/>
      <c r="G2506" s="154">
        <v>4.58</v>
      </c>
    </row>
    <row r="2507" spans="1:7" x14ac:dyDescent="0.2">
      <c r="A2507" s="234" t="s">
        <v>122</v>
      </c>
      <c r="B2507" s="235"/>
      <c r="C2507" s="235"/>
      <c r="D2507" s="235"/>
      <c r="E2507" s="235"/>
      <c r="F2507" s="235"/>
      <c r="G2507" s="154">
        <v>0</v>
      </c>
    </row>
    <row r="2508" spans="1:7" x14ac:dyDescent="0.2">
      <c r="A2508" s="234" t="s">
        <v>123</v>
      </c>
      <c r="B2508" s="235"/>
      <c r="C2508" s="235"/>
      <c r="D2508" s="235"/>
      <c r="E2508" s="235"/>
      <c r="F2508" s="235"/>
      <c r="G2508" s="154">
        <v>12.8</v>
      </c>
    </row>
    <row r="2509" spans="1:7" x14ac:dyDescent="0.2">
      <c r="A2509" s="234" t="s">
        <v>124</v>
      </c>
      <c r="B2509" s="235"/>
      <c r="C2509" s="235"/>
      <c r="D2509" s="235"/>
      <c r="E2509" s="235"/>
      <c r="F2509" s="235"/>
      <c r="G2509" s="155">
        <f>ROUND(G2504+G2508,2)</f>
        <v>26.39</v>
      </c>
    </row>
    <row r="2510" spans="1:7" x14ac:dyDescent="0.2">
      <c r="A2510" s="234" t="s">
        <v>125</v>
      </c>
      <c r="B2510" s="235"/>
      <c r="C2510" s="235"/>
      <c r="D2510" s="235"/>
      <c r="E2510" s="235"/>
      <c r="F2510" s="235"/>
      <c r="G2510" s="154">
        <v>480.75</v>
      </c>
    </row>
    <row r="2511" spans="1:7" x14ac:dyDescent="0.2">
      <c r="A2511" s="234" t="s">
        <v>126</v>
      </c>
      <c r="B2511" s="235"/>
      <c r="C2511" s="235"/>
      <c r="D2511" s="235"/>
      <c r="E2511" s="235"/>
      <c r="F2511" s="235"/>
      <c r="G2511" s="155">
        <f>ROUND(G2509*G2510,2)</f>
        <v>12686.99</v>
      </c>
    </row>
    <row r="2512" spans="1:7" x14ac:dyDescent="0.2">
      <c r="A2512" s="236"/>
      <c r="B2512" s="237"/>
      <c r="C2512" s="237"/>
      <c r="D2512" s="237"/>
      <c r="E2512" s="237"/>
      <c r="F2512" s="237"/>
      <c r="G2512" s="238"/>
    </row>
    <row r="2513" spans="1:7" ht="25.5" x14ac:dyDescent="0.2">
      <c r="A2513" s="166" t="s">
        <v>275</v>
      </c>
      <c r="B2513" s="167" t="s">
        <v>276</v>
      </c>
      <c r="C2513" s="168" t="s">
        <v>112</v>
      </c>
      <c r="D2513" s="168" t="s">
        <v>37</v>
      </c>
      <c r="E2513" s="169"/>
      <c r="F2513" s="170"/>
      <c r="G2513" s="171"/>
    </row>
    <row r="2514" spans="1:7" ht="25.5" x14ac:dyDescent="0.2">
      <c r="A2514" s="172" t="s">
        <v>150</v>
      </c>
      <c r="B2514" s="173" t="s">
        <v>151</v>
      </c>
      <c r="C2514" s="174" t="s">
        <v>112</v>
      </c>
      <c r="D2514" s="174" t="s">
        <v>115</v>
      </c>
      <c r="E2514" s="169">
        <v>0.75</v>
      </c>
      <c r="F2514" s="170">
        <v>19.41</v>
      </c>
      <c r="G2514" s="171">
        <v>14.56</v>
      </c>
    </row>
    <row r="2515" spans="1:7" x14ac:dyDescent="0.2">
      <c r="A2515" s="263" t="s">
        <v>118</v>
      </c>
      <c r="B2515" s="264"/>
      <c r="C2515" s="264"/>
      <c r="D2515" s="264"/>
      <c r="E2515" s="264"/>
      <c r="F2515" s="264"/>
      <c r="G2515" s="175">
        <v>7.66</v>
      </c>
    </row>
    <row r="2516" spans="1:7" x14ac:dyDescent="0.2">
      <c r="A2516" s="263" t="s">
        <v>119</v>
      </c>
      <c r="B2516" s="264"/>
      <c r="C2516" s="264"/>
      <c r="D2516" s="264"/>
      <c r="E2516" s="264"/>
      <c r="F2516" s="264"/>
      <c r="G2516" s="175">
        <v>6.9</v>
      </c>
    </row>
    <row r="2517" spans="1:7" x14ac:dyDescent="0.2">
      <c r="A2517" s="263" t="s">
        <v>120</v>
      </c>
      <c r="B2517" s="264"/>
      <c r="C2517" s="264"/>
      <c r="D2517" s="264"/>
      <c r="E2517" s="264"/>
      <c r="F2517" s="264"/>
      <c r="G2517" s="165">
        <v>14.56</v>
      </c>
    </row>
    <row r="2518" spans="1:7" x14ac:dyDescent="0.2">
      <c r="A2518" s="263" t="s">
        <v>1019</v>
      </c>
      <c r="B2518" s="264"/>
      <c r="C2518" s="264"/>
      <c r="D2518" s="264"/>
      <c r="E2518" s="264"/>
      <c r="F2518" s="264"/>
      <c r="G2518" s="175">
        <v>8.8000000002235179</v>
      </c>
    </row>
    <row r="2519" spans="1:7" x14ac:dyDescent="0.2">
      <c r="A2519" s="263" t="s">
        <v>121</v>
      </c>
      <c r="B2519" s="264"/>
      <c r="C2519" s="264"/>
      <c r="D2519" s="264"/>
      <c r="E2519" s="264"/>
      <c r="F2519" s="264"/>
      <c r="G2519" s="175">
        <v>4.91</v>
      </c>
    </row>
    <row r="2520" spans="1:7" x14ac:dyDescent="0.2">
      <c r="A2520" s="263" t="s">
        <v>122</v>
      </c>
      <c r="B2520" s="264"/>
      <c r="C2520" s="264"/>
      <c r="D2520" s="264"/>
      <c r="E2520" s="264"/>
      <c r="F2520" s="264"/>
      <c r="G2520" s="175">
        <v>0</v>
      </c>
    </row>
    <row r="2521" spans="1:7" x14ac:dyDescent="0.2">
      <c r="A2521" s="263" t="s">
        <v>123</v>
      </c>
      <c r="B2521" s="264"/>
      <c r="C2521" s="264"/>
      <c r="D2521" s="264"/>
      <c r="E2521" s="264"/>
      <c r="F2521" s="264"/>
      <c r="G2521" s="175">
        <v>13.709999999999999</v>
      </c>
    </row>
    <row r="2522" spans="1:7" x14ac:dyDescent="0.2">
      <c r="A2522" s="263" t="s">
        <v>124</v>
      </c>
      <c r="B2522" s="264"/>
      <c r="C2522" s="264"/>
      <c r="D2522" s="264"/>
      <c r="E2522" s="264"/>
      <c r="F2522" s="264"/>
      <c r="G2522" s="165">
        <v>28.27</v>
      </c>
    </row>
    <row r="2523" spans="1:7" x14ac:dyDescent="0.2">
      <c r="A2523" s="263" t="s">
        <v>125</v>
      </c>
      <c r="B2523" s="264"/>
      <c r="C2523" s="264"/>
      <c r="D2523" s="264"/>
      <c r="E2523" s="264"/>
      <c r="F2523" s="264"/>
      <c r="G2523" s="175">
        <v>457.54</v>
      </c>
    </row>
    <row r="2524" spans="1:7" x14ac:dyDescent="0.2">
      <c r="A2524" s="265" t="s">
        <v>126</v>
      </c>
      <c r="B2524" s="266"/>
      <c r="C2524" s="266"/>
      <c r="D2524" s="266"/>
      <c r="E2524" s="266"/>
      <c r="F2524" s="267"/>
      <c r="G2524" s="165">
        <v>12934.66</v>
      </c>
    </row>
  </sheetData>
  <mergeCells count="1698">
    <mergeCell ref="A2520:F2520"/>
    <mergeCell ref="A2521:F2521"/>
    <mergeCell ref="A2522:F2522"/>
    <mergeCell ref="A2523:F2523"/>
    <mergeCell ref="A2524:F2524"/>
    <mergeCell ref="A2515:F2515"/>
    <mergeCell ref="A2516:F2516"/>
    <mergeCell ref="A2517:F2517"/>
    <mergeCell ref="A2518:F2518"/>
    <mergeCell ref="A2509:F2509"/>
    <mergeCell ref="A2510:F2510"/>
    <mergeCell ref="A2511:F2511"/>
    <mergeCell ref="A2512:G2512"/>
    <mergeCell ref="A2490:F2490"/>
    <mergeCell ref="A2491:F2491"/>
    <mergeCell ref="A2492:F2492"/>
    <mergeCell ref="A2493:F2493"/>
    <mergeCell ref="A2494:F2494"/>
    <mergeCell ref="A2495:F2495"/>
    <mergeCell ref="A2496:F2496"/>
    <mergeCell ref="A2497:G2497"/>
    <mergeCell ref="B2498:G2498"/>
    <mergeCell ref="B2499:G2499"/>
    <mergeCell ref="A2502:F2502"/>
    <mergeCell ref="A2503:F2503"/>
    <mergeCell ref="A2504:F2504"/>
    <mergeCell ref="A2505:F2505"/>
    <mergeCell ref="A2506:F2506"/>
    <mergeCell ref="A2507:F2507"/>
    <mergeCell ref="A2508:F2508"/>
    <mergeCell ref="A2519:F2519"/>
    <mergeCell ref="A2464:F2464"/>
    <mergeCell ref="A2465:F2465"/>
    <mergeCell ref="A2466:G2466"/>
    <mergeCell ref="A2472:F2472"/>
    <mergeCell ref="A2473:F2473"/>
    <mergeCell ref="A2474:F2474"/>
    <mergeCell ref="A2475:F2475"/>
    <mergeCell ref="A2476:F2476"/>
    <mergeCell ref="A2477:F2477"/>
    <mergeCell ref="A2478:F2478"/>
    <mergeCell ref="A2479:F2479"/>
    <mergeCell ref="A2480:F2480"/>
    <mergeCell ref="A2481:F2481"/>
    <mergeCell ref="A2482:G2482"/>
    <mergeCell ref="A2487:F2487"/>
    <mergeCell ref="A2488:F2488"/>
    <mergeCell ref="A2489:F2489"/>
    <mergeCell ref="A2443:F2443"/>
    <mergeCell ref="A2444:F2444"/>
    <mergeCell ref="A2445:F2445"/>
    <mergeCell ref="A2446:F2446"/>
    <mergeCell ref="A2447:F2447"/>
    <mergeCell ref="A2448:F2448"/>
    <mergeCell ref="A2449:F2449"/>
    <mergeCell ref="A2450:F2450"/>
    <mergeCell ref="A2451:G2451"/>
    <mergeCell ref="A2456:F2456"/>
    <mergeCell ref="A2457:F2457"/>
    <mergeCell ref="A2458:F2458"/>
    <mergeCell ref="A2459:F2459"/>
    <mergeCell ref="A2460:F2460"/>
    <mergeCell ref="A2461:F2461"/>
    <mergeCell ref="A2462:F2462"/>
    <mergeCell ref="A2463:F2463"/>
    <mergeCell ref="A2418:F2418"/>
    <mergeCell ref="A2419:F2419"/>
    <mergeCell ref="A2420:G2420"/>
    <mergeCell ref="B2421:G2421"/>
    <mergeCell ref="A2426:F2426"/>
    <mergeCell ref="A2427:F2427"/>
    <mergeCell ref="A2428:F2428"/>
    <mergeCell ref="A2429:F2429"/>
    <mergeCell ref="A2430:F2430"/>
    <mergeCell ref="A2431:F2431"/>
    <mergeCell ref="A2432:F2432"/>
    <mergeCell ref="A2433:F2433"/>
    <mergeCell ref="A2434:F2434"/>
    <mergeCell ref="A2435:F2435"/>
    <mergeCell ref="A2436:G2436"/>
    <mergeCell ref="A2441:F2441"/>
    <mergeCell ref="A2442:F2442"/>
    <mergeCell ref="A2399:F2399"/>
    <mergeCell ref="A2400:F2400"/>
    <mergeCell ref="A2401:F2401"/>
    <mergeCell ref="A2402:F2402"/>
    <mergeCell ref="A2403:F2403"/>
    <mergeCell ref="A2404:F2404"/>
    <mergeCell ref="A2405:F2405"/>
    <mergeCell ref="A2406:F2406"/>
    <mergeCell ref="A2407:G2407"/>
    <mergeCell ref="A2410:F2410"/>
    <mergeCell ref="A2411:F2411"/>
    <mergeCell ref="A2412:F2412"/>
    <mergeCell ref="A2413:F2413"/>
    <mergeCell ref="A2414:F2414"/>
    <mergeCell ref="A2415:F2415"/>
    <mergeCell ref="A2416:F2416"/>
    <mergeCell ref="A2417:F2417"/>
    <mergeCell ref="A2390:F2390"/>
    <mergeCell ref="A2391:F2391"/>
    <mergeCell ref="A2392:G2392"/>
    <mergeCell ref="A2393:G2393"/>
    <mergeCell ref="B2394:G2394"/>
    <mergeCell ref="A2397:F2397"/>
    <mergeCell ref="A2398:F2398"/>
    <mergeCell ref="A2367:F2367"/>
    <mergeCell ref="A2368:F2368"/>
    <mergeCell ref="A2369:F2369"/>
    <mergeCell ref="A2370:F2370"/>
    <mergeCell ref="A2371:F2371"/>
    <mergeCell ref="A2372:F2372"/>
    <mergeCell ref="A2373:F2373"/>
    <mergeCell ref="A2374:F2374"/>
    <mergeCell ref="A2375:G2375"/>
    <mergeCell ref="A2382:F2382"/>
    <mergeCell ref="A2383:F2383"/>
    <mergeCell ref="A2384:F2384"/>
    <mergeCell ref="A2385:F2385"/>
    <mergeCell ref="A2386:F2386"/>
    <mergeCell ref="A2387:F2387"/>
    <mergeCell ref="A2388:F2388"/>
    <mergeCell ref="A2389:F2389"/>
    <mergeCell ref="A2324:F2324"/>
    <mergeCell ref="A2325:F2325"/>
    <mergeCell ref="A2326:G2326"/>
    <mergeCell ref="B2327:G2327"/>
    <mergeCell ref="B2328:G2328"/>
    <mergeCell ref="A2333:F2333"/>
    <mergeCell ref="A2356:F2356"/>
    <mergeCell ref="A2357:F2357"/>
    <mergeCell ref="A2358:F2358"/>
    <mergeCell ref="A2359:G2359"/>
    <mergeCell ref="A2360:G2360"/>
    <mergeCell ref="A2365:F2365"/>
    <mergeCell ref="A2366:F2366"/>
    <mergeCell ref="A2334:F2334"/>
    <mergeCell ref="A2335:F2335"/>
    <mergeCell ref="A2336:F2336"/>
    <mergeCell ref="A2337:F2337"/>
    <mergeCell ref="A2338:F2338"/>
    <mergeCell ref="A2339:F2339"/>
    <mergeCell ref="A2340:F2340"/>
    <mergeCell ref="A2341:F2341"/>
    <mergeCell ref="A2342:F2342"/>
    <mergeCell ref="A2343:G2343"/>
    <mergeCell ref="A2349:F2349"/>
    <mergeCell ref="A2350:F2350"/>
    <mergeCell ref="A2351:F2351"/>
    <mergeCell ref="A2352:F2352"/>
    <mergeCell ref="A2353:F2353"/>
    <mergeCell ref="A2354:F2354"/>
    <mergeCell ref="A2355:F2355"/>
    <mergeCell ref="A2303:F2303"/>
    <mergeCell ref="A2304:F2304"/>
    <mergeCell ref="A2305:F2305"/>
    <mergeCell ref="A2306:F2306"/>
    <mergeCell ref="A2307:F2307"/>
    <mergeCell ref="A2308:F2308"/>
    <mergeCell ref="A2309:F2309"/>
    <mergeCell ref="A2310:G2310"/>
    <mergeCell ref="B2311:G2311"/>
    <mergeCell ref="A2316:F2316"/>
    <mergeCell ref="A2317:F2317"/>
    <mergeCell ref="A2318:F2318"/>
    <mergeCell ref="A2319:F2319"/>
    <mergeCell ref="A2320:F2320"/>
    <mergeCell ref="A2321:F2321"/>
    <mergeCell ref="A2322:F2322"/>
    <mergeCell ref="A2323:F2323"/>
    <mergeCell ref="A2274:F2274"/>
    <mergeCell ref="A2275:F2275"/>
    <mergeCell ref="A2276:G2276"/>
    <mergeCell ref="A2284:F2284"/>
    <mergeCell ref="A2285:F2285"/>
    <mergeCell ref="A2286:F2286"/>
    <mergeCell ref="A2287:F2287"/>
    <mergeCell ref="A2288:F2288"/>
    <mergeCell ref="A2289:F2289"/>
    <mergeCell ref="A2290:F2290"/>
    <mergeCell ref="A2291:F2291"/>
    <mergeCell ref="A2292:F2292"/>
    <mergeCell ref="A2293:F2293"/>
    <mergeCell ref="A2294:G2294"/>
    <mergeCell ref="A2300:F2300"/>
    <mergeCell ref="A2301:F2301"/>
    <mergeCell ref="A2302:F2302"/>
    <mergeCell ref="A2223:F2223"/>
    <mergeCell ref="A2224:F2224"/>
    <mergeCell ref="A2225:F2225"/>
    <mergeCell ref="A2226:F2226"/>
    <mergeCell ref="A2227:G2227"/>
    <mergeCell ref="A2234:F2234"/>
    <mergeCell ref="A2258:F2258"/>
    <mergeCell ref="A2259:G2259"/>
    <mergeCell ref="B2260:G2260"/>
    <mergeCell ref="A2266:F2266"/>
    <mergeCell ref="A2267:F2267"/>
    <mergeCell ref="A2268:F2268"/>
    <mergeCell ref="A2269:F2269"/>
    <mergeCell ref="A2270:F2270"/>
    <mergeCell ref="A2271:F2271"/>
    <mergeCell ref="A2272:F2272"/>
    <mergeCell ref="A2273:F2273"/>
    <mergeCell ref="B2228:G2228"/>
    <mergeCell ref="B2229:G2229"/>
    <mergeCell ref="A2240:F2240"/>
    <mergeCell ref="A2241:F2241"/>
    <mergeCell ref="A2242:F2242"/>
    <mergeCell ref="A2243:F2243"/>
    <mergeCell ref="A2244:G2244"/>
    <mergeCell ref="A2249:F2249"/>
    <mergeCell ref="A2250:F2250"/>
    <mergeCell ref="A2251:F2251"/>
    <mergeCell ref="A2252:F2252"/>
    <mergeCell ref="A2253:F2253"/>
    <mergeCell ref="A2254:F2254"/>
    <mergeCell ref="A2255:F2255"/>
    <mergeCell ref="A2256:F2256"/>
    <mergeCell ref="A2257:F2257"/>
    <mergeCell ref="A2235:F2235"/>
    <mergeCell ref="A2236:F2236"/>
    <mergeCell ref="A2237:F2237"/>
    <mergeCell ref="A2238:F2238"/>
    <mergeCell ref="A2239:F2239"/>
    <mergeCell ref="A2140:F2140"/>
    <mergeCell ref="A2141:F2141"/>
    <mergeCell ref="A2142:F2142"/>
    <mergeCell ref="A2148:G2148"/>
    <mergeCell ref="A2154:F2154"/>
    <mergeCell ref="A2155:F2155"/>
    <mergeCell ref="A2156:F2156"/>
    <mergeCell ref="A2157:F2157"/>
    <mergeCell ref="A2158:F2158"/>
    <mergeCell ref="A2159:F2159"/>
    <mergeCell ref="A2164:G2164"/>
    <mergeCell ref="A2170:F2170"/>
    <mergeCell ref="A2171:F2171"/>
    <mergeCell ref="A2172:F2172"/>
    <mergeCell ref="A2173:F2173"/>
    <mergeCell ref="A2174:F2174"/>
    <mergeCell ref="A2180:G2180"/>
    <mergeCell ref="A2160:F2160"/>
    <mergeCell ref="A2161:F2161"/>
    <mergeCell ref="A2162:F2162"/>
    <mergeCell ref="A2163:F2163"/>
    <mergeCell ref="A2175:F2175"/>
    <mergeCell ref="A2176:F2176"/>
    <mergeCell ref="A2177:F2177"/>
    <mergeCell ref="A2178:F2178"/>
    <mergeCell ref="A2179:F2179"/>
    <mergeCell ref="A2073:F2073"/>
    <mergeCell ref="A2074:F2074"/>
    <mergeCell ref="A2075:F2075"/>
    <mergeCell ref="A2076:F2076"/>
    <mergeCell ref="A2077:F2077"/>
    <mergeCell ref="A2078:F2078"/>
    <mergeCell ref="A2079:F2079"/>
    <mergeCell ref="A2080:F2080"/>
    <mergeCell ref="A2083:G2083"/>
    <mergeCell ref="A2091:F2091"/>
    <mergeCell ref="A2092:F2092"/>
    <mergeCell ref="A2093:F2093"/>
    <mergeCell ref="A2094:F2094"/>
    <mergeCell ref="A2095:F2095"/>
    <mergeCell ref="A2099:G2099"/>
    <mergeCell ref="A2106:F2106"/>
    <mergeCell ref="A2107:F2107"/>
    <mergeCell ref="A2081:F2081"/>
    <mergeCell ref="A2082:F2082"/>
    <mergeCell ref="A2043:F2043"/>
    <mergeCell ref="A2044:F2044"/>
    <mergeCell ref="A2045:F2045"/>
    <mergeCell ref="A2046:F2046"/>
    <mergeCell ref="A2051:G2051"/>
    <mergeCell ref="A2057:F2057"/>
    <mergeCell ref="A2058:F2058"/>
    <mergeCell ref="A2059:F2059"/>
    <mergeCell ref="A2060:F2060"/>
    <mergeCell ref="A2061:F2061"/>
    <mergeCell ref="A2062:F2062"/>
    <mergeCell ref="A2067:G2067"/>
    <mergeCell ref="A2047:F2047"/>
    <mergeCell ref="A2048:F2048"/>
    <mergeCell ref="A2049:F2049"/>
    <mergeCell ref="A2050:F2050"/>
    <mergeCell ref="A2064:F2064"/>
    <mergeCell ref="A2065:F2065"/>
    <mergeCell ref="A2066:F2066"/>
    <mergeCell ref="A2063:F2063"/>
    <mergeCell ref="A1975:F1975"/>
    <mergeCell ref="A1976:F1976"/>
    <mergeCell ref="A1977:F1977"/>
    <mergeCell ref="A1978:F1978"/>
    <mergeCell ref="A1979:F1979"/>
    <mergeCell ref="A1980:F1980"/>
    <mergeCell ref="A1985:G1985"/>
    <mergeCell ref="A1994:F1994"/>
    <mergeCell ref="A1995:F1995"/>
    <mergeCell ref="A2004:G2004"/>
    <mergeCell ref="A2010:F2010"/>
    <mergeCell ref="A2011:F2011"/>
    <mergeCell ref="A2012:F2012"/>
    <mergeCell ref="A2020:G2020"/>
    <mergeCell ref="A2024:F2024"/>
    <mergeCell ref="A2025:F2025"/>
    <mergeCell ref="A2026:F2026"/>
    <mergeCell ref="A2002:F2002"/>
    <mergeCell ref="A2003:F2003"/>
    <mergeCell ref="A2014:F2014"/>
    <mergeCell ref="A1997:F1997"/>
    <mergeCell ref="A1998:F1998"/>
    <mergeCell ref="A1999:F1999"/>
    <mergeCell ref="A2000:F2000"/>
    <mergeCell ref="A2015:F2015"/>
    <mergeCell ref="A2016:F2016"/>
    <mergeCell ref="A1960:F1960"/>
    <mergeCell ref="A1961:F1961"/>
    <mergeCell ref="A1962:F1962"/>
    <mergeCell ref="A1963:F1963"/>
    <mergeCell ref="A1968:G1968"/>
    <mergeCell ref="B1969:G1969"/>
    <mergeCell ref="A1939:F1939"/>
    <mergeCell ref="A1940:F1940"/>
    <mergeCell ref="A1941:F1941"/>
    <mergeCell ref="A1922:F1922"/>
    <mergeCell ref="A1924:F1924"/>
    <mergeCell ref="A1925:F1925"/>
    <mergeCell ref="A1934:F1934"/>
    <mergeCell ref="A1935:F1935"/>
    <mergeCell ref="A1936:F1936"/>
    <mergeCell ref="A1937:F1937"/>
    <mergeCell ref="A1938:F1938"/>
    <mergeCell ref="A1896:F1896"/>
    <mergeCell ref="A1897:F1897"/>
    <mergeCell ref="A1898:F1898"/>
    <mergeCell ref="A1899:G1899"/>
    <mergeCell ref="A1910:F1910"/>
    <mergeCell ref="A1908:F1908"/>
    <mergeCell ref="A1911:F1911"/>
    <mergeCell ref="A1912:F1912"/>
    <mergeCell ref="A1913:F1913"/>
    <mergeCell ref="A1914:G1914"/>
    <mergeCell ref="A1926:F1926"/>
    <mergeCell ref="A1927:F1927"/>
    <mergeCell ref="A1928:F1928"/>
    <mergeCell ref="A1929:G1929"/>
    <mergeCell ref="A1943:F1943"/>
    <mergeCell ref="A1944:G1944"/>
    <mergeCell ref="A1959:F1959"/>
    <mergeCell ref="A1909:F1909"/>
    <mergeCell ref="A1923:F1923"/>
    <mergeCell ref="A1848:F1848"/>
    <mergeCell ref="A1849:F1849"/>
    <mergeCell ref="A1850:F1850"/>
    <mergeCell ref="A1851:F1851"/>
    <mergeCell ref="A1845:F1845"/>
    <mergeCell ref="A1866:F1866"/>
    <mergeCell ref="A1867:F1867"/>
    <mergeCell ref="A1869:G1869"/>
    <mergeCell ref="A1878:F1878"/>
    <mergeCell ref="A1879:F1879"/>
    <mergeCell ref="A1880:F1880"/>
    <mergeCell ref="A1881:F1881"/>
    <mergeCell ref="A1882:F1882"/>
    <mergeCell ref="A1883:F1883"/>
    <mergeCell ref="A1884:G1884"/>
    <mergeCell ref="A1894:F1894"/>
    <mergeCell ref="A1895:F1895"/>
    <mergeCell ref="A1861:F1861"/>
    <mergeCell ref="A1877:F1877"/>
    <mergeCell ref="A1893:F1893"/>
    <mergeCell ref="A1852:F1852"/>
    <mergeCell ref="A1874:F1874"/>
    <mergeCell ref="A1875:F1875"/>
    <mergeCell ref="A1876:F1876"/>
    <mergeCell ref="A1853:G1853"/>
    <mergeCell ref="A1862:F1862"/>
    <mergeCell ref="A1863:F1863"/>
    <mergeCell ref="A1864:F1864"/>
    <mergeCell ref="A1865:F1865"/>
    <mergeCell ref="A1868:F1868"/>
    <mergeCell ref="A1859:F1859"/>
    <mergeCell ref="A1860:F1860"/>
    <mergeCell ref="A1830:F1830"/>
    <mergeCell ref="A1831:F1831"/>
    <mergeCell ref="A1832:F1832"/>
    <mergeCell ref="A1833:F1833"/>
    <mergeCell ref="A1834:F1834"/>
    <mergeCell ref="A1835:G1835"/>
    <mergeCell ref="B1836:G1836"/>
    <mergeCell ref="B1837:G1837"/>
    <mergeCell ref="A1846:F1846"/>
    <mergeCell ref="A1847:F1847"/>
    <mergeCell ref="A1820:F1820"/>
    <mergeCell ref="A1821:F1821"/>
    <mergeCell ref="A1812:F1812"/>
    <mergeCell ref="A1826:F1826"/>
    <mergeCell ref="A1827:F1827"/>
    <mergeCell ref="A1828:F1828"/>
    <mergeCell ref="A1843:F1843"/>
    <mergeCell ref="A1844:F1844"/>
    <mergeCell ref="A1825:F1825"/>
    <mergeCell ref="A1725:F1725"/>
    <mergeCell ref="A1726:F1726"/>
    <mergeCell ref="A1727:F1727"/>
    <mergeCell ref="A1728:F1728"/>
    <mergeCell ref="A1732:G1732"/>
    <mergeCell ref="A1740:F1740"/>
    <mergeCell ref="A1741:F1741"/>
    <mergeCell ref="A1742:F1742"/>
    <mergeCell ref="A1743:F1743"/>
    <mergeCell ref="A1744:F1744"/>
    <mergeCell ref="A1780:F1780"/>
    <mergeCell ref="A1781:F1781"/>
    <mergeCell ref="A1782:F1782"/>
    <mergeCell ref="A1783:F1783"/>
    <mergeCell ref="A1784:F1784"/>
    <mergeCell ref="A1759:F1759"/>
    <mergeCell ref="A1760:F1760"/>
    <mergeCell ref="A1761:F1761"/>
    <mergeCell ref="A1762:F1762"/>
    <mergeCell ref="A1682:G1682"/>
    <mergeCell ref="A1694:F1694"/>
    <mergeCell ref="A1626:F1626"/>
    <mergeCell ref="A1624:F1624"/>
    <mergeCell ref="A1656:F1656"/>
    <mergeCell ref="A1657:F1657"/>
    <mergeCell ref="A1658:F1658"/>
    <mergeCell ref="A1659:F1659"/>
    <mergeCell ref="A1660:F1660"/>
    <mergeCell ref="A1661:F1661"/>
    <mergeCell ref="A1672:F1672"/>
    <mergeCell ref="A1673:F1673"/>
    <mergeCell ref="A1674:F1674"/>
    <mergeCell ref="A1675:F1675"/>
    <mergeCell ref="A1676:F1676"/>
    <mergeCell ref="A1691:F1691"/>
    <mergeCell ref="A1688:F1688"/>
    <mergeCell ref="A1633:F1633"/>
    <mergeCell ref="A1634:G1634"/>
    <mergeCell ref="A1648:F1648"/>
    <mergeCell ref="A1649:F1649"/>
    <mergeCell ref="A1650:G1650"/>
    <mergeCell ref="A1664:F1664"/>
    <mergeCell ref="A1665:F1665"/>
    <mergeCell ref="A1666:G1666"/>
    <mergeCell ref="A1679:F1679"/>
    <mergeCell ref="A1680:F1680"/>
    <mergeCell ref="A1681:F1681"/>
    <mergeCell ref="A1689:F1689"/>
    <mergeCell ref="A1693:F1693"/>
    <mergeCell ref="A1537:F1537"/>
    <mergeCell ref="A1544:G1544"/>
    <mergeCell ref="A1552:F1552"/>
    <mergeCell ref="A1553:F1553"/>
    <mergeCell ref="A1554:F1554"/>
    <mergeCell ref="A1562:G1562"/>
    <mergeCell ref="A1570:F1570"/>
    <mergeCell ref="A1571:F1571"/>
    <mergeCell ref="A1580:G1580"/>
    <mergeCell ref="A1588:F1588"/>
    <mergeCell ref="A1589:F1589"/>
    <mergeCell ref="A1598:G1598"/>
    <mergeCell ref="A1606:F1606"/>
    <mergeCell ref="A1539:F1539"/>
    <mergeCell ref="A1538:F1538"/>
    <mergeCell ref="A1616:G1616"/>
    <mergeCell ref="A1630:F1630"/>
    <mergeCell ref="A1607:F1607"/>
    <mergeCell ref="A1597:F1597"/>
    <mergeCell ref="A1575:F1575"/>
    <mergeCell ref="A1576:F1576"/>
    <mergeCell ref="A1577:F1577"/>
    <mergeCell ref="A1578:F1578"/>
    <mergeCell ref="A1579:F1579"/>
    <mergeCell ref="A1560:F1560"/>
    <mergeCell ref="A1561:F1561"/>
    <mergeCell ref="A1541:F1541"/>
    <mergeCell ref="A1542:F1542"/>
    <mergeCell ref="A1543:F1543"/>
    <mergeCell ref="A1555:F1555"/>
    <mergeCell ref="A1556:F1556"/>
    <mergeCell ref="A1502:F1502"/>
    <mergeCell ref="A1503:F1503"/>
    <mergeCell ref="A1504:F1504"/>
    <mergeCell ref="A1505:F1505"/>
    <mergeCell ref="A1511:G1511"/>
    <mergeCell ref="A1516:F1516"/>
    <mergeCell ref="A1517:F1517"/>
    <mergeCell ref="A1518:F1518"/>
    <mergeCell ref="A1519:F1519"/>
    <mergeCell ref="A1520:F1520"/>
    <mergeCell ref="A1521:F1521"/>
    <mergeCell ref="A1526:G1526"/>
    <mergeCell ref="B1527:G1527"/>
    <mergeCell ref="B1528:G1528"/>
    <mergeCell ref="A1534:F1534"/>
    <mergeCell ref="A1535:F1535"/>
    <mergeCell ref="A1536:F1536"/>
    <mergeCell ref="A1507:F1507"/>
    <mergeCell ref="A1525:F1525"/>
    <mergeCell ref="A1467:F1467"/>
    <mergeCell ref="A1468:F1468"/>
    <mergeCell ref="A1469:F1469"/>
    <mergeCell ref="A1470:F1470"/>
    <mergeCell ref="A1471:F1471"/>
    <mergeCell ref="A1472:F1472"/>
    <mergeCell ref="A1473:F1473"/>
    <mergeCell ref="A1476:G1476"/>
    <mergeCell ref="A1484:F1484"/>
    <mergeCell ref="A1485:F1485"/>
    <mergeCell ref="A1486:F1486"/>
    <mergeCell ref="A1487:F1487"/>
    <mergeCell ref="A1456:F1456"/>
    <mergeCell ref="A1488:F1488"/>
    <mergeCell ref="A1489:F1489"/>
    <mergeCell ref="A1494:G1494"/>
    <mergeCell ref="A1501:F1501"/>
    <mergeCell ref="A1437:F1437"/>
    <mergeCell ref="A1442:G1442"/>
    <mergeCell ref="A1449:F1449"/>
    <mergeCell ref="A1450:F1450"/>
    <mergeCell ref="A1421:F1421"/>
    <mergeCell ref="A1439:F1439"/>
    <mergeCell ref="A1422:F1422"/>
    <mergeCell ref="A1423:F1423"/>
    <mergeCell ref="A1424:F1424"/>
    <mergeCell ref="A1425:F1425"/>
    <mergeCell ref="A1420:F1420"/>
    <mergeCell ref="A1438:F1438"/>
    <mergeCell ref="A1454:F1454"/>
    <mergeCell ref="A1455:F1455"/>
    <mergeCell ref="A1459:G1459"/>
    <mergeCell ref="B1460:G1460"/>
    <mergeCell ref="A1466:F1466"/>
    <mergeCell ref="A1440:F1440"/>
    <mergeCell ref="A1451:F1451"/>
    <mergeCell ref="A1452:F1452"/>
    <mergeCell ref="A1453:F1453"/>
    <mergeCell ref="A1398:F1398"/>
    <mergeCell ref="A1399:F1399"/>
    <mergeCell ref="A1400:F1400"/>
    <mergeCell ref="A1401:F1401"/>
    <mergeCell ref="A1407:G1407"/>
    <mergeCell ref="B1408:G1408"/>
    <mergeCell ref="B1409:G1409"/>
    <mergeCell ref="A1416:F1416"/>
    <mergeCell ref="A1417:F1417"/>
    <mergeCell ref="A1418:F1418"/>
    <mergeCell ref="A1419:F1419"/>
    <mergeCell ref="A1426:G1426"/>
    <mergeCell ref="A1432:F1432"/>
    <mergeCell ref="A1433:F1433"/>
    <mergeCell ref="A1434:F1434"/>
    <mergeCell ref="A1435:F1435"/>
    <mergeCell ref="A1436:F1436"/>
    <mergeCell ref="A1403:F1403"/>
    <mergeCell ref="A1404:F1404"/>
    <mergeCell ref="A1405:F1405"/>
    <mergeCell ref="A1406:F1406"/>
    <mergeCell ref="A1346:F1346"/>
    <mergeCell ref="A1347:F1347"/>
    <mergeCell ref="A1348:F1348"/>
    <mergeCell ref="A1352:G1352"/>
    <mergeCell ref="A1362:F1362"/>
    <mergeCell ref="A1363:F1363"/>
    <mergeCell ref="A1364:F1364"/>
    <mergeCell ref="A1365:F1365"/>
    <mergeCell ref="A1368:G1368"/>
    <mergeCell ref="B1369:G1369"/>
    <mergeCell ref="A1379:F1379"/>
    <mergeCell ref="A1380:F1380"/>
    <mergeCell ref="A1381:F1381"/>
    <mergeCell ref="A1382:F1382"/>
    <mergeCell ref="A1383:F1383"/>
    <mergeCell ref="A1389:G1389"/>
    <mergeCell ref="A1397:F1397"/>
    <mergeCell ref="A1386:F1386"/>
    <mergeCell ref="A1292:F1292"/>
    <mergeCell ref="A1293:F1293"/>
    <mergeCell ref="A1294:F1294"/>
    <mergeCell ref="A1295:F1295"/>
    <mergeCell ref="A1302:G1302"/>
    <mergeCell ref="A1312:F1312"/>
    <mergeCell ref="A1313:F1313"/>
    <mergeCell ref="A1314:F1314"/>
    <mergeCell ref="A1322:G1322"/>
    <mergeCell ref="A1327:F1327"/>
    <mergeCell ref="A1328:F1328"/>
    <mergeCell ref="A1329:F1329"/>
    <mergeCell ref="A1330:F1330"/>
    <mergeCell ref="A1331:F1331"/>
    <mergeCell ref="A1337:G1337"/>
    <mergeCell ref="B1338:G1338"/>
    <mergeCell ref="A1342:F1342"/>
    <mergeCell ref="A1296:F1296"/>
    <mergeCell ref="A1297:F1297"/>
    <mergeCell ref="A1317:F1317"/>
    <mergeCell ref="A1320:F1320"/>
    <mergeCell ref="A1321:F1321"/>
    <mergeCell ref="A1332:F1332"/>
    <mergeCell ref="A1333:F1333"/>
    <mergeCell ref="A1214:F1214"/>
    <mergeCell ref="A1215:F1215"/>
    <mergeCell ref="A1222:G1222"/>
    <mergeCell ref="B1223:G1223"/>
    <mergeCell ref="A1230:F1230"/>
    <mergeCell ref="A1231:F1231"/>
    <mergeCell ref="A1232:F1232"/>
    <mergeCell ref="A1233:F1233"/>
    <mergeCell ref="A1234:F1234"/>
    <mergeCell ref="A1235:F1235"/>
    <mergeCell ref="A1236:F1236"/>
    <mergeCell ref="A1240:G1240"/>
    <mergeCell ref="B1241:G1241"/>
    <mergeCell ref="B1242:G1242"/>
    <mergeCell ref="A1247:F1247"/>
    <mergeCell ref="A1248:F1248"/>
    <mergeCell ref="A1249:F1249"/>
    <mergeCell ref="A1216:F1216"/>
    <mergeCell ref="A1217:F1217"/>
    <mergeCell ref="A1218:F1218"/>
    <mergeCell ref="A1219:F1219"/>
    <mergeCell ref="A1220:F1220"/>
    <mergeCell ref="A1221:F1221"/>
    <mergeCell ref="A1237:F1237"/>
    <mergeCell ref="A1238:F1238"/>
    <mergeCell ref="A1239:F1239"/>
    <mergeCell ref="A1182:F1182"/>
    <mergeCell ref="A1183:F1183"/>
    <mergeCell ref="A1184:F1184"/>
    <mergeCell ref="A1188:G1188"/>
    <mergeCell ref="B1189:G1189"/>
    <mergeCell ref="B1190:G1190"/>
    <mergeCell ref="A1195:F1195"/>
    <mergeCell ref="A1196:F1196"/>
    <mergeCell ref="A1197:F1197"/>
    <mergeCell ref="A1198:F1198"/>
    <mergeCell ref="A1199:F1199"/>
    <mergeCell ref="A1200:F1200"/>
    <mergeCell ref="A1201:F1201"/>
    <mergeCell ref="A1202:F1202"/>
    <mergeCell ref="A1205:G1205"/>
    <mergeCell ref="B1206:G1206"/>
    <mergeCell ref="A1213:F1213"/>
    <mergeCell ref="A1185:F1185"/>
    <mergeCell ref="A1212:F1212"/>
    <mergeCell ref="A1186:F1186"/>
    <mergeCell ref="A1148:F1148"/>
    <mergeCell ref="A1149:F1149"/>
    <mergeCell ref="A1150:F1150"/>
    <mergeCell ref="A1153:G1153"/>
    <mergeCell ref="B1154:G1154"/>
    <mergeCell ref="A1161:F1161"/>
    <mergeCell ref="A1162:F1162"/>
    <mergeCell ref="A1163:F1163"/>
    <mergeCell ref="A1164:F1164"/>
    <mergeCell ref="A1165:F1165"/>
    <mergeCell ref="A1166:F1166"/>
    <mergeCell ref="A1167:F1167"/>
    <mergeCell ref="A1171:G1171"/>
    <mergeCell ref="A1178:F1178"/>
    <mergeCell ref="A1179:F1179"/>
    <mergeCell ref="A1180:F1180"/>
    <mergeCell ref="A1181:F1181"/>
    <mergeCell ref="A1151:F1151"/>
    <mergeCell ref="A1152:F1152"/>
    <mergeCell ref="A1168:F1168"/>
    <mergeCell ref="A1169:F1169"/>
    <mergeCell ref="A1170:F1170"/>
    <mergeCell ref="A1113:F1113"/>
    <mergeCell ref="A1114:F1114"/>
    <mergeCell ref="A1115:F1115"/>
    <mergeCell ref="A1119:G1119"/>
    <mergeCell ref="A1126:F1126"/>
    <mergeCell ref="A1127:F1127"/>
    <mergeCell ref="A1128:F1128"/>
    <mergeCell ref="A1129:F1129"/>
    <mergeCell ref="A1130:F1130"/>
    <mergeCell ref="A1131:F1131"/>
    <mergeCell ref="A1132:F1132"/>
    <mergeCell ref="A1133:F1133"/>
    <mergeCell ref="A1135:G1135"/>
    <mergeCell ref="B1136:G1136"/>
    <mergeCell ref="B1137:G1137"/>
    <mergeCell ref="A1144:F1144"/>
    <mergeCell ref="A1145:F1145"/>
    <mergeCell ref="A1076:F1076"/>
    <mergeCell ref="A1077:F1077"/>
    <mergeCell ref="A1078:F1078"/>
    <mergeCell ref="A1079:F1079"/>
    <mergeCell ref="A1080:F1080"/>
    <mergeCell ref="A1081:G1081"/>
    <mergeCell ref="A1092:F1092"/>
    <mergeCell ref="A1093:F1093"/>
    <mergeCell ref="A1094:F1094"/>
    <mergeCell ref="A1095:F1095"/>
    <mergeCell ref="A1096:F1096"/>
    <mergeCell ref="A1097:F1097"/>
    <mergeCell ref="A1102:G1102"/>
    <mergeCell ref="A1109:F1109"/>
    <mergeCell ref="A1110:F1110"/>
    <mergeCell ref="A1111:F1111"/>
    <mergeCell ref="A1112:F1112"/>
    <mergeCell ref="A1099:F1099"/>
    <mergeCell ref="A1040:F1040"/>
    <mergeCell ref="A1041:F1041"/>
    <mergeCell ref="A1042:F1042"/>
    <mergeCell ref="A1043:F1043"/>
    <mergeCell ref="A1047:G1047"/>
    <mergeCell ref="A1054:F1054"/>
    <mergeCell ref="A1055:F1055"/>
    <mergeCell ref="A1056:F1056"/>
    <mergeCell ref="A1057:F1057"/>
    <mergeCell ref="A1058:F1058"/>
    <mergeCell ref="A1059:F1059"/>
    <mergeCell ref="A1060:F1060"/>
    <mergeCell ref="A1061:F1061"/>
    <mergeCell ref="A1062:F1062"/>
    <mergeCell ref="A1063:F1063"/>
    <mergeCell ref="A1064:G1064"/>
    <mergeCell ref="A1075:F1075"/>
    <mergeCell ref="A1071:F1071"/>
    <mergeCell ref="A1072:F1072"/>
    <mergeCell ref="A1073:F1073"/>
    <mergeCell ref="A1074:F1074"/>
    <mergeCell ref="A1044:F1044"/>
    <mergeCell ref="A1045:F1045"/>
    <mergeCell ref="A1046:F1046"/>
    <mergeCell ref="A991:F991"/>
    <mergeCell ref="A992:F992"/>
    <mergeCell ref="A993:F993"/>
    <mergeCell ref="A998:G998"/>
    <mergeCell ref="A1005:F1005"/>
    <mergeCell ref="A1006:F1006"/>
    <mergeCell ref="A1007:F1007"/>
    <mergeCell ref="A1008:F1008"/>
    <mergeCell ref="A1009:F1009"/>
    <mergeCell ref="A1015:G1015"/>
    <mergeCell ref="A1021:F1021"/>
    <mergeCell ref="A1022:F1022"/>
    <mergeCell ref="A1023:F1023"/>
    <mergeCell ref="A1024:F1024"/>
    <mergeCell ref="A1025:F1025"/>
    <mergeCell ref="A1026:F1026"/>
    <mergeCell ref="A1031:G1031"/>
    <mergeCell ref="A994:F994"/>
    <mergeCell ref="A1028:F1028"/>
    <mergeCell ref="A1029:F1029"/>
    <mergeCell ref="A1030:F1030"/>
    <mergeCell ref="A958:F958"/>
    <mergeCell ref="A959:F959"/>
    <mergeCell ref="A960:F960"/>
    <mergeCell ref="A964:G964"/>
    <mergeCell ref="B965:G965"/>
    <mergeCell ref="A971:F971"/>
    <mergeCell ref="A972:F972"/>
    <mergeCell ref="A973:F973"/>
    <mergeCell ref="A974:F974"/>
    <mergeCell ref="A975:F975"/>
    <mergeCell ref="A976:F976"/>
    <mergeCell ref="A977:F977"/>
    <mergeCell ref="A980:G980"/>
    <mergeCell ref="B981:G981"/>
    <mergeCell ref="A988:F988"/>
    <mergeCell ref="A989:F989"/>
    <mergeCell ref="A990:F990"/>
    <mergeCell ref="A961:F961"/>
    <mergeCell ref="A970:F970"/>
    <mergeCell ref="B914:G914"/>
    <mergeCell ref="A922:F922"/>
    <mergeCell ref="A923:F923"/>
    <mergeCell ref="A924:F924"/>
    <mergeCell ref="A925:F925"/>
    <mergeCell ref="A926:F926"/>
    <mergeCell ref="A931:G931"/>
    <mergeCell ref="A939:F939"/>
    <mergeCell ref="A940:F940"/>
    <mergeCell ref="A941:F941"/>
    <mergeCell ref="A942:F942"/>
    <mergeCell ref="A949:G949"/>
    <mergeCell ref="B950:G950"/>
    <mergeCell ref="B951:G951"/>
    <mergeCell ref="A954:F954"/>
    <mergeCell ref="A927:F927"/>
    <mergeCell ref="A912:F912"/>
    <mergeCell ref="A929:F929"/>
    <mergeCell ref="A930:F930"/>
    <mergeCell ref="A928:F928"/>
    <mergeCell ref="A943:F943"/>
    <mergeCell ref="A947:F947"/>
    <mergeCell ref="A891:F891"/>
    <mergeCell ref="A892:F892"/>
    <mergeCell ref="A893:F893"/>
    <mergeCell ref="A898:G898"/>
    <mergeCell ref="A904:F904"/>
    <mergeCell ref="A905:F905"/>
    <mergeCell ref="A906:F906"/>
    <mergeCell ref="A907:F907"/>
    <mergeCell ref="A908:F908"/>
    <mergeCell ref="A909:F909"/>
    <mergeCell ref="A910:F910"/>
    <mergeCell ref="A895:F895"/>
    <mergeCell ref="A896:F896"/>
    <mergeCell ref="A897:F897"/>
    <mergeCell ref="A877:F877"/>
    <mergeCell ref="A911:F911"/>
    <mergeCell ref="A913:G913"/>
    <mergeCell ref="A856:F856"/>
    <mergeCell ref="A857:F857"/>
    <mergeCell ref="A858:F858"/>
    <mergeCell ref="A859:F859"/>
    <mergeCell ref="A860:F860"/>
    <mergeCell ref="A863:G863"/>
    <mergeCell ref="A871:F871"/>
    <mergeCell ref="A872:F872"/>
    <mergeCell ref="A873:F873"/>
    <mergeCell ref="A862:F862"/>
    <mergeCell ref="A861:F861"/>
    <mergeCell ref="A874:F874"/>
    <mergeCell ref="A875:F875"/>
    <mergeCell ref="A880:G880"/>
    <mergeCell ref="A888:F888"/>
    <mergeCell ref="A889:F889"/>
    <mergeCell ref="A890:F890"/>
    <mergeCell ref="A837:F837"/>
    <mergeCell ref="A838:F838"/>
    <mergeCell ref="A817:F817"/>
    <mergeCell ref="A796:F796"/>
    <mergeCell ref="A792:F792"/>
    <mergeCell ref="A798:F798"/>
    <mergeCell ref="A797:F797"/>
    <mergeCell ref="A799:F799"/>
    <mergeCell ref="A818:F818"/>
    <mergeCell ref="A839:F839"/>
    <mergeCell ref="A840:F840"/>
    <mergeCell ref="A841:F841"/>
    <mergeCell ref="A842:F842"/>
    <mergeCell ref="A846:G846"/>
    <mergeCell ref="A853:F853"/>
    <mergeCell ref="A854:F854"/>
    <mergeCell ref="A855:F855"/>
    <mergeCell ref="A722:F722"/>
    <mergeCell ref="A726:G726"/>
    <mergeCell ref="A733:F733"/>
    <mergeCell ref="A734:F734"/>
    <mergeCell ref="A735:F735"/>
    <mergeCell ref="A743:G743"/>
    <mergeCell ref="B744:G744"/>
    <mergeCell ref="A759:F759"/>
    <mergeCell ref="A760:G760"/>
    <mergeCell ref="A763:F763"/>
    <mergeCell ref="A773:G773"/>
    <mergeCell ref="A776:F776"/>
    <mergeCell ref="A777:F777"/>
    <mergeCell ref="A778:F778"/>
    <mergeCell ref="A779:F779"/>
    <mergeCell ref="A780:F780"/>
    <mergeCell ref="A781:F781"/>
    <mergeCell ref="A756:F756"/>
    <mergeCell ref="A737:F737"/>
    <mergeCell ref="A738:F738"/>
    <mergeCell ref="A739:F739"/>
    <mergeCell ref="A740:F740"/>
    <mergeCell ref="A741:F741"/>
    <mergeCell ref="A752:F752"/>
    <mergeCell ref="A753:F753"/>
    <mergeCell ref="A754:F754"/>
    <mergeCell ref="A755:F755"/>
    <mergeCell ref="A751:F751"/>
    <mergeCell ref="A750:F750"/>
    <mergeCell ref="A742:F742"/>
    <mergeCell ref="A723:F723"/>
    <mergeCell ref="A724:F724"/>
    <mergeCell ref="A688:F688"/>
    <mergeCell ref="A691:G691"/>
    <mergeCell ref="A699:F699"/>
    <mergeCell ref="A700:F700"/>
    <mergeCell ref="A701:F701"/>
    <mergeCell ref="A702:F702"/>
    <mergeCell ref="A703:F703"/>
    <mergeCell ref="A704:F704"/>
    <mergeCell ref="A705:F705"/>
    <mergeCell ref="A708:G708"/>
    <mergeCell ref="B709:G709"/>
    <mergeCell ref="A716:F716"/>
    <mergeCell ref="A717:F717"/>
    <mergeCell ref="A718:F718"/>
    <mergeCell ref="A719:F719"/>
    <mergeCell ref="A720:F720"/>
    <mergeCell ref="A721:F721"/>
    <mergeCell ref="A690:F690"/>
    <mergeCell ref="A689:F689"/>
    <mergeCell ref="A706:F706"/>
    <mergeCell ref="A707:F707"/>
    <mergeCell ref="A698:F698"/>
    <mergeCell ref="A651:G651"/>
    <mergeCell ref="A664:F664"/>
    <mergeCell ref="A665:F665"/>
    <mergeCell ref="A666:F666"/>
    <mergeCell ref="A667:F667"/>
    <mergeCell ref="A668:F668"/>
    <mergeCell ref="A669:F669"/>
    <mergeCell ref="A670:F670"/>
    <mergeCell ref="A673:G673"/>
    <mergeCell ref="B674:G674"/>
    <mergeCell ref="A681:F681"/>
    <mergeCell ref="A682:F682"/>
    <mergeCell ref="A683:F683"/>
    <mergeCell ref="A684:F684"/>
    <mergeCell ref="A685:F685"/>
    <mergeCell ref="A686:F686"/>
    <mergeCell ref="A687:F687"/>
    <mergeCell ref="A671:F671"/>
    <mergeCell ref="A663:F663"/>
    <mergeCell ref="A607:F607"/>
    <mergeCell ref="A608:F608"/>
    <mergeCell ref="A609:F609"/>
    <mergeCell ref="A610:F610"/>
    <mergeCell ref="A611:F611"/>
    <mergeCell ref="A612:G612"/>
    <mergeCell ref="A624:F624"/>
    <mergeCell ref="A625:F625"/>
    <mergeCell ref="A626:F626"/>
    <mergeCell ref="A627:F627"/>
    <mergeCell ref="A628:G628"/>
    <mergeCell ref="B629:G629"/>
    <mergeCell ref="A646:F646"/>
    <mergeCell ref="A647:F647"/>
    <mergeCell ref="A648:F648"/>
    <mergeCell ref="A649:F649"/>
    <mergeCell ref="A650:F650"/>
    <mergeCell ref="A645:F645"/>
    <mergeCell ref="A641:F641"/>
    <mergeCell ref="A642:F642"/>
    <mergeCell ref="A643:F643"/>
    <mergeCell ref="A644:F644"/>
    <mergeCell ref="A619:F619"/>
    <mergeCell ref="A620:F620"/>
    <mergeCell ref="A621:F621"/>
    <mergeCell ref="A622:F622"/>
    <mergeCell ref="A623:F623"/>
    <mergeCell ref="A556:F556"/>
    <mergeCell ref="A557:F557"/>
    <mergeCell ref="A566:G566"/>
    <mergeCell ref="A572:F572"/>
    <mergeCell ref="A573:F573"/>
    <mergeCell ref="A582:G582"/>
    <mergeCell ref="A586:F586"/>
    <mergeCell ref="A587:F587"/>
    <mergeCell ref="A588:F588"/>
    <mergeCell ref="A589:F589"/>
    <mergeCell ref="A590:F590"/>
    <mergeCell ref="A596:G596"/>
    <mergeCell ref="A602:F602"/>
    <mergeCell ref="A603:F603"/>
    <mergeCell ref="A604:F604"/>
    <mergeCell ref="A605:F605"/>
    <mergeCell ref="A606:F606"/>
    <mergeCell ref="A507:F507"/>
    <mergeCell ref="A508:F508"/>
    <mergeCell ref="A509:F509"/>
    <mergeCell ref="A510:F510"/>
    <mergeCell ref="A511:F511"/>
    <mergeCell ref="A512:F512"/>
    <mergeCell ref="A513:F513"/>
    <mergeCell ref="A517:G517"/>
    <mergeCell ref="B518:G518"/>
    <mergeCell ref="A525:F525"/>
    <mergeCell ref="A526:F526"/>
    <mergeCell ref="A527:F527"/>
    <mergeCell ref="A535:G535"/>
    <mergeCell ref="B536:G536"/>
    <mergeCell ref="A542:F542"/>
    <mergeCell ref="A543:F543"/>
    <mergeCell ref="A552:G552"/>
    <mergeCell ref="A528:F528"/>
    <mergeCell ref="A529:F529"/>
    <mergeCell ref="A545:F545"/>
    <mergeCell ref="A514:F514"/>
    <mergeCell ref="A515:F515"/>
    <mergeCell ref="A530:F530"/>
    <mergeCell ref="A531:F531"/>
    <mergeCell ref="A532:F532"/>
    <mergeCell ref="A548:F548"/>
    <mergeCell ref="A472:F472"/>
    <mergeCell ref="A473:F473"/>
    <mergeCell ref="A474:F474"/>
    <mergeCell ref="A475:F475"/>
    <mergeCell ref="A476:F476"/>
    <mergeCell ref="A477:F477"/>
    <mergeCell ref="A478:F478"/>
    <mergeCell ref="A482:G482"/>
    <mergeCell ref="B483:G483"/>
    <mergeCell ref="A490:F490"/>
    <mergeCell ref="A491:F491"/>
    <mergeCell ref="A492:F492"/>
    <mergeCell ref="A493:F493"/>
    <mergeCell ref="A494:F494"/>
    <mergeCell ref="A495:F495"/>
    <mergeCell ref="A496:F496"/>
    <mergeCell ref="A500:G500"/>
    <mergeCell ref="A479:F479"/>
    <mergeCell ref="A499:F499"/>
    <mergeCell ref="A417:F417"/>
    <mergeCell ref="A418:F418"/>
    <mergeCell ref="A419:F419"/>
    <mergeCell ref="A420:F420"/>
    <mergeCell ref="A427:G427"/>
    <mergeCell ref="A433:F433"/>
    <mergeCell ref="A434:F434"/>
    <mergeCell ref="A435:F435"/>
    <mergeCell ref="A436:F436"/>
    <mergeCell ref="A437:F437"/>
    <mergeCell ref="A438:F438"/>
    <mergeCell ref="A439:F439"/>
    <mergeCell ref="A440:F440"/>
    <mergeCell ref="A441:F441"/>
    <mergeCell ref="A442:F442"/>
    <mergeCell ref="A443:G443"/>
    <mergeCell ref="A454:F454"/>
    <mergeCell ref="A423:F423"/>
    <mergeCell ref="A424:F424"/>
    <mergeCell ref="A425:F425"/>
    <mergeCell ref="A426:F426"/>
    <mergeCell ref="A421:F421"/>
    <mergeCell ref="A422:F422"/>
    <mergeCell ref="A340:F340"/>
    <mergeCell ref="A341:F341"/>
    <mergeCell ref="A348:G348"/>
    <mergeCell ref="A352:F352"/>
    <mergeCell ref="A353:F353"/>
    <mergeCell ref="A354:F354"/>
    <mergeCell ref="A355:F355"/>
    <mergeCell ref="A356:F356"/>
    <mergeCell ref="A357:F357"/>
    <mergeCell ref="A358:F358"/>
    <mergeCell ref="A359:F359"/>
    <mergeCell ref="A362:G362"/>
    <mergeCell ref="B363:G363"/>
    <mergeCell ref="A371:F371"/>
    <mergeCell ref="A372:F372"/>
    <mergeCell ref="A373:F373"/>
    <mergeCell ref="A381:G381"/>
    <mergeCell ref="A342:F342"/>
    <mergeCell ref="A360:F360"/>
    <mergeCell ref="A361:F361"/>
    <mergeCell ref="A275:F275"/>
    <mergeCell ref="A276:F276"/>
    <mergeCell ref="A277:F277"/>
    <mergeCell ref="A278:F278"/>
    <mergeCell ref="A281:G281"/>
    <mergeCell ref="A290:F290"/>
    <mergeCell ref="A291:F291"/>
    <mergeCell ref="A292:F292"/>
    <mergeCell ref="A293:F293"/>
    <mergeCell ref="A294:F294"/>
    <mergeCell ref="A300:G300"/>
    <mergeCell ref="A308:F308"/>
    <mergeCell ref="A318:G318"/>
    <mergeCell ref="A333:F333"/>
    <mergeCell ref="A334:G334"/>
    <mergeCell ref="A338:F338"/>
    <mergeCell ref="A339:F339"/>
    <mergeCell ref="A326:F326"/>
    <mergeCell ref="A295:F295"/>
    <mergeCell ref="A296:F296"/>
    <mergeCell ref="A195:F195"/>
    <mergeCell ref="A196:F196"/>
    <mergeCell ref="A197:G197"/>
    <mergeCell ref="B198:G198"/>
    <mergeCell ref="A252:F252"/>
    <mergeCell ref="A253:F253"/>
    <mergeCell ref="A254:F254"/>
    <mergeCell ref="A255:F255"/>
    <mergeCell ref="A256:F256"/>
    <mergeCell ref="A257:F257"/>
    <mergeCell ref="A258:F258"/>
    <mergeCell ref="A259:F259"/>
    <mergeCell ref="A260:G260"/>
    <mergeCell ref="A271:F271"/>
    <mergeCell ref="A272:F272"/>
    <mergeCell ref="A273:F273"/>
    <mergeCell ref="A274:F274"/>
    <mergeCell ref="A175:F175"/>
    <mergeCell ref="A176:F176"/>
    <mergeCell ref="A177:F177"/>
    <mergeCell ref="A178:F178"/>
    <mergeCell ref="A179:F179"/>
    <mergeCell ref="A180:F180"/>
    <mergeCell ref="A181:F181"/>
    <mergeCell ref="A182:F182"/>
    <mergeCell ref="A183:G183"/>
    <mergeCell ref="A187:F187"/>
    <mergeCell ref="A188:F188"/>
    <mergeCell ref="A189:F189"/>
    <mergeCell ref="A190:F190"/>
    <mergeCell ref="A191:F191"/>
    <mergeCell ref="A192:F192"/>
    <mergeCell ref="A193:F193"/>
    <mergeCell ref="A194:F194"/>
    <mergeCell ref="A110:F110"/>
    <mergeCell ref="A111:F111"/>
    <mergeCell ref="A120:G120"/>
    <mergeCell ref="A125:F125"/>
    <mergeCell ref="A126:F126"/>
    <mergeCell ref="A127:F127"/>
    <mergeCell ref="A128:F128"/>
    <mergeCell ref="A129:F129"/>
    <mergeCell ref="A135:G135"/>
    <mergeCell ref="A141:F141"/>
    <mergeCell ref="A142:F142"/>
    <mergeCell ref="A143:F143"/>
    <mergeCell ref="A151:G151"/>
    <mergeCell ref="A168:F168"/>
    <mergeCell ref="A169:G169"/>
    <mergeCell ref="A173:F173"/>
    <mergeCell ref="A174:F174"/>
    <mergeCell ref="A2219:F2219"/>
    <mergeCell ref="A2220:F2220"/>
    <mergeCell ref="A2221:F2221"/>
    <mergeCell ref="A2222:F2222"/>
    <mergeCell ref="A2114:F2114"/>
    <mergeCell ref="A2128:F2128"/>
    <mergeCell ref="A2129:F2129"/>
    <mergeCell ref="A2130:F2130"/>
    <mergeCell ref="A2096:F2096"/>
    <mergeCell ref="A2097:F2097"/>
    <mergeCell ref="A2098:F2098"/>
    <mergeCell ref="A2112:F2112"/>
    <mergeCell ref="A2113:F2113"/>
    <mergeCell ref="A2145:F2145"/>
    <mergeCell ref="A2146:F2146"/>
    <mergeCell ref="A2147:F2147"/>
    <mergeCell ref="A1942:F1942"/>
    <mergeCell ref="A1958:F1958"/>
    <mergeCell ref="A2013:F2013"/>
    <mergeCell ref="A1983:F1983"/>
    <mergeCell ref="A1984:F1984"/>
    <mergeCell ref="A1996:F1996"/>
    <mergeCell ref="A1964:F1964"/>
    <mergeCell ref="A1965:F1965"/>
    <mergeCell ref="A1966:F1966"/>
    <mergeCell ref="A1967:F1967"/>
    <mergeCell ref="A1981:F1981"/>
    <mergeCell ref="A1982:F1982"/>
    <mergeCell ref="A2017:F2017"/>
    <mergeCell ref="A2018:F2018"/>
    <mergeCell ref="A2019:F2019"/>
    <mergeCell ref="A2001:F2001"/>
    <mergeCell ref="A1889:F1889"/>
    <mergeCell ref="A1890:F1890"/>
    <mergeCell ref="A1891:F1891"/>
    <mergeCell ref="A1892:F1892"/>
    <mergeCell ref="A1904:F1904"/>
    <mergeCell ref="A1905:F1905"/>
    <mergeCell ref="A1919:F1919"/>
    <mergeCell ref="A1920:F1920"/>
    <mergeCell ref="A1921:F1921"/>
    <mergeCell ref="A1906:F1906"/>
    <mergeCell ref="A1907:F1907"/>
    <mergeCell ref="A1614:F1614"/>
    <mergeCell ref="A1615:F1615"/>
    <mergeCell ref="A1647:F1647"/>
    <mergeCell ref="A1662:F1662"/>
    <mergeCell ref="A1663:F1663"/>
    <mergeCell ref="A1677:F1677"/>
    <mergeCell ref="A1678:F1678"/>
    <mergeCell ref="A1692:F1692"/>
    <mergeCell ref="A1690:F1690"/>
    <mergeCell ref="A1645:F1645"/>
    <mergeCell ref="A1646:F1646"/>
    <mergeCell ref="A1627:F1627"/>
    <mergeCell ref="A1628:F1628"/>
    <mergeCell ref="A1629:F1629"/>
    <mergeCell ref="A1640:F1640"/>
    <mergeCell ref="A1641:F1641"/>
    <mergeCell ref="A1642:F1642"/>
    <mergeCell ref="A1643:F1643"/>
    <mergeCell ref="A1644:F1644"/>
    <mergeCell ref="A1631:F1631"/>
    <mergeCell ref="A1632:F1632"/>
    <mergeCell ref="A1279:F1279"/>
    <mergeCell ref="A1280:F1280"/>
    <mergeCell ref="A1281:F1281"/>
    <mergeCell ref="A1265:F1265"/>
    <mergeCell ref="A1300:F1300"/>
    <mergeCell ref="A1298:F1298"/>
    <mergeCell ref="A1299:F1299"/>
    <mergeCell ref="A1402:F1402"/>
    <mergeCell ref="A1266:F1266"/>
    <mergeCell ref="A1282:F1282"/>
    <mergeCell ref="A1283:F1283"/>
    <mergeCell ref="A1284:F1284"/>
    <mergeCell ref="A1267:F1267"/>
    <mergeCell ref="A1318:F1318"/>
    <mergeCell ref="A1278:F1278"/>
    <mergeCell ref="A1270:F1270"/>
    <mergeCell ref="A1366:F1366"/>
    <mergeCell ref="A1384:F1384"/>
    <mergeCell ref="A1387:F1387"/>
    <mergeCell ref="A1388:F1388"/>
    <mergeCell ref="A1271:F1271"/>
    <mergeCell ref="A1272:F1272"/>
    <mergeCell ref="A1273:F1273"/>
    <mergeCell ref="A1274:F1274"/>
    <mergeCell ref="A1275:G1275"/>
    <mergeCell ref="A1285:F1285"/>
    <mergeCell ref="A1286:F1286"/>
    <mergeCell ref="A1287:F1287"/>
    <mergeCell ref="A1288:G1288"/>
    <mergeCell ref="B1289:G1289"/>
    <mergeCell ref="A1315:F1315"/>
    <mergeCell ref="A1316:F1316"/>
    <mergeCell ref="A1146:F1146"/>
    <mergeCell ref="A1147:F1147"/>
    <mergeCell ref="A870:F870"/>
    <mergeCell ref="A876:F876"/>
    <mergeCell ref="A894:F894"/>
    <mergeCell ref="A921:F921"/>
    <mergeCell ref="A903:F903"/>
    <mergeCell ref="A757:F757"/>
    <mergeCell ref="A758:F758"/>
    <mergeCell ref="A764:F764"/>
    <mergeCell ref="A765:F765"/>
    <mergeCell ref="A766:F766"/>
    <mergeCell ref="A767:F767"/>
    <mergeCell ref="A768:F768"/>
    <mergeCell ref="A769:F769"/>
    <mergeCell ref="A770:F770"/>
    <mergeCell ref="A771:F771"/>
    <mergeCell ref="A772:F772"/>
    <mergeCell ref="B802:G802"/>
    <mergeCell ref="A843:F843"/>
    <mergeCell ref="A844:F844"/>
    <mergeCell ref="A795:F795"/>
    <mergeCell ref="A791:F791"/>
    <mergeCell ref="A782:F782"/>
    <mergeCell ref="A783:F783"/>
    <mergeCell ref="A784:F784"/>
    <mergeCell ref="A785:F785"/>
    <mergeCell ref="A878:F878"/>
    <mergeCell ref="A879:F879"/>
    <mergeCell ref="A962:F962"/>
    <mergeCell ref="A963:F963"/>
    <mergeCell ref="A826:F826"/>
    <mergeCell ref="A409:F409"/>
    <mergeCell ref="A410:F410"/>
    <mergeCell ref="A411:F411"/>
    <mergeCell ref="A412:F412"/>
    <mergeCell ref="A376:F376"/>
    <mergeCell ref="A377:F377"/>
    <mergeCell ref="A389:F389"/>
    <mergeCell ref="A393:F393"/>
    <mergeCell ref="A394:F394"/>
    <mergeCell ref="A405:F405"/>
    <mergeCell ref="A396:F396"/>
    <mergeCell ref="A395:F395"/>
    <mergeCell ref="A390:F390"/>
    <mergeCell ref="A391:F391"/>
    <mergeCell ref="A392:F392"/>
    <mergeCell ref="B382:G382"/>
    <mergeCell ref="B383:G383"/>
    <mergeCell ref="A398:F398"/>
    <mergeCell ref="A399:G399"/>
    <mergeCell ref="A403:F403"/>
    <mergeCell ref="A404:F404"/>
    <mergeCell ref="A397:F397"/>
    <mergeCell ref="A406:F406"/>
    <mergeCell ref="A407:F407"/>
    <mergeCell ref="A408:F408"/>
    <mergeCell ref="A413:G413"/>
    <mergeCell ref="A167:F167"/>
    <mergeCell ref="A280:F280"/>
    <mergeCell ref="A159:F159"/>
    <mergeCell ref="A160:F160"/>
    <mergeCell ref="A161:F161"/>
    <mergeCell ref="A162:F162"/>
    <mergeCell ref="A163:F163"/>
    <mergeCell ref="A164:F164"/>
    <mergeCell ref="A165:F165"/>
    <mergeCell ref="A166:F166"/>
    <mergeCell ref="A146:F146"/>
    <mergeCell ref="A147:F147"/>
    <mergeCell ref="A148:F148"/>
    <mergeCell ref="A149:F149"/>
    <mergeCell ref="A144:F144"/>
    <mergeCell ref="A51:F51"/>
    <mergeCell ref="A61:G61"/>
    <mergeCell ref="B62:G62"/>
    <mergeCell ref="B63:G63"/>
    <mergeCell ref="A75:F75"/>
    <mergeCell ref="A76:F76"/>
    <mergeCell ref="A77:F77"/>
    <mergeCell ref="A78:F78"/>
    <mergeCell ref="A79:G79"/>
    <mergeCell ref="A89:F89"/>
    <mergeCell ref="A90:F90"/>
    <mergeCell ref="A91:F91"/>
    <mergeCell ref="A92:G92"/>
    <mergeCell ref="A105:F105"/>
    <mergeCell ref="A106:G106"/>
    <mergeCell ref="A112:F112"/>
    <mergeCell ref="A101:F101"/>
    <mergeCell ref="A102:F102"/>
    <mergeCell ref="A113:F113"/>
    <mergeCell ref="A114:F114"/>
    <mergeCell ref="A115:F115"/>
    <mergeCell ref="A116:F116"/>
    <mergeCell ref="A103:F103"/>
    <mergeCell ref="A104:F104"/>
    <mergeCell ref="A117:F117"/>
    <mergeCell ref="A118:F118"/>
    <mergeCell ref="A119:F119"/>
    <mergeCell ref="A98:F98"/>
    <mergeCell ref="A99:F99"/>
    <mergeCell ref="A1125:F1125"/>
    <mergeCell ref="A1098:F1098"/>
    <mergeCell ref="A1268:F1268"/>
    <mergeCell ref="A1269:F1269"/>
    <mergeCell ref="A1134:F1134"/>
    <mergeCell ref="A1203:F1203"/>
    <mergeCell ref="A1204:F1204"/>
    <mergeCell ref="A150:F150"/>
    <mergeCell ref="A498:F498"/>
    <mergeCell ref="A480:F480"/>
    <mergeCell ref="A481:F481"/>
    <mergeCell ref="A558:F558"/>
    <mergeCell ref="A516:F516"/>
    <mergeCell ref="A450:F450"/>
    <mergeCell ref="A451:F451"/>
    <mergeCell ref="A453:F453"/>
    <mergeCell ref="A497:F497"/>
    <mergeCell ref="A534:F534"/>
    <mergeCell ref="A325:F325"/>
    <mergeCell ref="B7:G7"/>
    <mergeCell ref="B8:G8"/>
    <mergeCell ref="F1:G1"/>
    <mergeCell ref="A2:G2"/>
    <mergeCell ref="A3:G3"/>
    <mergeCell ref="A4:G4"/>
    <mergeCell ref="E5:G5"/>
    <mergeCell ref="A17:F17"/>
    <mergeCell ref="A18:F18"/>
    <mergeCell ref="A19:F19"/>
    <mergeCell ref="A20:F20"/>
    <mergeCell ref="A21:F21"/>
    <mergeCell ref="A22:F22"/>
    <mergeCell ref="A23:F23"/>
    <mergeCell ref="A24:F24"/>
    <mergeCell ref="B6:G6"/>
    <mergeCell ref="B10:G10"/>
    <mergeCell ref="B11:G11"/>
    <mergeCell ref="A57:F57"/>
    <mergeCell ref="A58:F58"/>
    <mergeCell ref="A59:F59"/>
    <mergeCell ref="A69:F69"/>
    <mergeCell ref="A70:F70"/>
    <mergeCell ref="A71:F71"/>
    <mergeCell ref="A72:F72"/>
    <mergeCell ref="A100:F100"/>
    <mergeCell ref="A82:F82"/>
    <mergeCell ref="A83:F83"/>
    <mergeCell ref="A84:F84"/>
    <mergeCell ref="A85:F85"/>
    <mergeCell ref="A86:F86"/>
    <mergeCell ref="A1573:F1573"/>
    <mergeCell ref="A1574:F1574"/>
    <mergeCell ref="A1490:F1490"/>
    <mergeCell ref="A1491:F1491"/>
    <mergeCell ref="A1540:F1540"/>
    <mergeCell ref="A1557:F1557"/>
    <mergeCell ref="A1558:F1558"/>
    <mergeCell ref="A672:F672"/>
    <mergeCell ref="A944:F944"/>
    <mergeCell ref="A945:F945"/>
    <mergeCell ref="A946:F946"/>
    <mergeCell ref="A1559:F1559"/>
    <mergeCell ref="A546:F546"/>
    <mergeCell ref="A547:F547"/>
    <mergeCell ref="A130:F130"/>
    <mergeCell ref="A145:F145"/>
    <mergeCell ref="A845:F845"/>
    <mergeCell ref="A793:F793"/>
    <mergeCell ref="A794:F794"/>
    <mergeCell ref="A41:F41"/>
    <mergeCell ref="A40:F40"/>
    <mergeCell ref="A55:F55"/>
    <mergeCell ref="A56:F56"/>
    <mergeCell ref="A39:F39"/>
    <mergeCell ref="A35:F35"/>
    <mergeCell ref="A36:F36"/>
    <mergeCell ref="A37:F37"/>
    <mergeCell ref="A38:F38"/>
    <mergeCell ref="A52:F52"/>
    <mergeCell ref="A53:F53"/>
    <mergeCell ref="A54:F54"/>
    <mergeCell ref="A330:F330"/>
    <mergeCell ref="A331:F331"/>
    <mergeCell ref="A332:F332"/>
    <mergeCell ref="A449:F449"/>
    <mergeCell ref="A452:F452"/>
    <mergeCell ref="A131:F131"/>
    <mergeCell ref="A132:F132"/>
    <mergeCell ref="A133:F133"/>
    <mergeCell ref="A134:F134"/>
    <mergeCell ref="A96:F96"/>
    <mergeCell ref="A97:F97"/>
    <mergeCell ref="A314:F314"/>
    <mergeCell ref="A315:F315"/>
    <mergeCell ref="A297:F297"/>
    <mergeCell ref="A298:F298"/>
    <mergeCell ref="A299:F299"/>
    <mergeCell ref="A310:F310"/>
    <mergeCell ref="A311:F311"/>
    <mergeCell ref="A312:F312"/>
    <mergeCell ref="A309:F309"/>
    <mergeCell ref="A25:F25"/>
    <mergeCell ref="A26:F26"/>
    <mergeCell ref="A27:G27"/>
    <mergeCell ref="A42:F42"/>
    <mergeCell ref="A43:F43"/>
    <mergeCell ref="A44:G44"/>
    <mergeCell ref="A60:F60"/>
    <mergeCell ref="A73:F73"/>
    <mergeCell ref="A74:F74"/>
    <mergeCell ref="A87:F87"/>
    <mergeCell ref="A88:F88"/>
    <mergeCell ref="A34:F34"/>
    <mergeCell ref="A380:F380"/>
    <mergeCell ref="A347:F347"/>
    <mergeCell ref="A378:F378"/>
    <mergeCell ref="A379:F379"/>
    <mergeCell ref="A324:F324"/>
    <mergeCell ref="A374:F374"/>
    <mergeCell ref="A375:F375"/>
    <mergeCell ref="A250:F250"/>
    <mergeCell ref="A251:F251"/>
    <mergeCell ref="A279:F279"/>
    <mergeCell ref="A313:F313"/>
    <mergeCell ref="A327:F327"/>
    <mergeCell ref="A328:F328"/>
    <mergeCell ref="A329:F329"/>
    <mergeCell ref="A343:F343"/>
    <mergeCell ref="A344:F344"/>
    <mergeCell ref="A345:F345"/>
    <mergeCell ref="A346:F346"/>
    <mergeCell ref="A316:F316"/>
    <mergeCell ref="A317:F317"/>
    <mergeCell ref="A1343:F1343"/>
    <mergeCell ref="A1344:F1344"/>
    <mergeCell ref="A1345:F1345"/>
    <mergeCell ref="A1610:F1610"/>
    <mergeCell ref="A1611:F1611"/>
    <mergeCell ref="A1612:F1612"/>
    <mergeCell ref="A1625:F1625"/>
    <mergeCell ref="A1441:F1441"/>
    <mergeCell ref="A1492:F1492"/>
    <mergeCell ref="A1493:F1493"/>
    <mergeCell ref="A1572:F1572"/>
    <mergeCell ref="A1613:F1613"/>
    <mergeCell ref="A1475:F1475"/>
    <mergeCell ref="A1508:F1508"/>
    <mergeCell ref="A1509:F1509"/>
    <mergeCell ref="A1510:F1510"/>
    <mergeCell ref="A1506:F1506"/>
    <mergeCell ref="A1608:F1608"/>
    <mergeCell ref="A1609:F1609"/>
    <mergeCell ref="A1590:F1590"/>
    <mergeCell ref="A1591:F1591"/>
    <mergeCell ref="A1592:F1592"/>
    <mergeCell ref="A1593:F1593"/>
    <mergeCell ref="A1594:F1594"/>
    <mergeCell ref="A1523:F1523"/>
    <mergeCell ref="A1457:F1457"/>
    <mergeCell ref="A1458:F1458"/>
    <mergeCell ref="A1474:F1474"/>
    <mergeCell ref="A1522:F1522"/>
    <mergeCell ref="A1595:F1595"/>
    <mergeCell ref="A1596:F1596"/>
    <mergeCell ref="A1524:F1524"/>
    <mergeCell ref="A2027:F2027"/>
    <mergeCell ref="A2028:F2028"/>
    <mergeCell ref="A2029:F2029"/>
    <mergeCell ref="A2089:F2089"/>
    <mergeCell ref="A2090:F2090"/>
    <mergeCell ref="A2105:F2105"/>
    <mergeCell ref="A2121:F2121"/>
    <mergeCell ref="A2143:F2143"/>
    <mergeCell ref="A2144:F2144"/>
    <mergeCell ref="A2108:F2108"/>
    <mergeCell ref="A2109:F2109"/>
    <mergeCell ref="A2110:F2110"/>
    <mergeCell ref="A2111:F2111"/>
    <mergeCell ref="A2115:G2115"/>
    <mergeCell ref="A2122:F2122"/>
    <mergeCell ref="A2123:F2123"/>
    <mergeCell ref="A2124:F2124"/>
    <mergeCell ref="A2125:F2125"/>
    <mergeCell ref="A2126:F2126"/>
    <mergeCell ref="A2127:F2127"/>
    <mergeCell ref="A2131:G2131"/>
    <mergeCell ref="B2132:G2132"/>
    <mergeCell ref="A2138:F2138"/>
    <mergeCell ref="A2139:F2139"/>
    <mergeCell ref="A2031:F2031"/>
    <mergeCell ref="A2032:F2032"/>
    <mergeCell ref="A2033:F2033"/>
    <mergeCell ref="A2030:F2030"/>
    <mergeCell ref="A2034:G2034"/>
    <mergeCell ref="B2035:G2035"/>
    <mergeCell ref="A2041:F2041"/>
    <mergeCell ref="A2042:F2042"/>
    <mergeCell ref="A455:F455"/>
    <mergeCell ref="A456:F456"/>
    <mergeCell ref="A457:F457"/>
    <mergeCell ref="A458:F458"/>
    <mergeCell ref="A459:G459"/>
    <mergeCell ref="B460:G460"/>
    <mergeCell ref="A618:F618"/>
    <mergeCell ref="A549:F549"/>
    <mergeCell ref="A544:F544"/>
    <mergeCell ref="A533:F533"/>
    <mergeCell ref="A550:F550"/>
    <mergeCell ref="A562:F562"/>
    <mergeCell ref="A563:F563"/>
    <mergeCell ref="A564:F564"/>
    <mergeCell ref="A565:F565"/>
    <mergeCell ref="A580:F580"/>
    <mergeCell ref="A581:F581"/>
    <mergeCell ref="A561:F561"/>
    <mergeCell ref="A578:F578"/>
    <mergeCell ref="A579:F579"/>
    <mergeCell ref="A574:F574"/>
    <mergeCell ref="A575:F575"/>
    <mergeCell ref="A576:F576"/>
    <mergeCell ref="A559:F559"/>
    <mergeCell ref="A560:F560"/>
    <mergeCell ref="A577:F577"/>
    <mergeCell ref="A551:F551"/>
    <mergeCell ref="A591:F591"/>
    <mergeCell ref="A592:F592"/>
    <mergeCell ref="A593:F593"/>
    <mergeCell ref="A594:F594"/>
    <mergeCell ref="A595:F595"/>
    <mergeCell ref="A736:F736"/>
    <mergeCell ref="A725:F725"/>
    <mergeCell ref="A978:F978"/>
    <mergeCell ref="A979:F979"/>
    <mergeCell ref="A948:F948"/>
    <mergeCell ref="A995:F995"/>
    <mergeCell ref="A996:F996"/>
    <mergeCell ref="A997:F997"/>
    <mergeCell ref="A1010:F1010"/>
    <mergeCell ref="A1011:F1011"/>
    <mergeCell ref="A1012:F1012"/>
    <mergeCell ref="A1013:F1013"/>
    <mergeCell ref="A1014:F1014"/>
    <mergeCell ref="A1027:F1027"/>
    <mergeCell ref="A955:F955"/>
    <mergeCell ref="A956:F956"/>
    <mergeCell ref="A957:F957"/>
    <mergeCell ref="A786:G786"/>
    <mergeCell ref="A800:F800"/>
    <mergeCell ref="A801:G801"/>
    <mergeCell ref="B803:G803"/>
    <mergeCell ref="A819:F819"/>
    <mergeCell ref="A820:F820"/>
    <mergeCell ref="A821:F821"/>
    <mergeCell ref="A822:F822"/>
    <mergeCell ref="A823:F823"/>
    <mergeCell ref="A824:F824"/>
    <mergeCell ref="A825:F825"/>
    <mergeCell ref="A827:G827"/>
    <mergeCell ref="B828:G828"/>
    <mergeCell ref="B829:G829"/>
    <mergeCell ref="A836:F836"/>
    <mergeCell ref="A1037:F1037"/>
    <mergeCell ref="A1038:F1038"/>
    <mergeCell ref="A1039:F1039"/>
    <mergeCell ref="A1100:F1100"/>
    <mergeCell ref="A1101:F1101"/>
    <mergeCell ref="A1117:F1117"/>
    <mergeCell ref="A1118:F1118"/>
    <mergeCell ref="A1116:F1116"/>
    <mergeCell ref="A1187:F1187"/>
    <mergeCell ref="A1143:F1143"/>
    <mergeCell ref="A1334:F1334"/>
    <mergeCell ref="A1335:F1335"/>
    <mergeCell ref="A1349:F1349"/>
    <mergeCell ref="A1350:F1350"/>
    <mergeCell ref="A1351:F1351"/>
    <mergeCell ref="A1336:F1336"/>
    <mergeCell ref="A1385:F1385"/>
    <mergeCell ref="A1358:F1358"/>
    <mergeCell ref="A1367:F1367"/>
    <mergeCell ref="A1359:F1359"/>
    <mergeCell ref="A1360:F1360"/>
    <mergeCell ref="A1361:F1361"/>
    <mergeCell ref="A1250:F1250"/>
    <mergeCell ref="A1251:F1251"/>
    <mergeCell ref="A1252:F1252"/>
    <mergeCell ref="A1253:F1253"/>
    <mergeCell ref="A1254:F1254"/>
    <mergeCell ref="A1255:F1255"/>
    <mergeCell ref="A1256:F1256"/>
    <mergeCell ref="A1257:G1257"/>
    <mergeCell ref="A1319:F1319"/>
    <mergeCell ref="A1301:F1301"/>
    <mergeCell ref="A1695:F1695"/>
    <mergeCell ref="A1696:F1696"/>
    <mergeCell ref="A1697:F1697"/>
    <mergeCell ref="A1698:G1698"/>
    <mergeCell ref="B1699:G1699"/>
    <mergeCell ref="A1714:F1714"/>
    <mergeCell ref="A1755:F1755"/>
    <mergeCell ref="A1758:F1758"/>
    <mergeCell ref="A1707:F1707"/>
    <mergeCell ref="A1708:F1708"/>
    <mergeCell ref="A1722:F1722"/>
    <mergeCell ref="A1723:F1723"/>
    <mergeCell ref="A1729:F1729"/>
    <mergeCell ref="A1730:F1730"/>
    <mergeCell ref="A1731:F1731"/>
    <mergeCell ref="A1756:F1756"/>
    <mergeCell ref="A1757:F1757"/>
    <mergeCell ref="A1745:F1745"/>
    <mergeCell ref="A1746:F1746"/>
    <mergeCell ref="A1747:F1747"/>
    <mergeCell ref="A1748:F1748"/>
    <mergeCell ref="A1749:F1749"/>
    <mergeCell ref="A1750:G1750"/>
    <mergeCell ref="A1705:F1705"/>
    <mergeCell ref="A1706:F1706"/>
    <mergeCell ref="A1709:F1709"/>
    <mergeCell ref="A1710:F1710"/>
    <mergeCell ref="A1711:F1711"/>
    <mergeCell ref="A1712:F1712"/>
    <mergeCell ref="A1713:F1713"/>
    <mergeCell ref="A1715:G1715"/>
    <mergeCell ref="A1724:F1724"/>
    <mergeCell ref="A1797:F1797"/>
    <mergeCell ref="A1813:F1813"/>
    <mergeCell ref="A1829:F1829"/>
    <mergeCell ref="A1814:F1814"/>
    <mergeCell ref="A1815:F1815"/>
    <mergeCell ref="A1816:F1816"/>
    <mergeCell ref="A1817:F1817"/>
    <mergeCell ref="A1788:F1788"/>
    <mergeCell ref="A1789:F1789"/>
    <mergeCell ref="A1795:F1795"/>
    <mergeCell ref="A1796:F1796"/>
    <mergeCell ref="A1763:F1763"/>
    <mergeCell ref="A1764:F1764"/>
    <mergeCell ref="A1765:G1765"/>
    <mergeCell ref="A1785:F1785"/>
    <mergeCell ref="A1786:F1786"/>
    <mergeCell ref="A1787:F1787"/>
    <mergeCell ref="A1790:G1790"/>
    <mergeCell ref="A1798:F1798"/>
    <mergeCell ref="A1799:F1799"/>
    <mergeCell ref="A1800:F1800"/>
    <mergeCell ref="A1801:F1801"/>
    <mergeCell ref="A1802:F1802"/>
    <mergeCell ref="A1803:F1803"/>
    <mergeCell ref="A1805:G1805"/>
    <mergeCell ref="B1806:G1806"/>
    <mergeCell ref="A1804:F1804"/>
    <mergeCell ref="A1818:F1818"/>
    <mergeCell ref="A1819:F1819"/>
    <mergeCell ref="A1822:G1822"/>
    <mergeCell ref="B2181:G2181"/>
    <mergeCell ref="A2186:F2186"/>
    <mergeCell ref="A2187:F2187"/>
    <mergeCell ref="A2188:F2188"/>
    <mergeCell ref="A2189:F2189"/>
    <mergeCell ref="A2190:F2190"/>
    <mergeCell ref="A2191:F2191"/>
    <mergeCell ref="A2192:F2192"/>
    <mergeCell ref="A2193:F2193"/>
    <mergeCell ref="A2194:F2194"/>
    <mergeCell ref="A2217:F2217"/>
    <mergeCell ref="A2218:F2218"/>
    <mergeCell ref="A2202:F2202"/>
    <mergeCell ref="A2203:F2203"/>
    <mergeCell ref="A2204:F2204"/>
    <mergeCell ref="A2205:F2205"/>
    <mergeCell ref="A2206:F2206"/>
    <mergeCell ref="A2207:F2207"/>
    <mergeCell ref="A2208:F2208"/>
    <mergeCell ref="A2209:F2209"/>
    <mergeCell ref="A2195:F2195"/>
    <mergeCell ref="A2196:G2196"/>
    <mergeCell ref="A2210:F2210"/>
    <mergeCell ref="A2211:F2211"/>
    <mergeCell ref="A2212:G2212"/>
    <mergeCell ref="B2213:G2213"/>
  </mergeCells>
  <printOptions horizontalCentered="1"/>
  <pageMargins left="0.43307086614173229" right="0.19685039370078741" top="0.59055118110236227" bottom="0.59055118110236227" header="0" footer="0"/>
  <pageSetup paperSize="9" scale="70" fitToHeight="295" orientation="portrait" r:id="rId1"/>
  <headerFooter>
    <oddFooter>&amp;R&amp;"Verdana,Negrito itálico"&amp;10Página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759B6-817B-44D9-8A6E-D10DDF3860B7}">
  <dimension ref="A1:F6"/>
  <sheetViews>
    <sheetView workbookViewId="0">
      <selection activeCell="E30" sqref="E30"/>
    </sheetView>
  </sheetViews>
  <sheetFormatPr defaultRowHeight="15" x14ac:dyDescent="0.25"/>
  <cols>
    <col min="1" max="1" width="46.28515625" bestFit="1" customWidth="1"/>
    <col min="2" max="2" width="23.7109375" customWidth="1"/>
    <col min="3" max="3" width="19.28515625" customWidth="1"/>
    <col min="4" max="4" width="15.140625" customWidth="1"/>
    <col min="5" max="5" width="14" customWidth="1"/>
    <col min="6" max="6" width="12.140625" bestFit="1" customWidth="1"/>
  </cols>
  <sheetData>
    <row r="1" spans="1:6" ht="25.9" customHeight="1" thickBot="1" x14ac:dyDescent="0.3">
      <c r="A1" s="63" t="s">
        <v>597</v>
      </c>
      <c r="B1" s="268" t="s">
        <v>598</v>
      </c>
      <c r="C1" s="268"/>
      <c r="D1" s="268"/>
      <c r="E1" s="268"/>
      <c r="F1" s="269"/>
    </row>
    <row r="2" spans="1:6" ht="25.5" x14ac:dyDescent="0.25">
      <c r="A2" s="83" t="s">
        <v>62</v>
      </c>
      <c r="B2" s="84" t="s">
        <v>68</v>
      </c>
      <c r="C2" s="66" t="s">
        <v>63</v>
      </c>
      <c r="D2" s="66" t="s">
        <v>64</v>
      </c>
      <c r="E2" s="66" t="s">
        <v>65</v>
      </c>
      <c r="F2" s="85" t="s">
        <v>66</v>
      </c>
    </row>
    <row r="3" spans="1:6" ht="15.75" x14ac:dyDescent="0.25">
      <c r="A3" s="69" t="s">
        <v>396</v>
      </c>
      <c r="B3" s="69"/>
      <c r="C3" s="86"/>
      <c r="D3" s="86"/>
      <c r="E3" s="67"/>
      <c r="F3" s="87">
        <f>216.77+18.3</f>
        <v>235.07000000000002</v>
      </c>
    </row>
    <row r="4" spans="1:6" ht="15.75" x14ac:dyDescent="0.25">
      <c r="A4" s="69" t="s">
        <v>972</v>
      </c>
      <c r="B4" s="69"/>
      <c r="C4" s="86"/>
      <c r="D4" s="64"/>
      <c r="E4" s="67"/>
      <c r="F4" s="87">
        <v>216.77</v>
      </c>
    </row>
    <row r="5" spans="1:6" ht="15.75" x14ac:dyDescent="0.25">
      <c r="A5" s="69" t="s">
        <v>971</v>
      </c>
      <c r="B5" s="69"/>
      <c r="C5" s="86"/>
      <c r="D5" s="64"/>
      <c r="E5" s="67"/>
      <c r="F5" s="87">
        <f>152.9+20.51</f>
        <v>173.41</v>
      </c>
    </row>
    <row r="6" spans="1:6" ht="16.5" thickBot="1" x14ac:dyDescent="0.3">
      <c r="A6" s="270" t="s">
        <v>67</v>
      </c>
      <c r="B6" s="271"/>
      <c r="C6" s="271"/>
      <c r="D6" s="271"/>
      <c r="E6" s="271"/>
      <c r="F6" s="88">
        <f>MEDIAN(F3:F5)</f>
        <v>216.77</v>
      </c>
    </row>
  </sheetData>
  <mergeCells count="2">
    <mergeCell ref="B1:F1"/>
    <mergeCell ref="A6:E6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A2119-3851-44F4-AD0E-EB85C37B17E7}">
  <dimension ref="A1:J303"/>
  <sheetViews>
    <sheetView topLeftCell="A12" workbookViewId="0">
      <selection activeCell="J3" sqref="J3"/>
    </sheetView>
  </sheetViews>
  <sheetFormatPr defaultRowHeight="15" x14ac:dyDescent="0.25"/>
  <cols>
    <col min="1" max="1" width="20.28515625" customWidth="1"/>
    <col min="2" max="2" width="49.5703125" customWidth="1"/>
    <col min="3" max="3" width="10" customWidth="1"/>
    <col min="5" max="5" width="12.7109375" customWidth="1"/>
    <col min="6" max="6" width="14.5703125" customWidth="1"/>
    <col min="7" max="7" width="11.140625" customWidth="1"/>
    <col min="8" max="8" width="15.28515625" customWidth="1"/>
  </cols>
  <sheetData>
    <row r="1" spans="1:10" ht="25.5" x14ac:dyDescent="0.25">
      <c r="A1" s="140" t="s">
        <v>0</v>
      </c>
      <c r="B1" s="140" t="s">
        <v>1</v>
      </c>
      <c r="C1" s="141" t="s">
        <v>2</v>
      </c>
      <c r="D1" s="141" t="s">
        <v>69</v>
      </c>
      <c r="E1" s="142" t="s">
        <v>3</v>
      </c>
      <c r="F1" s="142" t="s">
        <v>412</v>
      </c>
      <c r="G1" s="142" t="s">
        <v>413</v>
      </c>
      <c r="H1" s="142" t="s">
        <v>414</v>
      </c>
      <c r="I1" s="142" t="s">
        <v>415</v>
      </c>
    </row>
    <row r="2" spans="1:10" x14ac:dyDescent="0.25">
      <c r="A2" s="163" t="s">
        <v>471</v>
      </c>
      <c r="B2" s="164" t="s">
        <v>472</v>
      </c>
      <c r="C2" s="111" t="s">
        <v>112</v>
      </c>
      <c r="D2" s="111" t="s">
        <v>37</v>
      </c>
      <c r="E2" s="112">
        <v>419.75</v>
      </c>
      <c r="F2" s="112">
        <v>1733.32</v>
      </c>
      <c r="G2" s="113">
        <v>727562.91</v>
      </c>
      <c r="H2" s="112">
        <v>34.445900000000002</v>
      </c>
      <c r="I2" s="114">
        <v>34.445900000000002</v>
      </c>
      <c r="J2">
        <f>E2/2</f>
        <v>209.875</v>
      </c>
    </row>
    <row r="3" spans="1:10" x14ac:dyDescent="0.25">
      <c r="A3" s="109" t="s">
        <v>691</v>
      </c>
      <c r="B3" s="79" t="s">
        <v>417</v>
      </c>
      <c r="C3" s="91" t="s">
        <v>112</v>
      </c>
      <c r="D3" s="91" t="s">
        <v>35</v>
      </c>
      <c r="E3" s="80">
        <v>1</v>
      </c>
      <c r="F3" s="80">
        <v>322984.39</v>
      </c>
      <c r="G3" s="115">
        <v>322984.39</v>
      </c>
      <c r="H3" s="80">
        <v>15.291399999999999</v>
      </c>
      <c r="I3" s="92">
        <v>49.737299999999998</v>
      </c>
    </row>
    <row r="4" spans="1:10" ht="25.5" x14ac:dyDescent="0.25">
      <c r="A4" s="109" t="s">
        <v>277</v>
      </c>
      <c r="B4" s="79" t="s">
        <v>278</v>
      </c>
      <c r="C4" s="91" t="s">
        <v>112</v>
      </c>
      <c r="D4" s="91" t="s">
        <v>37</v>
      </c>
      <c r="E4" s="80">
        <v>174.77</v>
      </c>
      <c r="F4" s="80">
        <v>1194.92</v>
      </c>
      <c r="G4" s="115">
        <v>208836.53</v>
      </c>
      <c r="H4" s="80">
        <v>9.8872</v>
      </c>
      <c r="I4" s="92">
        <v>59.624499999999998</v>
      </c>
    </row>
    <row r="5" spans="1:10" x14ac:dyDescent="0.25">
      <c r="A5" s="109" t="s">
        <v>717</v>
      </c>
      <c r="B5" s="79" t="s">
        <v>718</v>
      </c>
      <c r="C5" s="91" t="s">
        <v>112</v>
      </c>
      <c r="D5" s="91" t="s">
        <v>37</v>
      </c>
      <c r="E5" s="80">
        <v>495.7</v>
      </c>
      <c r="F5" s="80">
        <v>345.95</v>
      </c>
      <c r="G5" s="115">
        <v>171485.78</v>
      </c>
      <c r="H5" s="80">
        <v>8.1189</v>
      </c>
      <c r="I5" s="92">
        <v>67.743300000000005</v>
      </c>
    </row>
    <row r="6" spans="1:10" x14ac:dyDescent="0.25">
      <c r="A6" s="109" t="s">
        <v>443</v>
      </c>
      <c r="B6" s="79" t="s">
        <v>444</v>
      </c>
      <c r="C6" s="91" t="s">
        <v>112</v>
      </c>
      <c r="D6" s="91" t="s">
        <v>37</v>
      </c>
      <c r="E6" s="80">
        <v>49.1</v>
      </c>
      <c r="F6" s="80">
        <v>1266.3599999999999</v>
      </c>
      <c r="G6" s="115">
        <v>62178.5</v>
      </c>
      <c r="H6" s="80">
        <v>2.9438</v>
      </c>
      <c r="I6" s="92">
        <v>70.687100000000001</v>
      </c>
    </row>
    <row r="7" spans="1:10" ht="25.5" x14ac:dyDescent="0.25">
      <c r="A7" s="109" t="s">
        <v>473</v>
      </c>
      <c r="B7" s="79" t="s">
        <v>474</v>
      </c>
      <c r="C7" s="91" t="s">
        <v>112</v>
      </c>
      <c r="D7" s="91" t="s">
        <v>37</v>
      </c>
      <c r="E7" s="80">
        <v>419.75</v>
      </c>
      <c r="F7" s="80">
        <v>96.79</v>
      </c>
      <c r="G7" s="115">
        <v>40626.720000000001</v>
      </c>
      <c r="H7" s="80">
        <v>1.9234</v>
      </c>
      <c r="I7" s="92">
        <v>72.610500000000002</v>
      </c>
    </row>
    <row r="8" spans="1:10" ht="25.5" x14ac:dyDescent="0.25">
      <c r="A8" s="109" t="s">
        <v>955</v>
      </c>
      <c r="B8" s="79" t="s">
        <v>956</v>
      </c>
      <c r="C8" s="91" t="s">
        <v>112</v>
      </c>
      <c r="D8" s="91" t="s">
        <v>39</v>
      </c>
      <c r="E8" s="80">
        <v>1088</v>
      </c>
      <c r="F8" s="80">
        <v>34.75</v>
      </c>
      <c r="G8" s="115">
        <v>37809.31</v>
      </c>
      <c r="H8" s="80">
        <v>1.7901</v>
      </c>
      <c r="I8" s="92">
        <v>74.400599999999997</v>
      </c>
    </row>
    <row r="9" spans="1:10" ht="25.5" x14ac:dyDescent="0.25">
      <c r="A9" s="109" t="s">
        <v>836</v>
      </c>
      <c r="B9" s="79" t="s">
        <v>837</v>
      </c>
      <c r="C9" s="91" t="s">
        <v>112</v>
      </c>
      <c r="D9" s="91" t="s">
        <v>37</v>
      </c>
      <c r="E9" s="80">
        <v>57.79</v>
      </c>
      <c r="F9" s="80">
        <v>597.83000000000004</v>
      </c>
      <c r="G9" s="115">
        <v>34548.31</v>
      </c>
      <c r="H9" s="80">
        <v>1.6356999999999999</v>
      </c>
      <c r="I9" s="92">
        <v>76.036299999999997</v>
      </c>
    </row>
    <row r="10" spans="1:10" ht="25.5" x14ac:dyDescent="0.25">
      <c r="A10" s="109" t="s">
        <v>478</v>
      </c>
      <c r="B10" s="79" t="s">
        <v>479</v>
      </c>
      <c r="C10" s="91" t="s">
        <v>112</v>
      </c>
      <c r="D10" s="91" t="s">
        <v>37</v>
      </c>
      <c r="E10" s="80">
        <v>56.7</v>
      </c>
      <c r="F10" s="80">
        <v>607.92999999999995</v>
      </c>
      <c r="G10" s="115">
        <v>34469.53</v>
      </c>
      <c r="H10" s="80">
        <v>1.6318999999999999</v>
      </c>
      <c r="I10" s="92">
        <v>77.668199999999999</v>
      </c>
    </row>
    <row r="11" spans="1:10" ht="25.5" x14ac:dyDescent="0.25">
      <c r="A11" s="109" t="s">
        <v>713</v>
      </c>
      <c r="B11" s="79" t="s">
        <v>714</v>
      </c>
      <c r="C11" s="91" t="s">
        <v>112</v>
      </c>
      <c r="D11" s="91" t="s">
        <v>39</v>
      </c>
      <c r="E11" s="80">
        <v>852</v>
      </c>
      <c r="F11" s="80">
        <v>37.67</v>
      </c>
      <c r="G11" s="115">
        <v>32092.54</v>
      </c>
      <c r="H11" s="80">
        <v>1.5194000000000001</v>
      </c>
      <c r="I11" s="92">
        <v>79.187600000000003</v>
      </c>
    </row>
    <row r="12" spans="1:10" x14ac:dyDescent="0.25">
      <c r="A12" s="109" t="s">
        <v>281</v>
      </c>
      <c r="B12" s="79" t="s">
        <v>282</v>
      </c>
      <c r="C12" s="91" t="s">
        <v>112</v>
      </c>
      <c r="D12" s="91" t="s">
        <v>37</v>
      </c>
      <c r="E12" s="80">
        <v>20.25</v>
      </c>
      <c r="F12" s="80">
        <v>1375.12</v>
      </c>
      <c r="G12" s="115">
        <v>27846.2</v>
      </c>
      <c r="H12" s="80">
        <v>1.3184</v>
      </c>
      <c r="I12" s="92">
        <v>80.505899999999997</v>
      </c>
    </row>
    <row r="13" spans="1:10" x14ac:dyDescent="0.25">
      <c r="A13" s="109" t="s">
        <v>51</v>
      </c>
      <c r="B13" s="79" t="s">
        <v>421</v>
      </c>
      <c r="C13" s="91" t="s">
        <v>112</v>
      </c>
      <c r="D13" s="91" t="s">
        <v>37</v>
      </c>
      <c r="E13" s="80">
        <v>180.5</v>
      </c>
      <c r="F13" s="80">
        <v>116.6</v>
      </c>
      <c r="G13" s="115">
        <v>21045.82</v>
      </c>
      <c r="H13" s="80">
        <v>0.99639999999999995</v>
      </c>
      <c r="I13" s="92">
        <v>81.502300000000005</v>
      </c>
    </row>
    <row r="14" spans="1:10" ht="63.75" x14ac:dyDescent="0.25">
      <c r="A14" s="109">
        <v>104896</v>
      </c>
      <c r="B14" s="79" t="s">
        <v>829</v>
      </c>
      <c r="C14" s="91" t="s">
        <v>112</v>
      </c>
      <c r="D14" s="91" t="s">
        <v>37</v>
      </c>
      <c r="E14" s="80">
        <v>20</v>
      </c>
      <c r="F14" s="80">
        <v>975.1</v>
      </c>
      <c r="G14" s="115">
        <v>19501.990000000002</v>
      </c>
      <c r="H14" s="80">
        <v>0.92330000000000001</v>
      </c>
      <c r="I14" s="92">
        <v>82.425600000000003</v>
      </c>
    </row>
    <row r="15" spans="1:10" ht="25.5" x14ac:dyDescent="0.25">
      <c r="A15" s="109" t="s">
        <v>482</v>
      </c>
      <c r="B15" s="79" t="s">
        <v>483</v>
      </c>
      <c r="C15" s="91" t="s">
        <v>112</v>
      </c>
      <c r="D15" s="91" t="s">
        <v>37</v>
      </c>
      <c r="E15" s="80">
        <v>44.5</v>
      </c>
      <c r="F15" s="80">
        <v>437.9</v>
      </c>
      <c r="G15" s="115">
        <v>19486.349999999999</v>
      </c>
      <c r="H15" s="80">
        <v>0.92259999999999998</v>
      </c>
      <c r="I15" s="92">
        <v>83.348200000000006</v>
      </c>
    </row>
    <row r="16" spans="1:10" x14ac:dyDescent="0.25">
      <c r="A16" s="109" t="s">
        <v>294</v>
      </c>
      <c r="B16" s="79" t="s">
        <v>295</v>
      </c>
      <c r="C16" s="91" t="s">
        <v>112</v>
      </c>
      <c r="D16" s="91" t="s">
        <v>35</v>
      </c>
      <c r="E16" s="80">
        <v>4</v>
      </c>
      <c r="F16" s="80">
        <v>4651.2700000000004</v>
      </c>
      <c r="G16" s="115">
        <v>18605.080000000002</v>
      </c>
      <c r="H16" s="80">
        <v>0.88080000000000003</v>
      </c>
      <c r="I16" s="92">
        <v>84.228999999999999</v>
      </c>
    </row>
    <row r="17" spans="1:9" ht="25.5" x14ac:dyDescent="0.25">
      <c r="A17" s="109" t="s">
        <v>984</v>
      </c>
      <c r="B17" s="79" t="s">
        <v>985</v>
      </c>
      <c r="C17" s="91" t="s">
        <v>112</v>
      </c>
      <c r="D17" s="91" t="s">
        <v>37</v>
      </c>
      <c r="E17" s="80">
        <v>10.08</v>
      </c>
      <c r="F17" s="80">
        <v>1427.99</v>
      </c>
      <c r="G17" s="115">
        <v>14394.18</v>
      </c>
      <c r="H17" s="80">
        <v>0.68149999999999999</v>
      </c>
      <c r="I17" s="92">
        <v>84.910499999999999</v>
      </c>
    </row>
    <row r="18" spans="1:9" ht="25.5" x14ac:dyDescent="0.25">
      <c r="A18" s="109" t="s">
        <v>986</v>
      </c>
      <c r="B18" s="79" t="s">
        <v>988</v>
      </c>
      <c r="C18" s="91" t="s">
        <v>112</v>
      </c>
      <c r="D18" s="91" t="s">
        <v>40</v>
      </c>
      <c r="E18" s="80">
        <v>11</v>
      </c>
      <c r="F18" s="80">
        <v>1284.83</v>
      </c>
      <c r="G18" s="115">
        <v>14133.13</v>
      </c>
      <c r="H18" s="80">
        <v>0.66910000000000003</v>
      </c>
      <c r="I18" s="92">
        <v>85.579599999999999</v>
      </c>
    </row>
    <row r="19" spans="1:9" x14ac:dyDescent="0.25">
      <c r="A19" s="109" t="s">
        <v>959</v>
      </c>
      <c r="B19" s="79" t="s">
        <v>958</v>
      </c>
      <c r="C19" s="91" t="s">
        <v>112</v>
      </c>
      <c r="D19" s="91" t="s">
        <v>35</v>
      </c>
      <c r="E19" s="80">
        <v>4</v>
      </c>
      <c r="F19" s="80">
        <v>3354.13</v>
      </c>
      <c r="G19" s="115">
        <v>13416.54</v>
      </c>
      <c r="H19" s="80">
        <v>0.63519999999999999</v>
      </c>
      <c r="I19" s="92">
        <v>86.214799999999997</v>
      </c>
    </row>
    <row r="20" spans="1:9" ht="25.5" x14ac:dyDescent="0.25">
      <c r="A20" s="109" t="s">
        <v>264</v>
      </c>
      <c r="B20" s="79" t="s">
        <v>265</v>
      </c>
      <c r="C20" s="91" t="s">
        <v>112</v>
      </c>
      <c r="D20" s="91" t="s">
        <v>37</v>
      </c>
      <c r="E20" s="80">
        <v>708</v>
      </c>
      <c r="F20" s="80">
        <v>18.73</v>
      </c>
      <c r="G20" s="115">
        <v>13261.67</v>
      </c>
      <c r="H20" s="80">
        <v>0.62790000000000001</v>
      </c>
      <c r="I20" s="92">
        <v>86.842699999999994</v>
      </c>
    </row>
    <row r="21" spans="1:9" x14ac:dyDescent="0.25">
      <c r="A21" s="109" t="s">
        <v>275</v>
      </c>
      <c r="B21" s="79" t="s">
        <v>276</v>
      </c>
      <c r="C21" s="91" t="s">
        <v>112</v>
      </c>
      <c r="D21" s="91" t="s">
        <v>37</v>
      </c>
      <c r="E21" s="80">
        <v>457.54</v>
      </c>
      <c r="F21" s="80">
        <v>28.27</v>
      </c>
      <c r="G21" s="115">
        <v>12936.86</v>
      </c>
      <c r="H21" s="80">
        <v>0.61250000000000004</v>
      </c>
      <c r="I21" s="92">
        <v>87.455200000000005</v>
      </c>
    </row>
    <row r="22" spans="1:9" x14ac:dyDescent="0.25">
      <c r="A22" s="109" t="s">
        <v>273</v>
      </c>
      <c r="B22" s="79" t="s">
        <v>274</v>
      </c>
      <c r="C22" s="91" t="s">
        <v>112</v>
      </c>
      <c r="D22" s="91" t="s">
        <v>37</v>
      </c>
      <c r="E22" s="80">
        <v>480.75</v>
      </c>
      <c r="F22" s="80">
        <v>26.39</v>
      </c>
      <c r="G22" s="115">
        <v>12686.91</v>
      </c>
      <c r="H22" s="80">
        <v>0.60070000000000001</v>
      </c>
      <c r="I22" s="92">
        <v>88.055800000000005</v>
      </c>
    </row>
    <row r="23" spans="1:9" ht="38.25" x14ac:dyDescent="0.25">
      <c r="A23" s="109" t="s">
        <v>832</v>
      </c>
      <c r="B23" s="79" t="s">
        <v>833</v>
      </c>
      <c r="C23" s="91" t="s">
        <v>112</v>
      </c>
      <c r="D23" s="91" t="s">
        <v>54</v>
      </c>
      <c r="E23" s="80">
        <v>6</v>
      </c>
      <c r="F23" s="80">
        <v>1891.61</v>
      </c>
      <c r="G23" s="115">
        <v>11349.68</v>
      </c>
      <c r="H23" s="80">
        <v>0.5373</v>
      </c>
      <c r="I23" s="92">
        <v>88.593199999999996</v>
      </c>
    </row>
    <row r="24" spans="1:9" ht="38.25" x14ac:dyDescent="0.25">
      <c r="A24" s="109" t="s">
        <v>510</v>
      </c>
      <c r="B24" s="79" t="s">
        <v>511</v>
      </c>
      <c r="C24" s="91" t="s">
        <v>112</v>
      </c>
      <c r="D24" s="91" t="s">
        <v>40</v>
      </c>
      <c r="E24" s="80">
        <v>100</v>
      </c>
      <c r="F24" s="80">
        <v>102.58</v>
      </c>
      <c r="G24" s="115">
        <v>10258.450000000001</v>
      </c>
      <c r="H24" s="80">
        <v>0.48570000000000002</v>
      </c>
      <c r="I24" s="92">
        <v>89.078800000000001</v>
      </c>
    </row>
    <row r="25" spans="1:9" ht="38.25" x14ac:dyDescent="0.25">
      <c r="A25" s="109" t="s">
        <v>719</v>
      </c>
      <c r="B25" s="79" t="s">
        <v>720</v>
      </c>
      <c r="C25" s="91" t="s">
        <v>112</v>
      </c>
      <c r="D25" s="91" t="s">
        <v>37</v>
      </c>
      <c r="E25" s="80">
        <v>54.4</v>
      </c>
      <c r="F25" s="80">
        <v>184.49</v>
      </c>
      <c r="G25" s="115">
        <v>10036.51</v>
      </c>
      <c r="H25" s="80">
        <v>0.47520000000000001</v>
      </c>
      <c r="I25" s="92">
        <v>89.554000000000002</v>
      </c>
    </row>
    <row r="26" spans="1:9" ht="63.75" x14ac:dyDescent="0.25">
      <c r="A26" s="109" t="s">
        <v>731</v>
      </c>
      <c r="B26" s="79" t="s">
        <v>732</v>
      </c>
      <c r="C26" s="91" t="s">
        <v>112</v>
      </c>
      <c r="D26" s="91" t="s">
        <v>37</v>
      </c>
      <c r="E26" s="80">
        <v>259.56</v>
      </c>
      <c r="F26" s="80">
        <v>38.590000000000003</v>
      </c>
      <c r="G26" s="115">
        <v>10017.67</v>
      </c>
      <c r="H26" s="80">
        <v>0.4743</v>
      </c>
      <c r="I26" s="92">
        <v>90.028300000000002</v>
      </c>
    </row>
    <row r="27" spans="1:9" ht="38.25" x14ac:dyDescent="0.25">
      <c r="A27" s="109" t="s">
        <v>1016</v>
      </c>
      <c r="B27" s="79" t="s">
        <v>1014</v>
      </c>
      <c r="C27" s="91" t="s">
        <v>112</v>
      </c>
      <c r="D27" s="91" t="s">
        <v>37</v>
      </c>
      <c r="E27" s="80">
        <v>61.4</v>
      </c>
      <c r="F27" s="80">
        <v>159.35</v>
      </c>
      <c r="G27" s="115">
        <v>9784.0300000000007</v>
      </c>
      <c r="H27" s="80">
        <v>0.4632</v>
      </c>
      <c r="I27" s="92">
        <v>90.491500000000002</v>
      </c>
    </row>
    <row r="28" spans="1:9" ht="38.25" x14ac:dyDescent="0.25">
      <c r="A28" s="109" t="s">
        <v>522</v>
      </c>
      <c r="B28" s="79" t="s">
        <v>523</v>
      </c>
      <c r="C28" s="91" t="s">
        <v>112</v>
      </c>
      <c r="D28" s="91" t="s">
        <v>40</v>
      </c>
      <c r="E28" s="80">
        <v>250</v>
      </c>
      <c r="F28" s="80">
        <v>36.049999999999997</v>
      </c>
      <c r="G28" s="115">
        <v>9011.4</v>
      </c>
      <c r="H28" s="80">
        <v>0.42659999999999998</v>
      </c>
      <c r="I28" s="92">
        <v>90.918099999999995</v>
      </c>
    </row>
    <row r="29" spans="1:9" x14ac:dyDescent="0.25">
      <c r="A29" s="109" t="s">
        <v>399</v>
      </c>
      <c r="B29" s="79" t="s">
        <v>400</v>
      </c>
      <c r="C29" s="91" t="s">
        <v>112</v>
      </c>
      <c r="D29" s="91" t="s">
        <v>37</v>
      </c>
      <c r="E29" s="80">
        <v>147.16999999999999</v>
      </c>
      <c r="F29" s="80">
        <v>56.78</v>
      </c>
      <c r="G29" s="115">
        <v>8356.2999999999993</v>
      </c>
      <c r="H29" s="80">
        <v>0.39560000000000001</v>
      </c>
      <c r="I29" s="92">
        <v>91.313800000000001</v>
      </c>
    </row>
    <row r="30" spans="1:9" ht="76.5" x14ac:dyDescent="0.25">
      <c r="A30" s="109" t="s">
        <v>834</v>
      </c>
      <c r="B30" s="79" t="s">
        <v>835</v>
      </c>
      <c r="C30" s="91" t="s">
        <v>112</v>
      </c>
      <c r="D30" s="91" t="s">
        <v>37</v>
      </c>
      <c r="E30" s="80">
        <v>29.3</v>
      </c>
      <c r="F30" s="80">
        <v>270.75</v>
      </c>
      <c r="G30" s="115">
        <v>7933.08</v>
      </c>
      <c r="H30" s="80">
        <v>0.37559999999999999</v>
      </c>
      <c r="I30" s="92">
        <v>91.689400000000006</v>
      </c>
    </row>
    <row r="31" spans="1:9" x14ac:dyDescent="0.25">
      <c r="A31" s="109" t="s">
        <v>437</v>
      </c>
      <c r="B31" s="79" t="s">
        <v>438</v>
      </c>
      <c r="C31" s="91" t="s">
        <v>112</v>
      </c>
      <c r="D31" s="91" t="s">
        <v>37</v>
      </c>
      <c r="E31" s="80">
        <v>5.0599999999999996</v>
      </c>
      <c r="F31" s="80">
        <v>1496.08</v>
      </c>
      <c r="G31" s="115">
        <v>7570.19</v>
      </c>
      <c r="H31" s="80">
        <v>0.3584</v>
      </c>
      <c r="I31" s="92">
        <v>92.047799999999995</v>
      </c>
    </row>
    <row r="32" spans="1:9" ht="25.5" x14ac:dyDescent="0.25">
      <c r="A32" s="109" t="s">
        <v>408</v>
      </c>
      <c r="B32" s="79" t="s">
        <v>409</v>
      </c>
      <c r="C32" s="91" t="s">
        <v>112</v>
      </c>
      <c r="D32" s="91" t="s">
        <v>54</v>
      </c>
      <c r="E32" s="80">
        <v>6</v>
      </c>
      <c r="F32" s="80">
        <v>1233.29</v>
      </c>
      <c r="G32" s="115">
        <v>7399.73</v>
      </c>
      <c r="H32" s="80">
        <v>0.3503</v>
      </c>
      <c r="I32" s="92">
        <v>92.398099999999999</v>
      </c>
    </row>
    <row r="33" spans="1:9" ht="38.25" x14ac:dyDescent="0.25">
      <c r="A33" s="109" t="s">
        <v>943</v>
      </c>
      <c r="B33" s="79" t="s">
        <v>838</v>
      </c>
      <c r="C33" s="91" t="s">
        <v>112</v>
      </c>
      <c r="D33" s="91" t="s">
        <v>37</v>
      </c>
      <c r="E33" s="80">
        <v>75.239999999999995</v>
      </c>
      <c r="F33" s="80">
        <v>93.41</v>
      </c>
      <c r="G33" s="115">
        <v>7027.96</v>
      </c>
      <c r="H33" s="80">
        <v>0.3327</v>
      </c>
      <c r="I33" s="92">
        <v>92.730800000000002</v>
      </c>
    </row>
    <row r="34" spans="1:9" ht="38.25" x14ac:dyDescent="0.25">
      <c r="A34" s="109" t="s">
        <v>266</v>
      </c>
      <c r="B34" s="79" t="s">
        <v>267</v>
      </c>
      <c r="C34" s="91" t="s">
        <v>112</v>
      </c>
      <c r="D34" s="91" t="s">
        <v>37</v>
      </c>
      <c r="E34" s="80">
        <v>252.11</v>
      </c>
      <c r="F34" s="80">
        <v>27.51</v>
      </c>
      <c r="G34" s="115">
        <v>6935.63</v>
      </c>
      <c r="H34" s="80">
        <v>0.32840000000000003</v>
      </c>
      <c r="I34" s="92">
        <v>93.059200000000004</v>
      </c>
    </row>
    <row r="35" spans="1:9" x14ac:dyDescent="0.25">
      <c r="A35" s="109" t="s">
        <v>439</v>
      </c>
      <c r="B35" s="79" t="s">
        <v>440</v>
      </c>
      <c r="C35" s="91" t="s">
        <v>112</v>
      </c>
      <c r="D35" s="91" t="s">
        <v>37</v>
      </c>
      <c r="E35" s="80">
        <v>4.2</v>
      </c>
      <c r="F35" s="80">
        <v>1539.08</v>
      </c>
      <c r="G35" s="115">
        <v>6464.12</v>
      </c>
      <c r="H35" s="80">
        <v>0.30599999999999999</v>
      </c>
      <c r="I35" s="92">
        <v>93.365200000000002</v>
      </c>
    </row>
    <row r="36" spans="1:9" ht="38.25" x14ac:dyDescent="0.25">
      <c r="A36" s="109" t="s">
        <v>441</v>
      </c>
      <c r="B36" s="79" t="s">
        <v>442</v>
      </c>
      <c r="C36" s="91" t="s">
        <v>112</v>
      </c>
      <c r="D36" s="91" t="s">
        <v>300</v>
      </c>
      <c r="E36" s="80">
        <v>3</v>
      </c>
      <c r="F36" s="80">
        <v>1939.9</v>
      </c>
      <c r="G36" s="115">
        <v>5819.7</v>
      </c>
      <c r="H36" s="80">
        <v>0.27550000000000002</v>
      </c>
      <c r="I36" s="92">
        <v>93.640799999999999</v>
      </c>
    </row>
    <row r="37" spans="1:9" ht="63.75" x14ac:dyDescent="0.25">
      <c r="A37" s="109" t="s">
        <v>462</v>
      </c>
      <c r="B37" s="79" t="s">
        <v>463</v>
      </c>
      <c r="C37" s="91" t="s">
        <v>112</v>
      </c>
      <c r="D37" s="91" t="s">
        <v>37</v>
      </c>
      <c r="E37" s="80">
        <v>68.66</v>
      </c>
      <c r="F37" s="80">
        <v>84.07</v>
      </c>
      <c r="G37" s="115">
        <v>5772.32</v>
      </c>
      <c r="H37" s="80">
        <v>0.27329999999999999</v>
      </c>
      <c r="I37" s="92">
        <v>93.914000000000001</v>
      </c>
    </row>
    <row r="38" spans="1:9" ht="25.5" x14ac:dyDescent="0.25">
      <c r="A38" s="109" t="s">
        <v>533</v>
      </c>
      <c r="B38" s="79" t="s">
        <v>534</v>
      </c>
      <c r="C38" s="91" t="s">
        <v>112</v>
      </c>
      <c r="D38" s="91" t="s">
        <v>37</v>
      </c>
      <c r="E38" s="80">
        <v>200</v>
      </c>
      <c r="F38" s="80">
        <v>28.09</v>
      </c>
      <c r="G38" s="115">
        <v>5618.61</v>
      </c>
      <c r="H38" s="80">
        <v>0.26600000000000001</v>
      </c>
      <c r="I38" s="92">
        <v>94.180099999999996</v>
      </c>
    </row>
    <row r="39" spans="1:9" ht="38.25" x14ac:dyDescent="0.25">
      <c r="A39" s="109" t="s">
        <v>531</v>
      </c>
      <c r="B39" s="79" t="s">
        <v>532</v>
      </c>
      <c r="C39" s="91" t="s">
        <v>112</v>
      </c>
      <c r="D39" s="91" t="s">
        <v>38</v>
      </c>
      <c r="E39" s="80">
        <v>6.02</v>
      </c>
      <c r="F39" s="80">
        <v>916.17</v>
      </c>
      <c r="G39" s="115">
        <v>5515.34</v>
      </c>
      <c r="H39" s="80">
        <v>0.2611</v>
      </c>
      <c r="I39" s="92">
        <v>94.441199999999995</v>
      </c>
    </row>
    <row r="40" spans="1:9" x14ac:dyDescent="0.25">
      <c r="A40" s="109" t="s">
        <v>506</v>
      </c>
      <c r="B40" s="79" t="s">
        <v>507</v>
      </c>
      <c r="C40" s="91" t="s">
        <v>112</v>
      </c>
      <c r="D40" s="91" t="s">
        <v>40</v>
      </c>
      <c r="E40" s="80">
        <v>44.3</v>
      </c>
      <c r="F40" s="80">
        <v>115.32</v>
      </c>
      <c r="G40" s="115">
        <v>5108.6099999999997</v>
      </c>
      <c r="H40" s="80">
        <v>0.2419</v>
      </c>
      <c r="I40" s="92">
        <v>94.683000000000007</v>
      </c>
    </row>
    <row r="41" spans="1:9" ht="25.5" x14ac:dyDescent="0.25">
      <c r="A41" s="109" t="s">
        <v>262</v>
      </c>
      <c r="B41" s="79" t="s">
        <v>263</v>
      </c>
      <c r="C41" s="91" t="s">
        <v>112</v>
      </c>
      <c r="D41" s="91" t="s">
        <v>37</v>
      </c>
      <c r="E41" s="80">
        <v>734</v>
      </c>
      <c r="F41" s="80">
        <v>6.38</v>
      </c>
      <c r="G41" s="115">
        <v>4681.22</v>
      </c>
      <c r="H41" s="80">
        <v>0.22159999999999999</v>
      </c>
      <c r="I41" s="92">
        <v>94.904700000000005</v>
      </c>
    </row>
    <row r="42" spans="1:9" ht="38.25" x14ac:dyDescent="0.25">
      <c r="A42" s="109" t="s">
        <v>283</v>
      </c>
      <c r="B42" s="79" t="s">
        <v>284</v>
      </c>
      <c r="C42" s="91" t="s">
        <v>112</v>
      </c>
      <c r="D42" s="91" t="s">
        <v>40</v>
      </c>
      <c r="E42" s="80">
        <v>22</v>
      </c>
      <c r="F42" s="80">
        <v>211.65</v>
      </c>
      <c r="G42" s="115">
        <v>4656.26</v>
      </c>
      <c r="H42" s="80">
        <v>0.22040000000000001</v>
      </c>
      <c r="I42" s="92">
        <v>95.125100000000003</v>
      </c>
    </row>
    <row r="43" spans="1:9" ht="38.25" x14ac:dyDescent="0.25">
      <c r="A43" s="109" t="s">
        <v>467</v>
      </c>
      <c r="B43" s="79" t="s">
        <v>468</v>
      </c>
      <c r="C43" s="91" t="s">
        <v>112</v>
      </c>
      <c r="D43" s="91" t="s">
        <v>37</v>
      </c>
      <c r="E43" s="80">
        <v>73.56</v>
      </c>
      <c r="F43" s="80">
        <v>61.25</v>
      </c>
      <c r="G43" s="115">
        <v>4505.3900000000003</v>
      </c>
      <c r="H43" s="80">
        <v>0.21329999999999999</v>
      </c>
      <c r="I43" s="92">
        <v>95.338399999999993</v>
      </c>
    </row>
    <row r="44" spans="1:9" ht="25.5" x14ac:dyDescent="0.25">
      <c r="A44" s="109" t="s">
        <v>526</v>
      </c>
      <c r="B44" s="79" t="s">
        <v>527</v>
      </c>
      <c r="C44" s="91" t="s">
        <v>112</v>
      </c>
      <c r="D44" s="91" t="s">
        <v>35</v>
      </c>
      <c r="E44" s="80">
        <v>2</v>
      </c>
      <c r="F44" s="80">
        <v>2242.2600000000002</v>
      </c>
      <c r="G44" s="115">
        <v>4484.5200000000004</v>
      </c>
      <c r="H44" s="80">
        <v>0.21229999999999999</v>
      </c>
      <c r="I44" s="92">
        <v>95.550700000000006</v>
      </c>
    </row>
    <row r="45" spans="1:9" ht="38.25" x14ac:dyDescent="0.25">
      <c r="A45" s="109" t="s">
        <v>535</v>
      </c>
      <c r="B45" s="79" t="s">
        <v>536</v>
      </c>
      <c r="C45" s="91" t="s">
        <v>112</v>
      </c>
      <c r="D45" s="91" t="s">
        <v>37</v>
      </c>
      <c r="E45" s="80">
        <v>60.22</v>
      </c>
      <c r="F45" s="80">
        <v>70.900000000000006</v>
      </c>
      <c r="G45" s="115">
        <v>4269.55</v>
      </c>
      <c r="H45" s="80">
        <v>0.2021</v>
      </c>
      <c r="I45" s="92">
        <v>95.752899999999997</v>
      </c>
    </row>
    <row r="46" spans="1:9" ht="51" x14ac:dyDescent="0.25">
      <c r="A46" s="109" t="s">
        <v>89</v>
      </c>
      <c r="B46" s="79" t="s">
        <v>90</v>
      </c>
      <c r="C46" s="91" t="s">
        <v>112</v>
      </c>
      <c r="D46" s="91" t="s">
        <v>38</v>
      </c>
      <c r="E46" s="80">
        <v>24</v>
      </c>
      <c r="F46" s="80">
        <v>159.79</v>
      </c>
      <c r="G46" s="115">
        <v>3834.91</v>
      </c>
      <c r="H46" s="80">
        <v>0.18160000000000001</v>
      </c>
      <c r="I46" s="92">
        <v>95.934399999999997</v>
      </c>
    </row>
    <row r="47" spans="1:9" ht="38.25" x14ac:dyDescent="0.25">
      <c r="A47" s="109" t="s">
        <v>953</v>
      </c>
      <c r="B47" s="79" t="s">
        <v>954</v>
      </c>
      <c r="C47" s="91" t="s">
        <v>112</v>
      </c>
      <c r="D47" s="91" t="s">
        <v>40</v>
      </c>
      <c r="E47" s="80">
        <v>585</v>
      </c>
      <c r="F47" s="80">
        <v>6.49</v>
      </c>
      <c r="G47" s="115">
        <v>3798.47</v>
      </c>
      <c r="H47" s="80">
        <v>0.17979999999999999</v>
      </c>
      <c r="I47" s="92">
        <v>96.114199999999997</v>
      </c>
    </row>
    <row r="48" spans="1:9" x14ac:dyDescent="0.25">
      <c r="A48" s="109" t="s">
        <v>424</v>
      </c>
      <c r="B48" s="79" t="s">
        <v>425</v>
      </c>
      <c r="C48" s="91" t="s">
        <v>112</v>
      </c>
      <c r="D48" s="91" t="s">
        <v>426</v>
      </c>
      <c r="E48" s="80">
        <v>100</v>
      </c>
      <c r="F48" s="80">
        <v>37.35</v>
      </c>
      <c r="G48" s="115">
        <v>3734.98</v>
      </c>
      <c r="H48" s="80">
        <v>0.17680000000000001</v>
      </c>
      <c r="I48" s="92">
        <v>96.2911</v>
      </c>
    </row>
    <row r="49" spans="1:9" ht="25.5" x14ac:dyDescent="0.25">
      <c r="A49" s="109" t="s">
        <v>256</v>
      </c>
      <c r="B49" s="79" t="s">
        <v>257</v>
      </c>
      <c r="C49" s="91" t="s">
        <v>112</v>
      </c>
      <c r="D49" s="91" t="s">
        <v>40</v>
      </c>
      <c r="E49" s="80">
        <v>25.54</v>
      </c>
      <c r="F49" s="80">
        <v>136.72</v>
      </c>
      <c r="G49" s="115">
        <v>3491.92</v>
      </c>
      <c r="H49" s="80">
        <v>0.1653</v>
      </c>
      <c r="I49" s="92">
        <v>96.456400000000002</v>
      </c>
    </row>
    <row r="50" spans="1:9" ht="38.25" x14ac:dyDescent="0.25">
      <c r="A50" s="109" t="s">
        <v>52</v>
      </c>
      <c r="B50" s="79" t="s">
        <v>53</v>
      </c>
      <c r="C50" s="91" t="s">
        <v>112</v>
      </c>
      <c r="D50" s="91" t="s">
        <v>37</v>
      </c>
      <c r="E50" s="80">
        <v>6</v>
      </c>
      <c r="F50" s="80">
        <v>574.11</v>
      </c>
      <c r="G50" s="115">
        <v>3444.65</v>
      </c>
      <c r="H50" s="80">
        <v>0.16309999999999999</v>
      </c>
      <c r="I50" s="92">
        <v>96.619500000000002</v>
      </c>
    </row>
    <row r="51" spans="1:9" x14ac:dyDescent="0.25">
      <c r="A51" s="109" t="s">
        <v>1018</v>
      </c>
      <c r="B51" s="79" t="s">
        <v>1017</v>
      </c>
      <c r="C51" s="91" t="s">
        <v>112</v>
      </c>
      <c r="D51" s="91" t="s">
        <v>37</v>
      </c>
      <c r="E51" s="80">
        <v>56.7</v>
      </c>
      <c r="F51" s="80">
        <v>59.69</v>
      </c>
      <c r="G51" s="115">
        <v>3384.34</v>
      </c>
      <c r="H51" s="80">
        <v>0.16020000000000001</v>
      </c>
      <c r="I51" s="92">
        <v>96.779700000000005</v>
      </c>
    </row>
    <row r="52" spans="1:9" ht="76.5" x14ac:dyDescent="0.25">
      <c r="A52" s="109" t="s">
        <v>1004</v>
      </c>
      <c r="B52" s="79" t="s">
        <v>1006</v>
      </c>
      <c r="C52" s="91" t="s">
        <v>112</v>
      </c>
      <c r="D52" s="91" t="s">
        <v>37</v>
      </c>
      <c r="E52" s="80">
        <v>26</v>
      </c>
      <c r="F52" s="80">
        <v>128.83000000000001</v>
      </c>
      <c r="G52" s="115">
        <v>3349.62</v>
      </c>
      <c r="H52" s="80">
        <v>0.15859999999999999</v>
      </c>
      <c r="I52" s="92">
        <v>96.938299999999998</v>
      </c>
    </row>
    <row r="53" spans="1:9" ht="38.25" x14ac:dyDescent="0.25">
      <c r="A53" s="109" t="s">
        <v>800</v>
      </c>
      <c r="B53" s="79" t="s">
        <v>801</v>
      </c>
      <c r="C53" s="91" t="s">
        <v>112</v>
      </c>
      <c r="D53" s="91" t="s">
        <v>37</v>
      </c>
      <c r="E53" s="80">
        <v>32.42</v>
      </c>
      <c r="F53" s="80">
        <v>96.32</v>
      </c>
      <c r="G53" s="115">
        <v>3122.6</v>
      </c>
      <c r="H53" s="80">
        <v>0.14779999999999999</v>
      </c>
      <c r="I53" s="92">
        <v>97.086100000000002</v>
      </c>
    </row>
    <row r="54" spans="1:9" ht="38.25" x14ac:dyDescent="0.25">
      <c r="A54" s="109" t="s">
        <v>796</v>
      </c>
      <c r="B54" s="79" t="s">
        <v>797</v>
      </c>
      <c r="C54" s="91" t="s">
        <v>112</v>
      </c>
      <c r="D54" s="91" t="s">
        <v>37</v>
      </c>
      <c r="E54" s="80">
        <v>14.86</v>
      </c>
      <c r="F54" s="80">
        <v>195.91</v>
      </c>
      <c r="G54" s="115">
        <v>2911.27</v>
      </c>
      <c r="H54" s="80">
        <v>0.13780000000000001</v>
      </c>
      <c r="I54" s="92">
        <v>97.224000000000004</v>
      </c>
    </row>
    <row r="55" spans="1:9" ht="38.25" x14ac:dyDescent="0.25">
      <c r="A55" s="109" t="s">
        <v>432</v>
      </c>
      <c r="B55" s="79" t="s">
        <v>433</v>
      </c>
      <c r="C55" s="91" t="s">
        <v>112</v>
      </c>
      <c r="D55" s="91" t="s">
        <v>39</v>
      </c>
      <c r="E55" s="80">
        <v>201.1</v>
      </c>
      <c r="F55" s="80">
        <v>14.31</v>
      </c>
      <c r="G55" s="115">
        <v>2878.43</v>
      </c>
      <c r="H55" s="80">
        <v>0.1363</v>
      </c>
      <c r="I55" s="92">
        <v>97.360200000000006</v>
      </c>
    </row>
    <row r="56" spans="1:9" ht="63.75" x14ac:dyDescent="0.25">
      <c r="A56" s="109" t="s">
        <v>721</v>
      </c>
      <c r="B56" s="79" t="s">
        <v>722</v>
      </c>
      <c r="C56" s="91" t="s">
        <v>112</v>
      </c>
      <c r="D56" s="91" t="s">
        <v>37</v>
      </c>
      <c r="E56" s="80">
        <v>60.2</v>
      </c>
      <c r="F56" s="80">
        <v>45.99</v>
      </c>
      <c r="G56" s="115">
        <v>2768.84</v>
      </c>
      <c r="H56" s="80">
        <v>0.13109999999999999</v>
      </c>
      <c r="I56" s="92">
        <v>97.491299999999995</v>
      </c>
    </row>
    <row r="57" spans="1:9" ht="25.5" x14ac:dyDescent="0.25">
      <c r="A57" s="109" t="s">
        <v>723</v>
      </c>
      <c r="B57" s="79" t="s">
        <v>724</v>
      </c>
      <c r="C57" s="91" t="s">
        <v>112</v>
      </c>
      <c r="D57" s="91" t="s">
        <v>40</v>
      </c>
      <c r="E57" s="80">
        <v>2</v>
      </c>
      <c r="F57" s="80">
        <v>1280.75</v>
      </c>
      <c r="G57" s="115">
        <v>2561.5</v>
      </c>
      <c r="H57" s="80">
        <v>0.12130000000000001</v>
      </c>
      <c r="I57" s="92">
        <v>97.6126</v>
      </c>
    </row>
    <row r="58" spans="1:9" ht="38.25" x14ac:dyDescent="0.25">
      <c r="A58" s="109" t="s">
        <v>484</v>
      </c>
      <c r="B58" s="79" t="s">
        <v>485</v>
      </c>
      <c r="C58" s="91" t="s">
        <v>112</v>
      </c>
      <c r="D58" s="91" t="s">
        <v>37</v>
      </c>
      <c r="E58" s="80">
        <v>10</v>
      </c>
      <c r="F58" s="80">
        <v>235.41</v>
      </c>
      <c r="G58" s="115">
        <v>2354.08</v>
      </c>
      <c r="H58" s="80">
        <v>0.1115</v>
      </c>
      <c r="I58" s="92">
        <v>97.724000000000004</v>
      </c>
    </row>
    <row r="59" spans="1:9" ht="38.25" x14ac:dyDescent="0.25">
      <c r="A59" s="109" t="s">
        <v>486</v>
      </c>
      <c r="B59" s="79" t="s">
        <v>487</v>
      </c>
      <c r="C59" s="91" t="s">
        <v>112</v>
      </c>
      <c r="D59" s="91" t="s">
        <v>40</v>
      </c>
      <c r="E59" s="80">
        <v>56.5</v>
      </c>
      <c r="F59" s="80">
        <v>40.33</v>
      </c>
      <c r="G59" s="115">
        <v>2278.37</v>
      </c>
      <c r="H59" s="80">
        <v>0.1079</v>
      </c>
      <c r="I59" s="92">
        <v>97.831900000000005</v>
      </c>
    </row>
    <row r="60" spans="1:9" ht="51" x14ac:dyDescent="0.25">
      <c r="A60" s="109" t="s">
        <v>1015</v>
      </c>
      <c r="B60" s="79" t="s">
        <v>1013</v>
      </c>
      <c r="C60" s="91" t="s">
        <v>112</v>
      </c>
      <c r="D60" s="91" t="s">
        <v>37</v>
      </c>
      <c r="E60" s="80">
        <v>26</v>
      </c>
      <c r="F60" s="80">
        <v>80.92</v>
      </c>
      <c r="G60" s="115">
        <v>2103.9</v>
      </c>
      <c r="H60" s="80">
        <v>9.9599999999999994E-2</v>
      </c>
      <c r="I60" s="92">
        <v>97.9315</v>
      </c>
    </row>
    <row r="61" spans="1:9" ht="38.25" x14ac:dyDescent="0.25">
      <c r="A61" s="109" t="s">
        <v>453</v>
      </c>
      <c r="B61" s="79" t="s">
        <v>454</v>
      </c>
      <c r="C61" s="91" t="s">
        <v>112</v>
      </c>
      <c r="D61" s="91" t="s">
        <v>40</v>
      </c>
      <c r="E61" s="80">
        <v>20</v>
      </c>
      <c r="F61" s="80">
        <v>101.08</v>
      </c>
      <c r="G61" s="115">
        <v>2021.6</v>
      </c>
      <c r="H61" s="80">
        <v>9.5699999999999993E-2</v>
      </c>
      <c r="I61" s="92">
        <v>98.027199999999993</v>
      </c>
    </row>
    <row r="62" spans="1:9" ht="25.5" x14ac:dyDescent="0.25">
      <c r="A62" s="109" t="s">
        <v>422</v>
      </c>
      <c r="B62" s="79" t="s">
        <v>423</v>
      </c>
      <c r="C62" s="91" t="s">
        <v>112</v>
      </c>
      <c r="D62" s="91" t="s">
        <v>40</v>
      </c>
      <c r="E62" s="80">
        <v>100</v>
      </c>
      <c r="F62" s="80">
        <v>19.010000000000002</v>
      </c>
      <c r="G62" s="115">
        <v>1901.02</v>
      </c>
      <c r="H62" s="80">
        <v>0.09</v>
      </c>
      <c r="I62" s="92">
        <v>98.117199999999997</v>
      </c>
    </row>
    <row r="63" spans="1:9" ht="25.5" x14ac:dyDescent="0.25">
      <c r="A63" s="109" t="s">
        <v>296</v>
      </c>
      <c r="B63" s="79" t="s">
        <v>297</v>
      </c>
      <c r="C63" s="91" t="s">
        <v>112</v>
      </c>
      <c r="D63" s="91" t="s">
        <v>40</v>
      </c>
      <c r="E63" s="80">
        <v>100</v>
      </c>
      <c r="F63" s="80">
        <v>18.82</v>
      </c>
      <c r="G63" s="115">
        <v>1882.03</v>
      </c>
      <c r="H63" s="80">
        <v>8.9099999999999999E-2</v>
      </c>
      <c r="I63" s="92">
        <v>98.206299999999999</v>
      </c>
    </row>
    <row r="64" spans="1:9" ht="51" x14ac:dyDescent="0.25">
      <c r="A64" s="109" t="s">
        <v>802</v>
      </c>
      <c r="B64" s="79" t="s">
        <v>803</v>
      </c>
      <c r="C64" s="91" t="s">
        <v>112</v>
      </c>
      <c r="D64" s="91" t="s">
        <v>38</v>
      </c>
      <c r="E64" s="80">
        <v>2.4</v>
      </c>
      <c r="F64" s="80">
        <v>770.26</v>
      </c>
      <c r="G64" s="115">
        <v>1848.62</v>
      </c>
      <c r="H64" s="80">
        <v>8.7499999999999994E-2</v>
      </c>
      <c r="I64" s="92">
        <v>98.293899999999994</v>
      </c>
    </row>
    <row r="65" spans="1:9" ht="38.25" x14ac:dyDescent="0.25">
      <c r="A65" s="109" t="s">
        <v>430</v>
      </c>
      <c r="B65" s="79" t="s">
        <v>431</v>
      </c>
      <c r="C65" s="91" t="s">
        <v>112</v>
      </c>
      <c r="D65" s="91" t="s">
        <v>39</v>
      </c>
      <c r="E65" s="80">
        <v>92.4</v>
      </c>
      <c r="F65" s="80">
        <v>18.55</v>
      </c>
      <c r="G65" s="115">
        <v>1714.01</v>
      </c>
      <c r="H65" s="80">
        <v>8.1100000000000005E-2</v>
      </c>
      <c r="I65" s="92">
        <v>98.375</v>
      </c>
    </row>
    <row r="66" spans="1:9" ht="38.25" x14ac:dyDescent="0.25">
      <c r="A66" s="109" t="s">
        <v>49</v>
      </c>
      <c r="B66" s="79" t="s">
        <v>50</v>
      </c>
      <c r="C66" s="91" t="s">
        <v>112</v>
      </c>
      <c r="D66" s="91" t="s">
        <v>38</v>
      </c>
      <c r="E66" s="80">
        <v>12</v>
      </c>
      <c r="F66" s="80">
        <v>141.83000000000001</v>
      </c>
      <c r="G66" s="115">
        <v>1701.95</v>
      </c>
      <c r="H66" s="80">
        <v>8.0600000000000005E-2</v>
      </c>
      <c r="I66" s="92">
        <v>98.455600000000004</v>
      </c>
    </row>
    <row r="67" spans="1:9" x14ac:dyDescent="0.25">
      <c r="A67" s="109" t="s">
        <v>711</v>
      </c>
      <c r="B67" s="79" t="s">
        <v>712</v>
      </c>
      <c r="C67" s="91" t="s">
        <v>112</v>
      </c>
      <c r="D67" s="91" t="s">
        <v>40</v>
      </c>
      <c r="E67" s="80">
        <v>5</v>
      </c>
      <c r="F67" s="80">
        <v>330</v>
      </c>
      <c r="G67" s="115">
        <v>1650.02</v>
      </c>
      <c r="H67" s="80">
        <v>7.8100000000000003E-2</v>
      </c>
      <c r="I67" s="92">
        <v>98.533699999999996</v>
      </c>
    </row>
    <row r="68" spans="1:9" x14ac:dyDescent="0.25">
      <c r="A68" s="109" t="s">
        <v>981</v>
      </c>
      <c r="B68" s="79" t="s">
        <v>983</v>
      </c>
      <c r="C68" s="91" t="s">
        <v>112</v>
      </c>
      <c r="D68" s="91" t="s">
        <v>35</v>
      </c>
      <c r="E68" s="80">
        <v>24</v>
      </c>
      <c r="F68" s="80">
        <v>64.81</v>
      </c>
      <c r="G68" s="115">
        <v>1555.43</v>
      </c>
      <c r="H68" s="80">
        <v>7.3599999999999999E-2</v>
      </c>
      <c r="I68" s="92">
        <v>98.607299999999995</v>
      </c>
    </row>
    <row r="69" spans="1:9" ht="25.5" x14ac:dyDescent="0.25">
      <c r="A69" s="109" t="s">
        <v>269</v>
      </c>
      <c r="B69" s="79" t="s">
        <v>270</v>
      </c>
      <c r="C69" s="91" t="s">
        <v>112</v>
      </c>
      <c r="D69" s="91" t="s">
        <v>40</v>
      </c>
      <c r="E69" s="80">
        <v>60</v>
      </c>
      <c r="F69" s="80">
        <v>25.79</v>
      </c>
      <c r="G69" s="115">
        <v>1547.61</v>
      </c>
      <c r="H69" s="80">
        <v>7.3300000000000004E-2</v>
      </c>
      <c r="I69" s="92">
        <v>98.680599999999998</v>
      </c>
    </row>
    <row r="70" spans="1:9" ht="38.25" x14ac:dyDescent="0.25">
      <c r="A70" s="109" t="s">
        <v>451</v>
      </c>
      <c r="B70" s="79" t="s">
        <v>452</v>
      </c>
      <c r="C70" s="91" t="s">
        <v>112</v>
      </c>
      <c r="D70" s="91" t="s">
        <v>40</v>
      </c>
      <c r="E70" s="80">
        <v>30</v>
      </c>
      <c r="F70" s="80">
        <v>49.1</v>
      </c>
      <c r="G70" s="115">
        <v>1473.13</v>
      </c>
      <c r="H70" s="80">
        <v>6.9699999999999998E-2</v>
      </c>
      <c r="I70" s="92">
        <v>98.750399999999999</v>
      </c>
    </row>
    <row r="71" spans="1:9" x14ac:dyDescent="0.25">
      <c r="A71" s="109" t="s">
        <v>427</v>
      </c>
      <c r="B71" s="79" t="s">
        <v>428</v>
      </c>
      <c r="C71" s="91" t="s">
        <v>112</v>
      </c>
      <c r="D71" s="91" t="s">
        <v>37</v>
      </c>
      <c r="E71" s="80">
        <v>60.22</v>
      </c>
      <c r="F71" s="80">
        <v>23.45</v>
      </c>
      <c r="G71" s="115">
        <v>1412.23</v>
      </c>
      <c r="H71" s="80">
        <v>6.6900000000000001E-2</v>
      </c>
      <c r="I71" s="92">
        <v>98.8172</v>
      </c>
    </row>
    <row r="72" spans="1:9" ht="38.25" x14ac:dyDescent="0.25">
      <c r="A72" s="109" t="s">
        <v>87</v>
      </c>
      <c r="B72" s="79" t="s">
        <v>88</v>
      </c>
      <c r="C72" s="91" t="s">
        <v>112</v>
      </c>
      <c r="D72" s="91" t="s">
        <v>38</v>
      </c>
      <c r="E72" s="80">
        <v>31.52</v>
      </c>
      <c r="F72" s="80">
        <v>43.22</v>
      </c>
      <c r="G72" s="115">
        <v>1362.31</v>
      </c>
      <c r="H72" s="80">
        <v>6.4500000000000002E-2</v>
      </c>
      <c r="I72" s="92">
        <v>98.881699999999995</v>
      </c>
    </row>
    <row r="73" spans="1:9" ht="38.25" x14ac:dyDescent="0.25">
      <c r="A73" s="109" t="s">
        <v>706</v>
      </c>
      <c r="B73" s="79" t="s">
        <v>707</v>
      </c>
      <c r="C73" s="91" t="s">
        <v>112</v>
      </c>
      <c r="D73" s="91" t="s">
        <v>38</v>
      </c>
      <c r="E73" s="80">
        <v>1.66</v>
      </c>
      <c r="F73" s="80">
        <v>813.69</v>
      </c>
      <c r="G73" s="115">
        <v>1350.73</v>
      </c>
      <c r="H73" s="80">
        <v>6.3899999999999998E-2</v>
      </c>
      <c r="I73" s="92">
        <v>98.945700000000002</v>
      </c>
    </row>
    <row r="74" spans="1:9" x14ac:dyDescent="0.25">
      <c r="A74" s="109" t="s">
        <v>737</v>
      </c>
      <c r="B74" s="79" t="s">
        <v>738</v>
      </c>
      <c r="C74" s="91" t="s">
        <v>112</v>
      </c>
      <c r="D74" s="91" t="s">
        <v>35</v>
      </c>
      <c r="E74" s="80">
        <v>122</v>
      </c>
      <c r="F74" s="80">
        <v>9.39</v>
      </c>
      <c r="G74" s="115">
        <v>1145.5</v>
      </c>
      <c r="H74" s="80">
        <v>5.4199999999999998E-2</v>
      </c>
      <c r="I74" s="92">
        <v>98.999899999999997</v>
      </c>
    </row>
    <row r="75" spans="1:9" x14ac:dyDescent="0.25">
      <c r="A75" s="109" t="s">
        <v>735</v>
      </c>
      <c r="B75" s="79" t="s">
        <v>736</v>
      </c>
      <c r="C75" s="91" t="s">
        <v>112</v>
      </c>
      <c r="D75" s="91" t="s">
        <v>35</v>
      </c>
      <c r="E75" s="80">
        <v>122</v>
      </c>
      <c r="F75" s="80">
        <v>9.39</v>
      </c>
      <c r="G75" s="115">
        <v>1145.5</v>
      </c>
      <c r="H75" s="80">
        <v>5.4199999999999998E-2</v>
      </c>
      <c r="I75" s="92">
        <v>99.054100000000005</v>
      </c>
    </row>
    <row r="76" spans="1:9" ht="51" x14ac:dyDescent="0.25">
      <c r="A76" s="109" t="s">
        <v>418</v>
      </c>
      <c r="B76" s="79" t="s">
        <v>419</v>
      </c>
      <c r="C76" s="91" t="s">
        <v>112</v>
      </c>
      <c r="D76" s="91" t="s">
        <v>40</v>
      </c>
      <c r="E76" s="80">
        <v>90</v>
      </c>
      <c r="F76" s="80">
        <v>12.66</v>
      </c>
      <c r="G76" s="115">
        <v>1139.69</v>
      </c>
      <c r="H76" s="80">
        <v>5.3999999999999999E-2</v>
      </c>
      <c r="I76" s="92">
        <v>99.108099999999993</v>
      </c>
    </row>
    <row r="77" spans="1:9" ht="25.5" x14ac:dyDescent="0.25">
      <c r="A77" s="109" t="s">
        <v>537</v>
      </c>
      <c r="B77" s="79" t="s">
        <v>538</v>
      </c>
      <c r="C77" s="91" t="s">
        <v>112</v>
      </c>
      <c r="D77" s="91" t="s">
        <v>37</v>
      </c>
      <c r="E77" s="80">
        <v>44.5</v>
      </c>
      <c r="F77" s="80">
        <v>25.21</v>
      </c>
      <c r="G77" s="115">
        <v>1121.68</v>
      </c>
      <c r="H77" s="80">
        <v>5.3100000000000001E-2</v>
      </c>
      <c r="I77" s="92">
        <v>99.161199999999994</v>
      </c>
    </row>
    <row r="78" spans="1:9" ht="51" x14ac:dyDescent="0.25">
      <c r="A78" s="109" t="s">
        <v>96</v>
      </c>
      <c r="B78" s="79" t="s">
        <v>97</v>
      </c>
      <c r="C78" s="91" t="s">
        <v>112</v>
      </c>
      <c r="D78" s="91" t="s">
        <v>40</v>
      </c>
      <c r="E78" s="80">
        <v>20</v>
      </c>
      <c r="F78" s="80">
        <v>55.67</v>
      </c>
      <c r="G78" s="115">
        <v>1113.47</v>
      </c>
      <c r="H78" s="80">
        <v>5.2699999999999997E-2</v>
      </c>
      <c r="I78" s="92">
        <v>99.213899999999995</v>
      </c>
    </row>
    <row r="79" spans="1:9" ht="51" x14ac:dyDescent="0.25">
      <c r="A79" s="109" t="s">
        <v>457</v>
      </c>
      <c r="B79" s="79" t="s">
        <v>458</v>
      </c>
      <c r="C79" s="91" t="s">
        <v>112</v>
      </c>
      <c r="D79" s="91" t="s">
        <v>35</v>
      </c>
      <c r="E79" s="80">
        <v>6</v>
      </c>
      <c r="F79" s="80">
        <v>180.29</v>
      </c>
      <c r="G79" s="115">
        <v>1081.72</v>
      </c>
      <c r="H79" s="80">
        <v>5.1200000000000002E-2</v>
      </c>
      <c r="I79" s="92">
        <v>99.265100000000004</v>
      </c>
    </row>
    <row r="80" spans="1:9" x14ac:dyDescent="0.25">
      <c r="A80" s="109" t="s">
        <v>980</v>
      </c>
      <c r="B80" s="79" t="s">
        <v>982</v>
      </c>
      <c r="C80" s="91" t="s">
        <v>112</v>
      </c>
      <c r="D80" s="91" t="s">
        <v>35</v>
      </c>
      <c r="E80" s="80">
        <v>24</v>
      </c>
      <c r="F80" s="80">
        <v>41.29</v>
      </c>
      <c r="G80" s="115">
        <v>990.95</v>
      </c>
      <c r="H80" s="80">
        <v>4.6899999999999997E-2</v>
      </c>
      <c r="I80" s="92">
        <v>99.311999999999998</v>
      </c>
    </row>
    <row r="81" spans="1:9" ht="38.25" x14ac:dyDescent="0.25">
      <c r="A81" s="109" t="s">
        <v>725</v>
      </c>
      <c r="B81" s="79" t="s">
        <v>726</v>
      </c>
      <c r="C81" s="91" t="s">
        <v>112</v>
      </c>
      <c r="D81" s="91" t="s">
        <v>35</v>
      </c>
      <c r="E81" s="80">
        <v>1</v>
      </c>
      <c r="F81" s="80">
        <v>950.52</v>
      </c>
      <c r="G81" s="115">
        <v>950.52</v>
      </c>
      <c r="H81" s="80">
        <v>4.4999999999999998E-2</v>
      </c>
      <c r="I81" s="92">
        <v>99.356999999999999</v>
      </c>
    </row>
    <row r="82" spans="1:9" ht="38.25" x14ac:dyDescent="0.25">
      <c r="A82" s="109" t="s">
        <v>464</v>
      </c>
      <c r="B82" s="79" t="s">
        <v>465</v>
      </c>
      <c r="C82" s="91" t="s">
        <v>112</v>
      </c>
      <c r="D82" s="91" t="s">
        <v>37</v>
      </c>
      <c r="E82" s="80">
        <v>4.9000000000000004</v>
      </c>
      <c r="F82" s="80">
        <v>178.76</v>
      </c>
      <c r="G82" s="115">
        <v>875.91</v>
      </c>
      <c r="H82" s="80">
        <v>4.1500000000000002E-2</v>
      </c>
      <c r="I82" s="92">
        <v>99.398499999999999</v>
      </c>
    </row>
    <row r="83" spans="1:9" ht="51" x14ac:dyDescent="0.25">
      <c r="A83" s="109" t="s">
        <v>798</v>
      </c>
      <c r="B83" s="79" t="s">
        <v>799</v>
      </c>
      <c r="C83" s="91" t="s">
        <v>112</v>
      </c>
      <c r="D83" s="91" t="s">
        <v>38</v>
      </c>
      <c r="E83" s="80">
        <v>10.58</v>
      </c>
      <c r="F83" s="80">
        <v>81.84</v>
      </c>
      <c r="G83" s="115">
        <v>865.84</v>
      </c>
      <c r="H83" s="80">
        <v>4.1000000000000002E-2</v>
      </c>
      <c r="I83" s="92">
        <v>99.439499999999995</v>
      </c>
    </row>
    <row r="84" spans="1:9" ht="25.5" x14ac:dyDescent="0.25">
      <c r="A84" s="109" t="s">
        <v>508</v>
      </c>
      <c r="B84" s="79" t="s">
        <v>509</v>
      </c>
      <c r="C84" s="91" t="s">
        <v>112</v>
      </c>
      <c r="D84" s="91" t="s">
        <v>40</v>
      </c>
      <c r="E84" s="80">
        <v>11</v>
      </c>
      <c r="F84" s="80">
        <v>74.47</v>
      </c>
      <c r="G84" s="115">
        <v>819.15</v>
      </c>
      <c r="H84" s="80">
        <v>3.8800000000000001E-2</v>
      </c>
      <c r="I84" s="92">
        <v>99.478300000000004</v>
      </c>
    </row>
    <row r="85" spans="1:9" ht="38.25" x14ac:dyDescent="0.25">
      <c r="A85" s="109" t="s">
        <v>233</v>
      </c>
      <c r="B85" s="79" t="s">
        <v>234</v>
      </c>
      <c r="C85" s="91" t="s">
        <v>112</v>
      </c>
      <c r="D85" s="91" t="s">
        <v>38</v>
      </c>
      <c r="E85" s="80">
        <v>2.0099999999999998</v>
      </c>
      <c r="F85" s="80">
        <v>347.5</v>
      </c>
      <c r="G85" s="115">
        <v>698.48</v>
      </c>
      <c r="H85" s="80">
        <v>3.3099999999999997E-2</v>
      </c>
      <c r="I85" s="92">
        <v>99.511300000000006</v>
      </c>
    </row>
    <row r="86" spans="1:9" x14ac:dyDescent="0.25">
      <c r="A86" s="109" t="s">
        <v>995</v>
      </c>
      <c r="B86" s="79" t="s">
        <v>996</v>
      </c>
      <c r="C86" s="91" t="s">
        <v>112</v>
      </c>
      <c r="D86" s="91" t="s">
        <v>39</v>
      </c>
      <c r="E86" s="80">
        <v>4</v>
      </c>
      <c r="F86" s="80">
        <v>165.04</v>
      </c>
      <c r="G86" s="115">
        <v>660.16</v>
      </c>
      <c r="H86" s="80">
        <v>3.1300000000000001E-2</v>
      </c>
      <c r="I86" s="92">
        <v>99.542599999999993</v>
      </c>
    </row>
    <row r="87" spans="1:9" ht="38.25" x14ac:dyDescent="0.25">
      <c r="A87" s="109" t="s">
        <v>91</v>
      </c>
      <c r="B87" s="79" t="s">
        <v>92</v>
      </c>
      <c r="C87" s="91" t="s">
        <v>112</v>
      </c>
      <c r="D87" s="91" t="s">
        <v>93</v>
      </c>
      <c r="E87" s="80">
        <v>146.34</v>
      </c>
      <c r="F87" s="80">
        <v>3.93</v>
      </c>
      <c r="G87" s="115">
        <v>575.39</v>
      </c>
      <c r="H87" s="80">
        <v>2.7199999999999998E-2</v>
      </c>
      <c r="I87" s="92">
        <v>99.569800000000001</v>
      </c>
    </row>
    <row r="88" spans="1:9" ht="38.25" x14ac:dyDescent="0.25">
      <c r="A88" s="109" t="s">
        <v>692</v>
      </c>
      <c r="B88" s="79" t="s">
        <v>693</v>
      </c>
      <c r="C88" s="91" t="s">
        <v>112</v>
      </c>
      <c r="D88" s="91" t="s">
        <v>38</v>
      </c>
      <c r="E88" s="80">
        <v>3.5</v>
      </c>
      <c r="F88" s="80">
        <v>160.80000000000001</v>
      </c>
      <c r="G88" s="115">
        <v>562.80999999999995</v>
      </c>
      <c r="H88" s="80">
        <v>2.6599999999999999E-2</v>
      </c>
      <c r="I88" s="92">
        <v>99.596500000000006</v>
      </c>
    </row>
    <row r="89" spans="1:9" ht="51" x14ac:dyDescent="0.25">
      <c r="A89" s="109" t="s">
        <v>455</v>
      </c>
      <c r="B89" s="79" t="s">
        <v>456</v>
      </c>
      <c r="C89" s="91" t="s">
        <v>112</v>
      </c>
      <c r="D89" s="91" t="s">
        <v>35</v>
      </c>
      <c r="E89" s="80">
        <v>3</v>
      </c>
      <c r="F89" s="80">
        <v>184.85</v>
      </c>
      <c r="G89" s="115">
        <v>554.54</v>
      </c>
      <c r="H89" s="80">
        <v>2.63E-2</v>
      </c>
      <c r="I89" s="92">
        <v>99.622699999999995</v>
      </c>
    </row>
    <row r="90" spans="1:9" ht="25.5" x14ac:dyDescent="0.25">
      <c r="A90" s="109" t="s">
        <v>519</v>
      </c>
      <c r="B90" s="79" t="s">
        <v>520</v>
      </c>
      <c r="C90" s="91" t="s">
        <v>112</v>
      </c>
      <c r="D90" s="91" t="s">
        <v>35</v>
      </c>
      <c r="E90" s="80">
        <v>1</v>
      </c>
      <c r="F90" s="80">
        <v>553.44000000000005</v>
      </c>
      <c r="G90" s="115">
        <v>553.44000000000005</v>
      </c>
      <c r="H90" s="80">
        <v>2.6200000000000001E-2</v>
      </c>
      <c r="I90" s="92">
        <v>99.648899999999998</v>
      </c>
    </row>
    <row r="91" spans="1:9" ht="38.25" x14ac:dyDescent="0.25">
      <c r="A91" s="109" t="s">
        <v>480</v>
      </c>
      <c r="B91" s="79" t="s">
        <v>481</v>
      </c>
      <c r="C91" s="91" t="s">
        <v>112</v>
      </c>
      <c r="D91" s="91" t="s">
        <v>40</v>
      </c>
      <c r="E91" s="80">
        <v>50</v>
      </c>
      <c r="F91" s="80">
        <v>10.41</v>
      </c>
      <c r="G91" s="115">
        <v>520.41</v>
      </c>
      <c r="H91" s="80">
        <v>2.46E-2</v>
      </c>
      <c r="I91" s="92">
        <v>99.673599999999993</v>
      </c>
    </row>
    <row r="92" spans="1:9" ht="25.5" x14ac:dyDescent="0.25">
      <c r="A92" s="109" t="s">
        <v>973</v>
      </c>
      <c r="B92" s="79" t="s">
        <v>974</v>
      </c>
      <c r="C92" s="91" t="s">
        <v>112</v>
      </c>
      <c r="D92" s="91" t="s">
        <v>37</v>
      </c>
      <c r="E92" s="80">
        <v>26</v>
      </c>
      <c r="F92" s="80">
        <v>19.59</v>
      </c>
      <c r="G92" s="115">
        <v>509.45</v>
      </c>
      <c r="H92" s="80">
        <v>2.41E-2</v>
      </c>
      <c r="I92" s="92">
        <v>99.697699999999998</v>
      </c>
    </row>
    <row r="93" spans="1:9" ht="51" x14ac:dyDescent="0.25">
      <c r="A93" s="109" t="s">
        <v>302</v>
      </c>
      <c r="B93" s="79" t="s">
        <v>303</v>
      </c>
      <c r="C93" s="91" t="s">
        <v>112</v>
      </c>
      <c r="D93" s="91" t="s">
        <v>35</v>
      </c>
      <c r="E93" s="80">
        <v>2</v>
      </c>
      <c r="F93" s="80">
        <v>230.84</v>
      </c>
      <c r="G93" s="115">
        <v>461.67</v>
      </c>
      <c r="H93" s="80">
        <v>2.1899999999999999E-2</v>
      </c>
      <c r="I93" s="92">
        <v>99.719499999999996</v>
      </c>
    </row>
    <row r="94" spans="1:9" ht="38.25" x14ac:dyDescent="0.25">
      <c r="A94" s="109" t="s">
        <v>727</v>
      </c>
      <c r="B94" s="79" t="s">
        <v>728</v>
      </c>
      <c r="C94" s="91" t="s">
        <v>112</v>
      </c>
      <c r="D94" s="91" t="s">
        <v>35</v>
      </c>
      <c r="E94" s="80">
        <v>9</v>
      </c>
      <c r="F94" s="80">
        <v>40.65</v>
      </c>
      <c r="G94" s="115">
        <v>365.89</v>
      </c>
      <c r="H94" s="80">
        <v>1.7299999999999999E-2</v>
      </c>
      <c r="I94" s="92">
        <v>99.736900000000006</v>
      </c>
    </row>
    <row r="95" spans="1:9" ht="25.5" x14ac:dyDescent="0.25">
      <c r="A95" s="109" t="s">
        <v>806</v>
      </c>
      <c r="B95" s="79" t="s">
        <v>807</v>
      </c>
      <c r="C95" s="91" t="s">
        <v>112</v>
      </c>
      <c r="D95" s="91" t="s">
        <v>37</v>
      </c>
      <c r="E95" s="80">
        <v>59.42</v>
      </c>
      <c r="F95" s="80">
        <v>5.8</v>
      </c>
      <c r="G95" s="115">
        <v>344.65</v>
      </c>
      <c r="H95" s="80">
        <v>1.6299999999999999E-2</v>
      </c>
      <c r="I95" s="92">
        <v>99.753200000000007</v>
      </c>
    </row>
    <row r="96" spans="1:9" x14ac:dyDescent="0.25">
      <c r="A96" s="109" t="s">
        <v>301</v>
      </c>
      <c r="B96" s="79" t="s">
        <v>420</v>
      </c>
      <c r="C96" s="91" t="s">
        <v>112</v>
      </c>
      <c r="D96" s="91" t="s">
        <v>38</v>
      </c>
      <c r="E96" s="80">
        <v>2.2999999999999998</v>
      </c>
      <c r="F96" s="80">
        <v>149.13</v>
      </c>
      <c r="G96" s="115">
        <v>343</v>
      </c>
      <c r="H96" s="80">
        <v>1.6199999999999999E-2</v>
      </c>
      <c r="I96" s="92">
        <v>99.769400000000005</v>
      </c>
    </row>
    <row r="97" spans="1:9" ht="51" x14ac:dyDescent="0.25">
      <c r="A97" s="109" t="s">
        <v>105</v>
      </c>
      <c r="B97" s="79" t="s">
        <v>106</v>
      </c>
      <c r="C97" s="91" t="s">
        <v>112</v>
      </c>
      <c r="D97" s="91" t="s">
        <v>37</v>
      </c>
      <c r="E97" s="80">
        <v>60.22</v>
      </c>
      <c r="F97" s="80">
        <v>5.56</v>
      </c>
      <c r="G97" s="115">
        <v>334.66</v>
      </c>
      <c r="H97" s="80">
        <v>1.5800000000000002E-2</v>
      </c>
      <c r="I97" s="92">
        <v>99.785300000000007</v>
      </c>
    </row>
    <row r="98" spans="1:9" x14ac:dyDescent="0.25">
      <c r="A98" s="109" t="s">
        <v>991</v>
      </c>
      <c r="B98" s="79" t="s">
        <v>992</v>
      </c>
      <c r="C98" s="91" t="s">
        <v>112</v>
      </c>
      <c r="D98" s="91" t="s">
        <v>40</v>
      </c>
      <c r="E98" s="80">
        <v>15.7</v>
      </c>
      <c r="F98" s="80">
        <v>21.3</v>
      </c>
      <c r="G98" s="115">
        <v>334.49</v>
      </c>
      <c r="H98" s="80">
        <v>1.5800000000000002E-2</v>
      </c>
      <c r="I98" s="92">
        <v>99.801100000000005</v>
      </c>
    </row>
    <row r="99" spans="1:9" ht="38.25" x14ac:dyDescent="0.25">
      <c r="A99" s="109" t="s">
        <v>999</v>
      </c>
      <c r="B99" s="79" t="s">
        <v>1000</v>
      </c>
      <c r="C99" s="91" t="s">
        <v>112</v>
      </c>
      <c r="D99" s="91" t="s">
        <v>40</v>
      </c>
      <c r="E99" s="80">
        <v>60</v>
      </c>
      <c r="F99" s="80">
        <v>4.58</v>
      </c>
      <c r="G99" s="115">
        <v>274.76</v>
      </c>
      <c r="H99" s="80">
        <v>1.2999999999999999E-2</v>
      </c>
      <c r="I99" s="92">
        <v>99.814099999999996</v>
      </c>
    </row>
    <row r="100" spans="1:9" ht="38.25" x14ac:dyDescent="0.25">
      <c r="A100" s="109" t="s">
        <v>493</v>
      </c>
      <c r="B100" s="79" t="s">
        <v>643</v>
      </c>
      <c r="C100" s="91" t="s">
        <v>112</v>
      </c>
      <c r="D100" s="91" t="s">
        <v>35</v>
      </c>
      <c r="E100" s="80">
        <v>1</v>
      </c>
      <c r="F100" s="80">
        <v>272.25</v>
      </c>
      <c r="G100" s="115">
        <v>272.25</v>
      </c>
      <c r="H100" s="80">
        <v>1.29E-2</v>
      </c>
      <c r="I100" s="92">
        <v>99.826999999999998</v>
      </c>
    </row>
    <row r="101" spans="1:9" ht="25.5" x14ac:dyDescent="0.25">
      <c r="A101" s="109" t="s">
        <v>504</v>
      </c>
      <c r="B101" s="79" t="s">
        <v>505</v>
      </c>
      <c r="C101" s="91" t="s">
        <v>112</v>
      </c>
      <c r="D101" s="91" t="s">
        <v>40</v>
      </c>
      <c r="E101" s="80">
        <v>2.6</v>
      </c>
      <c r="F101" s="80">
        <v>100.16</v>
      </c>
      <c r="G101" s="115">
        <v>260.42</v>
      </c>
      <c r="H101" s="80">
        <v>1.23E-2</v>
      </c>
      <c r="I101" s="92">
        <v>99.839299999999994</v>
      </c>
    </row>
    <row r="102" spans="1:9" x14ac:dyDescent="0.25">
      <c r="A102" s="109" t="s">
        <v>498</v>
      </c>
      <c r="B102" s="79" t="s">
        <v>499</v>
      </c>
      <c r="C102" s="91" t="s">
        <v>112</v>
      </c>
      <c r="D102" s="91" t="s">
        <v>35</v>
      </c>
      <c r="E102" s="80">
        <v>2</v>
      </c>
      <c r="F102" s="80">
        <v>125.71</v>
      </c>
      <c r="G102" s="115">
        <v>251.41</v>
      </c>
      <c r="H102" s="80">
        <v>1.1900000000000001E-2</v>
      </c>
      <c r="I102" s="92">
        <v>99.851200000000006</v>
      </c>
    </row>
    <row r="103" spans="1:9" ht="38.25" x14ac:dyDescent="0.25">
      <c r="A103" s="109" t="s">
        <v>291</v>
      </c>
      <c r="B103" s="79" t="s">
        <v>292</v>
      </c>
      <c r="C103" s="91" t="s">
        <v>112</v>
      </c>
      <c r="D103" s="91" t="s">
        <v>35</v>
      </c>
      <c r="E103" s="80">
        <v>6</v>
      </c>
      <c r="F103" s="80">
        <v>40.08</v>
      </c>
      <c r="G103" s="115">
        <v>240.46</v>
      </c>
      <c r="H103" s="80">
        <v>1.14E-2</v>
      </c>
      <c r="I103" s="92">
        <v>99.8626</v>
      </c>
    </row>
    <row r="104" spans="1:9" ht="51" x14ac:dyDescent="0.25">
      <c r="A104" s="109" t="s">
        <v>449</v>
      </c>
      <c r="B104" s="79" t="s">
        <v>450</v>
      </c>
      <c r="C104" s="91" t="s">
        <v>112</v>
      </c>
      <c r="D104" s="91" t="s">
        <v>35</v>
      </c>
      <c r="E104" s="80">
        <v>4</v>
      </c>
      <c r="F104" s="80">
        <v>52.04</v>
      </c>
      <c r="G104" s="115">
        <v>208.17</v>
      </c>
      <c r="H104" s="80">
        <v>9.9000000000000008E-3</v>
      </c>
      <c r="I104" s="92">
        <v>99.872500000000002</v>
      </c>
    </row>
    <row r="105" spans="1:9" ht="51" x14ac:dyDescent="0.25">
      <c r="A105" s="109" t="s">
        <v>447</v>
      </c>
      <c r="B105" s="79" t="s">
        <v>448</v>
      </c>
      <c r="C105" s="91" t="s">
        <v>112</v>
      </c>
      <c r="D105" s="91" t="s">
        <v>35</v>
      </c>
      <c r="E105" s="80">
        <v>4</v>
      </c>
      <c r="F105" s="80">
        <v>50.55</v>
      </c>
      <c r="G105" s="115">
        <v>202.21</v>
      </c>
      <c r="H105" s="80">
        <v>9.5999999999999992E-3</v>
      </c>
      <c r="I105" s="92">
        <v>99.882099999999994</v>
      </c>
    </row>
    <row r="106" spans="1:9" ht="51" x14ac:dyDescent="0.25">
      <c r="A106" s="109" t="s">
        <v>491</v>
      </c>
      <c r="B106" s="79" t="s">
        <v>492</v>
      </c>
      <c r="C106" s="91" t="s">
        <v>112</v>
      </c>
      <c r="D106" s="91" t="s">
        <v>35</v>
      </c>
      <c r="E106" s="80">
        <v>2</v>
      </c>
      <c r="F106" s="80">
        <v>96.2</v>
      </c>
      <c r="G106" s="115">
        <v>192.4</v>
      </c>
      <c r="H106" s="80">
        <v>9.1000000000000004E-3</v>
      </c>
      <c r="I106" s="92">
        <v>99.891199999999998</v>
      </c>
    </row>
    <row r="107" spans="1:9" ht="38.25" x14ac:dyDescent="0.25">
      <c r="A107" s="109" t="s">
        <v>993</v>
      </c>
      <c r="B107" s="79" t="s">
        <v>994</v>
      </c>
      <c r="C107" s="91" t="s">
        <v>112</v>
      </c>
      <c r="D107" s="91" t="s">
        <v>35</v>
      </c>
      <c r="E107" s="80">
        <v>6</v>
      </c>
      <c r="F107" s="80">
        <v>30.96</v>
      </c>
      <c r="G107" s="115">
        <v>185.74</v>
      </c>
      <c r="H107" s="80">
        <v>8.8000000000000005E-3</v>
      </c>
      <c r="I107" s="92">
        <v>99.9</v>
      </c>
    </row>
    <row r="108" spans="1:9" ht="38.25" x14ac:dyDescent="0.25">
      <c r="A108" s="109" t="s">
        <v>57</v>
      </c>
      <c r="B108" s="79" t="s">
        <v>58</v>
      </c>
      <c r="C108" s="91" t="s">
        <v>112</v>
      </c>
      <c r="D108" s="91" t="s">
        <v>35</v>
      </c>
      <c r="E108" s="80">
        <v>9</v>
      </c>
      <c r="F108" s="80">
        <v>19.079999999999998</v>
      </c>
      <c r="G108" s="115">
        <v>171.7</v>
      </c>
      <c r="H108" s="80">
        <v>8.0999999999999996E-3</v>
      </c>
      <c r="I108" s="92">
        <v>99.908100000000005</v>
      </c>
    </row>
    <row r="109" spans="1:9" ht="51" x14ac:dyDescent="0.25">
      <c r="A109" s="109" t="s">
        <v>1003</v>
      </c>
      <c r="B109" s="79" t="s">
        <v>1005</v>
      </c>
      <c r="C109" s="91" t="s">
        <v>112</v>
      </c>
      <c r="D109" s="91" t="s">
        <v>37</v>
      </c>
      <c r="E109" s="80">
        <v>26</v>
      </c>
      <c r="F109" s="80">
        <v>6.24</v>
      </c>
      <c r="G109" s="115">
        <v>162.22</v>
      </c>
      <c r="H109" s="80">
        <v>7.7000000000000002E-3</v>
      </c>
      <c r="I109" s="92">
        <v>99.915800000000004</v>
      </c>
    </row>
    <row r="110" spans="1:9" ht="51" x14ac:dyDescent="0.25">
      <c r="A110" s="109" t="s">
        <v>459</v>
      </c>
      <c r="B110" s="79" t="s">
        <v>460</v>
      </c>
      <c r="C110" s="91" t="s">
        <v>112</v>
      </c>
      <c r="D110" s="91" t="s">
        <v>35</v>
      </c>
      <c r="E110" s="80">
        <v>2</v>
      </c>
      <c r="F110" s="80">
        <v>73.88</v>
      </c>
      <c r="G110" s="115">
        <v>147.76</v>
      </c>
      <c r="H110" s="80">
        <v>7.0000000000000001E-3</v>
      </c>
      <c r="I110" s="92">
        <v>99.922799999999995</v>
      </c>
    </row>
    <row r="111" spans="1:9" ht="25.5" x14ac:dyDescent="0.25">
      <c r="A111" s="109" t="s">
        <v>987</v>
      </c>
      <c r="B111" s="79" t="s">
        <v>990</v>
      </c>
      <c r="C111" s="91" t="s">
        <v>112</v>
      </c>
      <c r="D111" s="91" t="s">
        <v>35</v>
      </c>
      <c r="E111" s="80">
        <v>1</v>
      </c>
      <c r="F111" s="80">
        <v>147.16</v>
      </c>
      <c r="G111" s="115">
        <v>147.16</v>
      </c>
      <c r="H111" s="80">
        <v>7.0000000000000001E-3</v>
      </c>
      <c r="I111" s="92">
        <v>99.929699999999997</v>
      </c>
    </row>
    <row r="112" spans="1:9" ht="25.5" x14ac:dyDescent="0.25">
      <c r="A112" s="109" t="s">
        <v>517</v>
      </c>
      <c r="B112" s="79" t="s">
        <v>518</v>
      </c>
      <c r="C112" s="91" t="s">
        <v>112</v>
      </c>
      <c r="D112" s="91" t="s">
        <v>35</v>
      </c>
      <c r="E112" s="80">
        <v>1</v>
      </c>
      <c r="F112" s="80">
        <v>140.85</v>
      </c>
      <c r="G112" s="115">
        <v>140.85</v>
      </c>
      <c r="H112" s="80">
        <v>6.7000000000000002E-3</v>
      </c>
      <c r="I112" s="92">
        <v>99.936400000000006</v>
      </c>
    </row>
    <row r="113" spans="1:9" ht="51" x14ac:dyDescent="0.25">
      <c r="A113" s="109" t="s">
        <v>1009</v>
      </c>
      <c r="B113" s="79" t="s">
        <v>1010</v>
      </c>
      <c r="C113" s="91" t="s">
        <v>112</v>
      </c>
      <c r="D113" s="91" t="s">
        <v>35</v>
      </c>
      <c r="E113" s="80">
        <v>2</v>
      </c>
      <c r="F113" s="80">
        <v>65.88</v>
      </c>
      <c r="G113" s="115">
        <v>131.77000000000001</v>
      </c>
      <c r="H113" s="80">
        <v>6.1999999999999998E-3</v>
      </c>
      <c r="I113" s="92">
        <v>99.942599999999999</v>
      </c>
    </row>
    <row r="114" spans="1:9" ht="25.5" x14ac:dyDescent="0.25">
      <c r="A114" s="109" t="s">
        <v>1011</v>
      </c>
      <c r="B114" s="79" t="s">
        <v>989</v>
      </c>
      <c r="C114" s="91" t="s">
        <v>112</v>
      </c>
      <c r="D114" s="91" t="s">
        <v>37</v>
      </c>
      <c r="E114" s="80">
        <v>0.36</v>
      </c>
      <c r="F114" s="80">
        <v>364.73</v>
      </c>
      <c r="G114" s="115">
        <v>131.30000000000001</v>
      </c>
      <c r="H114" s="80">
        <v>6.1999999999999998E-3</v>
      </c>
      <c r="I114" s="92">
        <v>99.948899999999995</v>
      </c>
    </row>
    <row r="115" spans="1:9" ht="63.75" x14ac:dyDescent="0.25">
      <c r="A115" s="109" t="s">
        <v>235</v>
      </c>
      <c r="B115" s="79" t="s">
        <v>236</v>
      </c>
      <c r="C115" s="91" t="s">
        <v>112</v>
      </c>
      <c r="D115" s="91" t="s">
        <v>38</v>
      </c>
      <c r="E115" s="80">
        <v>9.57</v>
      </c>
      <c r="F115" s="80">
        <v>12.63</v>
      </c>
      <c r="G115" s="115">
        <v>120.83</v>
      </c>
      <c r="H115" s="80">
        <v>5.7000000000000002E-3</v>
      </c>
      <c r="I115" s="92">
        <v>99.954599999999999</v>
      </c>
    </row>
    <row r="116" spans="1:9" ht="38.25" x14ac:dyDescent="0.25">
      <c r="A116" s="109" t="s">
        <v>515</v>
      </c>
      <c r="B116" s="79" t="s">
        <v>516</v>
      </c>
      <c r="C116" s="91" t="s">
        <v>112</v>
      </c>
      <c r="D116" s="91" t="s">
        <v>35</v>
      </c>
      <c r="E116" s="80">
        <v>1</v>
      </c>
      <c r="F116" s="80">
        <v>112.02</v>
      </c>
      <c r="G116" s="115">
        <v>112.02</v>
      </c>
      <c r="H116" s="80">
        <v>5.3E-3</v>
      </c>
      <c r="I116" s="92">
        <v>99.959900000000005</v>
      </c>
    </row>
    <row r="117" spans="1:9" ht="51" x14ac:dyDescent="0.25">
      <c r="A117" s="109" t="s">
        <v>502</v>
      </c>
      <c r="B117" s="79" t="s">
        <v>503</v>
      </c>
      <c r="C117" s="91" t="s">
        <v>112</v>
      </c>
      <c r="D117" s="91" t="s">
        <v>35</v>
      </c>
      <c r="E117" s="80">
        <v>3</v>
      </c>
      <c r="F117" s="80">
        <v>35.43</v>
      </c>
      <c r="G117" s="115">
        <v>106.28</v>
      </c>
      <c r="H117" s="80">
        <v>5.0000000000000001E-3</v>
      </c>
      <c r="I117" s="92">
        <v>99.9649</v>
      </c>
    </row>
    <row r="118" spans="1:9" ht="38.25" x14ac:dyDescent="0.25">
      <c r="A118" s="109" t="s">
        <v>289</v>
      </c>
      <c r="B118" s="79" t="s">
        <v>290</v>
      </c>
      <c r="C118" s="91" t="s">
        <v>112</v>
      </c>
      <c r="D118" s="91" t="s">
        <v>35</v>
      </c>
      <c r="E118" s="80">
        <v>1</v>
      </c>
      <c r="F118" s="80">
        <v>100.8</v>
      </c>
      <c r="G118" s="115">
        <v>100.8</v>
      </c>
      <c r="H118" s="80">
        <v>4.7999999999999996E-3</v>
      </c>
      <c r="I118" s="92">
        <v>99.969700000000003</v>
      </c>
    </row>
    <row r="119" spans="1:9" ht="51" x14ac:dyDescent="0.25">
      <c r="A119" s="109" t="s">
        <v>500</v>
      </c>
      <c r="B119" s="79" t="s">
        <v>501</v>
      </c>
      <c r="C119" s="91" t="s">
        <v>112</v>
      </c>
      <c r="D119" s="91" t="s">
        <v>35</v>
      </c>
      <c r="E119" s="80">
        <v>2</v>
      </c>
      <c r="F119" s="80">
        <v>44.59</v>
      </c>
      <c r="G119" s="115">
        <v>89.17</v>
      </c>
      <c r="H119" s="80">
        <v>4.1999999999999997E-3</v>
      </c>
      <c r="I119" s="92">
        <v>99.9739</v>
      </c>
    </row>
    <row r="120" spans="1:9" ht="63.75" x14ac:dyDescent="0.25">
      <c r="A120" s="109" t="s">
        <v>94</v>
      </c>
      <c r="B120" s="79" t="s">
        <v>95</v>
      </c>
      <c r="C120" s="91" t="s">
        <v>112</v>
      </c>
      <c r="D120" s="91" t="s">
        <v>38</v>
      </c>
      <c r="E120" s="80">
        <v>6.71</v>
      </c>
      <c r="F120" s="80">
        <v>11.66</v>
      </c>
      <c r="G120" s="115">
        <v>78.27</v>
      </c>
      <c r="H120" s="80">
        <v>3.7000000000000002E-3</v>
      </c>
      <c r="I120" s="92">
        <v>99.977599999999995</v>
      </c>
    </row>
    <row r="121" spans="1:9" ht="51" x14ac:dyDescent="0.25">
      <c r="A121" s="109" t="s">
        <v>488</v>
      </c>
      <c r="B121" s="79" t="s">
        <v>489</v>
      </c>
      <c r="C121" s="91" t="s">
        <v>112</v>
      </c>
      <c r="D121" s="91" t="s">
        <v>35</v>
      </c>
      <c r="E121" s="80">
        <v>4</v>
      </c>
      <c r="F121" s="80">
        <v>18.87</v>
      </c>
      <c r="G121" s="115">
        <v>75.489999999999995</v>
      </c>
      <c r="H121" s="80">
        <v>3.5999999999999999E-3</v>
      </c>
      <c r="I121" s="92">
        <v>99.981200000000001</v>
      </c>
    </row>
    <row r="122" spans="1:9" ht="51" x14ac:dyDescent="0.25">
      <c r="A122" s="109" t="s">
        <v>494</v>
      </c>
      <c r="B122" s="79" t="s">
        <v>495</v>
      </c>
      <c r="C122" s="91" t="s">
        <v>112</v>
      </c>
      <c r="D122" s="91" t="s">
        <v>35</v>
      </c>
      <c r="E122" s="80">
        <v>2</v>
      </c>
      <c r="F122" s="80">
        <v>33.74</v>
      </c>
      <c r="G122" s="115">
        <v>67.489999999999995</v>
      </c>
      <c r="H122" s="80">
        <v>3.2000000000000002E-3</v>
      </c>
      <c r="I122" s="92">
        <v>99.984399999999994</v>
      </c>
    </row>
    <row r="123" spans="1:9" ht="25.5" x14ac:dyDescent="0.25">
      <c r="A123" s="109" t="s">
        <v>715</v>
      </c>
      <c r="B123" s="79" t="s">
        <v>716</v>
      </c>
      <c r="C123" s="91" t="s">
        <v>112</v>
      </c>
      <c r="D123" s="91" t="s">
        <v>40</v>
      </c>
      <c r="E123" s="80">
        <v>3.5</v>
      </c>
      <c r="F123" s="80">
        <v>15.57</v>
      </c>
      <c r="G123" s="115">
        <v>54.5</v>
      </c>
      <c r="H123" s="80">
        <v>2.5999999999999999E-3</v>
      </c>
      <c r="I123" s="92">
        <v>99.986999999999995</v>
      </c>
    </row>
    <row r="124" spans="1:9" ht="51" x14ac:dyDescent="0.25">
      <c r="A124" s="109" t="s">
        <v>285</v>
      </c>
      <c r="B124" s="79" t="s">
        <v>286</v>
      </c>
      <c r="C124" s="91" t="s">
        <v>112</v>
      </c>
      <c r="D124" s="91" t="s">
        <v>35</v>
      </c>
      <c r="E124" s="80">
        <v>2</v>
      </c>
      <c r="F124" s="80">
        <v>25.22</v>
      </c>
      <c r="G124" s="115">
        <v>50.43</v>
      </c>
      <c r="H124" s="80">
        <v>2.3999999999999998E-3</v>
      </c>
      <c r="I124" s="92">
        <v>99.989400000000003</v>
      </c>
    </row>
    <row r="125" spans="1:9" ht="51" x14ac:dyDescent="0.25">
      <c r="A125" s="109" t="s">
        <v>975</v>
      </c>
      <c r="B125" s="79" t="s">
        <v>1012</v>
      </c>
      <c r="C125" s="91" t="s">
        <v>112</v>
      </c>
      <c r="D125" s="91" t="s">
        <v>37</v>
      </c>
      <c r="E125" s="80">
        <v>50</v>
      </c>
      <c r="F125" s="80">
        <v>0.92</v>
      </c>
      <c r="G125" s="115">
        <v>46.08</v>
      </c>
      <c r="H125" s="80">
        <v>2.2000000000000001E-3</v>
      </c>
      <c r="I125" s="92">
        <v>99.991500000000002</v>
      </c>
    </row>
    <row r="126" spans="1:9" ht="38.25" x14ac:dyDescent="0.25">
      <c r="A126" s="109" t="s">
        <v>287</v>
      </c>
      <c r="B126" s="79" t="s">
        <v>288</v>
      </c>
      <c r="C126" s="91" t="s">
        <v>112</v>
      </c>
      <c r="D126" s="91" t="s">
        <v>35</v>
      </c>
      <c r="E126" s="80">
        <v>2</v>
      </c>
      <c r="F126" s="80">
        <v>21.7</v>
      </c>
      <c r="G126" s="115">
        <v>43.39</v>
      </c>
      <c r="H126" s="80">
        <v>2.0999999999999999E-3</v>
      </c>
      <c r="I126" s="92">
        <v>99.993600000000001</v>
      </c>
    </row>
    <row r="127" spans="1:9" ht="25.5" x14ac:dyDescent="0.25">
      <c r="A127" s="109" t="s">
        <v>709</v>
      </c>
      <c r="B127" s="79" t="s">
        <v>710</v>
      </c>
      <c r="C127" s="91" t="s">
        <v>112</v>
      </c>
      <c r="D127" s="91" t="s">
        <v>37</v>
      </c>
      <c r="E127" s="80">
        <v>0.15</v>
      </c>
      <c r="F127" s="80">
        <v>203.14</v>
      </c>
      <c r="G127" s="115">
        <v>30.47</v>
      </c>
      <c r="H127" s="80">
        <v>1.4E-3</v>
      </c>
      <c r="I127" s="92">
        <v>99.995000000000005</v>
      </c>
    </row>
    <row r="128" spans="1:9" ht="38.25" x14ac:dyDescent="0.25">
      <c r="A128" s="109" t="s">
        <v>512</v>
      </c>
      <c r="B128" s="79" t="s">
        <v>513</v>
      </c>
      <c r="C128" s="91" t="s">
        <v>112</v>
      </c>
      <c r="D128" s="91" t="s">
        <v>35</v>
      </c>
      <c r="E128" s="80">
        <v>2</v>
      </c>
      <c r="F128" s="80">
        <v>14.5</v>
      </c>
      <c r="G128" s="115">
        <v>29</v>
      </c>
      <c r="H128" s="80">
        <v>1.4E-3</v>
      </c>
      <c r="I128" s="92">
        <v>99.996399999999994</v>
      </c>
    </row>
    <row r="129" spans="1:9" ht="51" x14ac:dyDescent="0.25">
      <c r="A129" s="109" t="s">
        <v>496</v>
      </c>
      <c r="B129" s="79" t="s">
        <v>497</v>
      </c>
      <c r="C129" s="91" t="s">
        <v>112</v>
      </c>
      <c r="D129" s="91" t="s">
        <v>35</v>
      </c>
      <c r="E129" s="80">
        <v>1</v>
      </c>
      <c r="F129" s="80">
        <v>23.1</v>
      </c>
      <c r="G129" s="115">
        <v>23.1</v>
      </c>
      <c r="H129" s="80">
        <v>1.1000000000000001E-3</v>
      </c>
      <c r="I129" s="92">
        <v>99.997500000000002</v>
      </c>
    </row>
    <row r="130" spans="1:9" ht="51" x14ac:dyDescent="0.25">
      <c r="A130" s="109" t="s">
        <v>59</v>
      </c>
      <c r="B130" s="79" t="s">
        <v>490</v>
      </c>
      <c r="C130" s="91" t="s">
        <v>112</v>
      </c>
      <c r="D130" s="91" t="s">
        <v>35</v>
      </c>
      <c r="E130" s="80">
        <v>2</v>
      </c>
      <c r="F130" s="80">
        <v>10.79</v>
      </c>
      <c r="G130" s="115">
        <v>21.58</v>
      </c>
      <c r="H130" s="80">
        <v>1E-3</v>
      </c>
      <c r="I130" s="92">
        <v>99.998500000000007</v>
      </c>
    </row>
    <row r="131" spans="1:9" ht="38.25" x14ac:dyDescent="0.25">
      <c r="A131" s="109" t="s">
        <v>299</v>
      </c>
      <c r="B131" s="79" t="s">
        <v>514</v>
      </c>
      <c r="C131" s="91" t="s">
        <v>112</v>
      </c>
      <c r="D131" s="91" t="s">
        <v>35</v>
      </c>
      <c r="E131" s="80">
        <v>1</v>
      </c>
      <c r="F131" s="80">
        <v>15.98</v>
      </c>
      <c r="G131" s="115">
        <v>15.98</v>
      </c>
      <c r="H131" s="80">
        <v>8.0000000000000004E-4</v>
      </c>
      <c r="I131" s="92">
        <v>99.999300000000005</v>
      </c>
    </row>
    <row r="132" spans="1:9" ht="38.25" x14ac:dyDescent="0.25">
      <c r="A132" s="109" t="s">
        <v>997</v>
      </c>
      <c r="B132" s="79" t="s">
        <v>998</v>
      </c>
      <c r="C132" s="91" t="s">
        <v>112</v>
      </c>
      <c r="D132" s="91" t="s">
        <v>35</v>
      </c>
      <c r="E132" s="80">
        <v>1</v>
      </c>
      <c r="F132" s="80">
        <v>14.5</v>
      </c>
      <c r="G132" s="115">
        <v>14.5</v>
      </c>
      <c r="H132" s="80">
        <v>6.9999999999999999E-4</v>
      </c>
      <c r="I132" s="92">
        <v>100</v>
      </c>
    </row>
    <row r="133" spans="1:9" x14ac:dyDescent="0.25">
      <c r="A133" s="272" t="s">
        <v>5</v>
      </c>
      <c r="B133" s="273"/>
      <c r="C133" s="273"/>
      <c r="D133" s="273"/>
      <c r="E133" s="273"/>
      <c r="F133" s="273"/>
      <c r="G133" s="273"/>
      <c r="H133" s="274">
        <v>2140081.02</v>
      </c>
      <c r="I133" s="275"/>
    </row>
    <row r="134" spans="1:9" x14ac:dyDescent="0.25">
      <c r="A134" s="129"/>
      <c r="B134" s="129"/>
      <c r="C134" s="130"/>
      <c r="D134" s="131"/>
      <c r="E134" s="131"/>
      <c r="F134" s="96"/>
      <c r="G134" s="131"/>
      <c r="H134" s="131"/>
    </row>
    <row r="135" spans="1:9" x14ac:dyDescent="0.25">
      <c r="G135" s="110"/>
      <c r="H135" s="110"/>
    </row>
    <row r="136" spans="1:9" x14ac:dyDescent="0.25">
      <c r="G136" s="110"/>
      <c r="H136" s="110"/>
    </row>
    <row r="137" spans="1:9" x14ac:dyDescent="0.25">
      <c r="G137" s="110"/>
      <c r="H137" s="110"/>
    </row>
    <row r="138" spans="1:9" x14ac:dyDescent="0.25">
      <c r="G138" s="110"/>
      <c r="H138" s="110"/>
    </row>
    <row r="139" spans="1:9" x14ac:dyDescent="0.25">
      <c r="G139" s="110"/>
      <c r="H139" s="110"/>
    </row>
    <row r="140" spans="1:9" x14ac:dyDescent="0.25">
      <c r="G140" s="110"/>
      <c r="H140" s="110"/>
    </row>
    <row r="141" spans="1:9" x14ac:dyDescent="0.25">
      <c r="G141" s="110"/>
      <c r="H141" s="110"/>
    </row>
    <row r="142" spans="1:9" x14ac:dyDescent="0.25">
      <c r="G142" s="110"/>
      <c r="H142" s="110"/>
    </row>
    <row r="143" spans="1:9" x14ac:dyDescent="0.25">
      <c r="G143" s="110"/>
      <c r="H143" s="110"/>
    </row>
    <row r="144" spans="1:9" x14ac:dyDescent="0.25">
      <c r="G144" s="110"/>
      <c r="H144" s="110"/>
    </row>
    <row r="145" spans="7:8" x14ac:dyDescent="0.25">
      <c r="G145" s="110"/>
      <c r="H145" s="110"/>
    </row>
    <row r="146" spans="7:8" x14ac:dyDescent="0.25">
      <c r="G146" s="110"/>
      <c r="H146" s="110"/>
    </row>
    <row r="147" spans="7:8" x14ac:dyDescent="0.25">
      <c r="G147" s="110"/>
      <c r="H147" s="110"/>
    </row>
    <row r="148" spans="7:8" x14ac:dyDescent="0.25">
      <c r="G148" s="110"/>
      <c r="H148" s="110"/>
    </row>
    <row r="149" spans="7:8" x14ac:dyDescent="0.25">
      <c r="G149" s="110"/>
      <c r="H149" s="110"/>
    </row>
    <row r="150" spans="7:8" x14ac:dyDescent="0.25">
      <c r="G150" s="110"/>
      <c r="H150" s="110"/>
    </row>
    <row r="151" spans="7:8" x14ac:dyDescent="0.25">
      <c r="G151" s="110"/>
      <c r="H151" s="110"/>
    </row>
    <row r="152" spans="7:8" x14ac:dyDescent="0.25">
      <c r="G152" s="110"/>
      <c r="H152" s="110"/>
    </row>
    <row r="153" spans="7:8" x14ac:dyDescent="0.25">
      <c r="G153" s="110"/>
      <c r="H153" s="110"/>
    </row>
    <row r="154" spans="7:8" x14ac:dyDescent="0.25">
      <c r="G154" s="110"/>
      <c r="H154" s="110"/>
    </row>
    <row r="155" spans="7:8" x14ac:dyDescent="0.25">
      <c r="G155" s="110"/>
      <c r="H155" s="110"/>
    </row>
    <row r="156" spans="7:8" x14ac:dyDescent="0.25">
      <c r="G156" s="110"/>
      <c r="H156" s="110"/>
    </row>
    <row r="157" spans="7:8" x14ac:dyDescent="0.25">
      <c r="G157" s="110"/>
      <c r="H157" s="110"/>
    </row>
    <row r="158" spans="7:8" x14ac:dyDescent="0.25">
      <c r="G158" s="110"/>
      <c r="H158" s="110"/>
    </row>
    <row r="159" spans="7:8" x14ac:dyDescent="0.25">
      <c r="G159" s="110"/>
      <c r="H159" s="110"/>
    </row>
    <row r="160" spans="7:8" x14ac:dyDescent="0.25">
      <c r="G160" s="110"/>
      <c r="H160" s="110"/>
    </row>
    <row r="161" spans="7:8" x14ac:dyDescent="0.25">
      <c r="G161" s="110"/>
      <c r="H161" s="110"/>
    </row>
    <row r="162" spans="7:8" x14ac:dyDescent="0.25">
      <c r="G162" s="110"/>
      <c r="H162" s="110"/>
    </row>
    <row r="163" spans="7:8" x14ac:dyDescent="0.25">
      <c r="G163" s="110"/>
      <c r="H163" s="110"/>
    </row>
    <row r="164" spans="7:8" x14ac:dyDescent="0.25">
      <c r="G164" s="110"/>
      <c r="H164" s="110"/>
    </row>
    <row r="165" spans="7:8" x14ac:dyDescent="0.25">
      <c r="G165" s="110"/>
      <c r="H165" s="110"/>
    </row>
    <row r="166" spans="7:8" x14ac:dyDescent="0.25">
      <c r="G166" s="110"/>
      <c r="H166" s="110"/>
    </row>
    <row r="167" spans="7:8" x14ac:dyDescent="0.25">
      <c r="G167" s="110"/>
      <c r="H167" s="110"/>
    </row>
    <row r="168" spans="7:8" x14ac:dyDescent="0.25">
      <c r="G168" s="110"/>
      <c r="H168" s="110"/>
    </row>
    <row r="169" spans="7:8" x14ac:dyDescent="0.25">
      <c r="G169" s="110"/>
      <c r="H169" s="110"/>
    </row>
    <row r="170" spans="7:8" x14ac:dyDescent="0.25">
      <c r="G170" s="110"/>
      <c r="H170" s="110"/>
    </row>
    <row r="171" spans="7:8" x14ac:dyDescent="0.25">
      <c r="G171" s="110"/>
      <c r="H171" s="110"/>
    </row>
    <row r="172" spans="7:8" x14ac:dyDescent="0.25">
      <c r="G172" s="110"/>
      <c r="H172" s="110"/>
    </row>
    <row r="173" spans="7:8" x14ac:dyDescent="0.25">
      <c r="G173" s="110"/>
      <c r="H173" s="110"/>
    </row>
    <row r="174" spans="7:8" x14ac:dyDescent="0.25">
      <c r="G174" s="110"/>
      <c r="H174" s="110"/>
    </row>
    <row r="175" spans="7:8" x14ac:dyDescent="0.25">
      <c r="G175" s="110"/>
      <c r="H175" s="110"/>
    </row>
    <row r="176" spans="7:8" x14ac:dyDescent="0.25">
      <c r="G176" s="110"/>
      <c r="H176" s="110"/>
    </row>
    <row r="177" spans="7:8" x14ac:dyDescent="0.25">
      <c r="G177" s="110"/>
      <c r="H177" s="110"/>
    </row>
    <row r="178" spans="7:8" x14ac:dyDescent="0.25">
      <c r="G178" s="110"/>
      <c r="H178" s="110"/>
    </row>
    <row r="179" spans="7:8" x14ac:dyDescent="0.25">
      <c r="G179" s="110"/>
      <c r="H179" s="110"/>
    </row>
    <row r="180" spans="7:8" x14ac:dyDescent="0.25">
      <c r="G180" s="110"/>
      <c r="H180" s="110"/>
    </row>
    <row r="181" spans="7:8" x14ac:dyDescent="0.25">
      <c r="G181" s="110"/>
      <c r="H181" s="110"/>
    </row>
    <row r="182" spans="7:8" x14ac:dyDescent="0.25">
      <c r="G182" s="110"/>
      <c r="H182" s="110"/>
    </row>
    <row r="183" spans="7:8" x14ac:dyDescent="0.25">
      <c r="G183" s="110"/>
      <c r="H183" s="110"/>
    </row>
    <row r="184" spans="7:8" x14ac:dyDescent="0.25">
      <c r="G184" s="110"/>
      <c r="H184" s="110"/>
    </row>
    <row r="185" spans="7:8" x14ac:dyDescent="0.25">
      <c r="G185" s="110"/>
      <c r="H185" s="110"/>
    </row>
    <row r="186" spans="7:8" x14ac:dyDescent="0.25">
      <c r="G186" s="110"/>
      <c r="H186" s="110"/>
    </row>
    <row r="187" spans="7:8" x14ac:dyDescent="0.25">
      <c r="G187" s="110"/>
      <c r="H187" s="110"/>
    </row>
    <row r="188" spans="7:8" x14ac:dyDescent="0.25">
      <c r="G188" s="110"/>
      <c r="H188" s="110"/>
    </row>
    <row r="189" spans="7:8" x14ac:dyDescent="0.25">
      <c r="G189" s="110"/>
      <c r="H189" s="110"/>
    </row>
    <row r="190" spans="7:8" x14ac:dyDescent="0.25">
      <c r="G190" s="110"/>
      <c r="H190" s="110"/>
    </row>
    <row r="191" spans="7:8" x14ac:dyDescent="0.25">
      <c r="G191" s="110"/>
      <c r="H191" s="110"/>
    </row>
    <row r="192" spans="7:8" x14ac:dyDescent="0.25">
      <c r="G192" s="110"/>
      <c r="H192" s="110"/>
    </row>
    <row r="193" spans="7:8" x14ac:dyDescent="0.25">
      <c r="G193" s="110"/>
      <c r="H193" s="110"/>
    </row>
    <row r="194" spans="7:8" x14ac:dyDescent="0.25">
      <c r="G194" s="110"/>
      <c r="H194" s="110"/>
    </row>
    <row r="195" spans="7:8" x14ac:dyDescent="0.25">
      <c r="G195" s="110"/>
      <c r="H195" s="110"/>
    </row>
    <row r="196" spans="7:8" x14ac:dyDescent="0.25">
      <c r="G196" s="110"/>
      <c r="H196" s="110"/>
    </row>
    <row r="197" spans="7:8" x14ac:dyDescent="0.25">
      <c r="G197" s="110"/>
      <c r="H197" s="110"/>
    </row>
    <row r="198" spans="7:8" x14ac:dyDescent="0.25">
      <c r="G198" s="110"/>
      <c r="H198" s="110"/>
    </row>
    <row r="199" spans="7:8" x14ac:dyDescent="0.25">
      <c r="G199" s="110"/>
      <c r="H199" s="110"/>
    </row>
    <row r="200" spans="7:8" x14ac:dyDescent="0.25">
      <c r="G200" s="110"/>
      <c r="H200" s="110"/>
    </row>
    <row r="201" spans="7:8" x14ac:dyDescent="0.25">
      <c r="G201" s="110"/>
      <c r="H201" s="110"/>
    </row>
    <row r="202" spans="7:8" x14ac:dyDescent="0.25">
      <c r="G202" s="110"/>
      <c r="H202" s="110"/>
    </row>
    <row r="203" spans="7:8" x14ac:dyDescent="0.25">
      <c r="G203" s="110"/>
      <c r="H203" s="110"/>
    </row>
    <row r="204" spans="7:8" x14ac:dyDescent="0.25">
      <c r="G204" s="110"/>
      <c r="H204" s="110"/>
    </row>
    <row r="205" spans="7:8" x14ac:dyDescent="0.25">
      <c r="G205" s="110"/>
      <c r="H205" s="110"/>
    </row>
    <row r="206" spans="7:8" x14ac:dyDescent="0.25">
      <c r="G206" s="110"/>
      <c r="H206" s="110"/>
    </row>
    <row r="207" spans="7:8" x14ac:dyDescent="0.25">
      <c r="G207" s="110"/>
      <c r="H207" s="110"/>
    </row>
    <row r="208" spans="7:8" x14ac:dyDescent="0.25">
      <c r="G208" s="110"/>
      <c r="H208" s="110"/>
    </row>
    <row r="209" spans="7:8" x14ac:dyDescent="0.25">
      <c r="G209" s="110"/>
      <c r="H209" s="110"/>
    </row>
    <row r="210" spans="7:8" x14ac:dyDescent="0.25">
      <c r="G210" s="110"/>
      <c r="H210" s="110"/>
    </row>
    <row r="211" spans="7:8" x14ac:dyDescent="0.25">
      <c r="G211" s="110"/>
      <c r="H211" s="110"/>
    </row>
    <row r="212" spans="7:8" x14ac:dyDescent="0.25">
      <c r="G212" s="110"/>
      <c r="H212" s="110"/>
    </row>
    <row r="213" spans="7:8" x14ac:dyDescent="0.25">
      <c r="G213" s="110"/>
      <c r="H213" s="110"/>
    </row>
    <row r="214" spans="7:8" x14ac:dyDescent="0.25">
      <c r="G214" s="110"/>
      <c r="H214" s="110"/>
    </row>
    <row r="215" spans="7:8" x14ac:dyDescent="0.25">
      <c r="G215" s="110"/>
      <c r="H215" s="110"/>
    </row>
    <row r="216" spans="7:8" x14ac:dyDescent="0.25">
      <c r="G216" s="110"/>
      <c r="H216" s="110"/>
    </row>
    <row r="217" spans="7:8" x14ac:dyDescent="0.25">
      <c r="G217" s="110"/>
      <c r="H217" s="110"/>
    </row>
    <row r="218" spans="7:8" x14ac:dyDescent="0.25">
      <c r="G218" s="110"/>
      <c r="H218" s="110"/>
    </row>
    <row r="219" spans="7:8" x14ac:dyDescent="0.25">
      <c r="G219" s="110"/>
      <c r="H219" s="110"/>
    </row>
    <row r="220" spans="7:8" x14ac:dyDescent="0.25">
      <c r="G220" s="110"/>
      <c r="H220" s="110"/>
    </row>
    <row r="221" spans="7:8" x14ac:dyDescent="0.25">
      <c r="G221" s="110"/>
      <c r="H221" s="110"/>
    </row>
    <row r="222" spans="7:8" x14ac:dyDescent="0.25">
      <c r="G222" s="110"/>
      <c r="H222" s="110"/>
    </row>
    <row r="223" spans="7:8" x14ac:dyDescent="0.25">
      <c r="G223" s="110"/>
      <c r="H223" s="110"/>
    </row>
    <row r="224" spans="7:8" x14ac:dyDescent="0.25">
      <c r="G224" s="110"/>
      <c r="H224" s="110"/>
    </row>
    <row r="225" spans="7:8" x14ac:dyDescent="0.25">
      <c r="G225" s="110"/>
      <c r="H225" s="110"/>
    </row>
    <row r="226" spans="7:8" x14ac:dyDescent="0.25">
      <c r="G226" s="110"/>
      <c r="H226" s="110"/>
    </row>
    <row r="227" spans="7:8" x14ac:dyDescent="0.25">
      <c r="G227" s="110"/>
      <c r="H227" s="110"/>
    </row>
    <row r="228" spans="7:8" x14ac:dyDescent="0.25">
      <c r="G228" s="110"/>
      <c r="H228" s="110"/>
    </row>
    <row r="229" spans="7:8" x14ac:dyDescent="0.25">
      <c r="G229" s="110"/>
      <c r="H229" s="110"/>
    </row>
    <row r="230" spans="7:8" x14ac:dyDescent="0.25">
      <c r="G230" s="110"/>
      <c r="H230" s="110"/>
    </row>
    <row r="231" spans="7:8" x14ac:dyDescent="0.25">
      <c r="G231" s="110"/>
      <c r="H231" s="110"/>
    </row>
    <row r="232" spans="7:8" x14ac:dyDescent="0.25">
      <c r="G232" s="110"/>
      <c r="H232" s="110"/>
    </row>
    <row r="233" spans="7:8" x14ac:dyDescent="0.25">
      <c r="G233" s="110"/>
      <c r="H233" s="110"/>
    </row>
    <row r="234" spans="7:8" x14ac:dyDescent="0.25">
      <c r="G234" s="110"/>
      <c r="H234" s="110"/>
    </row>
    <row r="235" spans="7:8" x14ac:dyDescent="0.25">
      <c r="G235" s="110"/>
      <c r="H235" s="110"/>
    </row>
    <row r="236" spans="7:8" x14ac:dyDescent="0.25">
      <c r="G236" s="110"/>
      <c r="H236" s="110"/>
    </row>
    <row r="237" spans="7:8" x14ac:dyDescent="0.25">
      <c r="G237" s="110"/>
      <c r="H237" s="110"/>
    </row>
    <row r="238" spans="7:8" x14ac:dyDescent="0.25">
      <c r="G238" s="110"/>
      <c r="H238" s="110"/>
    </row>
    <row r="239" spans="7:8" x14ac:dyDescent="0.25">
      <c r="G239" s="110"/>
      <c r="H239" s="110"/>
    </row>
    <row r="240" spans="7:8" x14ac:dyDescent="0.25">
      <c r="G240" s="110"/>
      <c r="H240" s="110"/>
    </row>
    <row r="241" spans="7:8" x14ac:dyDescent="0.25">
      <c r="G241" s="110"/>
      <c r="H241" s="110"/>
    </row>
    <row r="242" spans="7:8" x14ac:dyDescent="0.25">
      <c r="G242" s="110"/>
      <c r="H242" s="110"/>
    </row>
    <row r="243" spans="7:8" x14ac:dyDescent="0.25">
      <c r="G243" s="110"/>
      <c r="H243" s="110"/>
    </row>
    <row r="244" spans="7:8" x14ac:dyDescent="0.25">
      <c r="G244" s="110"/>
      <c r="H244" s="110"/>
    </row>
    <row r="245" spans="7:8" x14ac:dyDescent="0.25">
      <c r="G245" s="110"/>
      <c r="H245" s="110"/>
    </row>
    <row r="246" spans="7:8" x14ac:dyDescent="0.25">
      <c r="G246" s="110"/>
      <c r="H246" s="110"/>
    </row>
    <row r="247" spans="7:8" x14ac:dyDescent="0.25">
      <c r="G247" s="110"/>
      <c r="H247" s="110"/>
    </row>
    <row r="248" spans="7:8" x14ac:dyDescent="0.25">
      <c r="G248" s="110"/>
      <c r="H248" s="110"/>
    </row>
    <row r="249" spans="7:8" x14ac:dyDescent="0.25">
      <c r="G249" s="110"/>
      <c r="H249" s="110"/>
    </row>
    <row r="250" spans="7:8" x14ac:dyDescent="0.25">
      <c r="G250" s="110"/>
      <c r="H250" s="110"/>
    </row>
    <row r="251" spans="7:8" x14ac:dyDescent="0.25">
      <c r="G251" s="110"/>
      <c r="H251" s="110"/>
    </row>
    <row r="252" spans="7:8" x14ac:dyDescent="0.25">
      <c r="G252" s="110"/>
      <c r="H252" s="110"/>
    </row>
    <row r="253" spans="7:8" x14ac:dyDescent="0.25">
      <c r="G253" s="110"/>
      <c r="H253" s="110"/>
    </row>
    <row r="254" spans="7:8" x14ac:dyDescent="0.25">
      <c r="G254" s="110"/>
      <c r="H254" s="110"/>
    </row>
    <row r="255" spans="7:8" x14ac:dyDescent="0.25">
      <c r="G255" s="110"/>
      <c r="H255" s="110"/>
    </row>
    <row r="256" spans="7:8" x14ac:dyDescent="0.25">
      <c r="G256" s="110"/>
      <c r="H256" s="110"/>
    </row>
    <row r="257" spans="7:8" x14ac:dyDescent="0.25">
      <c r="G257" s="110"/>
      <c r="H257" s="110"/>
    </row>
    <row r="258" spans="7:8" x14ac:dyDescent="0.25">
      <c r="G258" s="110"/>
      <c r="H258" s="110"/>
    </row>
    <row r="259" spans="7:8" x14ac:dyDescent="0.25">
      <c r="G259" s="110"/>
      <c r="H259" s="110"/>
    </row>
    <row r="260" spans="7:8" x14ac:dyDescent="0.25">
      <c r="G260" s="110"/>
      <c r="H260" s="110"/>
    </row>
    <row r="261" spans="7:8" x14ac:dyDescent="0.25">
      <c r="G261" s="110"/>
      <c r="H261" s="110"/>
    </row>
    <row r="262" spans="7:8" x14ac:dyDescent="0.25">
      <c r="G262" s="110"/>
      <c r="H262" s="110"/>
    </row>
    <row r="263" spans="7:8" x14ac:dyDescent="0.25">
      <c r="G263" s="110"/>
      <c r="H263" s="110"/>
    </row>
    <row r="264" spans="7:8" x14ac:dyDescent="0.25">
      <c r="G264" s="110"/>
      <c r="H264" s="110"/>
    </row>
    <row r="265" spans="7:8" x14ac:dyDescent="0.25">
      <c r="G265" s="110"/>
      <c r="H265" s="110"/>
    </row>
    <row r="266" spans="7:8" x14ac:dyDescent="0.25">
      <c r="G266" s="110"/>
      <c r="H266" s="110"/>
    </row>
    <row r="267" spans="7:8" x14ac:dyDescent="0.25">
      <c r="G267" s="110"/>
      <c r="H267" s="110"/>
    </row>
    <row r="268" spans="7:8" x14ac:dyDescent="0.25">
      <c r="G268" s="110"/>
      <c r="H268" s="110"/>
    </row>
    <row r="269" spans="7:8" x14ac:dyDescent="0.25">
      <c r="G269" s="110"/>
      <c r="H269" s="110"/>
    </row>
    <row r="270" spans="7:8" x14ac:dyDescent="0.25">
      <c r="G270" s="110"/>
      <c r="H270" s="110"/>
    </row>
    <row r="271" spans="7:8" x14ac:dyDescent="0.25">
      <c r="G271" s="110"/>
      <c r="H271" s="110"/>
    </row>
    <row r="272" spans="7:8" x14ac:dyDescent="0.25">
      <c r="G272" s="110"/>
      <c r="H272" s="110"/>
    </row>
    <row r="273" spans="7:8" x14ac:dyDescent="0.25">
      <c r="G273" s="110"/>
      <c r="H273" s="110"/>
    </row>
    <row r="274" spans="7:8" x14ac:dyDescent="0.25">
      <c r="G274" s="110"/>
      <c r="H274" s="110"/>
    </row>
    <row r="275" spans="7:8" x14ac:dyDescent="0.25">
      <c r="G275" s="110"/>
      <c r="H275" s="110"/>
    </row>
    <row r="276" spans="7:8" x14ac:dyDescent="0.25">
      <c r="G276" s="110"/>
      <c r="H276" s="110"/>
    </row>
    <row r="277" spans="7:8" x14ac:dyDescent="0.25">
      <c r="G277" s="110"/>
      <c r="H277" s="110"/>
    </row>
    <row r="278" spans="7:8" x14ac:dyDescent="0.25">
      <c r="G278" s="110"/>
      <c r="H278" s="110"/>
    </row>
    <row r="279" spans="7:8" x14ac:dyDescent="0.25">
      <c r="G279" s="110"/>
      <c r="H279" s="110"/>
    </row>
    <row r="280" spans="7:8" x14ac:dyDescent="0.25">
      <c r="G280" s="110"/>
      <c r="H280" s="110"/>
    </row>
    <row r="281" spans="7:8" x14ac:dyDescent="0.25">
      <c r="G281" s="110"/>
      <c r="H281" s="110"/>
    </row>
    <row r="282" spans="7:8" x14ac:dyDescent="0.25">
      <c r="G282" s="110"/>
      <c r="H282" s="110"/>
    </row>
    <row r="283" spans="7:8" x14ac:dyDescent="0.25">
      <c r="G283" s="110"/>
      <c r="H283" s="110"/>
    </row>
    <row r="284" spans="7:8" x14ac:dyDescent="0.25">
      <c r="G284" s="110"/>
      <c r="H284" s="110"/>
    </row>
    <row r="285" spans="7:8" x14ac:dyDescent="0.25">
      <c r="G285" s="110"/>
      <c r="H285" s="110"/>
    </row>
    <row r="286" spans="7:8" x14ac:dyDescent="0.25">
      <c r="G286" s="110"/>
      <c r="H286" s="110"/>
    </row>
    <row r="287" spans="7:8" x14ac:dyDescent="0.25">
      <c r="G287" s="110"/>
      <c r="H287" s="110"/>
    </row>
    <row r="288" spans="7:8" x14ac:dyDescent="0.25">
      <c r="G288" s="110"/>
      <c r="H288" s="110"/>
    </row>
    <row r="289" spans="7:8" x14ac:dyDescent="0.25">
      <c r="G289" s="110"/>
      <c r="H289" s="110"/>
    </row>
    <row r="290" spans="7:8" x14ac:dyDescent="0.25">
      <c r="G290" s="110"/>
      <c r="H290" s="110"/>
    </row>
    <row r="291" spans="7:8" x14ac:dyDescent="0.25">
      <c r="G291" s="110"/>
      <c r="H291" s="110"/>
    </row>
    <row r="292" spans="7:8" x14ac:dyDescent="0.25">
      <c r="G292" s="110"/>
      <c r="H292" s="110"/>
    </row>
    <row r="293" spans="7:8" x14ac:dyDescent="0.25">
      <c r="G293" s="110"/>
      <c r="H293" s="110"/>
    </row>
    <row r="294" spans="7:8" x14ac:dyDescent="0.25">
      <c r="G294" s="110"/>
      <c r="H294" s="110"/>
    </row>
    <row r="295" spans="7:8" x14ac:dyDescent="0.25">
      <c r="G295" s="110"/>
      <c r="H295" s="110"/>
    </row>
    <row r="296" spans="7:8" x14ac:dyDescent="0.25">
      <c r="G296" s="110"/>
      <c r="H296" s="110"/>
    </row>
    <row r="297" spans="7:8" x14ac:dyDescent="0.25">
      <c r="G297" s="110"/>
      <c r="H297" s="110"/>
    </row>
    <row r="298" spans="7:8" x14ac:dyDescent="0.25">
      <c r="G298" s="110"/>
      <c r="H298" s="110"/>
    </row>
    <row r="299" spans="7:8" x14ac:dyDescent="0.25">
      <c r="G299" s="110"/>
      <c r="H299" s="110"/>
    </row>
    <row r="300" spans="7:8" x14ac:dyDescent="0.25">
      <c r="G300" s="110"/>
      <c r="H300" s="110"/>
    </row>
    <row r="301" spans="7:8" x14ac:dyDescent="0.25">
      <c r="G301" s="110"/>
      <c r="H301" s="110"/>
    </row>
    <row r="302" spans="7:8" x14ac:dyDescent="0.25">
      <c r="G302" s="110"/>
      <c r="H302" s="110"/>
    </row>
    <row r="303" spans="7:8" x14ac:dyDescent="0.25">
      <c r="G303" s="110"/>
      <c r="H303" s="110"/>
    </row>
  </sheetData>
  <mergeCells count="2">
    <mergeCell ref="A133:G133"/>
    <mergeCell ref="H133:I13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6</vt:i4>
      </vt:variant>
    </vt:vector>
  </HeadingPairs>
  <TitlesOfParts>
    <vt:vector size="12" baseType="lpstr">
      <vt:lpstr>RESUMO</vt:lpstr>
      <vt:lpstr>ORÇAMENTO</vt:lpstr>
      <vt:lpstr>CRONOGRAMA</vt:lpstr>
      <vt:lpstr>COMPOSIÇÕES</vt:lpstr>
      <vt:lpstr>COTAÇÕES</vt:lpstr>
      <vt:lpstr>CURVA ABC</vt:lpstr>
      <vt:lpstr>COMPOSIÇÕES!Area_de_impressao</vt:lpstr>
      <vt:lpstr>CRONOGRAMA!Area_de_impressao</vt:lpstr>
      <vt:lpstr>ORÇAMENTO!Area_de_impressao</vt:lpstr>
      <vt:lpstr>RESUMO!Area_de_impressao</vt:lpstr>
      <vt:lpstr>COMPOSIÇÕES!Titulos_de_impressao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Adriano César Milesi</dc:creator>
  <cp:lastModifiedBy>Everton Henrique Alves</cp:lastModifiedBy>
  <cp:lastPrinted>2026-04-02T18:30:20Z</cp:lastPrinted>
  <dcterms:created xsi:type="dcterms:W3CDTF">2014-12-16T12:47:32Z</dcterms:created>
  <dcterms:modified xsi:type="dcterms:W3CDTF">2026-05-15T14:37:44Z</dcterms:modified>
</cp:coreProperties>
</file>