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ngenharia\FELIPE SOLER\130 - EXECUÇÃO DE GALERIAS PLUVIAIS MC 03 04 05\Projeto\"/>
    </mc:Choice>
  </mc:AlternateContent>
  <xr:revisionPtr revIDLastSave="0" documentId="13_ncr:1_{D207BA80-FF4A-43C2-918D-55EF4C11DC7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RÇAMENTO" sheetId="1" r:id="rId1"/>
    <sheet name="CRONOG" sheetId="3" r:id="rId2"/>
    <sheet name="BDI" sheetId="4" r:id="rId3"/>
  </sheets>
  <calcPr calcId="191029"/>
</workbook>
</file>

<file path=xl/calcChain.xml><?xml version="1.0" encoding="utf-8"?>
<calcChain xmlns="http://schemas.openxmlformats.org/spreadsheetml/2006/main">
  <c r="H66" i="1" l="1"/>
  <c r="I66" i="1" s="1"/>
  <c r="H65" i="1"/>
  <c r="I65" i="1" s="1"/>
  <c r="H62" i="1"/>
  <c r="I62" i="1" s="1"/>
  <c r="H58" i="1"/>
  <c r="I58" i="1" s="1"/>
  <c r="H59" i="1"/>
  <c r="I59" i="1" s="1"/>
  <c r="H60" i="1"/>
  <c r="I60" i="1" s="1"/>
  <c r="H57" i="1"/>
  <c r="I57" i="1" s="1"/>
  <c r="H53" i="1"/>
  <c r="I53" i="1" s="1"/>
  <c r="H51" i="1"/>
  <c r="I51" i="1" s="1"/>
  <c r="H50" i="1"/>
  <c r="I50" i="1" s="1"/>
  <c r="H46" i="1"/>
  <c r="I46" i="1" s="1"/>
  <c r="H41" i="1"/>
  <c r="I41" i="1" s="1"/>
  <c r="H42" i="1"/>
  <c r="I42" i="1" s="1"/>
  <c r="H43" i="1"/>
  <c r="I43" i="1" s="1"/>
  <c r="H44" i="1"/>
  <c r="I44" i="1" s="1"/>
  <c r="H40" i="1"/>
  <c r="I40" i="1" s="1"/>
  <c r="H38" i="1"/>
  <c r="I38" i="1" s="1"/>
  <c r="H37" i="1"/>
  <c r="I37" i="1" s="1"/>
  <c r="H34" i="1"/>
  <c r="I34" i="1" s="1"/>
  <c r="H35" i="1"/>
  <c r="I35" i="1" s="1"/>
  <c r="H33" i="1"/>
  <c r="I33" i="1" s="1"/>
  <c r="H29" i="1"/>
  <c r="I29" i="1" s="1"/>
  <c r="H28" i="1"/>
  <c r="I28" i="1" s="1"/>
  <c r="H25" i="1"/>
  <c r="I25" i="1" s="1"/>
  <c r="H26" i="1"/>
  <c r="I26" i="1" s="1"/>
  <c r="H24" i="1"/>
  <c r="I24" i="1" s="1"/>
  <c r="H22" i="1"/>
  <c r="I22" i="1" s="1"/>
  <c r="H20" i="1"/>
  <c r="I20" i="1" s="1"/>
  <c r="H18" i="1"/>
  <c r="I18" i="1" s="1"/>
  <c r="H17" i="1"/>
  <c r="I17" i="1" s="1"/>
  <c r="H16" i="1"/>
  <c r="I16" i="1" s="1"/>
  <c r="H12" i="1"/>
  <c r="I12" i="1" s="1"/>
  <c r="H11" i="1"/>
  <c r="I11" i="1" s="1"/>
  <c r="H10" i="1"/>
  <c r="I10" i="1" s="1"/>
  <c r="I63" i="1" l="1"/>
  <c r="F12" i="3" s="1"/>
  <c r="I13" i="1"/>
  <c r="D4" i="3" s="1"/>
  <c r="L4" i="3" s="1"/>
  <c r="I67" i="1"/>
  <c r="L14" i="3" s="1"/>
  <c r="M14" i="3" s="1"/>
  <c r="I54" i="1"/>
  <c r="H10" i="3" s="1"/>
  <c r="I47" i="1"/>
  <c r="D8" i="3" s="1"/>
  <c r="I30" i="1"/>
  <c r="L6" i="3" s="1"/>
  <c r="J12" i="3" l="1"/>
  <c r="L12" i="3"/>
  <c r="K12" i="3"/>
  <c r="D12" i="3"/>
  <c r="H12" i="3"/>
  <c r="M4" i="3"/>
  <c r="J10" i="3"/>
  <c r="D10" i="3"/>
  <c r="L10" i="3"/>
  <c r="K10" i="3"/>
  <c r="F10" i="3"/>
  <c r="K8" i="3"/>
  <c r="H8" i="3"/>
  <c r="F8" i="3"/>
  <c r="J8" i="3"/>
  <c r="L8" i="3"/>
  <c r="G68" i="1"/>
  <c r="F6" i="3"/>
  <c r="H6" i="3"/>
  <c r="D6" i="3"/>
  <c r="J6" i="3"/>
  <c r="K6" i="3"/>
  <c r="M10" i="3" l="1"/>
  <c r="D16" i="3"/>
  <c r="M12" i="3"/>
  <c r="L16" i="3"/>
  <c r="J16" i="3"/>
  <c r="M8" i="3"/>
  <c r="F16" i="3"/>
  <c r="K16" i="3"/>
  <c r="H16" i="3"/>
  <c r="M6" i="3"/>
  <c r="M16" i="3" l="1"/>
</calcChain>
</file>

<file path=xl/sharedStrings.xml><?xml version="1.0" encoding="utf-8"?>
<sst xmlns="http://schemas.openxmlformats.org/spreadsheetml/2006/main" count="269" uniqueCount="188">
  <si>
    <r>
      <rPr>
        <b/>
        <sz val="10"/>
        <color rgb="FFFFFFFF"/>
        <rFont val="Arial"/>
        <family val="2"/>
      </rPr>
      <t>PLANILHA ORÇAMENTÁRIA - MUNICÍPIO DE ÁGUAS DA PRATA</t>
    </r>
  </si>
  <si>
    <r>
      <rPr>
        <b/>
        <sz val="7.5"/>
        <rFont val="Arial"/>
        <family val="2"/>
      </rPr>
      <t>ESTUDOS E PROJETOS DE MICRODRENAGEM</t>
    </r>
  </si>
  <si>
    <r>
      <rPr>
        <b/>
        <sz val="7.5"/>
        <rFont val="Arial"/>
        <family val="2"/>
      </rPr>
      <t>PREFEITURA DA ESTÂNCIA HIDROMINERAL DE ÁGUAS DA PRATA</t>
    </r>
  </si>
  <si>
    <r>
      <rPr>
        <b/>
        <sz val="7.5"/>
        <rFont val="Arial"/>
        <family val="2"/>
      </rPr>
      <t>MICROBACIA 03, 04 E 05</t>
    </r>
  </si>
  <si>
    <r>
      <rPr>
        <b/>
        <sz val="7.5"/>
        <color rgb="FFFFFFFF"/>
        <rFont val="Arial"/>
        <family val="2"/>
      </rPr>
      <t>Código</t>
    </r>
  </si>
  <si>
    <r>
      <rPr>
        <b/>
        <sz val="7.5"/>
        <color rgb="FFFFFFFF"/>
        <rFont val="Arial"/>
        <family val="2"/>
      </rPr>
      <t>Item</t>
    </r>
  </si>
  <si>
    <r>
      <rPr>
        <b/>
        <sz val="7.5"/>
        <color rgb="FFFFFFFF"/>
        <rFont val="Arial"/>
        <family val="2"/>
      </rPr>
      <t>Descrição</t>
    </r>
  </si>
  <si>
    <r>
      <rPr>
        <b/>
        <sz val="7.5"/>
        <color rgb="FFFFFFFF"/>
        <rFont val="Arial"/>
        <family val="2"/>
      </rPr>
      <t>Unid.</t>
    </r>
  </si>
  <si>
    <r>
      <rPr>
        <b/>
        <sz val="7.5"/>
        <color rgb="FFFFFFFF"/>
        <rFont val="Arial"/>
        <family val="2"/>
      </rPr>
      <t>Quant.</t>
    </r>
  </si>
  <si>
    <r>
      <rPr>
        <b/>
        <sz val="7.5"/>
        <color rgb="FFFFFFFF"/>
        <rFont val="Arial"/>
        <family val="2"/>
      </rPr>
      <t>SINAPI</t>
    </r>
  </si>
  <si>
    <r>
      <rPr>
        <b/>
        <sz val="7.5"/>
        <color rgb="FFFFFFFF"/>
        <rFont val="Arial"/>
        <family val="2"/>
      </rPr>
      <t>Serviços Preliminares</t>
    </r>
  </si>
  <si>
    <r>
      <rPr>
        <sz val="7.5"/>
        <rFont val="Arial MT"/>
        <family val="2"/>
      </rPr>
      <t>-</t>
    </r>
  </si>
  <si>
    <r>
      <rPr>
        <sz val="7.5"/>
        <rFont val="Arial MT"/>
        <family val="2"/>
      </rPr>
      <t>1.1.</t>
    </r>
  </si>
  <si>
    <r>
      <rPr>
        <sz val="7.5"/>
        <rFont val="Arial MT"/>
        <family val="2"/>
      </rPr>
      <t>m²</t>
    </r>
  </si>
  <si>
    <r>
      <rPr>
        <sz val="7.5"/>
        <rFont val="Arial MT"/>
        <family val="2"/>
      </rPr>
      <t>02.10.040</t>
    </r>
  </si>
  <si>
    <r>
      <rPr>
        <sz val="7.5"/>
        <rFont val="Arial MT"/>
        <family val="2"/>
      </rPr>
      <t>1.2.</t>
    </r>
  </si>
  <si>
    <r>
      <rPr>
        <sz val="7.5"/>
        <rFont val="Arial MT"/>
        <family val="2"/>
      </rPr>
      <t>m</t>
    </r>
  </si>
  <si>
    <r>
      <rPr>
        <sz val="7.5"/>
        <rFont val="Arial MT"/>
        <family val="2"/>
      </rPr>
      <t>1.3.</t>
    </r>
  </si>
  <si>
    <r>
      <rPr>
        <b/>
        <sz val="7.5"/>
        <color rgb="FFFFFFFF"/>
        <rFont val="Arial"/>
        <family val="2"/>
      </rPr>
      <t>Sub Total</t>
    </r>
  </si>
  <si>
    <r>
      <rPr>
        <b/>
        <sz val="7.5"/>
        <color rgb="FFFFFFFF"/>
        <rFont val="Arial"/>
        <family val="2"/>
      </rPr>
      <t>Movimento de terra - Galeria de águas pluviais e Escada Hidráulica</t>
    </r>
  </si>
  <si>
    <r>
      <rPr>
        <b/>
        <sz val="7.5"/>
        <rFont val="Arial"/>
        <family val="2"/>
      </rPr>
      <t>2.1.</t>
    </r>
  </si>
  <si>
    <r>
      <rPr>
        <b/>
        <sz val="7.5"/>
        <rFont val="Arial"/>
        <family val="2"/>
      </rPr>
      <t>Escavação e demolição</t>
    </r>
  </si>
  <si>
    <r>
      <rPr>
        <sz val="7.5"/>
        <rFont val="Arial MT"/>
        <family val="2"/>
      </rPr>
      <t>2.1.1.</t>
    </r>
  </si>
  <si>
    <r>
      <rPr>
        <sz val="7.5"/>
        <rFont val="Arial MT"/>
        <family val="2"/>
      </rPr>
      <t>m³</t>
    </r>
  </si>
  <si>
    <r>
      <rPr>
        <sz val="7.5"/>
        <rFont val="Arial MT"/>
        <family val="2"/>
      </rPr>
      <t>2.1.2.</t>
    </r>
  </si>
  <si>
    <r>
      <rPr>
        <sz val="7.5"/>
        <rFont val="Arial MT"/>
        <family val="2"/>
      </rPr>
      <t>2.1.3.</t>
    </r>
  </si>
  <si>
    <r>
      <rPr>
        <b/>
        <sz val="7.5"/>
        <rFont val="Arial"/>
        <family val="2"/>
      </rPr>
      <t>2.2.</t>
    </r>
  </si>
  <si>
    <r>
      <rPr>
        <b/>
        <sz val="7.5"/>
        <rFont val="Arial"/>
        <family val="2"/>
      </rPr>
      <t>Escoramento</t>
    </r>
  </si>
  <si>
    <r>
      <rPr>
        <sz val="7.5"/>
        <rFont val="Arial MT"/>
        <family val="2"/>
      </rPr>
      <t>2.2.1.</t>
    </r>
  </si>
  <si>
    <r>
      <rPr>
        <b/>
        <sz val="7.5"/>
        <rFont val="Arial"/>
        <family val="2"/>
      </rPr>
      <t>2.3.</t>
    </r>
  </si>
  <si>
    <r>
      <rPr>
        <b/>
        <sz val="7.5"/>
        <rFont val="Arial"/>
        <family val="2"/>
      </rPr>
      <t>Lastro para assentamento de tubulações</t>
    </r>
  </si>
  <si>
    <r>
      <rPr>
        <sz val="7.5"/>
        <rFont val="Arial MT"/>
        <family val="2"/>
      </rPr>
      <t>2.3.1.</t>
    </r>
  </si>
  <si>
    <r>
      <rPr>
        <sz val="7.5"/>
        <rFont val="Arial MT"/>
        <family val="2"/>
      </rPr>
      <t>Lastro com material granular (pedra britada n.2)</t>
    </r>
  </si>
  <si>
    <r>
      <rPr>
        <b/>
        <sz val="7.5"/>
        <rFont val="Arial"/>
        <family val="2"/>
      </rPr>
      <t>2.4.</t>
    </r>
  </si>
  <si>
    <r>
      <rPr>
        <b/>
        <sz val="7.5"/>
        <rFont val="Arial"/>
        <family val="2"/>
      </rPr>
      <t>Reaterro, apiloamento e compactação</t>
    </r>
  </si>
  <si>
    <r>
      <rPr>
        <sz val="7.5"/>
        <rFont val="Arial MT"/>
        <family val="2"/>
      </rPr>
      <t>06.11.040</t>
    </r>
  </si>
  <si>
    <r>
      <rPr>
        <sz val="7.5"/>
        <rFont val="Arial MT"/>
        <family val="2"/>
      </rPr>
      <t>2.4.1.</t>
    </r>
  </si>
  <si>
    <r>
      <rPr>
        <sz val="7.5"/>
        <rFont val="Arial MT"/>
        <family val="2"/>
      </rPr>
      <t xml:space="preserve">Reaterro manual apiloado sem controle de compactação (Coef.
</t>
    </r>
    <r>
      <rPr>
        <sz val="7.5"/>
        <rFont val="Arial MT"/>
        <family val="2"/>
      </rPr>
      <t>compactação=20%)</t>
    </r>
  </si>
  <si>
    <r>
      <rPr>
        <sz val="7.5"/>
        <rFont val="Arial MT"/>
        <family val="2"/>
      </rPr>
      <t>07.11.020</t>
    </r>
  </si>
  <si>
    <r>
      <rPr>
        <sz val="7.5"/>
        <rFont val="Arial MT"/>
        <family val="2"/>
      </rPr>
      <t>2.4.2.</t>
    </r>
  </si>
  <si>
    <r>
      <rPr>
        <sz val="7.5"/>
        <rFont val="Arial MT"/>
        <family val="2"/>
      </rPr>
      <t>07.11.040</t>
    </r>
  </si>
  <si>
    <r>
      <rPr>
        <sz val="7.5"/>
        <rFont val="Arial MT"/>
        <family val="2"/>
      </rPr>
      <t>2.4.3.</t>
    </r>
  </si>
  <si>
    <r>
      <rPr>
        <b/>
        <sz val="7.5"/>
        <rFont val="Arial"/>
        <family val="2"/>
      </rPr>
      <t>2.5.</t>
    </r>
  </si>
  <si>
    <r>
      <rPr>
        <b/>
        <sz val="7.5"/>
        <rFont val="Arial"/>
        <family val="2"/>
      </rPr>
      <t>Bota-fora</t>
    </r>
  </si>
  <si>
    <r>
      <rPr>
        <sz val="7.5"/>
        <rFont val="Arial MT"/>
        <family val="2"/>
      </rPr>
      <t>05.10.010</t>
    </r>
  </si>
  <si>
    <r>
      <rPr>
        <sz val="7.5"/>
        <rFont val="Arial MT"/>
        <family val="2"/>
      </rPr>
      <t>2.5.1</t>
    </r>
  </si>
  <si>
    <r>
      <rPr>
        <sz val="7.5"/>
        <rFont val="Arial MT"/>
        <family val="2"/>
      </rPr>
      <t>05.10.020</t>
    </r>
  </si>
  <si>
    <r>
      <rPr>
        <sz val="7.5"/>
        <rFont val="Arial MT"/>
        <family val="2"/>
      </rPr>
      <t>2.5.2.</t>
    </r>
  </si>
  <si>
    <r>
      <rPr>
        <b/>
        <sz val="7.5"/>
        <color rgb="FFFFFFFF"/>
        <rFont val="Arial"/>
        <family val="2"/>
      </rPr>
      <t>Infraestrutura</t>
    </r>
  </si>
  <si>
    <r>
      <rPr>
        <b/>
        <sz val="7.5"/>
        <rFont val="Arial"/>
        <family val="2"/>
      </rPr>
      <t>3.1.</t>
    </r>
  </si>
  <si>
    <r>
      <rPr>
        <b/>
        <sz val="7.5"/>
        <rFont val="Arial"/>
        <family val="2"/>
      </rPr>
      <t>Poço de visita para águas pluviais</t>
    </r>
  </si>
  <si>
    <r>
      <rPr>
        <sz val="7.5"/>
        <rFont val="Arial MT"/>
        <family val="2"/>
      </rPr>
      <t>49.12.110</t>
    </r>
  </si>
  <si>
    <r>
      <rPr>
        <sz val="7.5"/>
        <rFont val="Arial MT"/>
        <family val="2"/>
      </rPr>
      <t>3.1.1.</t>
    </r>
  </si>
  <si>
    <r>
      <rPr>
        <sz val="7.5"/>
        <rFont val="Arial MT"/>
        <family val="2"/>
      </rPr>
      <t>Poço de visita de 1,60 x 1,60 x 1,60 m - tipo PMSP</t>
    </r>
  </si>
  <si>
    <r>
      <rPr>
        <sz val="7.5"/>
        <rFont val="Arial MT"/>
        <family val="2"/>
      </rPr>
      <t>Unid.</t>
    </r>
  </si>
  <si>
    <r>
      <rPr>
        <sz val="7.5"/>
        <rFont val="Arial MT"/>
        <family val="2"/>
      </rPr>
      <t>49.12.120</t>
    </r>
  </si>
  <si>
    <r>
      <rPr>
        <sz val="7.5"/>
        <rFont val="Arial MT"/>
        <family val="2"/>
      </rPr>
      <t>3.1.2.</t>
    </r>
  </si>
  <si>
    <r>
      <rPr>
        <sz val="7.5"/>
        <rFont val="Arial MT"/>
        <family val="2"/>
      </rPr>
      <t>49.06.460</t>
    </r>
  </si>
  <si>
    <r>
      <rPr>
        <sz val="7.5"/>
        <rFont val="Arial MT"/>
        <family val="2"/>
      </rPr>
      <t>3.1.3.</t>
    </r>
  </si>
  <si>
    <r>
      <rPr>
        <b/>
        <sz val="7.5"/>
        <rFont val="Arial"/>
        <family val="2"/>
      </rPr>
      <t>3.2.</t>
    </r>
  </si>
  <si>
    <r>
      <rPr>
        <b/>
        <sz val="7.5"/>
        <rFont val="Arial"/>
        <family val="2"/>
      </rPr>
      <t>Bocas de lobo</t>
    </r>
  </si>
  <si>
    <r>
      <rPr>
        <sz val="7.5"/>
        <rFont val="Arial MT"/>
        <family val="2"/>
      </rPr>
      <t>49.12.010</t>
    </r>
  </si>
  <si>
    <r>
      <rPr>
        <sz val="7.5"/>
        <rFont val="Arial MT"/>
        <family val="2"/>
      </rPr>
      <t>3.2.1.</t>
    </r>
  </si>
  <si>
    <r>
      <rPr>
        <sz val="7.5"/>
        <rFont val="Arial MT"/>
        <family val="2"/>
      </rPr>
      <t>49.12.030</t>
    </r>
  </si>
  <si>
    <r>
      <rPr>
        <sz val="7.5"/>
        <rFont val="Arial MT"/>
        <family val="2"/>
      </rPr>
      <t>3.2.2.</t>
    </r>
  </si>
  <si>
    <r>
      <rPr>
        <b/>
        <sz val="7.5"/>
        <rFont val="Arial"/>
        <family val="2"/>
      </rPr>
      <t>3.3.</t>
    </r>
  </si>
  <si>
    <r>
      <rPr>
        <b/>
        <sz val="7.5"/>
        <rFont val="Arial"/>
        <family val="2"/>
      </rPr>
      <t>Muro de ala com rampa dentada</t>
    </r>
  </si>
  <si>
    <r>
      <rPr>
        <b/>
        <sz val="7.5"/>
        <rFont val="Arial"/>
        <family val="2"/>
      </rPr>
      <t>Unid.</t>
    </r>
  </si>
  <si>
    <r>
      <rPr>
        <sz val="7.5"/>
        <rFont val="Arial MT"/>
        <family val="2"/>
      </rPr>
      <t>3.3.1.</t>
    </r>
  </si>
  <si>
    <r>
      <rPr>
        <sz val="7.5"/>
        <rFont val="Arial MT"/>
        <family val="2"/>
      </rPr>
      <t>11.18.020</t>
    </r>
  </si>
  <si>
    <r>
      <rPr>
        <sz val="7.5"/>
        <rFont val="Arial MT"/>
        <family val="2"/>
      </rPr>
      <t>3.3.2.</t>
    </r>
  </si>
  <si>
    <r>
      <rPr>
        <sz val="7.5"/>
        <rFont val="Arial MT"/>
        <family val="2"/>
      </rPr>
      <t>Lastro de areia</t>
    </r>
  </si>
  <si>
    <r>
      <rPr>
        <sz val="7.5"/>
        <rFont val="Arial MT"/>
        <family val="2"/>
      </rPr>
      <t>11.03.090</t>
    </r>
  </si>
  <si>
    <r>
      <rPr>
        <sz val="7.5"/>
        <rFont val="Arial MT"/>
        <family val="2"/>
      </rPr>
      <t>3.3.3.</t>
    </r>
  </si>
  <si>
    <r>
      <rPr>
        <sz val="7.5"/>
        <rFont val="Arial MT"/>
        <family val="2"/>
      </rPr>
      <t>Concreto preparado no local, fck = 20 Mpa</t>
    </r>
  </si>
  <si>
    <r>
      <rPr>
        <sz val="7.5"/>
        <rFont val="Arial MT"/>
        <family val="2"/>
      </rPr>
      <t>3.3.4.</t>
    </r>
  </si>
  <si>
    <r>
      <rPr>
        <sz val="7.5"/>
        <rFont val="Arial MT"/>
        <family val="2"/>
      </rPr>
      <t>kg</t>
    </r>
  </si>
  <si>
    <r>
      <rPr>
        <sz val="7.5"/>
        <rFont val="Arial MT"/>
        <family val="2"/>
      </rPr>
      <t>32.17.070</t>
    </r>
  </si>
  <si>
    <r>
      <rPr>
        <sz val="7.5"/>
        <rFont val="Arial MT"/>
        <family val="2"/>
      </rPr>
      <t>3.3.5.</t>
    </r>
  </si>
  <si>
    <r>
      <rPr>
        <b/>
        <sz val="7.5"/>
        <rFont val="Arial"/>
        <family val="2"/>
      </rPr>
      <t>3.4.</t>
    </r>
  </si>
  <si>
    <r>
      <rPr>
        <b/>
        <sz val="7.5"/>
        <rFont val="Arial"/>
        <family val="2"/>
      </rPr>
      <t>Enrocamento</t>
    </r>
  </si>
  <si>
    <r>
      <rPr>
        <sz val="7.5"/>
        <rFont val="Arial MT"/>
        <family val="2"/>
      </rPr>
      <t>11.18.140</t>
    </r>
  </si>
  <si>
    <r>
      <rPr>
        <sz val="7.5"/>
        <rFont val="Arial MT"/>
        <family val="2"/>
      </rPr>
      <t>3.4.1.</t>
    </r>
  </si>
  <si>
    <r>
      <rPr>
        <sz val="7.5"/>
        <rFont val="Arial MT"/>
        <family val="2"/>
      </rPr>
      <t>Lastro e/ou fundação em rachão mecanizado</t>
    </r>
  </si>
  <si>
    <r>
      <rPr>
        <b/>
        <sz val="7.5"/>
        <color rgb="FFFFFFFF"/>
        <rFont val="Arial"/>
        <family val="2"/>
      </rPr>
      <t>Fornecimento e assentamento de tubulação - Galeria de águas pluviais</t>
    </r>
  </si>
  <si>
    <r>
      <rPr>
        <b/>
        <sz val="7.5"/>
        <rFont val="Arial"/>
        <family val="2"/>
      </rPr>
      <t>4.1.</t>
    </r>
  </si>
  <si>
    <r>
      <rPr>
        <b/>
        <sz val="7.5"/>
        <rFont val="Arial"/>
        <family val="2"/>
      </rPr>
      <t>Tubo de concreto - Trechos principais</t>
    </r>
  </si>
  <si>
    <r>
      <rPr>
        <sz val="7.5"/>
        <rFont val="Arial MT"/>
        <family val="2"/>
      </rPr>
      <t>46.12.060</t>
    </r>
  </si>
  <si>
    <r>
      <rPr>
        <sz val="7.5"/>
        <rFont val="Arial MT"/>
        <family val="2"/>
      </rPr>
      <t>4.1.1.</t>
    </r>
  </si>
  <si>
    <r>
      <rPr>
        <sz val="7.5"/>
        <rFont val="Arial MT"/>
        <family val="2"/>
      </rPr>
      <t>Tubo de concreto (PA-2), DN= 400 mm</t>
    </r>
  </si>
  <si>
    <r>
      <rPr>
        <sz val="7.5"/>
        <rFont val="Arial MT"/>
        <family val="2"/>
      </rPr>
      <t>46.12.150</t>
    </r>
  </si>
  <si>
    <r>
      <rPr>
        <sz val="7.5"/>
        <rFont val="Arial MT"/>
        <family val="2"/>
      </rPr>
      <t>4.1.2.</t>
    </r>
  </si>
  <si>
    <r>
      <rPr>
        <sz val="7.5"/>
        <rFont val="Arial MT"/>
        <family val="2"/>
      </rPr>
      <t>Tubo de concreto (PA-2), DN= 600 mm</t>
    </r>
  </si>
  <si>
    <r>
      <rPr>
        <b/>
        <sz val="7.5"/>
        <rFont val="Arial"/>
        <family val="2"/>
      </rPr>
      <t>4.2.</t>
    </r>
  </si>
  <si>
    <r>
      <rPr>
        <b/>
        <sz val="7.5"/>
        <rFont val="Arial"/>
        <family val="2"/>
      </rPr>
      <t>Tubo de concreto - Ramais</t>
    </r>
  </si>
  <si>
    <r>
      <rPr>
        <sz val="7.5"/>
        <rFont val="Arial MT"/>
        <family val="2"/>
      </rPr>
      <t>4.2.1.</t>
    </r>
  </si>
  <si>
    <r>
      <rPr>
        <b/>
        <sz val="7.5"/>
        <color rgb="FFFFFFFF"/>
        <rFont val="Arial"/>
        <family val="2"/>
      </rPr>
      <t>Reconstrução de pavimento</t>
    </r>
  </si>
  <si>
    <r>
      <rPr>
        <b/>
        <sz val="7.5"/>
        <rFont val="Arial"/>
        <family val="2"/>
      </rPr>
      <t>5.1.</t>
    </r>
  </si>
  <si>
    <r>
      <rPr>
        <b/>
        <sz val="7.5"/>
        <rFont val="Arial"/>
        <family val="2"/>
      </rPr>
      <t>Reconstrução de pavimento asfáltico</t>
    </r>
  </si>
  <si>
    <r>
      <rPr>
        <sz val="7.5"/>
        <rFont val="Arial MT"/>
        <family val="2"/>
      </rPr>
      <t>54.03.240</t>
    </r>
  </si>
  <si>
    <r>
      <rPr>
        <sz val="7.5"/>
        <rFont val="Arial MT"/>
        <family val="2"/>
      </rPr>
      <t>5.1.1.</t>
    </r>
  </si>
  <si>
    <r>
      <rPr>
        <sz val="7.5"/>
        <rFont val="Arial MT"/>
        <family val="2"/>
      </rPr>
      <t>Imprimação betuminosa impermeabilizante</t>
    </r>
  </si>
  <si>
    <r>
      <rPr>
        <sz val="7.5"/>
        <rFont val="Arial MT"/>
        <family val="2"/>
      </rPr>
      <t>54.03.230</t>
    </r>
  </si>
  <si>
    <r>
      <rPr>
        <sz val="7.5"/>
        <rFont val="Arial MT"/>
        <family val="2"/>
      </rPr>
      <t>5.1.2.</t>
    </r>
  </si>
  <si>
    <r>
      <rPr>
        <sz val="7.5"/>
        <rFont val="Arial MT"/>
        <family val="2"/>
      </rPr>
      <t>Imprimação betuminosa ligante</t>
    </r>
  </si>
  <si>
    <r>
      <rPr>
        <sz val="7.5"/>
        <rFont val="Arial MT"/>
        <family val="2"/>
      </rPr>
      <t>5.1.3.</t>
    </r>
  </si>
  <si>
    <r>
      <rPr>
        <sz val="7.5"/>
        <rFont val="Arial MT"/>
        <family val="2"/>
      </rPr>
      <t>5.1.4.</t>
    </r>
  </si>
  <si>
    <r>
      <rPr>
        <sz val="7.5"/>
        <rFont val="Arial MT"/>
        <family val="2"/>
      </rPr>
      <t>txkm</t>
    </r>
  </si>
  <si>
    <r>
      <rPr>
        <b/>
        <sz val="7.5"/>
        <rFont val="Arial"/>
        <family val="2"/>
      </rPr>
      <t>5.2.</t>
    </r>
  </si>
  <si>
    <r>
      <rPr>
        <b/>
        <sz val="7.5"/>
        <rFont val="Arial"/>
        <family val="2"/>
      </rPr>
      <t>Passeios</t>
    </r>
  </si>
  <si>
    <r>
      <rPr>
        <sz val="7.5"/>
        <rFont val="Arial MT"/>
        <family val="2"/>
      </rPr>
      <t>5.2.1.</t>
    </r>
  </si>
  <si>
    <r>
      <rPr>
        <b/>
        <sz val="7.5"/>
        <color rgb="FFFFFFFF"/>
        <rFont val="Arial"/>
        <family val="2"/>
      </rPr>
      <t>Desmobilização e Limpeza</t>
    </r>
  </si>
  <si>
    <r>
      <rPr>
        <sz val="7.5"/>
        <rFont val="Arial MT"/>
        <family val="2"/>
      </rPr>
      <t>55.01.020</t>
    </r>
  </si>
  <si>
    <r>
      <rPr>
        <sz val="7.5"/>
        <rFont val="Arial MT"/>
        <family val="2"/>
      </rPr>
      <t>6.1.</t>
    </r>
  </si>
  <si>
    <r>
      <rPr>
        <sz val="7.5"/>
        <rFont val="Arial MT"/>
        <family val="2"/>
      </rPr>
      <t>Limpeza final da obra</t>
    </r>
  </si>
  <si>
    <r>
      <rPr>
        <sz val="7.5"/>
        <rFont val="Arial MT"/>
        <family val="2"/>
      </rPr>
      <t>55.01.030</t>
    </r>
  </si>
  <si>
    <r>
      <rPr>
        <sz val="7.5"/>
        <rFont val="Arial MT"/>
        <family val="2"/>
      </rPr>
      <t>6.2.</t>
    </r>
  </si>
  <si>
    <r>
      <rPr>
        <sz val="7.5"/>
        <rFont val="Arial MT"/>
        <family val="2"/>
      </rPr>
      <t>Limpeza complementar com hidrojateamento</t>
    </r>
  </si>
  <si>
    <r>
      <rPr>
        <b/>
        <sz val="7.5"/>
        <color rgb="FFFFFFFF"/>
        <rFont val="Arial"/>
        <family val="2"/>
      </rPr>
      <t>TOTAL COM BDI 24,21%</t>
    </r>
  </si>
  <si>
    <r>
      <rPr>
        <b/>
        <sz val="12"/>
        <color rgb="FFFFFFFF"/>
        <rFont val="Arial"/>
        <family val="2"/>
      </rPr>
      <t xml:space="preserve">CRONOGRAMA FÍSICO-FINANCEIRO - PROJETO EXECUTIVO DE GALERIAS DE ÁGUAS PLUVIAIS - ESTÂNCIA
</t>
    </r>
    <r>
      <rPr>
        <b/>
        <sz val="12"/>
        <color rgb="FFFFFFFF"/>
        <rFont val="Arial"/>
        <family val="2"/>
      </rPr>
      <t>HIDROMINERAL DE ÁGUAS DA PRATA</t>
    </r>
  </si>
  <si>
    <r>
      <rPr>
        <b/>
        <sz val="10"/>
        <color rgb="FFFFFFFF"/>
        <rFont val="Arial"/>
        <family val="2"/>
      </rPr>
      <t>ITEM</t>
    </r>
  </si>
  <si>
    <r>
      <rPr>
        <b/>
        <sz val="10"/>
        <color rgb="FFFFFFFF"/>
        <rFont val="Arial"/>
        <family val="2"/>
      </rPr>
      <t>DESCRIÇÃO</t>
    </r>
  </si>
  <si>
    <r>
      <rPr>
        <b/>
        <sz val="10"/>
        <color rgb="FFFFFFFF"/>
        <rFont val="Arial"/>
        <family val="2"/>
      </rPr>
      <t>A REALIZAR EM MESES</t>
    </r>
  </si>
  <si>
    <r>
      <rPr>
        <b/>
        <sz val="10"/>
        <color rgb="FFFFFFFF"/>
        <rFont val="Arial"/>
        <family val="2"/>
      </rPr>
      <t>CUSTO TOTAL</t>
    </r>
  </si>
  <si>
    <r>
      <rPr>
        <sz val="10"/>
        <rFont val="Arial MT"/>
        <family val="2"/>
      </rPr>
      <t>Serviços Preliminares</t>
    </r>
  </si>
  <si>
    <r>
      <rPr>
        <sz val="10"/>
        <rFont val="Arial MT"/>
        <family val="2"/>
      </rPr>
      <t>Movimento de terra - Galeria de águas pluviais e Escada Hidráulica</t>
    </r>
  </si>
  <si>
    <r>
      <rPr>
        <sz val="10"/>
        <rFont val="Arial MT"/>
        <family val="2"/>
      </rPr>
      <t>Infraestrutura</t>
    </r>
  </si>
  <si>
    <r>
      <rPr>
        <sz val="10"/>
        <rFont val="Arial MT"/>
        <family val="2"/>
      </rPr>
      <t xml:space="preserve">Fornecimento e assentamento de
</t>
    </r>
    <r>
      <rPr>
        <sz val="10"/>
        <rFont val="Arial MT"/>
        <family val="2"/>
      </rPr>
      <t>tubulação - Galeria de águas pluviais</t>
    </r>
  </si>
  <si>
    <r>
      <rPr>
        <sz val="10"/>
        <rFont val="Arial MT"/>
        <family val="2"/>
      </rPr>
      <t>Reconstrução de pavimento</t>
    </r>
  </si>
  <si>
    <r>
      <rPr>
        <sz val="10"/>
        <rFont val="Arial MT"/>
        <family val="2"/>
      </rPr>
      <t>Desmobilização e Limpeza</t>
    </r>
  </si>
  <si>
    <r>
      <rPr>
        <b/>
        <sz val="11"/>
        <rFont val="Arial"/>
        <family val="2"/>
      </rPr>
      <t>TOTAL COM BDI (24,21%)</t>
    </r>
  </si>
  <si>
    <r>
      <rPr>
        <b/>
        <sz val="10"/>
        <color rgb="FFFFFFFF"/>
        <rFont val="Arial"/>
        <family val="2"/>
      </rPr>
      <t>BDI</t>
    </r>
  </si>
  <si>
    <r>
      <rPr>
        <sz val="10"/>
        <rFont val="Arial MT"/>
        <family val="2"/>
      </rPr>
      <t>Administração Central</t>
    </r>
  </si>
  <si>
    <r>
      <rPr>
        <i/>
        <sz val="10"/>
        <rFont val="Arial"/>
        <family val="2"/>
      </rPr>
      <t>AC</t>
    </r>
  </si>
  <si>
    <r>
      <rPr>
        <sz val="10"/>
        <rFont val="Arial MT"/>
        <family val="2"/>
      </rPr>
      <t>Seguro</t>
    </r>
  </si>
  <si>
    <r>
      <rPr>
        <i/>
        <sz val="10"/>
        <rFont val="Arial"/>
        <family val="2"/>
      </rPr>
      <t>S</t>
    </r>
  </si>
  <si>
    <r>
      <rPr>
        <sz val="10"/>
        <rFont val="Arial MT"/>
        <family val="2"/>
      </rPr>
      <t>Garantia</t>
    </r>
  </si>
  <si>
    <r>
      <rPr>
        <i/>
        <sz val="10"/>
        <rFont val="Arial"/>
        <family val="2"/>
      </rPr>
      <t>G</t>
    </r>
  </si>
  <si>
    <r>
      <rPr>
        <i/>
        <sz val="10"/>
        <rFont val="Arial"/>
        <family val="2"/>
      </rPr>
      <t>R</t>
    </r>
  </si>
  <si>
    <r>
      <rPr>
        <sz val="10"/>
        <rFont val="Arial MT"/>
        <family val="2"/>
      </rPr>
      <t>Despesas Financeiras</t>
    </r>
  </si>
  <si>
    <r>
      <rPr>
        <i/>
        <sz val="10"/>
        <rFont val="Arial"/>
        <family val="2"/>
      </rPr>
      <t>DF</t>
    </r>
  </si>
  <si>
    <r>
      <rPr>
        <sz val="10"/>
        <rFont val="Arial MT"/>
        <family val="2"/>
      </rPr>
      <t>Lucro</t>
    </r>
  </si>
  <si>
    <r>
      <rPr>
        <i/>
        <sz val="10"/>
        <rFont val="Arial"/>
        <family val="2"/>
      </rPr>
      <t>L</t>
    </r>
  </si>
  <si>
    <r>
      <rPr>
        <sz val="10"/>
        <rFont val="Arial MT"/>
        <family val="2"/>
      </rPr>
      <t>COFINS</t>
    </r>
  </si>
  <si>
    <r>
      <rPr>
        <i/>
        <sz val="10"/>
        <rFont val="Arial"/>
        <family val="2"/>
      </rPr>
      <t>I</t>
    </r>
  </si>
  <si>
    <r>
      <rPr>
        <sz val="10"/>
        <rFont val="Arial MT"/>
        <family val="2"/>
      </rPr>
      <t>PIS</t>
    </r>
  </si>
  <si>
    <r>
      <rPr>
        <sz val="10"/>
        <rFont val="Arial MT"/>
        <family val="2"/>
      </rPr>
      <t>ISS</t>
    </r>
  </si>
  <si>
    <r>
      <rPr>
        <sz val="10"/>
        <rFont val="Arial MT"/>
        <family val="2"/>
      </rPr>
      <t>CPRB</t>
    </r>
  </si>
  <si>
    <r>
      <rPr>
        <sz val="11"/>
        <rFont val="Cambria Math"/>
        <family val="1"/>
      </rPr>
      <t xml:space="preserve">1 + 𝐴 + 𝐵 + 𝐶   ×   1 + 𝐷
</t>
    </r>
    <r>
      <rPr>
        <sz val="11"/>
        <rFont val="Cambria Math"/>
        <family val="1"/>
      </rPr>
      <t xml:space="preserve">𝐵𝐷𝐼 =                                                      = 0,2421
</t>
    </r>
    <r>
      <rPr>
        <sz val="11"/>
        <rFont val="Cambria Math"/>
        <family val="1"/>
      </rPr>
      <t>(1 − 𝐸)</t>
    </r>
  </si>
  <si>
    <t>ENCARGOS SOCIAIS: 124,21%</t>
  </si>
  <si>
    <t>Valor Unitário</t>
  </si>
  <si>
    <t>Valor Total</t>
  </si>
  <si>
    <t>Valor Unitário c/ BDI</t>
  </si>
  <si>
    <t>Fornecimento e instalação de placa de obra com chapa galvanizada e estrutura de madeira</t>
  </si>
  <si>
    <t>Locação de rede de canalização</t>
  </si>
  <si>
    <t>Tapume compensado de madeira (4 utilizações)</t>
  </si>
  <si>
    <t>Escavação mecanizada de vala com profundidade maior que 1,50 até 3,00m, escavadeira (0,8 m³), largura de 1,50 m a 2,50 m, em solo de 1ª categoria. (Coef. empolamento=30%</t>
  </si>
  <si>
    <t>Demolição parcial de pavimento asfáltico, de forma mecanizada, sem reaproveitamento</t>
  </si>
  <si>
    <t>Demolição de piso de concreto simples, de forma manual, sem reaproveitamento</t>
  </si>
  <si>
    <t>Escoramento de vala, tipo descontínuo,com profundidade de 1,50 a 3,00 m, largura maior ou igual a 1,50 m e menor que 2,50 m</t>
  </si>
  <si>
    <t>Reaterro compactado mecanizado de vala ou cava com compactador (Coef. compactação=20%</t>
  </si>
  <si>
    <t>Reaterro compactado mecanizado de vala ou cava com rolo, mínimo de 95% PN (Coef. compactação=20%</t>
  </si>
  <si>
    <t>Carregamento mecanizado de solo de 1ª e 2ª categoria</t>
  </si>
  <si>
    <t>Transporte de solo de 1ª e 2ª categoria por caminhão até o 2° km</t>
  </si>
  <si>
    <t>Chaminé para poço de visita tipo PMSP em alvenaria, diâmetro interno 70 cm - pescoço</t>
  </si>
  <si>
    <t>Tampão em ferro fundido de 600 x 600 mm, classe B 125 (ruptura &gt; 125 kN)</t>
  </si>
  <si>
    <t>Montagem e desmontagem de fôrma de pilares retangulares e estruturas similares, em madeira serrada, 2 utilizações</t>
  </si>
  <si>
    <t>Armação de muro de ala e muro testa utilizando aço CA-50 de 10 mm - Massa nominal =0,617kg/m</t>
  </si>
  <si>
    <t>Impermeabilização anticorrosiva em membrana epoxídica com alcatrão de hulha, sobre massa</t>
  </si>
  <si>
    <t>Transporte com caminhão basculante de 6m³, em via urbana pavimentada - DMT até 30 km - DMT adotado = 25 KM - Densidade CBUQ= 2,34 t/m³</t>
  </si>
  <si>
    <t>Execução de passeio (calçada) ou piso de concreto com concreto moldado in loco, feito em obra, acabamento convencional, não armado</t>
  </si>
  <si>
    <t>Execução de pavimento com aplicação de concreto asfáltico, camada de rolamento - exclusive carga e transporte - CBUQ (e=3cm)</t>
  </si>
  <si>
    <t>Águas da Prata, 14 de abril de 2025.</t>
  </si>
  <si>
    <t>CARLOS HENRIQUE FORTES DEZENA</t>
  </si>
  <si>
    <t>PREFEITO MUNICÍPAL</t>
  </si>
  <si>
    <t>* Parâmetros conforme (TCU 2622/2013)</t>
  </si>
  <si>
    <t>Boca de lobo dupla tipo PMSP com tampa de concreto</t>
  </si>
  <si>
    <t>Boca de lobo simples tipo PMSP com tampa de concreto</t>
  </si>
  <si>
    <t>Tubo de concreto (PA-2), DN= 400 mm</t>
  </si>
  <si>
    <t>____________________________________</t>
  </si>
  <si>
    <t xml:space="preserve">Murilo Bolognesi de Andrade  </t>
  </si>
  <si>
    <t>Engenheiro Civil – CREA/SP: 5070640255</t>
  </si>
  <si>
    <t>Setor de Engenharia</t>
  </si>
  <si>
    <t>ESTUDOS E PROJETOS DE MICRODRENAGEM</t>
  </si>
  <si>
    <t>CDHU</t>
  </si>
  <si>
    <t>Ref: SINAPI (Boletim 06.25) - Desonerado 
CDHU (Boletim 198 - 05.25) - Desonerado</t>
  </si>
  <si>
    <t>Data Base: 05/2025 E 06/2025</t>
  </si>
  <si>
    <t>Águas da Prata, 24de julho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</si>
</sst>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0."/>
    <numFmt numFmtId="165" formatCode="&quot;R$&quot;\ #,##0.0000000;[Red]\-&quot;R$&quot;\ #,##0.0000000"/>
    <numFmt numFmtId="166" formatCode="&quot;R$&quot;\ #,##0.00000000000;[Red]\-&quot;R$&quot;\ #,##0.00000000000"/>
  </numFmts>
  <fonts count="35">
    <font>
      <sz val="10"/>
      <color rgb="FF000000"/>
      <name val="Times New Roman"/>
      <charset val="204"/>
    </font>
    <font>
      <b/>
      <sz val="10"/>
      <name val="Arial"/>
    </font>
    <font>
      <b/>
      <sz val="7.5"/>
      <name val="Arial"/>
    </font>
    <font>
      <b/>
      <sz val="7.5"/>
      <color rgb="FFFFFFFF"/>
      <name val="Arial"/>
      <family val="2"/>
    </font>
    <font>
      <sz val="7.5"/>
      <color rgb="FF000000"/>
      <name val="Arial MT"/>
      <family val="2"/>
    </font>
    <font>
      <sz val="7.5"/>
      <name val="Arial MT"/>
    </font>
    <font>
      <b/>
      <sz val="7.5"/>
      <color rgb="FF000000"/>
      <name val="Arial"/>
      <family val="2"/>
    </font>
    <font>
      <sz val="7.5"/>
      <name val="Calibri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name val="Arial MT"/>
    </font>
    <font>
      <sz val="8"/>
      <name val="Arial MT"/>
    </font>
    <font>
      <b/>
      <sz val="11"/>
      <name val="Arial"/>
    </font>
    <font>
      <sz val="13"/>
      <name val="Trebuchet MS"/>
    </font>
    <font>
      <sz val="7.5"/>
      <name val="Trebuchet MS"/>
    </font>
    <font>
      <sz val="7"/>
      <name val="Trebuchet MS"/>
    </font>
    <font>
      <sz val="10"/>
      <color rgb="FF000000"/>
      <name val="Arial MT"/>
      <family val="2"/>
    </font>
    <font>
      <i/>
      <sz val="10"/>
      <name val="Arial"/>
    </font>
    <font>
      <b/>
      <sz val="7.5"/>
      <name val="Arial"/>
      <family val="2"/>
    </font>
    <font>
      <sz val="7.5"/>
      <name val="Arial MT"/>
      <family val="2"/>
    </font>
    <font>
      <sz val="7.5"/>
      <name val="Calibri"/>
      <family val="1"/>
    </font>
    <font>
      <b/>
      <sz val="12"/>
      <color rgb="FFFFFFFF"/>
      <name val="Arial"/>
      <family val="2"/>
    </font>
    <font>
      <sz val="10"/>
      <name val="Arial MT"/>
      <family val="2"/>
    </font>
    <font>
      <b/>
      <sz val="11"/>
      <name val="Arial"/>
      <family val="2"/>
    </font>
    <font>
      <i/>
      <sz val="10"/>
      <name val="Arial"/>
      <family val="2"/>
    </font>
    <font>
      <sz val="11"/>
      <name val="Cambria Math"/>
      <family val="1"/>
    </font>
    <font>
      <b/>
      <sz val="7.5"/>
      <color theme="0"/>
      <name val="Arial"/>
      <family val="2"/>
    </font>
    <font>
      <sz val="10"/>
      <color theme="0"/>
      <name val="Times New Roman"/>
      <family val="1"/>
    </font>
    <font>
      <sz val="10"/>
      <color rgb="FF000000"/>
      <name val="Times New Roman"/>
      <family val="1"/>
    </font>
    <font>
      <b/>
      <sz val="10"/>
      <color theme="0"/>
      <name val="Arial"/>
      <family val="2"/>
    </font>
    <font>
      <b/>
      <sz val="9"/>
      <name val="Arial"/>
      <family val="2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Calibri"/>
      <family val="1"/>
    </font>
    <font>
      <b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16365C"/>
      </patternFill>
    </fill>
    <fill>
      <patternFill patternType="solid">
        <fgColor rgb="FF365F92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16365C"/>
      </bottom>
      <diagonal/>
    </border>
    <border>
      <left style="thin">
        <color rgb="FF000000"/>
      </left>
      <right/>
      <top style="thin">
        <color rgb="FF000000"/>
      </top>
      <bottom style="thin">
        <color rgb="FF16365C"/>
      </bottom>
      <diagonal/>
    </border>
    <border>
      <left/>
      <right style="thin">
        <color rgb="FF000000"/>
      </right>
      <top style="thin">
        <color rgb="FF000000"/>
      </top>
      <bottom style="thin">
        <color rgb="FF16365C"/>
      </bottom>
      <diagonal/>
    </border>
    <border>
      <left style="thin">
        <color rgb="FF000000"/>
      </left>
      <right style="thin">
        <color rgb="FF000000"/>
      </right>
      <top style="thin">
        <color rgb="FF16365C"/>
      </top>
      <bottom style="thin">
        <color rgb="FF16365C"/>
      </bottom>
      <diagonal/>
    </border>
    <border>
      <left style="thin">
        <color rgb="FF000000"/>
      </left>
      <right/>
      <top style="thin">
        <color rgb="FF16365C"/>
      </top>
      <bottom style="thin">
        <color rgb="FF16365C"/>
      </bottom>
      <diagonal/>
    </border>
    <border>
      <left/>
      <right style="thin">
        <color rgb="FF000000"/>
      </right>
      <top style="thin">
        <color rgb="FF16365C"/>
      </top>
      <bottom style="thin">
        <color rgb="FF16365C"/>
      </bottom>
      <diagonal/>
    </border>
    <border>
      <left style="thin">
        <color rgb="FF000000"/>
      </left>
      <right style="thin">
        <color rgb="FF000000"/>
      </right>
      <top style="thin">
        <color rgb="FF16365C"/>
      </top>
      <bottom style="thin">
        <color rgb="FF000000"/>
      </bottom>
      <diagonal/>
    </border>
    <border>
      <left style="thin">
        <color rgb="FF000000"/>
      </left>
      <right/>
      <top style="thin">
        <color rgb="FF16365C"/>
      </top>
      <bottom style="thin">
        <color rgb="FF000000"/>
      </bottom>
      <diagonal/>
    </border>
    <border>
      <left/>
      <right style="thin">
        <color rgb="FF000000"/>
      </right>
      <top style="thin">
        <color rgb="FF16365C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16365C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16365C"/>
      </bottom>
      <diagonal/>
    </border>
    <border>
      <left style="thin">
        <color rgb="FF000000"/>
      </left>
      <right style="thin">
        <color rgb="FF000000"/>
      </right>
      <top style="thin">
        <color rgb="FF16365C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16365C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16365C"/>
      </bottom>
      <diagonal/>
    </border>
    <border>
      <left style="medium">
        <color indexed="64"/>
      </left>
      <right/>
      <top style="thin">
        <color rgb="FF16365C"/>
      </top>
      <bottom style="thin">
        <color rgb="FF16365C"/>
      </bottom>
      <diagonal/>
    </border>
    <border>
      <left style="thin">
        <color rgb="FF000000"/>
      </left>
      <right style="medium">
        <color indexed="64"/>
      </right>
      <top/>
      <bottom style="thin">
        <color rgb="FF16365C"/>
      </bottom>
      <diagonal/>
    </border>
    <border>
      <left style="thin">
        <color rgb="FF000000"/>
      </left>
      <right style="medium">
        <color indexed="64"/>
      </right>
      <top style="thin">
        <color rgb="FF16365C"/>
      </top>
      <bottom style="thin">
        <color rgb="FF16365C"/>
      </bottom>
      <diagonal/>
    </border>
    <border>
      <left style="medium">
        <color indexed="64"/>
      </left>
      <right/>
      <top style="thin">
        <color rgb="FF16365C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7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vertical="center" shrinkToFit="1"/>
    </xf>
    <xf numFmtId="1" fontId="6" fillId="0" borderId="1" xfId="0" applyNumberFormat="1" applyFont="1" applyBorder="1" applyAlignment="1">
      <alignment horizontal="right" vertical="top" shrinkToFit="1"/>
    </xf>
    <xf numFmtId="2" fontId="4" fillId="0" borderId="1" xfId="0" applyNumberFormat="1" applyFont="1" applyBorder="1" applyAlignment="1">
      <alignment horizontal="left" vertical="top" indent="2" shrinkToFit="1"/>
    </xf>
    <xf numFmtId="0" fontId="0" fillId="2" borderId="1" xfId="0" applyFill="1" applyBorder="1" applyAlignment="1">
      <alignment horizontal="left" wrapText="1"/>
    </xf>
    <xf numFmtId="0" fontId="10" fillId="0" borderId="1" xfId="0" applyFont="1" applyBorder="1" applyAlignment="1">
      <alignment horizontal="center" vertical="top" wrapText="1"/>
    </xf>
    <xf numFmtId="10" fontId="16" fillId="0" borderId="1" xfId="0" applyNumberFormat="1" applyFont="1" applyBorder="1" applyAlignment="1">
      <alignment horizontal="center" vertical="top" shrinkToFit="1"/>
    </xf>
    <xf numFmtId="10" fontId="8" fillId="2" borderId="1" xfId="0" applyNumberFormat="1" applyFont="1" applyFill="1" applyBorder="1" applyAlignment="1">
      <alignment horizontal="center" vertical="top" shrinkToFit="1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left" vertical="top"/>
    </xf>
    <xf numFmtId="0" fontId="5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44" fontId="5" fillId="0" borderId="1" xfId="0" applyNumberFormat="1" applyFont="1" applyBorder="1" applyAlignment="1">
      <alignment horizontal="right" vertical="top" wrapText="1"/>
    </xf>
    <xf numFmtId="44" fontId="5" fillId="0" borderId="1" xfId="0" applyNumberFormat="1" applyFont="1" applyBorder="1" applyAlignment="1">
      <alignment horizontal="right" vertical="center" wrapText="1"/>
    </xf>
    <xf numFmtId="44" fontId="0" fillId="0" borderId="1" xfId="0" applyNumberFormat="1" applyBorder="1" applyAlignment="1">
      <alignment horizontal="left" wrapText="1"/>
    </xf>
    <xf numFmtId="44" fontId="2" fillId="0" borderId="3" xfId="0" applyNumberFormat="1" applyFont="1" applyBorder="1" applyAlignment="1">
      <alignment vertical="top" wrapText="1"/>
    </xf>
    <xf numFmtId="44" fontId="0" fillId="0" borderId="0" xfId="0" applyNumberFormat="1" applyAlignment="1">
      <alignment horizontal="left" vertical="top"/>
    </xf>
    <xf numFmtId="44" fontId="2" fillId="0" borderId="4" xfId="0" applyNumberFormat="1" applyFont="1" applyBorder="1" applyAlignment="1">
      <alignment vertical="top" wrapText="1"/>
    </xf>
    <xf numFmtId="44" fontId="2" fillId="3" borderId="2" xfId="0" applyNumberFormat="1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44" fontId="26" fillId="3" borderId="2" xfId="0" applyNumberFormat="1" applyFont="1" applyFill="1" applyBorder="1" applyAlignment="1">
      <alignment vertical="top" wrapText="1"/>
    </xf>
    <xf numFmtId="0" fontId="26" fillId="3" borderId="3" xfId="0" applyFont="1" applyFill="1" applyBorder="1" applyAlignment="1">
      <alignment vertical="top" wrapText="1"/>
    </xf>
    <xf numFmtId="44" fontId="26" fillId="3" borderId="4" xfId="0" applyNumberFormat="1" applyFont="1" applyFill="1" applyBorder="1" applyAlignment="1">
      <alignment vertical="top" wrapText="1"/>
    </xf>
    <xf numFmtId="44" fontId="26" fillId="3" borderId="3" xfId="0" applyNumberFormat="1" applyFont="1" applyFill="1" applyBorder="1" applyAlignment="1">
      <alignment vertical="top" wrapText="1"/>
    </xf>
    <xf numFmtId="44" fontId="2" fillId="3" borderId="3" xfId="0" applyNumberFormat="1" applyFont="1" applyFill="1" applyBorder="1" applyAlignment="1">
      <alignment vertical="top" wrapText="1"/>
    </xf>
    <xf numFmtId="0" fontId="19" fillId="0" borderId="2" xfId="0" applyFont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top"/>
    </xf>
    <xf numFmtId="0" fontId="7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0" fillId="0" borderId="0" xfId="0" applyAlignment="1">
      <alignment horizontal="left" wrapText="1"/>
    </xf>
    <xf numFmtId="44" fontId="0" fillId="0" borderId="19" xfId="0" applyNumberFormat="1" applyBorder="1" applyAlignment="1">
      <alignment horizontal="left" vertical="center" wrapText="1"/>
    </xf>
    <xf numFmtId="44" fontId="11" fillId="0" borderId="13" xfId="0" applyNumberFormat="1" applyFont="1" applyBorder="1" applyAlignment="1">
      <alignment horizontal="center" vertical="center" wrapText="1"/>
    </xf>
    <xf numFmtId="44" fontId="11" fillId="0" borderId="16" xfId="0" applyNumberFormat="1" applyFont="1" applyBorder="1" applyAlignment="1">
      <alignment horizontal="center" vertical="center" wrapText="1"/>
    </xf>
    <xf numFmtId="44" fontId="0" fillId="0" borderId="26" xfId="0" applyNumberFormat="1" applyBorder="1" applyAlignment="1">
      <alignment horizontal="left" vertical="center" wrapText="1"/>
    </xf>
    <xf numFmtId="1" fontId="8" fillId="2" borderId="30" xfId="0" applyNumberFormat="1" applyFont="1" applyFill="1" applyBorder="1" applyAlignment="1">
      <alignment horizontal="center" vertical="center" shrinkToFit="1"/>
    </xf>
    <xf numFmtId="0" fontId="0" fillId="0" borderId="40" xfId="0" applyBorder="1" applyAlignment="1">
      <alignment horizontal="left" vertical="top"/>
    </xf>
    <xf numFmtId="0" fontId="10" fillId="0" borderId="0" xfId="0" applyFont="1" applyAlignment="1">
      <alignment vertical="top" wrapText="1"/>
    </xf>
    <xf numFmtId="166" fontId="10" fillId="0" borderId="0" xfId="0" applyNumberFormat="1" applyFont="1" applyAlignment="1">
      <alignment vertical="top" wrapText="1"/>
    </xf>
    <xf numFmtId="44" fontId="0" fillId="0" borderId="22" xfId="0" applyNumberFormat="1" applyBorder="1" applyAlignment="1">
      <alignment horizontal="left" vertical="center" wrapText="1"/>
    </xf>
    <xf numFmtId="44" fontId="11" fillId="5" borderId="16" xfId="0" applyNumberFormat="1" applyFont="1" applyFill="1" applyBorder="1" applyAlignment="1">
      <alignment horizontal="center" vertical="center" wrapText="1"/>
    </xf>
    <xf numFmtId="44" fontId="11" fillId="5" borderId="43" xfId="0" applyNumberFormat="1" applyFont="1" applyFill="1" applyBorder="1" applyAlignment="1">
      <alignment horizontal="center" vertical="center" wrapText="1"/>
    </xf>
    <xf numFmtId="44" fontId="11" fillId="5" borderId="44" xfId="0" applyNumberFormat="1" applyFont="1" applyFill="1" applyBorder="1" applyAlignment="1">
      <alignment horizontal="center" vertical="center" wrapText="1"/>
    </xf>
    <xf numFmtId="1" fontId="8" fillId="2" borderId="31" xfId="0" applyNumberFormat="1" applyFont="1" applyFill="1" applyBorder="1" applyAlignment="1">
      <alignment horizontal="center" vertical="center" shrinkToFit="1"/>
    </xf>
    <xf numFmtId="44" fontId="11" fillId="0" borderId="54" xfId="0" applyNumberFormat="1" applyFont="1" applyBorder="1" applyAlignment="1">
      <alignment horizontal="center" vertical="center" wrapText="1"/>
    </xf>
    <xf numFmtId="44" fontId="11" fillId="5" borderId="56" xfId="0" applyNumberFormat="1" applyFont="1" applyFill="1" applyBorder="1" applyAlignment="1">
      <alignment horizontal="center" vertical="center" wrapText="1"/>
    </xf>
    <xf numFmtId="44" fontId="11" fillId="0" borderId="57" xfId="0" applyNumberFormat="1" applyFont="1" applyBorder="1" applyAlignment="1">
      <alignment horizontal="center" vertical="center" wrapText="1"/>
    </xf>
    <xf numFmtId="44" fontId="11" fillId="5" borderId="57" xfId="0" applyNumberFormat="1" applyFont="1" applyFill="1" applyBorder="1" applyAlignment="1">
      <alignment horizontal="center" vertical="center" wrapText="1"/>
    </xf>
    <xf numFmtId="44" fontId="0" fillId="0" borderId="52" xfId="0" applyNumberFormat="1" applyBorder="1" applyAlignment="1">
      <alignment horizontal="left" vertical="center" wrapText="1"/>
    </xf>
    <xf numFmtId="44" fontId="11" fillId="5" borderId="39" xfId="0" applyNumberFormat="1" applyFont="1" applyFill="1" applyBorder="1" applyAlignment="1">
      <alignment horizontal="center" vertical="center" wrapText="1"/>
    </xf>
    <xf numFmtId="44" fontId="29" fillId="2" borderId="39" xfId="0" applyNumberFormat="1" applyFont="1" applyFill="1" applyBorder="1" applyAlignment="1">
      <alignment horizontal="center" vertical="center" wrapText="1"/>
    </xf>
    <xf numFmtId="44" fontId="30" fillId="0" borderId="52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center" shrinkToFit="1"/>
    </xf>
    <xf numFmtId="0" fontId="32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3" fillId="0" borderId="0" xfId="0" applyFont="1" applyAlignment="1">
      <alignment vertical="top" wrapText="1"/>
    </xf>
    <xf numFmtId="0" fontId="31" fillId="0" borderId="0" xfId="0" applyFont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0" fontId="0" fillId="0" borderId="40" xfId="0" applyBorder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44" fontId="26" fillId="2" borderId="2" xfId="0" applyNumberFormat="1" applyFont="1" applyFill="1" applyBorder="1" applyAlignment="1">
      <alignment horizontal="right" vertical="top" wrapText="1"/>
    </xf>
    <xf numFmtId="0" fontId="26" fillId="2" borderId="3" xfId="0" applyFont="1" applyFill="1" applyBorder="1" applyAlignment="1">
      <alignment horizontal="right" vertical="top" wrapText="1"/>
    </xf>
    <xf numFmtId="0" fontId="26" fillId="2" borderId="4" xfId="0" applyFont="1" applyFill="1" applyBorder="1" applyAlignment="1">
      <alignment horizontal="right" vertical="top" wrapText="1"/>
    </xf>
    <xf numFmtId="164" fontId="3" fillId="2" borderId="2" xfId="0" applyNumberFormat="1" applyFont="1" applyFill="1" applyBorder="1" applyAlignment="1">
      <alignment horizontal="center" vertical="top" shrinkToFit="1"/>
    </xf>
    <xf numFmtId="164" fontId="3" fillId="2" borderId="3" xfId="0" applyNumberFormat="1" applyFont="1" applyFill="1" applyBorder="1" applyAlignment="1">
      <alignment horizontal="center" vertical="top" shrinkToFit="1"/>
    </xf>
    <xf numFmtId="164" fontId="3" fillId="2" borderId="4" xfId="0" applyNumberFormat="1" applyFont="1" applyFill="1" applyBorder="1" applyAlignment="1">
      <alignment horizontal="center" vertical="top" shrinkToFi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8" fontId="2" fillId="2" borderId="3" xfId="0" applyNumberFormat="1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8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top" wrapText="1" indent="6"/>
    </xf>
    <xf numFmtId="0" fontId="2" fillId="0" borderId="3" xfId="0" applyFont="1" applyBorder="1" applyAlignment="1">
      <alignment horizontal="left" vertical="top" wrapText="1" indent="6"/>
    </xf>
    <xf numFmtId="0" fontId="2" fillId="0" borderId="4" xfId="0" applyFont="1" applyBorder="1" applyAlignment="1">
      <alignment horizontal="left" vertical="top" wrapText="1" indent="6"/>
    </xf>
    <xf numFmtId="0" fontId="18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4" xfId="0" applyFont="1" applyBorder="1" applyAlignment="1">
      <alignment horizontal="righ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44" fontId="26" fillId="2" borderId="11" xfId="0" applyNumberFormat="1" applyFont="1" applyFill="1" applyBorder="1" applyAlignment="1">
      <alignment horizontal="center" vertical="center" wrapText="1"/>
    </xf>
    <xf numFmtId="44" fontId="26" fillId="2" borderId="12" xfId="0" applyNumberFormat="1" applyFont="1" applyFill="1" applyBorder="1" applyAlignment="1">
      <alignment horizontal="center" vertical="center" wrapText="1"/>
    </xf>
    <xf numFmtId="44" fontId="27" fillId="2" borderId="12" xfId="0" applyNumberFormat="1" applyFont="1" applyFill="1" applyBorder="1" applyAlignment="1">
      <alignment horizontal="center" vertical="center" wrapText="1"/>
    </xf>
    <xf numFmtId="0" fontId="33" fillId="0" borderId="67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13" fillId="0" borderId="0" xfId="0" applyFont="1" applyAlignment="1">
      <alignment horizontal="left" vertical="top" wrapText="1" indent="3"/>
    </xf>
    <xf numFmtId="0" fontId="14" fillId="0" borderId="0" xfId="0" applyFont="1" applyAlignment="1">
      <alignment horizontal="left" vertical="top" wrapText="1" indent="3"/>
    </xf>
    <xf numFmtId="0" fontId="0" fillId="0" borderId="0" xfId="0" applyAlignment="1">
      <alignment horizontal="left" vertical="top" wrapText="1" indent="3"/>
    </xf>
    <xf numFmtId="165" fontId="0" fillId="0" borderId="0" xfId="0" applyNumberFormat="1" applyAlignment="1">
      <alignment horizontal="left" vertical="top" wrapText="1" indent="3"/>
    </xf>
    <xf numFmtId="0" fontId="15" fillId="0" borderId="0" xfId="0" applyFont="1" applyAlignment="1">
      <alignment horizontal="left" vertical="top" wrapText="1" indent="2"/>
    </xf>
    <xf numFmtId="0" fontId="15" fillId="0" borderId="0" xfId="0" applyFont="1" applyAlignment="1">
      <alignment horizontal="left" vertical="top" wrapText="1" indent="10"/>
    </xf>
    <xf numFmtId="0" fontId="12" fillId="4" borderId="59" xfId="0" applyFont="1" applyFill="1" applyBorder="1" applyAlignment="1">
      <alignment horizontal="left" vertical="top" wrapText="1" indent="6"/>
    </xf>
    <xf numFmtId="0" fontId="12" fillId="0" borderId="47" xfId="0" applyFont="1" applyBorder="1" applyAlignment="1">
      <alignment horizontal="left" vertical="top" wrapText="1" indent="6"/>
    </xf>
    <xf numFmtId="0" fontId="12" fillId="0" borderId="38" xfId="0" applyFont="1" applyBorder="1" applyAlignment="1">
      <alignment horizontal="left" vertical="top" wrapText="1" indent="6"/>
    </xf>
    <xf numFmtId="44" fontId="30" fillId="0" borderId="37" xfId="0" applyNumberFormat="1" applyFont="1" applyBorder="1" applyAlignment="1">
      <alignment horizontal="center" vertical="center" wrapText="1"/>
    </xf>
    <xf numFmtId="44" fontId="30" fillId="0" borderId="38" xfId="0" applyNumberFormat="1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top" wrapText="1"/>
    </xf>
    <xf numFmtId="44" fontId="11" fillId="0" borderId="55" xfId="0" applyNumberFormat="1" applyFont="1" applyBorder="1" applyAlignment="1">
      <alignment horizontal="center" vertical="center" wrapText="1"/>
    </xf>
    <xf numFmtId="44" fontId="11" fillId="0" borderId="18" xfId="0" applyNumberFormat="1" applyFont="1" applyBorder="1" applyAlignment="1">
      <alignment horizontal="center" vertical="center" wrapText="1"/>
    </xf>
    <xf numFmtId="44" fontId="11" fillId="0" borderId="17" xfId="0" applyNumberFormat="1" applyFont="1" applyBorder="1" applyAlignment="1">
      <alignment horizontal="center" vertical="center" wrapText="1"/>
    </xf>
    <xf numFmtId="44" fontId="11" fillId="5" borderId="55" xfId="0" applyNumberFormat="1" applyFont="1" applyFill="1" applyBorder="1" applyAlignment="1">
      <alignment horizontal="center" vertical="center" wrapText="1"/>
    </xf>
    <xf numFmtId="44" fontId="11" fillId="5" borderId="18" xfId="0" applyNumberFormat="1" applyFont="1" applyFill="1" applyBorder="1" applyAlignment="1">
      <alignment horizontal="center" vertical="center" wrapText="1"/>
    </xf>
    <xf numFmtId="44" fontId="11" fillId="5" borderId="17" xfId="0" applyNumberFormat="1" applyFont="1" applyFill="1" applyBorder="1" applyAlignment="1">
      <alignment horizontal="center" vertical="center" wrapText="1"/>
    </xf>
    <xf numFmtId="44" fontId="11" fillId="0" borderId="53" xfId="0" applyNumberFormat="1" applyFont="1" applyBorder="1" applyAlignment="1">
      <alignment horizontal="center" vertical="center" wrapText="1"/>
    </xf>
    <xf numFmtId="44" fontId="11" fillId="0" borderId="25" xfId="0" applyNumberFormat="1" applyFont="1" applyBorder="1" applyAlignment="1">
      <alignment horizontal="center" vertical="center" wrapText="1"/>
    </xf>
    <xf numFmtId="44" fontId="0" fillId="0" borderId="23" xfId="0" applyNumberFormat="1" applyBorder="1" applyAlignment="1">
      <alignment horizontal="left" vertical="center" wrapText="1"/>
    </xf>
    <xf numFmtId="44" fontId="0" fillId="0" borderId="24" xfId="0" applyNumberFormat="1" applyBorder="1" applyAlignment="1">
      <alignment horizontal="center" vertical="center" wrapText="1"/>
    </xf>
    <xf numFmtId="44" fontId="0" fillId="0" borderId="23" xfId="0" applyNumberFormat="1" applyBorder="1" applyAlignment="1">
      <alignment horizontal="center" vertical="center" wrapText="1"/>
    </xf>
    <xf numFmtId="0" fontId="0" fillId="2" borderId="64" xfId="0" applyFill="1" applyBorder="1" applyAlignment="1">
      <alignment horizontal="center" vertical="center" wrapText="1"/>
    </xf>
    <xf numFmtId="0" fontId="0" fillId="2" borderId="65" xfId="0" applyFill="1" applyBorder="1" applyAlignment="1">
      <alignment horizontal="center" vertical="center" wrapText="1"/>
    </xf>
    <xf numFmtId="0" fontId="0" fillId="2" borderId="66" xfId="0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left" vertical="center" wrapText="1"/>
    </xf>
    <xf numFmtId="0" fontId="1" fillId="2" borderId="61" xfId="0" applyFont="1" applyFill="1" applyBorder="1" applyAlignment="1">
      <alignment horizontal="left" vertical="center" wrapText="1"/>
    </xf>
    <xf numFmtId="1" fontId="8" fillId="2" borderId="27" xfId="0" applyNumberFormat="1" applyFont="1" applyFill="1" applyBorder="1" applyAlignment="1">
      <alignment horizontal="center" vertical="center" shrinkToFit="1"/>
    </xf>
    <xf numFmtId="1" fontId="8" fillId="2" borderId="28" xfId="0" applyNumberFormat="1" applyFont="1" applyFill="1" applyBorder="1" applyAlignment="1">
      <alignment horizontal="center" vertical="center" shrinkToFit="1"/>
    </xf>
    <xf numFmtId="1" fontId="8" fillId="2" borderId="29" xfId="0" applyNumberFormat="1" applyFont="1" applyFill="1" applyBorder="1" applyAlignment="1">
      <alignment horizontal="center" vertical="center" shrinkToFit="1"/>
    </xf>
    <xf numFmtId="44" fontId="0" fillId="0" borderId="14" xfId="0" applyNumberFormat="1" applyBorder="1" applyAlignment="1">
      <alignment horizontal="center" vertical="center" wrapText="1"/>
    </xf>
    <xf numFmtId="44" fontId="0" fillId="0" borderId="15" xfId="0" applyNumberFormat="1" applyBorder="1" applyAlignment="1">
      <alignment horizontal="center" vertical="center" wrapText="1"/>
    </xf>
    <xf numFmtId="164" fontId="9" fillId="0" borderId="45" xfId="0" applyNumberFormat="1" applyFont="1" applyBorder="1" applyAlignment="1">
      <alignment horizontal="center" vertical="top" shrinkToFit="1"/>
    </xf>
    <xf numFmtId="164" fontId="9" fillId="0" borderId="42" xfId="0" applyNumberFormat="1" applyFont="1" applyBorder="1" applyAlignment="1">
      <alignment horizontal="center" vertical="top" shrinkToFit="1"/>
    </xf>
    <xf numFmtId="0" fontId="10" fillId="0" borderId="46" xfId="0" applyFont="1" applyBorder="1" applyAlignment="1">
      <alignment horizontal="left" vertical="center" wrapText="1"/>
    </xf>
    <xf numFmtId="0" fontId="10" fillId="0" borderId="50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48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51" xfId="0" applyFont="1" applyBorder="1" applyAlignment="1">
      <alignment horizontal="left" vertical="top" wrapText="1"/>
    </xf>
    <xf numFmtId="164" fontId="9" fillId="0" borderId="35" xfId="0" applyNumberFormat="1" applyFont="1" applyBorder="1" applyAlignment="1">
      <alignment horizontal="center" vertical="center" shrinkToFit="1"/>
    </xf>
    <xf numFmtId="164" fontId="9" fillId="0" borderId="42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left" vertical="center" wrapText="1"/>
    </xf>
    <xf numFmtId="0" fontId="10" fillId="0" borderId="48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48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1" xfId="0" applyBorder="1" applyAlignment="1">
      <alignment horizontal="left" vertical="center" wrapText="1"/>
    </xf>
    <xf numFmtId="164" fontId="9" fillId="0" borderId="36" xfId="0" applyNumberFormat="1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left" vertical="center" wrapText="1"/>
    </xf>
    <xf numFmtId="0" fontId="10" fillId="0" borderId="47" xfId="0" applyFont="1" applyBorder="1" applyAlignment="1">
      <alignment horizontal="left" vertical="center" wrapText="1"/>
    </xf>
    <xf numFmtId="0" fontId="10" fillId="0" borderId="49" xfId="0" applyFont="1" applyBorder="1" applyAlignment="1">
      <alignment horizontal="left" vertical="center" wrapText="1"/>
    </xf>
    <xf numFmtId="44" fontId="0" fillId="0" borderId="27" xfId="0" applyNumberFormat="1" applyBorder="1" applyAlignment="1">
      <alignment horizontal="center" vertical="center" wrapText="1"/>
    </xf>
    <xf numFmtId="44" fontId="0" fillId="0" borderId="28" xfId="0" applyNumberFormat="1" applyBorder="1" applyAlignment="1">
      <alignment horizontal="center" vertical="center" wrapText="1"/>
    </xf>
    <xf numFmtId="44" fontId="0" fillId="0" borderId="58" xfId="0" applyNumberFormat="1" applyBorder="1" applyAlignment="1">
      <alignment horizontal="left" vertical="center" wrapText="1"/>
    </xf>
    <xf numFmtId="44" fontId="0" fillId="0" borderId="21" xfId="0" applyNumberFormat="1" applyBorder="1" applyAlignment="1">
      <alignment horizontal="left" vertical="center" wrapText="1"/>
    </xf>
    <xf numFmtId="44" fontId="0" fillId="0" borderId="29" xfId="0" applyNumberFormat="1" applyBorder="1" applyAlignment="1">
      <alignment horizontal="center" vertical="center" wrapText="1"/>
    </xf>
    <xf numFmtId="44" fontId="1" fillId="0" borderId="60" xfId="0" applyNumberFormat="1" applyFont="1" applyBorder="1" applyAlignment="1">
      <alignment horizontal="center" vertical="center" wrapText="1"/>
    </xf>
    <xf numFmtId="44" fontId="1" fillId="0" borderId="62" xfId="0" applyNumberFormat="1" applyFont="1" applyBorder="1" applyAlignment="1">
      <alignment horizontal="center" vertical="center" wrapText="1"/>
    </xf>
    <xf numFmtId="44" fontId="1" fillId="0" borderId="63" xfId="0" applyNumberFormat="1" applyFont="1" applyBorder="1" applyAlignment="1">
      <alignment horizontal="center" vertical="center" wrapText="1"/>
    </xf>
    <xf numFmtId="44" fontId="1" fillId="0" borderId="61" xfId="0" applyNumberFormat="1" applyFont="1" applyBorder="1" applyAlignment="1">
      <alignment horizontal="center" vertical="center" wrapText="1"/>
    </xf>
    <xf numFmtId="44" fontId="0" fillId="0" borderId="20" xfId="0" applyNumberFormat="1" applyBorder="1" applyAlignment="1">
      <alignment horizontal="left" vertical="center" wrapText="1"/>
    </xf>
    <xf numFmtId="0" fontId="33" fillId="0" borderId="0" xfId="0" applyFont="1" applyAlignment="1">
      <alignment horizontal="left" vertical="top" wrapText="1"/>
    </xf>
    <xf numFmtId="0" fontId="34" fillId="6" borderId="2" xfId="0" applyFont="1" applyFill="1" applyBorder="1" applyAlignment="1">
      <alignment horizontal="center" vertical="top" wrapText="1"/>
    </xf>
    <xf numFmtId="0" fontId="34" fillId="6" borderId="3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905256</xdr:colOff>
      <xdr:row>13</xdr:row>
      <xdr:rowOff>59753</xdr:rowOff>
    </xdr:from>
    <xdr:ext cx="1590040" cy="175260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0" y="0"/>
          <a:ext cx="1590040" cy="175260"/>
        </a:xfrm>
        <a:custGeom>
          <a:avLst/>
          <a:gdLst/>
          <a:ahLst/>
          <a:cxnLst/>
          <a:rect l="0" t="0" r="0" b="0"/>
          <a:pathLst>
            <a:path w="1590040" h="175260">
              <a:moveTo>
                <a:pt x="55626" y="5334"/>
              </a:moveTo>
              <a:lnTo>
                <a:pt x="53721" y="0"/>
              </a:lnTo>
              <a:lnTo>
                <a:pt x="44310" y="3441"/>
              </a:lnTo>
              <a:lnTo>
                <a:pt x="36068" y="8394"/>
              </a:lnTo>
              <a:lnTo>
                <a:pt x="14986" y="42087"/>
              </a:lnTo>
              <a:lnTo>
                <a:pt x="12319" y="65024"/>
              </a:lnTo>
              <a:lnTo>
                <a:pt x="12915" y="75793"/>
              </a:lnTo>
              <a:lnTo>
                <a:pt x="12979" y="76962"/>
              </a:lnTo>
              <a:lnTo>
                <a:pt x="28905" y="115176"/>
              </a:lnTo>
              <a:lnTo>
                <a:pt x="53721" y="129921"/>
              </a:lnTo>
              <a:lnTo>
                <a:pt x="55372" y="124587"/>
              </a:lnTo>
              <a:lnTo>
                <a:pt x="47967" y="121361"/>
              </a:lnTo>
              <a:lnTo>
                <a:pt x="41567" y="116814"/>
              </a:lnTo>
              <a:lnTo>
                <a:pt x="24625" y="75793"/>
              </a:lnTo>
              <a:lnTo>
                <a:pt x="24130" y="64389"/>
              </a:lnTo>
              <a:lnTo>
                <a:pt x="24625" y="53276"/>
              </a:lnTo>
              <a:lnTo>
                <a:pt x="41656" y="13144"/>
              </a:lnTo>
              <a:lnTo>
                <a:pt x="48120" y="8623"/>
              </a:lnTo>
              <a:lnTo>
                <a:pt x="55626" y="5334"/>
              </a:lnTo>
              <a:close/>
            </a:path>
            <a:path w="1590040" h="175260">
              <a:moveTo>
                <a:pt x="955675" y="65024"/>
              </a:moveTo>
              <a:lnTo>
                <a:pt x="945007" y="22860"/>
              </a:lnTo>
              <a:lnTo>
                <a:pt x="914273" y="0"/>
              </a:lnTo>
              <a:lnTo>
                <a:pt x="912495" y="5334"/>
              </a:lnTo>
              <a:lnTo>
                <a:pt x="919962" y="8623"/>
              </a:lnTo>
              <a:lnTo>
                <a:pt x="926414" y="13157"/>
              </a:lnTo>
              <a:lnTo>
                <a:pt x="943356" y="53098"/>
              </a:lnTo>
              <a:lnTo>
                <a:pt x="943381" y="53276"/>
              </a:lnTo>
              <a:lnTo>
                <a:pt x="943864" y="64389"/>
              </a:lnTo>
              <a:lnTo>
                <a:pt x="943381" y="75793"/>
              </a:lnTo>
              <a:lnTo>
                <a:pt x="941933" y="86194"/>
              </a:lnTo>
              <a:lnTo>
                <a:pt x="920013" y="121361"/>
              </a:lnTo>
              <a:lnTo>
                <a:pt x="912622" y="124587"/>
              </a:lnTo>
              <a:lnTo>
                <a:pt x="914273" y="129921"/>
              </a:lnTo>
              <a:lnTo>
                <a:pt x="945007" y="107188"/>
              </a:lnTo>
              <a:lnTo>
                <a:pt x="955001" y="76962"/>
              </a:lnTo>
              <a:lnTo>
                <a:pt x="955675" y="65024"/>
              </a:lnTo>
              <a:close/>
            </a:path>
            <a:path w="1590040" h="175260">
              <a:moveTo>
                <a:pt x="1184910" y="5334"/>
              </a:moveTo>
              <a:lnTo>
                <a:pt x="1183005" y="0"/>
              </a:lnTo>
              <a:lnTo>
                <a:pt x="1173594" y="3441"/>
              </a:lnTo>
              <a:lnTo>
                <a:pt x="1165352" y="8394"/>
              </a:lnTo>
              <a:lnTo>
                <a:pt x="1144270" y="42087"/>
              </a:lnTo>
              <a:lnTo>
                <a:pt x="1141603" y="65024"/>
              </a:lnTo>
              <a:lnTo>
                <a:pt x="1142199" y="75793"/>
              </a:lnTo>
              <a:lnTo>
                <a:pt x="1142263" y="76962"/>
              </a:lnTo>
              <a:lnTo>
                <a:pt x="1158189" y="115176"/>
              </a:lnTo>
              <a:lnTo>
                <a:pt x="1183005" y="129921"/>
              </a:lnTo>
              <a:lnTo>
                <a:pt x="1184656" y="124587"/>
              </a:lnTo>
              <a:lnTo>
                <a:pt x="1177251" y="121361"/>
              </a:lnTo>
              <a:lnTo>
                <a:pt x="1170851" y="116814"/>
              </a:lnTo>
              <a:lnTo>
                <a:pt x="1153909" y="75793"/>
              </a:lnTo>
              <a:lnTo>
                <a:pt x="1153414" y="64389"/>
              </a:lnTo>
              <a:lnTo>
                <a:pt x="1153909" y="53276"/>
              </a:lnTo>
              <a:lnTo>
                <a:pt x="1170940" y="13144"/>
              </a:lnTo>
              <a:lnTo>
                <a:pt x="1177404" y="8623"/>
              </a:lnTo>
              <a:lnTo>
                <a:pt x="1184910" y="5334"/>
              </a:lnTo>
              <a:close/>
            </a:path>
            <a:path w="1590040" h="175260">
              <a:moveTo>
                <a:pt x="1578991" y="65024"/>
              </a:moveTo>
              <a:lnTo>
                <a:pt x="1568323" y="22860"/>
              </a:lnTo>
              <a:lnTo>
                <a:pt x="1537589" y="0"/>
              </a:lnTo>
              <a:lnTo>
                <a:pt x="1535811" y="5334"/>
              </a:lnTo>
              <a:lnTo>
                <a:pt x="1543278" y="8623"/>
              </a:lnTo>
              <a:lnTo>
                <a:pt x="1549730" y="13157"/>
              </a:lnTo>
              <a:lnTo>
                <a:pt x="1566672" y="53098"/>
              </a:lnTo>
              <a:lnTo>
                <a:pt x="1566697" y="53276"/>
              </a:lnTo>
              <a:lnTo>
                <a:pt x="1567180" y="64389"/>
              </a:lnTo>
              <a:lnTo>
                <a:pt x="1566697" y="75793"/>
              </a:lnTo>
              <a:lnTo>
                <a:pt x="1565249" y="86194"/>
              </a:lnTo>
              <a:lnTo>
                <a:pt x="1543329" y="121361"/>
              </a:lnTo>
              <a:lnTo>
                <a:pt x="1535938" y="124587"/>
              </a:lnTo>
              <a:lnTo>
                <a:pt x="1537589" y="129921"/>
              </a:lnTo>
              <a:lnTo>
                <a:pt x="1568323" y="107188"/>
              </a:lnTo>
              <a:lnTo>
                <a:pt x="1578317" y="76962"/>
              </a:lnTo>
              <a:lnTo>
                <a:pt x="1578991" y="65024"/>
              </a:lnTo>
              <a:close/>
            </a:path>
            <a:path w="1590040" h="175260">
              <a:moveTo>
                <a:pt x="1589532" y="165989"/>
              </a:moveTo>
              <a:lnTo>
                <a:pt x="0" y="165989"/>
              </a:lnTo>
              <a:lnTo>
                <a:pt x="0" y="175133"/>
              </a:lnTo>
              <a:lnTo>
                <a:pt x="1589532" y="175133"/>
              </a:lnTo>
              <a:lnTo>
                <a:pt x="1589532" y="165989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  <xdr:twoCellAnchor editAs="oneCell">
    <xdr:from>
      <xdr:col>0</xdr:col>
      <xdr:colOff>314325</xdr:colOff>
      <xdr:row>13</xdr:row>
      <xdr:rowOff>38100</xdr:rowOff>
    </xdr:from>
    <xdr:to>
      <xdr:col>4</xdr:col>
      <xdr:colOff>448110</xdr:colOff>
      <xdr:row>13</xdr:row>
      <xdr:rowOff>523943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F6ED4DD-06EB-A30C-8D7F-69D1D54D1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" y="2362200"/>
          <a:ext cx="3115110" cy="485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9"/>
  <sheetViews>
    <sheetView topLeftCell="A40" workbookViewId="0">
      <selection sqref="A1:I78"/>
    </sheetView>
  </sheetViews>
  <sheetFormatPr defaultRowHeight="12.75"/>
  <cols>
    <col min="1" max="1" width="12.83203125" customWidth="1"/>
    <col min="2" max="2" width="9.33203125" customWidth="1"/>
    <col min="3" max="3" width="6.6640625" customWidth="1"/>
    <col min="4" max="4" width="39.33203125" customWidth="1"/>
    <col min="5" max="5" width="5.83203125" customWidth="1"/>
    <col min="6" max="6" width="9.33203125" customWidth="1"/>
    <col min="7" max="7" width="15" style="26" customWidth="1"/>
    <col min="8" max="8" width="15.33203125" style="26" customWidth="1"/>
    <col min="9" max="9" width="19.6640625" style="26" customWidth="1"/>
    <col min="11" max="11" width="14.5" bestFit="1" customWidth="1"/>
    <col min="14" max="14" width="14.5" bestFit="1" customWidth="1"/>
  </cols>
  <sheetData>
    <row r="1" spans="1:9" ht="24" customHeight="1">
      <c r="A1" s="93" t="s">
        <v>0</v>
      </c>
      <c r="B1" s="94"/>
      <c r="C1" s="94"/>
      <c r="D1" s="94"/>
      <c r="E1" s="94"/>
      <c r="F1" s="94"/>
      <c r="G1" s="94"/>
      <c r="H1" s="94"/>
      <c r="I1" s="95"/>
    </row>
    <row r="2" spans="1:9" ht="9.6" customHeight="1">
      <c r="A2" s="96"/>
      <c r="B2" s="97"/>
      <c r="C2" s="97"/>
      <c r="D2" s="97"/>
      <c r="E2" s="97"/>
      <c r="F2" s="97"/>
      <c r="G2" s="97"/>
      <c r="H2" s="97"/>
      <c r="I2" s="98"/>
    </row>
    <row r="3" spans="1:9" ht="13.35" customHeight="1">
      <c r="A3" s="88" t="s">
        <v>1</v>
      </c>
      <c r="B3" s="89"/>
      <c r="C3" s="89"/>
      <c r="D3" s="89"/>
      <c r="E3" s="89"/>
      <c r="F3" s="90"/>
      <c r="G3" s="99" t="s">
        <v>185</v>
      </c>
      <c r="H3" s="100"/>
      <c r="I3" s="101"/>
    </row>
    <row r="4" spans="1:9" ht="13.35" customHeight="1">
      <c r="A4" s="88" t="s">
        <v>2</v>
      </c>
      <c r="B4" s="89"/>
      <c r="C4" s="89"/>
      <c r="D4" s="89"/>
      <c r="E4" s="89"/>
      <c r="F4" s="90"/>
      <c r="G4" s="102"/>
      <c r="H4" s="103"/>
      <c r="I4" s="104"/>
    </row>
    <row r="5" spans="1:9" ht="13.35" customHeight="1">
      <c r="A5" s="88" t="s">
        <v>3</v>
      </c>
      <c r="B5" s="89"/>
      <c r="C5" s="89"/>
      <c r="D5" s="89"/>
      <c r="E5" s="89"/>
      <c r="F5" s="90"/>
      <c r="G5" s="105" t="s">
        <v>186</v>
      </c>
      <c r="H5" s="106"/>
      <c r="I5" s="107"/>
    </row>
    <row r="6" spans="1:9" ht="9.75" customHeight="1">
      <c r="A6" s="108" t="s">
        <v>149</v>
      </c>
      <c r="B6" s="109"/>
      <c r="C6" s="109"/>
      <c r="D6" s="109"/>
      <c r="E6" s="109"/>
      <c r="F6" s="109"/>
      <c r="G6" s="109"/>
      <c r="H6" s="109"/>
      <c r="I6" s="110"/>
    </row>
    <row r="7" spans="1:9" ht="9.75" customHeight="1">
      <c r="A7" s="111" t="s">
        <v>4</v>
      </c>
      <c r="B7" s="112"/>
      <c r="C7" s="113" t="s">
        <v>5</v>
      </c>
      <c r="D7" s="113" t="s">
        <v>6</v>
      </c>
      <c r="E7" s="113" t="s">
        <v>7</v>
      </c>
      <c r="F7" s="113" t="s">
        <v>8</v>
      </c>
      <c r="G7" s="115" t="s">
        <v>150</v>
      </c>
      <c r="H7" s="115" t="s">
        <v>152</v>
      </c>
      <c r="I7" s="115" t="s">
        <v>151</v>
      </c>
    </row>
    <row r="8" spans="1:9" ht="10.35" customHeight="1">
      <c r="A8" s="37" t="s">
        <v>9</v>
      </c>
      <c r="B8" s="206" t="s">
        <v>184</v>
      </c>
      <c r="C8" s="114"/>
      <c r="D8" s="114"/>
      <c r="E8" s="114"/>
      <c r="F8" s="114"/>
      <c r="G8" s="116"/>
      <c r="H8" s="117"/>
      <c r="I8" s="116"/>
    </row>
    <row r="9" spans="1:9" ht="9.75" customHeight="1">
      <c r="A9" s="75">
        <v>1</v>
      </c>
      <c r="B9" s="76"/>
      <c r="C9" s="77"/>
      <c r="D9" s="78" t="s">
        <v>10</v>
      </c>
      <c r="E9" s="79"/>
      <c r="F9" s="79"/>
      <c r="G9" s="79"/>
      <c r="H9" s="79"/>
      <c r="I9" s="92"/>
    </row>
    <row r="10" spans="1:9" ht="18" customHeight="1">
      <c r="A10" s="63">
        <v>98458</v>
      </c>
      <c r="B10" s="3" t="s">
        <v>11</v>
      </c>
      <c r="C10" s="3" t="s">
        <v>12</v>
      </c>
      <c r="D10" s="36" t="s">
        <v>155</v>
      </c>
      <c r="E10" s="3" t="s">
        <v>13</v>
      </c>
      <c r="F10" s="5">
        <v>60</v>
      </c>
      <c r="G10" s="22">
        <v>92.89</v>
      </c>
      <c r="H10" s="22">
        <f>ROUND(G10*1.2421,2)</f>
        <v>115.38</v>
      </c>
      <c r="I10" s="22">
        <f>ROUND(H10*F10,2)</f>
        <v>6922.8</v>
      </c>
    </row>
    <row r="11" spans="1:9" ht="18" customHeight="1">
      <c r="A11" s="3" t="s">
        <v>11</v>
      </c>
      <c r="B11" s="3" t="s">
        <v>14</v>
      </c>
      <c r="C11" s="3" t="s">
        <v>15</v>
      </c>
      <c r="D11" s="36" t="s">
        <v>154</v>
      </c>
      <c r="E11" s="3" t="s">
        <v>16</v>
      </c>
      <c r="F11" s="5">
        <v>165</v>
      </c>
      <c r="G11" s="22">
        <v>1.46</v>
      </c>
      <c r="H11" s="22">
        <f t="shared" ref="H11" si="0">ROUND(G11*1.2421,2)</f>
        <v>1.81</v>
      </c>
      <c r="I11" s="22">
        <f t="shared" ref="I11:I12" si="1">ROUND(H11*F11,2)</f>
        <v>298.64999999999998</v>
      </c>
    </row>
    <row r="12" spans="1:9" ht="19.5">
      <c r="A12" s="63">
        <v>103689</v>
      </c>
      <c r="B12" s="3" t="s">
        <v>11</v>
      </c>
      <c r="C12" s="3" t="s">
        <v>17</v>
      </c>
      <c r="D12" s="36" t="s">
        <v>153</v>
      </c>
      <c r="E12" s="3" t="s">
        <v>13</v>
      </c>
      <c r="F12" s="5">
        <v>24</v>
      </c>
      <c r="G12" s="22">
        <v>470.33</v>
      </c>
      <c r="H12" s="22">
        <f>ROUND(G12*1.2421,2)</f>
        <v>584.20000000000005</v>
      </c>
      <c r="I12" s="22">
        <f t="shared" si="1"/>
        <v>14020.8</v>
      </c>
    </row>
    <row r="13" spans="1:9" ht="9.75" customHeight="1">
      <c r="A13" s="81" t="s">
        <v>18</v>
      </c>
      <c r="B13" s="82"/>
      <c r="C13" s="82"/>
      <c r="D13" s="82"/>
      <c r="E13" s="82"/>
      <c r="F13" s="91"/>
      <c r="G13" s="28"/>
      <c r="H13" s="29"/>
      <c r="I13" s="32">
        <f>I12+I11+I10</f>
        <v>21242.25</v>
      </c>
    </row>
    <row r="14" spans="1:9" ht="9.75" customHeight="1">
      <c r="A14" s="75">
        <v>2</v>
      </c>
      <c r="B14" s="76"/>
      <c r="C14" s="77"/>
      <c r="D14" s="78" t="s">
        <v>19</v>
      </c>
      <c r="E14" s="79"/>
      <c r="F14" s="79"/>
      <c r="G14" s="79"/>
      <c r="H14" s="79"/>
      <c r="I14" s="92"/>
    </row>
    <row r="15" spans="1:9" ht="9.75" customHeight="1">
      <c r="A15" s="85" t="s">
        <v>20</v>
      </c>
      <c r="B15" s="86"/>
      <c r="C15" s="87"/>
      <c r="D15" s="88" t="s">
        <v>21</v>
      </c>
      <c r="E15" s="89"/>
      <c r="F15" s="89"/>
      <c r="G15" s="89"/>
      <c r="H15" s="89"/>
      <c r="I15" s="90"/>
    </row>
    <row r="16" spans="1:9" ht="29.25" customHeight="1">
      <c r="A16" s="64">
        <v>102278</v>
      </c>
      <c r="B16" s="8" t="s">
        <v>11</v>
      </c>
      <c r="C16" s="8" t="s">
        <v>22</v>
      </c>
      <c r="D16" s="36" t="s">
        <v>156</v>
      </c>
      <c r="E16" s="8" t="s">
        <v>23</v>
      </c>
      <c r="F16" s="9">
        <v>238.42</v>
      </c>
      <c r="G16" s="23">
        <v>9.6999999999999993</v>
      </c>
      <c r="H16" s="23">
        <f>ROUND(G16*1.2421,2)</f>
        <v>12.05</v>
      </c>
      <c r="I16" s="23">
        <f>ROUND(H16*F16,2)</f>
        <v>2872.96</v>
      </c>
    </row>
    <row r="17" spans="1:9" ht="19.5" customHeight="1">
      <c r="A17" s="63">
        <v>97636</v>
      </c>
      <c r="B17" s="3" t="s">
        <v>11</v>
      </c>
      <c r="C17" s="3" t="s">
        <v>24</v>
      </c>
      <c r="D17" s="36" t="s">
        <v>157</v>
      </c>
      <c r="E17" s="3" t="s">
        <v>13</v>
      </c>
      <c r="F17" s="5">
        <v>106.5</v>
      </c>
      <c r="G17" s="22">
        <v>24.94</v>
      </c>
      <c r="H17" s="23">
        <f t="shared" ref="H17" si="2">ROUND(G17*1.2421,2)</f>
        <v>30.98</v>
      </c>
      <c r="I17" s="23">
        <f t="shared" ref="I17:I18" si="3">ROUND(H17*F17,2)</f>
        <v>3299.37</v>
      </c>
    </row>
    <row r="18" spans="1:9" ht="18.75" customHeight="1">
      <c r="A18" s="63">
        <v>104789</v>
      </c>
      <c r="B18" s="3" t="s">
        <v>11</v>
      </c>
      <c r="C18" s="3" t="s">
        <v>25</v>
      </c>
      <c r="D18" s="36" t="s">
        <v>158</v>
      </c>
      <c r="E18" s="3" t="s">
        <v>23</v>
      </c>
      <c r="F18" s="5">
        <v>32</v>
      </c>
      <c r="G18" s="22">
        <v>260.39999999999998</v>
      </c>
      <c r="H18" s="23">
        <f>ROUND(G18*1.2421,2)</f>
        <v>323.44</v>
      </c>
      <c r="I18" s="23">
        <f t="shared" si="3"/>
        <v>10350.08</v>
      </c>
    </row>
    <row r="19" spans="1:9" ht="9.75" customHeight="1">
      <c r="A19" s="85" t="s">
        <v>26</v>
      </c>
      <c r="B19" s="86"/>
      <c r="C19" s="87"/>
      <c r="D19" s="88" t="s">
        <v>27</v>
      </c>
      <c r="E19" s="89"/>
      <c r="F19" s="89"/>
      <c r="G19" s="89"/>
      <c r="H19" s="89"/>
      <c r="I19" s="90"/>
    </row>
    <row r="20" spans="1:9" ht="19.5" customHeight="1">
      <c r="A20" s="63">
        <v>101579</v>
      </c>
      <c r="B20" s="3" t="s">
        <v>11</v>
      </c>
      <c r="C20" s="3" t="s">
        <v>28</v>
      </c>
      <c r="D20" s="36" t="s">
        <v>159</v>
      </c>
      <c r="E20" s="3" t="s">
        <v>13</v>
      </c>
      <c r="F20" s="5">
        <v>293.2</v>
      </c>
      <c r="G20" s="22">
        <v>52.86</v>
      </c>
      <c r="H20" s="22">
        <f>ROUND(G20*1.2421,2)</f>
        <v>65.66</v>
      </c>
      <c r="I20" s="22">
        <f>ROUND(H20*F20,2)</f>
        <v>19251.509999999998</v>
      </c>
    </row>
    <row r="21" spans="1:9" ht="9.75" customHeight="1">
      <c r="A21" s="85" t="s">
        <v>29</v>
      </c>
      <c r="B21" s="86"/>
      <c r="C21" s="87"/>
      <c r="D21" s="88" t="s">
        <v>30</v>
      </c>
      <c r="E21" s="89"/>
      <c r="F21" s="89"/>
      <c r="G21" s="89"/>
      <c r="H21" s="89"/>
      <c r="I21" s="90"/>
    </row>
    <row r="22" spans="1:9" ht="9.75" customHeight="1">
      <c r="A22" s="63">
        <v>96624</v>
      </c>
      <c r="B22" s="3" t="s">
        <v>11</v>
      </c>
      <c r="C22" s="3" t="s">
        <v>31</v>
      </c>
      <c r="D22" s="4" t="s">
        <v>32</v>
      </c>
      <c r="E22" s="3" t="s">
        <v>23</v>
      </c>
      <c r="F22" s="5">
        <v>7.88</v>
      </c>
      <c r="G22" s="22">
        <v>163.11000000000001</v>
      </c>
      <c r="H22" s="22">
        <f>ROUND(G22*1.2421,2)</f>
        <v>202.6</v>
      </c>
      <c r="I22" s="22">
        <f>ROUND(H22*F22,2)</f>
        <v>1596.49</v>
      </c>
    </row>
    <row r="23" spans="1:9" ht="9.75" customHeight="1">
      <c r="A23" s="85" t="s">
        <v>33</v>
      </c>
      <c r="B23" s="86"/>
      <c r="C23" s="87"/>
      <c r="D23" s="88" t="s">
        <v>34</v>
      </c>
      <c r="E23" s="89"/>
      <c r="F23" s="89"/>
      <c r="G23" s="89"/>
      <c r="H23" s="89"/>
      <c r="I23" s="90"/>
    </row>
    <row r="24" spans="1:9" ht="19.5" customHeight="1">
      <c r="A24" s="3" t="s">
        <v>11</v>
      </c>
      <c r="B24" s="3" t="s">
        <v>35</v>
      </c>
      <c r="C24" s="3" t="s">
        <v>36</v>
      </c>
      <c r="D24" s="7" t="s">
        <v>37</v>
      </c>
      <c r="E24" s="3" t="s">
        <v>23</v>
      </c>
      <c r="F24" s="5">
        <v>97</v>
      </c>
      <c r="G24" s="22">
        <v>19.07</v>
      </c>
      <c r="H24" s="22">
        <f>ROUND(G24*1.2421,2)</f>
        <v>23.69</v>
      </c>
      <c r="I24" s="22">
        <f>ROUND(H24*F24,2)</f>
        <v>2297.9299999999998</v>
      </c>
    </row>
    <row r="25" spans="1:9" ht="19.5" customHeight="1">
      <c r="A25" s="3" t="s">
        <v>11</v>
      </c>
      <c r="B25" s="3" t="s">
        <v>38</v>
      </c>
      <c r="C25" s="3" t="s">
        <v>39</v>
      </c>
      <c r="D25" s="36" t="s">
        <v>160</v>
      </c>
      <c r="E25" s="3" t="s">
        <v>23</v>
      </c>
      <c r="F25" s="5">
        <v>88.67</v>
      </c>
      <c r="G25" s="22">
        <v>7.25</v>
      </c>
      <c r="H25" s="22">
        <f t="shared" ref="H25:H26" si="4">ROUND(G25*1.2421,2)</f>
        <v>9.01</v>
      </c>
      <c r="I25" s="22">
        <f t="shared" ref="I25:I26" si="5">ROUND(H25*F25,2)</f>
        <v>798.92</v>
      </c>
    </row>
    <row r="26" spans="1:9" ht="19.5" customHeight="1">
      <c r="A26" s="3" t="s">
        <v>11</v>
      </c>
      <c r="B26" s="3" t="s">
        <v>40</v>
      </c>
      <c r="C26" s="3" t="s">
        <v>41</v>
      </c>
      <c r="D26" s="36" t="s">
        <v>161</v>
      </c>
      <c r="E26" s="3" t="s">
        <v>23</v>
      </c>
      <c r="F26" s="5">
        <v>24.93</v>
      </c>
      <c r="G26" s="22">
        <v>21.57</v>
      </c>
      <c r="H26" s="22">
        <f t="shared" si="4"/>
        <v>26.79</v>
      </c>
      <c r="I26" s="22">
        <f t="shared" si="5"/>
        <v>667.87</v>
      </c>
    </row>
    <row r="27" spans="1:9" ht="9.75" customHeight="1">
      <c r="A27" s="85" t="s">
        <v>42</v>
      </c>
      <c r="B27" s="86"/>
      <c r="C27" s="87"/>
      <c r="D27" s="88" t="s">
        <v>43</v>
      </c>
      <c r="E27" s="89"/>
      <c r="F27" s="89"/>
      <c r="G27" s="89"/>
      <c r="H27" s="89"/>
      <c r="I27" s="90"/>
    </row>
    <row r="28" spans="1:9" ht="9.75" customHeight="1">
      <c r="A28" s="3" t="s">
        <v>11</v>
      </c>
      <c r="B28" s="3" t="s">
        <v>44</v>
      </c>
      <c r="C28" s="3" t="s">
        <v>45</v>
      </c>
      <c r="D28" s="36" t="s">
        <v>162</v>
      </c>
      <c r="E28" s="3" t="s">
        <v>23</v>
      </c>
      <c r="F28" s="5">
        <v>27.8</v>
      </c>
      <c r="G28" s="22">
        <v>6.44</v>
      </c>
      <c r="H28" s="22">
        <f>ROUND(G28*1.2421,2)</f>
        <v>8</v>
      </c>
      <c r="I28" s="22">
        <f>ROUND(H28*F28,2)</f>
        <v>222.4</v>
      </c>
    </row>
    <row r="29" spans="1:9" ht="9.75" customHeight="1">
      <c r="A29" s="3" t="s">
        <v>11</v>
      </c>
      <c r="B29" s="3" t="s">
        <v>46</v>
      </c>
      <c r="C29" s="3" t="s">
        <v>47</v>
      </c>
      <c r="D29" s="36" t="s">
        <v>163</v>
      </c>
      <c r="E29" s="3" t="s">
        <v>23</v>
      </c>
      <c r="F29" s="5">
        <v>27.8</v>
      </c>
      <c r="G29" s="22">
        <v>8.8699999999999992</v>
      </c>
      <c r="H29" s="22">
        <f>ROUND(G29*1.2421,2)</f>
        <v>11.02</v>
      </c>
      <c r="I29" s="22">
        <f>ROUND(H29*F29,2)</f>
        <v>306.36</v>
      </c>
    </row>
    <row r="30" spans="1:9" ht="9.75" customHeight="1">
      <c r="A30" s="81" t="s">
        <v>18</v>
      </c>
      <c r="B30" s="82"/>
      <c r="C30" s="82"/>
      <c r="D30" s="82"/>
      <c r="E30" s="82"/>
      <c r="F30" s="91"/>
      <c r="G30" s="28"/>
      <c r="H30" s="29"/>
      <c r="I30" s="32">
        <f>I29+I28+I26+I25+I24+I22+I20+I18+I17+I16</f>
        <v>41663.89</v>
      </c>
    </row>
    <row r="31" spans="1:9" ht="9.75" customHeight="1">
      <c r="A31" s="75">
        <v>3</v>
      </c>
      <c r="B31" s="76"/>
      <c r="C31" s="77"/>
      <c r="D31" s="78" t="s">
        <v>48</v>
      </c>
      <c r="E31" s="79"/>
      <c r="F31" s="79"/>
      <c r="G31" s="79"/>
      <c r="H31" s="79"/>
      <c r="I31" s="92"/>
    </row>
    <row r="32" spans="1:9" ht="9.75" customHeight="1">
      <c r="A32" s="85" t="s">
        <v>49</v>
      </c>
      <c r="B32" s="86"/>
      <c r="C32" s="87"/>
      <c r="D32" s="88" t="s">
        <v>50</v>
      </c>
      <c r="E32" s="89"/>
      <c r="F32" s="89"/>
      <c r="G32" s="89"/>
      <c r="H32" s="89"/>
      <c r="I32" s="90"/>
    </row>
    <row r="33" spans="1:9" ht="9.75" customHeight="1">
      <c r="A33" s="3" t="s">
        <v>11</v>
      </c>
      <c r="B33" s="3" t="s">
        <v>51</v>
      </c>
      <c r="C33" s="3" t="s">
        <v>52</v>
      </c>
      <c r="D33" s="4" t="s">
        <v>53</v>
      </c>
      <c r="E33" s="6" t="s">
        <v>54</v>
      </c>
      <c r="F33" s="5">
        <v>4</v>
      </c>
      <c r="G33" s="22">
        <v>6685.91</v>
      </c>
      <c r="H33" s="22">
        <f>ROUND(G33*1.2421,2)</f>
        <v>8304.57</v>
      </c>
      <c r="I33" s="22">
        <f>ROUND(F33*H33,2)</f>
        <v>33218.28</v>
      </c>
    </row>
    <row r="34" spans="1:9" ht="19.5" customHeight="1">
      <c r="A34" s="3" t="s">
        <v>11</v>
      </c>
      <c r="B34" s="3" t="s">
        <v>55</v>
      </c>
      <c r="C34" s="3" t="s">
        <v>56</v>
      </c>
      <c r="D34" s="36" t="s">
        <v>164</v>
      </c>
      <c r="E34" s="3" t="s">
        <v>16</v>
      </c>
      <c r="F34" s="5">
        <v>0.35</v>
      </c>
      <c r="G34" s="22">
        <v>722.77</v>
      </c>
      <c r="H34" s="22">
        <f t="shared" ref="H34:H35" si="6">ROUND(G34*1.2421,2)</f>
        <v>897.75</v>
      </c>
      <c r="I34" s="22">
        <f t="shared" ref="I34:I35" si="7">ROUND(F34*H34,2)</f>
        <v>314.20999999999998</v>
      </c>
    </row>
    <row r="35" spans="1:9" ht="18.75" customHeight="1">
      <c r="A35" s="3" t="s">
        <v>11</v>
      </c>
      <c r="B35" s="3" t="s">
        <v>57</v>
      </c>
      <c r="C35" s="3" t="s">
        <v>58</v>
      </c>
      <c r="D35" s="36" t="s">
        <v>165</v>
      </c>
      <c r="E35" s="6" t="s">
        <v>54</v>
      </c>
      <c r="F35" s="5">
        <v>4</v>
      </c>
      <c r="G35" s="22">
        <v>497.06</v>
      </c>
      <c r="H35" s="22">
        <f t="shared" si="6"/>
        <v>617.4</v>
      </c>
      <c r="I35" s="22">
        <f t="shared" si="7"/>
        <v>2469.6</v>
      </c>
    </row>
    <row r="36" spans="1:9" ht="9.75" customHeight="1">
      <c r="A36" s="85" t="s">
        <v>59</v>
      </c>
      <c r="B36" s="86"/>
      <c r="C36" s="87"/>
      <c r="D36" s="88" t="s">
        <v>60</v>
      </c>
      <c r="E36" s="89"/>
      <c r="F36" s="89"/>
      <c r="G36" s="89"/>
      <c r="H36" s="89"/>
      <c r="I36" s="90"/>
    </row>
    <row r="37" spans="1:9" ht="9.75" customHeight="1">
      <c r="A37" s="3" t="s">
        <v>11</v>
      </c>
      <c r="B37" s="3" t="s">
        <v>61</v>
      </c>
      <c r="C37" s="3" t="s">
        <v>62</v>
      </c>
      <c r="D37" s="36" t="s">
        <v>177</v>
      </c>
      <c r="E37" s="6" t="s">
        <v>54</v>
      </c>
      <c r="F37" s="5">
        <v>3</v>
      </c>
      <c r="G37" s="22">
        <v>3534.91</v>
      </c>
      <c r="H37" s="22">
        <f>ROUND(G37*1.2421,2)</f>
        <v>4390.71</v>
      </c>
      <c r="I37" s="22">
        <f>ROUND(H37*F37,2)</f>
        <v>13172.13</v>
      </c>
    </row>
    <row r="38" spans="1:9" ht="9.75" customHeight="1">
      <c r="A38" s="3" t="s">
        <v>11</v>
      </c>
      <c r="B38" s="3" t="s">
        <v>63</v>
      </c>
      <c r="C38" s="3" t="s">
        <v>64</v>
      </c>
      <c r="D38" s="36" t="s">
        <v>176</v>
      </c>
      <c r="E38" s="6" t="s">
        <v>54</v>
      </c>
      <c r="F38" s="5">
        <v>3</v>
      </c>
      <c r="G38" s="22">
        <v>5756.14</v>
      </c>
      <c r="H38" s="22">
        <f>ROUND(G38*1.2421,2)</f>
        <v>7149.7</v>
      </c>
      <c r="I38" s="22">
        <f>ROUND(H38*F38,2)</f>
        <v>21449.1</v>
      </c>
    </row>
    <row r="39" spans="1:9" ht="9.75" customHeight="1">
      <c r="A39" s="85" t="s">
        <v>65</v>
      </c>
      <c r="B39" s="86"/>
      <c r="C39" s="87"/>
      <c r="D39" s="2" t="s">
        <v>66</v>
      </c>
      <c r="E39" s="2" t="s">
        <v>67</v>
      </c>
      <c r="F39" s="10">
        <v>3</v>
      </c>
      <c r="G39" s="24"/>
      <c r="H39" s="24"/>
      <c r="I39" s="24"/>
    </row>
    <row r="40" spans="1:9" ht="19.5" customHeight="1">
      <c r="A40" s="63">
        <v>92411</v>
      </c>
      <c r="B40" s="3" t="s">
        <v>11</v>
      </c>
      <c r="C40" s="3" t="s">
        <v>68</v>
      </c>
      <c r="D40" s="36" t="s">
        <v>166</v>
      </c>
      <c r="E40" s="3" t="s">
        <v>13</v>
      </c>
      <c r="F40" s="5">
        <v>17.579999999999998</v>
      </c>
      <c r="G40" s="22">
        <v>172.78</v>
      </c>
      <c r="H40" s="22">
        <f>ROUND(G40*1.2421,2)</f>
        <v>214.61</v>
      </c>
      <c r="I40" s="22">
        <f>ROUND(F40*H40,2)</f>
        <v>3772.84</v>
      </c>
    </row>
    <row r="41" spans="1:9" ht="9.75" customHeight="1">
      <c r="A41" s="3" t="s">
        <v>11</v>
      </c>
      <c r="B41" s="3" t="s">
        <v>69</v>
      </c>
      <c r="C41" s="3" t="s">
        <v>70</v>
      </c>
      <c r="D41" s="4" t="s">
        <v>71</v>
      </c>
      <c r="E41" s="3" t="s">
        <v>23</v>
      </c>
      <c r="F41" s="5">
        <v>3.18</v>
      </c>
      <c r="G41" s="22">
        <v>265.95999999999998</v>
      </c>
      <c r="H41" s="22">
        <f t="shared" ref="H41:H44" si="8">ROUND(G41*1.2421,2)</f>
        <v>330.35</v>
      </c>
      <c r="I41" s="22">
        <f t="shared" ref="I41:I44" si="9">ROUND(F41*H41,2)</f>
        <v>1050.51</v>
      </c>
    </row>
    <row r="42" spans="1:9" ht="9.75" customHeight="1">
      <c r="A42" s="3" t="s">
        <v>11</v>
      </c>
      <c r="B42" s="3" t="s">
        <v>72</v>
      </c>
      <c r="C42" s="3" t="s">
        <v>73</v>
      </c>
      <c r="D42" s="4" t="s">
        <v>74</v>
      </c>
      <c r="E42" s="3" t="s">
        <v>23</v>
      </c>
      <c r="F42" s="5">
        <v>15.39</v>
      </c>
      <c r="G42" s="22">
        <v>528.72</v>
      </c>
      <c r="H42" s="22">
        <f t="shared" si="8"/>
        <v>656.72</v>
      </c>
      <c r="I42" s="22">
        <f t="shared" si="9"/>
        <v>10106.92</v>
      </c>
    </row>
    <row r="43" spans="1:9" ht="19.5" customHeight="1">
      <c r="A43" s="63">
        <v>102730</v>
      </c>
      <c r="B43" s="3" t="s">
        <v>11</v>
      </c>
      <c r="C43" s="3" t="s">
        <v>75</v>
      </c>
      <c r="D43" s="36" t="s">
        <v>167</v>
      </c>
      <c r="E43" s="3" t="s">
        <v>76</v>
      </c>
      <c r="F43" s="11">
        <v>120.13</v>
      </c>
      <c r="G43" s="22">
        <v>11.26</v>
      </c>
      <c r="H43" s="22">
        <f t="shared" si="8"/>
        <v>13.99</v>
      </c>
      <c r="I43" s="22">
        <f t="shared" si="9"/>
        <v>1680.62</v>
      </c>
    </row>
    <row r="44" spans="1:9" ht="19.5" customHeight="1">
      <c r="A44" s="3" t="s">
        <v>11</v>
      </c>
      <c r="B44" s="3" t="s">
        <v>77</v>
      </c>
      <c r="C44" s="3" t="s">
        <v>78</v>
      </c>
      <c r="D44" s="36" t="s">
        <v>168</v>
      </c>
      <c r="E44" s="3" t="s">
        <v>13</v>
      </c>
      <c r="F44" s="5">
        <v>38.1</v>
      </c>
      <c r="G44" s="22">
        <v>68.739999999999995</v>
      </c>
      <c r="H44" s="22">
        <f t="shared" si="8"/>
        <v>85.38</v>
      </c>
      <c r="I44" s="22">
        <f t="shared" si="9"/>
        <v>3252.98</v>
      </c>
    </row>
    <row r="45" spans="1:9" ht="9.75" customHeight="1">
      <c r="A45" s="85" t="s">
        <v>79</v>
      </c>
      <c r="B45" s="86"/>
      <c r="C45" s="87"/>
      <c r="D45" s="88" t="s">
        <v>80</v>
      </c>
      <c r="E45" s="89"/>
      <c r="F45" s="89"/>
      <c r="G45" s="89"/>
      <c r="H45" s="89"/>
      <c r="I45" s="90"/>
    </row>
    <row r="46" spans="1:9" ht="9.75" customHeight="1">
      <c r="A46" s="3" t="s">
        <v>11</v>
      </c>
      <c r="B46" s="3" t="s">
        <v>81</v>
      </c>
      <c r="C46" s="3" t="s">
        <v>82</v>
      </c>
      <c r="D46" s="4" t="s">
        <v>83</v>
      </c>
      <c r="E46" s="3" t="s">
        <v>23</v>
      </c>
      <c r="F46" s="5">
        <v>3.36</v>
      </c>
      <c r="G46" s="22">
        <v>260.51</v>
      </c>
      <c r="H46" s="22">
        <f>ROUND(G46*1.2421,2)</f>
        <v>323.58</v>
      </c>
      <c r="I46" s="22">
        <f>ROUND(F46*H46,2)</f>
        <v>1087.23</v>
      </c>
    </row>
    <row r="47" spans="1:9" ht="9.75" customHeight="1">
      <c r="A47" s="81" t="s">
        <v>18</v>
      </c>
      <c r="B47" s="82"/>
      <c r="C47" s="82"/>
      <c r="D47" s="82"/>
      <c r="E47" s="82"/>
      <c r="F47" s="91"/>
      <c r="G47" s="33"/>
      <c r="H47" s="29"/>
      <c r="I47" s="30">
        <f>I46+I44+I43+I42+I41+I40+I38+I37+I35+I34+I33</f>
        <v>91574.419999999984</v>
      </c>
    </row>
    <row r="48" spans="1:9" ht="9.75" customHeight="1">
      <c r="A48" s="75">
        <v>4</v>
      </c>
      <c r="B48" s="76"/>
      <c r="C48" s="77"/>
      <c r="D48" s="78" t="s">
        <v>84</v>
      </c>
      <c r="E48" s="79"/>
      <c r="F48" s="79"/>
      <c r="G48" s="79"/>
      <c r="H48" s="79"/>
      <c r="I48" s="92"/>
    </row>
    <row r="49" spans="1:14" ht="9.75" customHeight="1">
      <c r="A49" s="85" t="s">
        <v>85</v>
      </c>
      <c r="B49" s="86"/>
      <c r="C49" s="87"/>
      <c r="D49" s="88" t="s">
        <v>86</v>
      </c>
      <c r="E49" s="89"/>
      <c r="F49" s="89"/>
      <c r="G49" s="89"/>
      <c r="H49" s="89"/>
      <c r="I49" s="90"/>
    </row>
    <row r="50" spans="1:14" ht="9.75" customHeight="1">
      <c r="A50" s="3" t="s">
        <v>11</v>
      </c>
      <c r="B50" s="3" t="s">
        <v>87</v>
      </c>
      <c r="C50" s="3" t="s">
        <v>88</v>
      </c>
      <c r="D50" s="36" t="s">
        <v>178</v>
      </c>
      <c r="E50" s="3" t="s">
        <v>16</v>
      </c>
      <c r="F50" s="5">
        <v>96</v>
      </c>
      <c r="G50" s="22">
        <v>127.34</v>
      </c>
      <c r="H50" s="22">
        <f>ROUND(G50*1.2421,2)</f>
        <v>158.16999999999999</v>
      </c>
      <c r="I50" s="22">
        <f>ROUND(F50*H50,2)</f>
        <v>15184.32</v>
      </c>
    </row>
    <row r="51" spans="1:14" ht="9.75" customHeight="1">
      <c r="A51" s="3" t="s">
        <v>11</v>
      </c>
      <c r="B51" s="3" t="s">
        <v>90</v>
      </c>
      <c r="C51" s="3" t="s">
        <v>91</v>
      </c>
      <c r="D51" s="4" t="s">
        <v>92</v>
      </c>
      <c r="E51" s="3" t="s">
        <v>16</v>
      </c>
      <c r="F51" s="5">
        <v>7.5</v>
      </c>
      <c r="G51" s="22">
        <v>242.47</v>
      </c>
      <c r="H51" s="22">
        <f>ROUND(G51*1.2421,2)</f>
        <v>301.17</v>
      </c>
      <c r="I51" s="22">
        <f>ROUND(F51*H51,2)</f>
        <v>2258.7800000000002</v>
      </c>
    </row>
    <row r="52" spans="1:14" ht="9.75" customHeight="1">
      <c r="A52" s="85" t="s">
        <v>93</v>
      </c>
      <c r="B52" s="86"/>
      <c r="C52" s="87"/>
      <c r="D52" s="88" t="s">
        <v>94</v>
      </c>
      <c r="E52" s="89"/>
      <c r="F52" s="89"/>
      <c r="G52" s="89"/>
      <c r="H52" s="89"/>
      <c r="I52" s="90"/>
    </row>
    <row r="53" spans="1:14" ht="9.75" customHeight="1">
      <c r="A53" s="3" t="s">
        <v>11</v>
      </c>
      <c r="B53" s="3" t="s">
        <v>87</v>
      </c>
      <c r="C53" s="3" t="s">
        <v>95</v>
      </c>
      <c r="D53" s="4" t="s">
        <v>89</v>
      </c>
      <c r="E53" s="3" t="s">
        <v>16</v>
      </c>
      <c r="F53" s="5">
        <v>32</v>
      </c>
      <c r="G53" s="22">
        <v>127.34</v>
      </c>
      <c r="H53" s="22">
        <f>ROUND(G53*1.2421,2)</f>
        <v>158.16999999999999</v>
      </c>
      <c r="I53" s="22">
        <f>ROUND(F53*H53,2)</f>
        <v>5061.4399999999996</v>
      </c>
    </row>
    <row r="54" spans="1:14" ht="9.75" customHeight="1">
      <c r="A54" s="81" t="s">
        <v>18</v>
      </c>
      <c r="B54" s="82"/>
      <c r="C54" s="82"/>
      <c r="D54" s="82"/>
      <c r="E54" s="82"/>
      <c r="F54" s="91"/>
      <c r="G54" s="33"/>
      <c r="H54" s="31"/>
      <c r="I54" s="30">
        <f>I53+I51+I50</f>
        <v>22504.54</v>
      </c>
    </row>
    <row r="55" spans="1:14">
      <c r="A55" s="75">
        <v>5</v>
      </c>
      <c r="B55" s="76"/>
      <c r="C55" s="77"/>
      <c r="D55" s="78" t="s">
        <v>96</v>
      </c>
      <c r="E55" s="79"/>
      <c r="F55" s="79"/>
      <c r="G55" s="79"/>
      <c r="H55" s="79"/>
      <c r="I55" s="79"/>
    </row>
    <row r="56" spans="1:14">
      <c r="A56" s="85" t="s">
        <v>97</v>
      </c>
      <c r="B56" s="86"/>
      <c r="C56" s="87"/>
      <c r="D56" s="88" t="s">
        <v>98</v>
      </c>
      <c r="E56" s="89"/>
      <c r="F56" s="89"/>
      <c r="G56" s="89"/>
      <c r="H56" s="89"/>
      <c r="I56" s="89"/>
    </row>
    <row r="57" spans="1:14">
      <c r="A57" s="3" t="s">
        <v>11</v>
      </c>
      <c r="B57" s="3" t="s">
        <v>99</v>
      </c>
      <c r="C57" s="3" t="s">
        <v>100</v>
      </c>
      <c r="D57" s="18" t="s">
        <v>101</v>
      </c>
      <c r="E57" s="8" t="s">
        <v>13</v>
      </c>
      <c r="F57" s="5">
        <v>106.5</v>
      </c>
      <c r="G57" s="22">
        <v>13.68</v>
      </c>
      <c r="H57" s="22">
        <f>ROUND(G57*1.2421,2)</f>
        <v>16.989999999999998</v>
      </c>
      <c r="I57" s="22">
        <f>ROUND(F57*H57,2)</f>
        <v>1809.44</v>
      </c>
    </row>
    <row r="58" spans="1:14">
      <c r="A58" s="3" t="s">
        <v>11</v>
      </c>
      <c r="B58" s="3" t="s">
        <v>102</v>
      </c>
      <c r="C58" s="3" t="s">
        <v>103</v>
      </c>
      <c r="D58" s="18" t="s">
        <v>104</v>
      </c>
      <c r="E58" s="8" t="s">
        <v>13</v>
      </c>
      <c r="F58" s="5">
        <v>106.5</v>
      </c>
      <c r="G58" s="22">
        <v>6.66</v>
      </c>
      <c r="H58" s="22">
        <f t="shared" ref="H58:H60" si="10">ROUND(G58*1.2421,2)</f>
        <v>8.27</v>
      </c>
      <c r="I58" s="22">
        <f t="shared" ref="I58:I60" si="11">ROUND(F58*H58,2)</f>
        <v>880.76</v>
      </c>
    </row>
    <row r="59" spans="1:14" ht="31.5" customHeight="1">
      <c r="A59" s="63">
        <v>95995</v>
      </c>
      <c r="B59" s="3" t="s">
        <v>11</v>
      </c>
      <c r="C59" s="3" t="s">
        <v>105</v>
      </c>
      <c r="D59" s="35" t="s">
        <v>171</v>
      </c>
      <c r="E59" s="3" t="s">
        <v>23</v>
      </c>
      <c r="F59" s="5">
        <v>3.2</v>
      </c>
      <c r="G59" s="22">
        <v>1488.62</v>
      </c>
      <c r="H59" s="22">
        <f t="shared" si="10"/>
        <v>1849.01</v>
      </c>
      <c r="I59" s="22">
        <f t="shared" si="11"/>
        <v>5916.83</v>
      </c>
      <c r="K59" s="26"/>
      <c r="N59" s="26"/>
    </row>
    <row r="60" spans="1:14" ht="31.5" customHeight="1">
      <c r="A60" s="63">
        <v>97914</v>
      </c>
      <c r="B60" s="3" t="s">
        <v>11</v>
      </c>
      <c r="C60" s="3" t="s">
        <v>106</v>
      </c>
      <c r="D60" s="35" t="s">
        <v>169</v>
      </c>
      <c r="E60" s="3" t="s">
        <v>107</v>
      </c>
      <c r="F60" s="5">
        <v>187.2</v>
      </c>
      <c r="G60" s="22">
        <v>3.11</v>
      </c>
      <c r="H60" s="22">
        <f t="shared" si="10"/>
        <v>3.86</v>
      </c>
      <c r="I60" s="22">
        <f t="shared" si="11"/>
        <v>722.59</v>
      </c>
      <c r="K60" s="26"/>
    </row>
    <row r="61" spans="1:14">
      <c r="A61" s="85" t="s">
        <v>108</v>
      </c>
      <c r="B61" s="86"/>
      <c r="C61" s="87"/>
      <c r="D61" s="19" t="s">
        <v>109</v>
      </c>
      <c r="E61" s="20"/>
      <c r="F61" s="20"/>
      <c r="G61" s="25"/>
      <c r="H61" s="25"/>
      <c r="I61" s="27"/>
    </row>
    <row r="62" spans="1:14" ht="30.75" customHeight="1">
      <c r="A62" s="63">
        <v>94990</v>
      </c>
      <c r="B62" s="3" t="s">
        <v>11</v>
      </c>
      <c r="C62" s="3" t="s">
        <v>110</v>
      </c>
      <c r="D62" s="35" t="s">
        <v>170</v>
      </c>
      <c r="E62" s="3" t="s">
        <v>23</v>
      </c>
      <c r="F62" s="5">
        <v>0.8</v>
      </c>
      <c r="G62" s="22">
        <v>740.81</v>
      </c>
      <c r="H62" s="22">
        <f>ROUND(G62*1.2421,2)</f>
        <v>920.16</v>
      </c>
      <c r="I62" s="22">
        <f>ROUND(F62*H62,2)</f>
        <v>736.13</v>
      </c>
    </row>
    <row r="63" spans="1:14" ht="12.75" customHeight="1">
      <c r="A63" s="81" t="s">
        <v>18</v>
      </c>
      <c r="B63" s="82"/>
      <c r="C63" s="82"/>
      <c r="D63" s="82"/>
      <c r="E63" s="82"/>
      <c r="F63" s="82"/>
      <c r="G63" s="34"/>
      <c r="H63" s="29"/>
      <c r="I63" s="30">
        <f>SUM(I57:I62)</f>
        <v>10065.749999999998</v>
      </c>
    </row>
    <row r="64" spans="1:14">
      <c r="A64" s="75">
        <v>6</v>
      </c>
      <c r="B64" s="76"/>
      <c r="C64" s="77"/>
      <c r="D64" s="78" t="s">
        <v>111</v>
      </c>
      <c r="E64" s="79"/>
      <c r="F64" s="79"/>
      <c r="G64" s="79"/>
      <c r="H64" s="80"/>
      <c r="I64" s="79"/>
    </row>
    <row r="65" spans="1:9">
      <c r="A65" s="3" t="s">
        <v>11</v>
      </c>
      <c r="B65" s="3" t="s">
        <v>112</v>
      </c>
      <c r="C65" s="3" t="s">
        <v>113</v>
      </c>
      <c r="D65" s="18" t="s">
        <v>114</v>
      </c>
      <c r="E65" s="3" t="s">
        <v>13</v>
      </c>
      <c r="F65" s="5">
        <v>60</v>
      </c>
      <c r="G65" s="22">
        <v>14.31</v>
      </c>
      <c r="H65" s="22">
        <f>ROUND(G65*1.2421,2)</f>
        <v>17.77</v>
      </c>
      <c r="I65" s="22">
        <f>ROUND(F65*H65,2)</f>
        <v>1066.2</v>
      </c>
    </row>
    <row r="66" spans="1:9">
      <c r="A66" s="3" t="s">
        <v>11</v>
      </c>
      <c r="B66" s="3" t="s">
        <v>115</v>
      </c>
      <c r="C66" s="3" t="s">
        <v>116</v>
      </c>
      <c r="D66" s="18" t="s">
        <v>117</v>
      </c>
      <c r="E66" s="3" t="s">
        <v>13</v>
      </c>
      <c r="F66" s="5">
        <v>12.6</v>
      </c>
      <c r="G66" s="22">
        <v>8.75</v>
      </c>
      <c r="H66" s="22">
        <f>ROUND(G66*1.2421,2)</f>
        <v>10.87</v>
      </c>
      <c r="I66" s="22">
        <f>ROUND(F66*H66,2)</f>
        <v>136.96</v>
      </c>
    </row>
    <row r="67" spans="1:9" ht="12.75" customHeight="1">
      <c r="A67" s="81" t="s">
        <v>18</v>
      </c>
      <c r="B67" s="82"/>
      <c r="C67" s="82"/>
      <c r="D67" s="82"/>
      <c r="E67" s="82"/>
      <c r="F67" s="82"/>
      <c r="G67" s="34"/>
      <c r="H67" s="29"/>
      <c r="I67" s="30">
        <f>I66+I65</f>
        <v>1203.1600000000001</v>
      </c>
    </row>
    <row r="68" spans="1:9" ht="12.75" customHeight="1">
      <c r="A68" s="83" t="s">
        <v>118</v>
      </c>
      <c r="B68" s="84"/>
      <c r="C68" s="84"/>
      <c r="D68" s="21"/>
      <c r="E68" s="21"/>
      <c r="F68" s="21"/>
      <c r="G68" s="72">
        <f>I67+I63+I54+I47+I30+I13</f>
        <v>188254.00999999998</v>
      </c>
      <c r="H68" s="73"/>
      <c r="I68" s="74"/>
    </row>
    <row r="70" spans="1:9">
      <c r="D70" s="38" t="s">
        <v>187</v>
      </c>
    </row>
    <row r="75" spans="1:9" ht="15.75">
      <c r="A75" s="65" t="s">
        <v>179</v>
      </c>
      <c r="G75" s="70"/>
      <c r="H75" s="70"/>
      <c r="I75" s="70"/>
    </row>
    <row r="76" spans="1:9" ht="15">
      <c r="A76" s="66" t="s">
        <v>180</v>
      </c>
      <c r="G76" s="71" t="s">
        <v>173</v>
      </c>
      <c r="H76" s="71"/>
      <c r="I76" s="71"/>
    </row>
    <row r="77" spans="1:9" ht="15">
      <c r="A77" s="66" t="s">
        <v>181</v>
      </c>
      <c r="E77" s="39"/>
      <c r="F77" s="39"/>
      <c r="G77" s="71" t="s">
        <v>174</v>
      </c>
      <c r="H77" s="71"/>
      <c r="I77" s="71"/>
    </row>
    <row r="78" spans="1:9" ht="15">
      <c r="A78" s="66" t="s">
        <v>182</v>
      </c>
      <c r="E78" s="39"/>
      <c r="F78" s="39"/>
      <c r="G78" s="39"/>
    </row>
    <row r="79" spans="1:9">
      <c r="D79" s="39"/>
      <c r="E79" s="39"/>
      <c r="F79" s="39"/>
      <c r="G79" s="39"/>
    </row>
  </sheetData>
  <mergeCells count="63">
    <mergeCell ref="A5:F5"/>
    <mergeCell ref="G5:I5"/>
    <mergeCell ref="A6:I6"/>
    <mergeCell ref="A7:B7"/>
    <mergeCell ref="C7:C8"/>
    <mergeCell ref="D7:D8"/>
    <mergeCell ref="E7:E8"/>
    <mergeCell ref="F7:F8"/>
    <mergeCell ref="G7:G8"/>
    <mergeCell ref="H7:H8"/>
    <mergeCell ref="I7:I8"/>
    <mergeCell ref="A1:I1"/>
    <mergeCell ref="A2:I2"/>
    <mergeCell ref="A3:F3"/>
    <mergeCell ref="G3:I4"/>
    <mergeCell ref="A4:F4"/>
    <mergeCell ref="A9:C9"/>
    <mergeCell ref="D9:I9"/>
    <mergeCell ref="A13:F13"/>
    <mergeCell ref="A14:C14"/>
    <mergeCell ref="D14:I14"/>
    <mergeCell ref="A15:C15"/>
    <mergeCell ref="D15:I15"/>
    <mergeCell ref="A19:C19"/>
    <mergeCell ref="D19:I19"/>
    <mergeCell ref="A21:C21"/>
    <mergeCell ref="D21:I21"/>
    <mergeCell ref="A23:C23"/>
    <mergeCell ref="D23:I23"/>
    <mergeCell ref="A27:C27"/>
    <mergeCell ref="D27:I27"/>
    <mergeCell ref="A30:F30"/>
    <mergeCell ref="A31:C31"/>
    <mergeCell ref="D31:I31"/>
    <mergeCell ref="A32:C32"/>
    <mergeCell ref="D32:I32"/>
    <mergeCell ref="A36:C36"/>
    <mergeCell ref="D36:I36"/>
    <mergeCell ref="A39:C39"/>
    <mergeCell ref="A45:C45"/>
    <mergeCell ref="D45:I45"/>
    <mergeCell ref="A47:F47"/>
    <mergeCell ref="A48:C48"/>
    <mergeCell ref="D48:I48"/>
    <mergeCell ref="A49:C49"/>
    <mergeCell ref="D49:I49"/>
    <mergeCell ref="A52:C52"/>
    <mergeCell ref="D52:I52"/>
    <mergeCell ref="A54:F54"/>
    <mergeCell ref="A63:F63"/>
    <mergeCell ref="A67:F67"/>
    <mergeCell ref="A68:C68"/>
    <mergeCell ref="A61:C61"/>
    <mergeCell ref="A55:C55"/>
    <mergeCell ref="D55:I55"/>
    <mergeCell ref="A56:C56"/>
    <mergeCell ref="D56:I56"/>
    <mergeCell ref="G75:I75"/>
    <mergeCell ref="G76:I76"/>
    <mergeCell ref="G77:I77"/>
    <mergeCell ref="G68:I68"/>
    <mergeCell ref="A64:C64"/>
    <mergeCell ref="D64:I64"/>
  </mergeCells>
  <pageMargins left="0.70866141732283472" right="0.70866141732283472" top="0.74803149606299213" bottom="0.74803149606299213" header="0.31496062992125984" footer="0.31496062992125984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49"/>
  <sheetViews>
    <sheetView tabSelected="1" workbookViewId="0">
      <selection sqref="A1:N32"/>
    </sheetView>
  </sheetViews>
  <sheetFormatPr defaultRowHeight="12.75"/>
  <cols>
    <col min="1" max="1" width="8.5" customWidth="1"/>
    <col min="2" max="2" width="18.6640625" customWidth="1"/>
    <col min="3" max="3" width="33.1640625" customWidth="1"/>
    <col min="4" max="4" width="11.5" customWidth="1"/>
    <col min="5" max="5" width="5.33203125" customWidth="1"/>
    <col min="6" max="6" width="8" customWidth="1"/>
    <col min="7" max="7" width="7.83203125" customWidth="1"/>
    <col min="8" max="8" width="7.6640625" customWidth="1"/>
    <col min="9" max="9" width="9.6640625" customWidth="1"/>
    <col min="10" max="10" width="16.1640625" customWidth="1"/>
    <col min="11" max="11" width="16.5" customWidth="1"/>
    <col min="12" max="12" width="16.1640625" customWidth="1"/>
    <col min="13" max="13" width="20.1640625" customWidth="1"/>
    <col min="14" max="14" width="2.6640625" customWidth="1"/>
  </cols>
  <sheetData>
    <row r="1" spans="1:13" ht="34.5" customHeight="1" thickBot="1">
      <c r="A1" s="143" t="s">
        <v>119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5"/>
    </row>
    <row r="2" spans="1:13" ht="15.95" customHeight="1">
      <c r="A2" s="146" t="s">
        <v>120</v>
      </c>
      <c r="B2" s="148" t="s">
        <v>121</v>
      </c>
      <c r="C2" s="149"/>
      <c r="D2" s="152" t="s">
        <v>122</v>
      </c>
      <c r="E2" s="153"/>
      <c r="F2" s="153"/>
      <c r="G2" s="153"/>
      <c r="H2" s="153"/>
      <c r="I2" s="153"/>
      <c r="J2" s="153"/>
      <c r="K2" s="153"/>
      <c r="L2" s="154"/>
      <c r="M2" s="155" t="s">
        <v>123</v>
      </c>
    </row>
    <row r="3" spans="1:13" ht="14.25" customHeight="1" thickBot="1">
      <c r="A3" s="147"/>
      <c r="B3" s="150"/>
      <c r="C3" s="151"/>
      <c r="D3" s="157">
        <v>1</v>
      </c>
      <c r="E3" s="158"/>
      <c r="F3" s="159">
        <v>2</v>
      </c>
      <c r="G3" s="158"/>
      <c r="H3" s="159">
        <v>3</v>
      </c>
      <c r="I3" s="158"/>
      <c r="J3" s="46">
        <v>4</v>
      </c>
      <c r="K3" s="46">
        <v>5</v>
      </c>
      <c r="L3" s="54">
        <v>6</v>
      </c>
      <c r="M3" s="156"/>
    </row>
    <row r="4" spans="1:13" ht="21.75" customHeight="1">
      <c r="A4" s="162">
        <v>1</v>
      </c>
      <c r="B4" s="164" t="s">
        <v>124</v>
      </c>
      <c r="C4" s="165"/>
      <c r="D4" s="138">
        <f>ORÇAMENTO!I13/2</f>
        <v>10621.125</v>
      </c>
      <c r="E4" s="139"/>
      <c r="F4" s="140"/>
      <c r="G4" s="141"/>
      <c r="H4" s="142"/>
      <c r="I4" s="141"/>
      <c r="J4" s="45"/>
      <c r="K4" s="45"/>
      <c r="L4" s="55">
        <f>D4</f>
        <v>10621.125</v>
      </c>
      <c r="M4" s="189">
        <f>SUM(D4:L4)</f>
        <v>21242.25</v>
      </c>
    </row>
    <row r="5" spans="1:13" ht="6" customHeight="1">
      <c r="A5" s="163"/>
      <c r="B5" s="166"/>
      <c r="C5" s="167"/>
      <c r="D5" s="135"/>
      <c r="E5" s="136"/>
      <c r="F5" s="160"/>
      <c r="G5" s="161"/>
      <c r="H5" s="160"/>
      <c r="I5" s="161"/>
      <c r="J5" s="50"/>
      <c r="K5" s="50"/>
      <c r="L5" s="56"/>
      <c r="M5" s="190"/>
    </row>
    <row r="6" spans="1:13" ht="26.85" customHeight="1">
      <c r="A6" s="172">
        <v>2</v>
      </c>
      <c r="B6" s="168" t="s">
        <v>125</v>
      </c>
      <c r="C6" s="169"/>
      <c r="D6" s="132">
        <f>ORÇAMENTO!$I$30/6</f>
        <v>6943.9816666666666</v>
      </c>
      <c r="E6" s="133"/>
      <c r="F6" s="134">
        <f>ORÇAMENTO!$I$30/6</f>
        <v>6943.9816666666666</v>
      </c>
      <c r="G6" s="133"/>
      <c r="H6" s="134">
        <f>ORÇAMENTO!$I$30/6</f>
        <v>6943.9816666666666</v>
      </c>
      <c r="I6" s="133"/>
      <c r="J6" s="43">
        <f>ORÇAMENTO!I30/6</f>
        <v>6943.9816666666666</v>
      </c>
      <c r="K6" s="43">
        <f>ORÇAMENTO!I30/6</f>
        <v>6943.9816666666666</v>
      </c>
      <c r="L6" s="57">
        <f>ORÇAMENTO!I30/6</f>
        <v>6943.9816666666666</v>
      </c>
      <c r="M6" s="191">
        <f>SUM(D6:L6)</f>
        <v>41663.89</v>
      </c>
    </row>
    <row r="7" spans="1:13" ht="6" customHeight="1">
      <c r="A7" s="173"/>
      <c r="B7" s="170"/>
      <c r="C7" s="171"/>
      <c r="D7" s="135"/>
      <c r="E7" s="136"/>
      <c r="F7" s="137"/>
      <c r="G7" s="136"/>
      <c r="H7" s="137"/>
      <c r="I7" s="136"/>
      <c r="J7" s="52"/>
      <c r="K7" s="52"/>
      <c r="L7" s="58"/>
      <c r="M7" s="190"/>
    </row>
    <row r="8" spans="1:13" ht="24.2" customHeight="1">
      <c r="A8" s="172">
        <v>3</v>
      </c>
      <c r="B8" s="174" t="s">
        <v>126</v>
      </c>
      <c r="C8" s="175"/>
      <c r="D8" s="132">
        <f>ORÇAMENTO!$I$47/6</f>
        <v>15262.40333333333</v>
      </c>
      <c r="E8" s="133"/>
      <c r="F8" s="134">
        <f>ORÇAMENTO!$I$47/6</f>
        <v>15262.40333333333</v>
      </c>
      <c r="G8" s="133"/>
      <c r="H8" s="134">
        <f>ORÇAMENTO!$I$47/6</f>
        <v>15262.40333333333</v>
      </c>
      <c r="I8" s="133"/>
      <c r="J8" s="44">
        <f>ORÇAMENTO!$I$47/6</f>
        <v>15262.40333333333</v>
      </c>
      <c r="K8" s="44">
        <f>ORÇAMENTO!$I$47/6</f>
        <v>15262.40333333333</v>
      </c>
      <c r="L8" s="57">
        <f>ORÇAMENTO!$I$47/6</f>
        <v>15262.40333333333</v>
      </c>
      <c r="M8" s="191">
        <f>SUM(D8:L8)</f>
        <v>91574.419999999984</v>
      </c>
    </row>
    <row r="9" spans="1:13" ht="6" customHeight="1">
      <c r="A9" s="173"/>
      <c r="B9" s="166"/>
      <c r="C9" s="167"/>
      <c r="D9" s="135"/>
      <c r="E9" s="136"/>
      <c r="F9" s="137"/>
      <c r="G9" s="136"/>
      <c r="H9" s="137"/>
      <c r="I9" s="136"/>
      <c r="J9" s="51"/>
      <c r="K9" s="51"/>
      <c r="L9" s="58"/>
      <c r="M9" s="190"/>
    </row>
    <row r="10" spans="1:13" ht="28.5" customHeight="1">
      <c r="A10" s="172">
        <v>4</v>
      </c>
      <c r="B10" s="176" t="s">
        <v>127</v>
      </c>
      <c r="C10" s="177"/>
      <c r="D10" s="132">
        <f>ORÇAMENTO!$I$54/6</f>
        <v>3750.7566666666667</v>
      </c>
      <c r="E10" s="133"/>
      <c r="F10" s="134">
        <f>ORÇAMENTO!$I$54/6</f>
        <v>3750.7566666666667</v>
      </c>
      <c r="G10" s="133"/>
      <c r="H10" s="134">
        <f>ORÇAMENTO!$I$54/6</f>
        <v>3750.7566666666667</v>
      </c>
      <c r="I10" s="133"/>
      <c r="J10" s="44">
        <f>ORÇAMENTO!$I$54/6</f>
        <v>3750.7566666666667</v>
      </c>
      <c r="K10" s="44">
        <f>ORÇAMENTO!$I$54/6</f>
        <v>3750.7566666666667</v>
      </c>
      <c r="L10" s="57">
        <f>ORÇAMENTO!$I$54/6</f>
        <v>3750.7566666666667</v>
      </c>
      <c r="M10" s="191">
        <f>SUM(D10:L10)</f>
        <v>22504.54</v>
      </c>
    </row>
    <row r="11" spans="1:13" ht="6.75" customHeight="1">
      <c r="A11" s="173"/>
      <c r="B11" s="178"/>
      <c r="C11" s="179"/>
      <c r="D11" s="135"/>
      <c r="E11" s="136"/>
      <c r="F11" s="137"/>
      <c r="G11" s="136"/>
      <c r="H11" s="137"/>
      <c r="I11" s="136"/>
      <c r="J11" s="51"/>
      <c r="K11" s="51"/>
      <c r="L11" s="58"/>
      <c r="M11" s="190"/>
    </row>
    <row r="12" spans="1:13" ht="24.2" customHeight="1">
      <c r="A12" s="172">
        <v>5</v>
      </c>
      <c r="B12" s="174" t="s">
        <v>128</v>
      </c>
      <c r="C12" s="175"/>
      <c r="D12" s="132">
        <f>ORÇAMENTO!$I$63/6</f>
        <v>1677.6249999999998</v>
      </c>
      <c r="E12" s="133"/>
      <c r="F12" s="134">
        <f>ORÇAMENTO!$I$63/6</f>
        <v>1677.6249999999998</v>
      </c>
      <c r="G12" s="133"/>
      <c r="H12" s="134">
        <f>ORÇAMENTO!$I$63/6</f>
        <v>1677.6249999999998</v>
      </c>
      <c r="I12" s="133"/>
      <c r="J12" s="44">
        <f>ORÇAMENTO!$I$63/6</f>
        <v>1677.6249999999998</v>
      </c>
      <c r="K12" s="44">
        <f>ORÇAMENTO!$I$63/6</f>
        <v>1677.6249999999998</v>
      </c>
      <c r="L12" s="57">
        <f>ORÇAMENTO!$I$63/6</f>
        <v>1677.6249999999998</v>
      </c>
      <c r="M12" s="191">
        <f>SUM(D12:L12)</f>
        <v>10065.749999999998</v>
      </c>
    </row>
    <row r="13" spans="1:13" ht="6" customHeight="1">
      <c r="A13" s="173"/>
      <c r="B13" s="166"/>
      <c r="C13" s="167"/>
      <c r="D13" s="135"/>
      <c r="E13" s="136"/>
      <c r="F13" s="137"/>
      <c r="G13" s="136"/>
      <c r="H13" s="137"/>
      <c r="I13" s="136"/>
      <c r="J13" s="53"/>
      <c r="K13" s="53"/>
      <c r="L13" s="58"/>
      <c r="M13" s="190"/>
    </row>
    <row r="14" spans="1:13" ht="21.95" customHeight="1">
      <c r="A14" s="172">
        <v>6</v>
      </c>
      <c r="B14" s="181" t="s">
        <v>129</v>
      </c>
      <c r="C14" s="175"/>
      <c r="D14" s="186"/>
      <c r="E14" s="187"/>
      <c r="F14" s="193"/>
      <c r="G14" s="187"/>
      <c r="H14" s="193"/>
      <c r="I14" s="187"/>
      <c r="J14" s="42"/>
      <c r="K14" s="42"/>
      <c r="L14" s="57">
        <f>ORÇAMENTO!I67</f>
        <v>1203.1600000000001</v>
      </c>
      <c r="M14" s="191">
        <f>SUM(D14:L14)</f>
        <v>1203.1600000000001</v>
      </c>
    </row>
    <row r="15" spans="1:13" ht="5.25" customHeight="1" thickBot="1">
      <c r="A15" s="180"/>
      <c r="B15" s="182"/>
      <c r="C15" s="183"/>
      <c r="D15" s="184"/>
      <c r="E15" s="185"/>
      <c r="F15" s="188"/>
      <c r="G15" s="185"/>
      <c r="H15" s="188"/>
      <c r="I15" s="185"/>
      <c r="J15" s="59"/>
      <c r="K15" s="59"/>
      <c r="L15" s="60"/>
      <c r="M15" s="192"/>
    </row>
    <row r="16" spans="1:13" ht="17.100000000000001" customHeight="1" thickBot="1">
      <c r="A16" s="126" t="s">
        <v>130</v>
      </c>
      <c r="B16" s="127"/>
      <c r="C16" s="128"/>
      <c r="D16" s="129">
        <f>SUM(D4:E14)</f>
        <v>38255.891666666663</v>
      </c>
      <c r="E16" s="130"/>
      <c r="F16" s="129">
        <f>SUM(F4:G14)</f>
        <v>27634.766666666663</v>
      </c>
      <c r="G16" s="130"/>
      <c r="H16" s="129">
        <f>SUM(H4:I14)</f>
        <v>27634.766666666663</v>
      </c>
      <c r="I16" s="130"/>
      <c r="J16" s="62">
        <f>SUM(J4:J14)</f>
        <v>27634.766666666663</v>
      </c>
      <c r="K16" s="62">
        <f t="shared" ref="K16:L16" si="0">SUM(K4:K14)</f>
        <v>27634.766666666663</v>
      </c>
      <c r="L16" s="62">
        <f t="shared" si="0"/>
        <v>39459.051666666666</v>
      </c>
      <c r="M16" s="61">
        <f>SUM(M4:M14)</f>
        <v>188254.01</v>
      </c>
    </row>
    <row r="17" spans="1:14" ht="14.25" customHeight="1">
      <c r="A17" s="131" t="s">
        <v>172</v>
      </c>
      <c r="B17" s="131"/>
      <c r="C17" s="131"/>
      <c r="D17" s="48"/>
      <c r="E17" s="48"/>
      <c r="F17" s="48"/>
      <c r="G17" s="48"/>
      <c r="H17" s="49"/>
      <c r="I17" s="48"/>
      <c r="J17" s="48"/>
      <c r="K17" s="48"/>
      <c r="L17" s="48"/>
      <c r="M17" s="48"/>
      <c r="N17" s="48"/>
    </row>
    <row r="18" spans="1:14" ht="27" customHeight="1">
      <c r="A18" s="120"/>
      <c r="B18" s="120"/>
      <c r="C18" s="121"/>
      <c r="D18" s="121"/>
      <c r="E18" s="122"/>
      <c r="F18" s="122"/>
      <c r="G18" s="122"/>
      <c r="H18" s="123"/>
      <c r="I18" s="124"/>
      <c r="J18" s="124"/>
      <c r="K18" s="124"/>
      <c r="L18" s="124"/>
      <c r="M18" s="124"/>
      <c r="N18" s="124"/>
    </row>
    <row r="19" spans="1:14" ht="18.75" customHeight="1">
      <c r="A19" s="122"/>
      <c r="B19" s="122"/>
      <c r="C19" s="122"/>
      <c r="D19" s="122"/>
      <c r="E19" s="122"/>
      <c r="F19" s="122"/>
      <c r="G19" s="125"/>
      <c r="H19" s="125"/>
      <c r="I19" s="125"/>
      <c r="J19" s="125"/>
      <c r="K19" s="125"/>
      <c r="L19" s="125"/>
      <c r="M19" s="125"/>
      <c r="N19" s="125"/>
    </row>
    <row r="20" spans="1:14" ht="12" customHeight="1">
      <c r="A20" s="119"/>
      <c r="B20" s="119"/>
      <c r="C20" s="119"/>
    </row>
    <row r="21" spans="1:14" ht="12" customHeight="1">
      <c r="A21" s="41"/>
      <c r="B21" s="41"/>
      <c r="C21" s="41"/>
    </row>
    <row r="22" spans="1:14" ht="18" customHeight="1">
      <c r="C22" s="65" t="s">
        <v>179</v>
      </c>
      <c r="D22" s="47"/>
    </row>
    <row r="23" spans="1:14" ht="15">
      <c r="A23" s="39"/>
      <c r="B23" s="39"/>
      <c r="C23" s="66" t="s">
        <v>180</v>
      </c>
    </row>
    <row r="24" spans="1:14" ht="15">
      <c r="A24" s="39"/>
      <c r="B24" s="39"/>
      <c r="C24" s="66" t="s">
        <v>181</v>
      </c>
    </row>
    <row r="25" spans="1:14" ht="13.5" customHeight="1">
      <c r="A25" s="39"/>
      <c r="B25" s="39"/>
      <c r="C25" s="66" t="s">
        <v>182</v>
      </c>
    </row>
    <row r="26" spans="1:14" ht="18" customHeight="1"/>
    <row r="27" spans="1:14" ht="18" customHeight="1"/>
    <row r="30" spans="1:14">
      <c r="C30" s="47"/>
      <c r="D30" s="47"/>
    </row>
    <row r="31" spans="1:14" ht="15">
      <c r="A31" s="40"/>
      <c r="B31" s="40"/>
      <c r="C31" s="118" t="s">
        <v>173</v>
      </c>
      <c r="D31" s="118"/>
    </row>
    <row r="32" spans="1:14" ht="15">
      <c r="A32" s="40"/>
      <c r="B32" s="40"/>
      <c r="C32" s="67" t="s">
        <v>174</v>
      </c>
    </row>
    <row r="46" spans="1:1">
      <c r="A46" s="17"/>
    </row>
    <row r="49" spans="1:1">
      <c r="A49" s="17"/>
    </row>
  </sheetData>
  <mergeCells count="75">
    <mergeCell ref="F15:G15"/>
    <mergeCell ref="H15:I15"/>
    <mergeCell ref="M4:M5"/>
    <mergeCell ref="M6:M7"/>
    <mergeCell ref="M8:M9"/>
    <mergeCell ref="M10:M11"/>
    <mergeCell ref="M12:M13"/>
    <mergeCell ref="M14:M15"/>
    <mergeCell ref="F12:G12"/>
    <mergeCell ref="H12:I12"/>
    <mergeCell ref="F14:G14"/>
    <mergeCell ref="H14:I14"/>
    <mergeCell ref="F13:G13"/>
    <mergeCell ref="H13:I13"/>
    <mergeCell ref="A12:A13"/>
    <mergeCell ref="B12:C13"/>
    <mergeCell ref="A14:A15"/>
    <mergeCell ref="B14:C15"/>
    <mergeCell ref="D15:E15"/>
    <mergeCell ref="D12:E12"/>
    <mergeCell ref="D14:E14"/>
    <mergeCell ref="D13:E13"/>
    <mergeCell ref="A10:A11"/>
    <mergeCell ref="B10:C11"/>
    <mergeCell ref="D11:E11"/>
    <mergeCell ref="F11:G11"/>
    <mergeCell ref="H11:I11"/>
    <mergeCell ref="A4:A5"/>
    <mergeCell ref="B4:C5"/>
    <mergeCell ref="B6:C7"/>
    <mergeCell ref="A6:A7"/>
    <mergeCell ref="A8:A9"/>
    <mergeCell ref="B8:C9"/>
    <mergeCell ref="D7:E7"/>
    <mergeCell ref="F7:G7"/>
    <mergeCell ref="H7:I7"/>
    <mergeCell ref="F5:G5"/>
    <mergeCell ref="H5:I5"/>
    <mergeCell ref="D5:E5"/>
    <mergeCell ref="A1:M1"/>
    <mergeCell ref="A2:A3"/>
    <mergeCell ref="B2:C3"/>
    <mergeCell ref="D2:L2"/>
    <mergeCell ref="M2:M3"/>
    <mergeCell ref="D3:E3"/>
    <mergeCell ref="F3:G3"/>
    <mergeCell ref="H3:I3"/>
    <mergeCell ref="D4:E4"/>
    <mergeCell ref="F4:G4"/>
    <mergeCell ref="H4:I4"/>
    <mergeCell ref="D6:E6"/>
    <mergeCell ref="F6:G6"/>
    <mergeCell ref="H6:I6"/>
    <mergeCell ref="D8:E8"/>
    <mergeCell ref="F8:G8"/>
    <mergeCell ref="H8:I8"/>
    <mergeCell ref="D10:E10"/>
    <mergeCell ref="F10:G10"/>
    <mergeCell ref="H10:I10"/>
    <mergeCell ref="D9:E9"/>
    <mergeCell ref="F9:G9"/>
    <mergeCell ref="H9:I9"/>
    <mergeCell ref="I18:N18"/>
    <mergeCell ref="A19:F19"/>
    <mergeCell ref="G19:N19"/>
    <mergeCell ref="A16:C16"/>
    <mergeCell ref="D16:E16"/>
    <mergeCell ref="F16:G16"/>
    <mergeCell ref="H16:I16"/>
    <mergeCell ref="A17:C17"/>
    <mergeCell ref="C31:D31"/>
    <mergeCell ref="A20:C20"/>
    <mergeCell ref="A18:B18"/>
    <mergeCell ref="C18:D18"/>
    <mergeCell ref="E18:H18"/>
  </mergeCells>
  <pageMargins left="0.7" right="0.7" top="0.75" bottom="0.75" header="0.3" footer="0.3"/>
  <pageSetup paperSize="9"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4"/>
  <sheetViews>
    <sheetView workbookViewId="0">
      <selection activeCell="B34" sqref="B34"/>
    </sheetView>
  </sheetViews>
  <sheetFormatPr defaultRowHeight="12.75"/>
  <cols>
    <col min="1" max="2" width="22.83203125" customWidth="1"/>
    <col min="3" max="3" width="3.1640625" customWidth="1"/>
    <col min="4" max="4" width="3.33203125" customWidth="1"/>
    <col min="5" max="5" width="16.5" customWidth="1"/>
    <col min="6" max="6" width="9.33203125" customWidth="1"/>
    <col min="7" max="7" width="15" customWidth="1"/>
    <col min="8" max="8" width="19.6640625" customWidth="1"/>
  </cols>
  <sheetData>
    <row r="1" spans="1:8" ht="22.5" customHeight="1">
      <c r="A1" s="195" t="s">
        <v>183</v>
      </c>
      <c r="B1" s="196"/>
      <c r="C1" s="196"/>
      <c r="D1" s="196"/>
      <c r="E1" s="196"/>
      <c r="F1" s="69"/>
    </row>
    <row r="2" spans="1:8" ht="14.25" customHeight="1">
      <c r="A2" s="1" t="s">
        <v>120</v>
      </c>
      <c r="B2" s="1" t="s">
        <v>131</v>
      </c>
      <c r="C2" s="197"/>
      <c r="D2" s="198"/>
      <c r="E2" s="199"/>
    </row>
    <row r="3" spans="1:8" ht="14.25" customHeight="1">
      <c r="A3" s="13" t="s">
        <v>132</v>
      </c>
      <c r="B3" s="14">
        <v>4.9299999999999997E-2</v>
      </c>
      <c r="C3" s="200" t="s">
        <v>133</v>
      </c>
      <c r="D3" s="201"/>
      <c r="E3" s="202"/>
      <c r="G3" s="16"/>
      <c r="H3" s="16"/>
    </row>
    <row r="4" spans="1:8" ht="14.25" customHeight="1">
      <c r="A4" s="13" t="s">
        <v>134</v>
      </c>
      <c r="B4" s="14">
        <v>4.8999999999999998E-3</v>
      </c>
      <c r="C4" s="200" t="s">
        <v>135</v>
      </c>
      <c r="D4" s="201"/>
      <c r="E4" s="202"/>
      <c r="G4" s="16"/>
      <c r="H4" s="16"/>
    </row>
    <row r="5" spans="1:8" ht="14.25" customHeight="1">
      <c r="A5" s="13" t="s">
        <v>136</v>
      </c>
      <c r="B5" s="14">
        <v>0</v>
      </c>
      <c r="C5" s="200" t="s">
        <v>137</v>
      </c>
      <c r="D5" s="201"/>
      <c r="E5" s="202"/>
    </row>
    <row r="6" spans="1:8" ht="14.25" customHeight="1">
      <c r="A6" s="13" t="s">
        <v>149</v>
      </c>
      <c r="B6" s="14">
        <v>1.7399999999999999E-2</v>
      </c>
      <c r="C6" s="200" t="s">
        <v>138</v>
      </c>
      <c r="D6" s="201"/>
      <c r="E6" s="202"/>
    </row>
    <row r="7" spans="1:8" ht="14.25" customHeight="1">
      <c r="A7" s="13" t="s">
        <v>139</v>
      </c>
      <c r="B7" s="14">
        <v>1.0200000000000001E-2</v>
      </c>
      <c r="C7" s="200" t="s">
        <v>140</v>
      </c>
      <c r="D7" s="201"/>
      <c r="E7" s="202"/>
    </row>
    <row r="8" spans="1:8" ht="14.25" customHeight="1">
      <c r="A8" s="13" t="s">
        <v>141</v>
      </c>
      <c r="B8" s="14">
        <v>7.1099999999999997E-2</v>
      </c>
      <c r="C8" s="200" t="s">
        <v>142</v>
      </c>
      <c r="D8" s="201"/>
      <c r="E8" s="202"/>
    </row>
    <row r="9" spans="1:8" ht="14.25" customHeight="1">
      <c r="A9" s="13" t="s">
        <v>143</v>
      </c>
      <c r="B9" s="14">
        <v>0.03</v>
      </c>
      <c r="C9" s="200" t="s">
        <v>144</v>
      </c>
      <c r="D9" s="201"/>
      <c r="E9" s="202"/>
    </row>
    <row r="10" spans="1:8" ht="14.25" customHeight="1">
      <c r="A10" s="13" t="s">
        <v>145</v>
      </c>
      <c r="B10" s="14">
        <v>6.4999999999999997E-3</v>
      </c>
      <c r="C10" s="96"/>
      <c r="D10" s="97"/>
      <c r="E10" s="98"/>
    </row>
    <row r="11" spans="1:8" ht="14.25" customHeight="1">
      <c r="A11" s="13" t="s">
        <v>146</v>
      </c>
      <c r="B11" s="14">
        <v>0.03</v>
      </c>
      <c r="C11" s="96"/>
      <c r="D11" s="97"/>
      <c r="E11" s="98"/>
    </row>
    <row r="12" spans="1:8" ht="14.25" customHeight="1">
      <c r="A12" s="13" t="s">
        <v>147</v>
      </c>
      <c r="B12" s="14">
        <v>0</v>
      </c>
      <c r="C12" s="96"/>
      <c r="D12" s="97"/>
      <c r="E12" s="98"/>
    </row>
    <row r="13" spans="1:8" ht="14.25" customHeight="1">
      <c r="A13" s="12"/>
      <c r="B13" s="15">
        <v>0.24210000000000001</v>
      </c>
      <c r="C13" s="197"/>
      <c r="D13" s="198"/>
      <c r="E13" s="199"/>
    </row>
    <row r="14" spans="1:8" ht="47.25" customHeight="1">
      <c r="A14" s="203" t="s">
        <v>148</v>
      </c>
      <c r="B14" s="204"/>
      <c r="C14" s="204"/>
      <c r="D14" s="204"/>
      <c r="E14" s="205"/>
    </row>
    <row r="15" spans="1:8">
      <c r="A15" t="s">
        <v>175</v>
      </c>
    </row>
    <row r="24" spans="2:5" ht="15.75">
      <c r="B24" s="65" t="s">
        <v>179</v>
      </c>
    </row>
    <row r="25" spans="2:5" ht="15">
      <c r="B25" s="66" t="s">
        <v>180</v>
      </c>
    </row>
    <row r="26" spans="2:5" ht="15">
      <c r="B26" s="66" t="s">
        <v>181</v>
      </c>
    </row>
    <row r="27" spans="2:5" ht="15">
      <c r="B27" s="66" t="s">
        <v>182</v>
      </c>
    </row>
    <row r="32" spans="2:5">
      <c r="B32" s="47"/>
      <c r="C32" s="47"/>
      <c r="D32" s="47"/>
      <c r="E32" s="47"/>
    </row>
    <row r="33" spans="2:5" ht="14.25" customHeight="1">
      <c r="B33" s="194" t="s">
        <v>173</v>
      </c>
      <c r="C33" s="194"/>
      <c r="D33" s="194"/>
      <c r="E33" s="194"/>
    </row>
    <row r="34" spans="2:5" ht="30">
      <c r="B34" s="67" t="s">
        <v>174</v>
      </c>
      <c r="C34" s="68"/>
      <c r="D34" s="68"/>
      <c r="E34" s="68"/>
    </row>
  </sheetData>
  <mergeCells count="15">
    <mergeCell ref="B33:E33"/>
    <mergeCell ref="A1:E1"/>
    <mergeCell ref="C2:E2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A14:E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ORÇAMENTO</vt:lpstr>
      <vt:lpstr>CRONOG</vt:lpstr>
      <vt:lpstr>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Autor</dc:creator>
  <cp:lastModifiedBy>Murilo</cp:lastModifiedBy>
  <cp:lastPrinted>2025-07-24T16:58:41Z</cp:lastPrinted>
  <dcterms:created xsi:type="dcterms:W3CDTF">2025-04-10T17:38:20Z</dcterms:created>
  <dcterms:modified xsi:type="dcterms:W3CDTF">2025-07-24T17:03:57Z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2024-11-06T00:00:00Z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2025-04-10T00:00:00Z</vt:filetime>
  </property>
  <property fmtid="{D5CDD505-2E9C-101B-9397-08002B2CF9AE}" pid="5" name="Producer">
    <vt:lpwstr>Microsoft® Excel® para Microsoft 365</vt:lpwstr>
  </property>
</Properties>
</file>