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H:\Documentos\Projetos\Projetos_26\USF Vale do sol - Conclusão\"/>
    </mc:Choice>
  </mc:AlternateContent>
  <xr:revisionPtr revIDLastSave="0" documentId="13_ncr:1_{3D5DF2C9-68F4-4759-A623-1FEE0D051CB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odelo de Propos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34" i="1" l="1"/>
  <c r="I134" i="1" s="1"/>
  <c r="H133" i="1"/>
  <c r="I133" i="1" s="1"/>
  <c r="H132" i="1"/>
  <c r="I132" i="1" s="1"/>
  <c r="H131" i="1"/>
  <c r="I131" i="1" s="1"/>
  <c r="H130" i="1"/>
  <c r="I130" i="1" s="1"/>
  <c r="H129" i="1"/>
  <c r="I129" i="1" s="1"/>
  <c r="H127" i="1"/>
  <c r="I127" i="1" s="1"/>
  <c r="H126" i="1"/>
  <c r="I126" i="1" s="1"/>
  <c r="H125" i="1"/>
  <c r="I125" i="1" s="1"/>
  <c r="H124" i="1"/>
  <c r="I124" i="1" s="1"/>
  <c r="H123" i="1"/>
  <c r="I123" i="1" s="1"/>
  <c r="H122" i="1"/>
  <c r="I122" i="1" s="1"/>
  <c r="H120" i="1"/>
  <c r="I120" i="1" s="1"/>
  <c r="H119" i="1"/>
  <c r="I119" i="1" s="1"/>
  <c r="H118" i="1"/>
  <c r="I118" i="1" s="1"/>
  <c r="H117" i="1"/>
  <c r="I117" i="1" s="1"/>
  <c r="H116" i="1"/>
  <c r="I116" i="1" s="1"/>
  <c r="H115" i="1"/>
  <c r="I115" i="1" s="1"/>
  <c r="H114" i="1"/>
  <c r="I114" i="1" s="1"/>
  <c r="H113" i="1"/>
  <c r="I113" i="1" s="1"/>
  <c r="H112" i="1"/>
  <c r="I112" i="1" s="1"/>
  <c r="H111" i="1"/>
  <c r="I111" i="1" s="1"/>
  <c r="H110" i="1"/>
  <c r="I110" i="1" s="1"/>
  <c r="H108" i="1"/>
  <c r="I108" i="1" s="1"/>
  <c r="H107" i="1"/>
  <c r="I107" i="1" s="1"/>
  <c r="H106" i="1"/>
  <c r="I106" i="1" s="1"/>
  <c r="H105" i="1"/>
  <c r="I105" i="1" s="1"/>
  <c r="H104" i="1"/>
  <c r="I104" i="1" s="1"/>
  <c r="H103" i="1"/>
  <c r="I103" i="1" s="1"/>
  <c r="H102" i="1"/>
  <c r="I102" i="1" s="1"/>
  <c r="H101" i="1"/>
  <c r="I101" i="1" s="1"/>
  <c r="H100" i="1"/>
  <c r="I100" i="1" s="1"/>
  <c r="H99" i="1"/>
  <c r="I99" i="1" s="1"/>
  <c r="H97" i="1"/>
  <c r="I97" i="1" s="1"/>
  <c r="H96" i="1"/>
  <c r="I96" i="1" s="1"/>
  <c r="H95" i="1"/>
  <c r="I95" i="1" s="1"/>
  <c r="H94" i="1"/>
  <c r="I94" i="1" s="1"/>
  <c r="H93" i="1"/>
  <c r="I93" i="1" s="1"/>
  <c r="H92" i="1"/>
  <c r="I92" i="1" s="1"/>
  <c r="H91" i="1"/>
  <c r="I91" i="1" s="1"/>
  <c r="H89" i="1"/>
  <c r="I89" i="1" s="1"/>
  <c r="H88" i="1"/>
  <c r="I88" i="1" s="1"/>
  <c r="H87" i="1"/>
  <c r="I87" i="1" s="1"/>
  <c r="H85" i="1"/>
  <c r="I85" i="1" s="1"/>
  <c r="H84" i="1"/>
  <c r="I84" i="1" s="1"/>
  <c r="H83" i="1"/>
  <c r="I83" i="1" s="1"/>
  <c r="H82" i="1"/>
  <c r="I82" i="1" s="1"/>
  <c r="H80" i="1"/>
  <c r="I80" i="1" s="1"/>
  <c r="H79" i="1"/>
  <c r="I79" i="1" s="1"/>
  <c r="H78" i="1"/>
  <c r="I78" i="1" s="1"/>
  <c r="H77" i="1"/>
  <c r="I77" i="1" s="1"/>
  <c r="H76" i="1"/>
  <c r="I76" i="1" s="1"/>
  <c r="H75" i="1"/>
  <c r="I75" i="1" s="1"/>
  <c r="H74" i="1"/>
  <c r="I74" i="1" s="1"/>
  <c r="H73" i="1"/>
  <c r="I73" i="1" s="1"/>
  <c r="H72" i="1"/>
  <c r="I72" i="1" s="1"/>
  <c r="H71" i="1"/>
  <c r="I71" i="1" s="1"/>
  <c r="H70" i="1"/>
  <c r="I70" i="1" s="1"/>
  <c r="H69" i="1"/>
  <c r="I69" i="1" s="1"/>
  <c r="H68" i="1"/>
  <c r="I68" i="1" s="1"/>
  <c r="H67" i="1"/>
  <c r="I67" i="1" s="1"/>
  <c r="H66" i="1"/>
  <c r="I66" i="1" s="1"/>
  <c r="H65" i="1"/>
  <c r="I65" i="1" s="1"/>
  <c r="H64" i="1"/>
  <c r="I64" i="1" s="1"/>
  <c r="H63" i="1"/>
  <c r="I63" i="1" s="1"/>
  <c r="H62" i="1"/>
  <c r="I62" i="1" s="1"/>
  <c r="H61" i="1"/>
  <c r="I61" i="1" s="1"/>
  <c r="H60" i="1"/>
  <c r="I60" i="1" s="1"/>
  <c r="H59" i="1"/>
  <c r="I59" i="1" s="1"/>
  <c r="H58" i="1"/>
  <c r="I58" i="1" s="1"/>
  <c r="H57" i="1"/>
  <c r="I57" i="1" s="1"/>
  <c r="H56" i="1"/>
  <c r="I56" i="1" s="1"/>
  <c r="H55" i="1"/>
  <c r="I55" i="1" s="1"/>
  <c r="H54" i="1"/>
  <c r="I54" i="1" s="1"/>
  <c r="H52" i="1"/>
  <c r="I52" i="1" s="1"/>
  <c r="H51" i="1"/>
  <c r="I51" i="1" s="1"/>
  <c r="H50" i="1"/>
  <c r="I50" i="1" s="1"/>
  <c r="H49" i="1"/>
  <c r="I49" i="1" s="1"/>
  <c r="H48" i="1"/>
  <c r="I48" i="1" s="1"/>
  <c r="H47" i="1"/>
  <c r="I47" i="1" s="1"/>
  <c r="H46" i="1"/>
  <c r="I46" i="1" s="1"/>
  <c r="H45" i="1"/>
  <c r="I45" i="1" s="1"/>
  <c r="H44" i="1"/>
  <c r="I44" i="1" s="1"/>
  <c r="H43" i="1"/>
  <c r="I43" i="1" s="1"/>
  <c r="H42" i="1"/>
  <c r="I42" i="1" s="1"/>
  <c r="H41" i="1"/>
  <c r="I41" i="1" s="1"/>
  <c r="H40" i="1"/>
  <c r="I40" i="1" s="1"/>
  <c r="H39" i="1"/>
  <c r="I39" i="1" s="1"/>
  <c r="H38" i="1"/>
  <c r="I38" i="1" s="1"/>
  <c r="H37" i="1"/>
  <c r="I37" i="1" s="1"/>
  <c r="H36" i="1"/>
  <c r="I36" i="1" s="1"/>
  <c r="H34" i="1"/>
  <c r="I34" i="1" s="1"/>
  <c r="H33" i="1"/>
  <c r="I33" i="1" s="1"/>
  <c r="H32" i="1"/>
  <c r="I32" i="1" s="1"/>
  <c r="H31" i="1"/>
  <c r="I31" i="1" s="1"/>
  <c r="H30" i="1"/>
  <c r="I30" i="1" s="1"/>
  <c r="H29" i="1"/>
  <c r="I29" i="1" s="1"/>
  <c r="H28" i="1"/>
  <c r="I28" i="1" s="1"/>
  <c r="H27" i="1"/>
  <c r="I27" i="1" s="1"/>
  <c r="H26" i="1"/>
  <c r="I26" i="1" s="1"/>
  <c r="H25" i="1"/>
  <c r="I25" i="1" s="1"/>
  <c r="H24" i="1"/>
  <c r="I24" i="1" s="1"/>
  <c r="H23" i="1"/>
  <c r="I23" i="1" s="1"/>
  <c r="H22" i="1"/>
  <c r="I22" i="1" s="1"/>
  <c r="H20" i="1"/>
  <c r="I20" i="1" s="1"/>
  <c r="H19" i="1"/>
  <c r="I19" i="1" s="1"/>
  <c r="H18" i="1"/>
  <c r="I18" i="1" s="1"/>
  <c r="H17" i="1"/>
  <c r="I17" i="1" s="1"/>
  <c r="H16" i="1"/>
  <c r="I16" i="1" s="1"/>
  <c r="H14" i="1"/>
  <c r="I14" i="1" s="1"/>
  <c r="H13" i="1"/>
  <c r="I13" i="1" s="1"/>
  <c r="H12" i="1"/>
  <c r="I12" i="1" s="1"/>
  <c r="H11" i="1"/>
  <c r="I11" i="1" s="1"/>
  <c r="H10" i="1"/>
  <c r="I10" i="1" s="1"/>
  <c r="H9" i="1"/>
  <c r="I9" i="1" s="1"/>
  <c r="H8" i="1"/>
  <c r="I8" i="1" s="1"/>
  <c r="H7" i="1"/>
  <c r="I7" i="1" s="1"/>
  <c r="H6" i="1"/>
  <c r="I6" i="1" s="1"/>
  <c r="H86" i="1" l="1"/>
  <c r="I86" i="1" s="1"/>
  <c r="H5" i="1"/>
  <c r="I5" i="1" s="1"/>
  <c r="H21" i="1"/>
  <c r="I21" i="1" s="1"/>
  <c r="H15" i="1"/>
  <c r="I15" i="1" s="1"/>
  <c r="H81" i="1"/>
  <c r="I81" i="1" s="1"/>
  <c r="H121" i="1"/>
  <c r="I121" i="1" s="1"/>
  <c r="H128" i="1"/>
  <c r="I128" i="1" s="1"/>
  <c r="H90" i="1"/>
  <c r="I90" i="1" s="1"/>
  <c r="H35" i="1"/>
  <c r="I35" i="1" s="1"/>
  <c r="H98" i="1"/>
  <c r="I98" i="1" s="1"/>
  <c r="H53" i="1"/>
  <c r="I53" i="1" s="1"/>
  <c r="H109" i="1"/>
  <c r="I109" i="1" s="1"/>
  <c r="J1" i="1" l="1"/>
  <c r="J100" i="1" l="1"/>
  <c r="J108" i="1"/>
  <c r="J77" i="1"/>
  <c r="J125" i="1"/>
  <c r="J6" i="1"/>
  <c r="J102" i="1"/>
  <c r="J16" i="1"/>
  <c r="J48" i="1"/>
  <c r="J56" i="1"/>
  <c r="J64" i="1"/>
  <c r="J88" i="1"/>
  <c r="J96" i="1"/>
  <c r="J104" i="1"/>
  <c r="J112" i="1"/>
  <c r="J120" i="1"/>
  <c r="J14" i="1"/>
  <c r="J70" i="1"/>
  <c r="J134" i="1"/>
  <c r="J13" i="1"/>
  <c r="J37" i="1"/>
  <c r="J69" i="1"/>
  <c r="J133" i="1"/>
  <c r="J22" i="1"/>
  <c r="J46" i="1"/>
  <c r="J94" i="1"/>
  <c r="J82" i="1"/>
  <c r="J29" i="1"/>
  <c r="J61" i="1"/>
  <c r="J30" i="1"/>
  <c r="J78" i="1"/>
  <c r="J91" i="1"/>
  <c r="J45" i="1"/>
  <c r="J85" i="1"/>
  <c r="J117" i="1"/>
  <c r="J38" i="1"/>
  <c r="J62" i="1"/>
  <c r="J59" i="1"/>
  <c r="J73" i="1"/>
  <c r="J47" i="1"/>
  <c r="J66" i="1"/>
  <c r="J50" i="1"/>
  <c r="J95" i="1"/>
  <c r="J10" i="1"/>
  <c r="J67" i="1"/>
  <c r="J131" i="1"/>
  <c r="J11" i="1"/>
  <c r="J107" i="1"/>
  <c r="J54" i="1"/>
  <c r="J55" i="1"/>
  <c r="J23" i="1"/>
  <c r="J24" i="1"/>
  <c r="J93" i="1"/>
  <c r="J44" i="1"/>
  <c r="J34" i="1"/>
  <c r="J63" i="1"/>
  <c r="J65" i="1"/>
  <c r="J25" i="1"/>
  <c r="J33" i="1"/>
  <c r="J39" i="1"/>
  <c r="J92" i="1"/>
  <c r="J80" i="1"/>
  <c r="J74" i="1"/>
  <c r="J75" i="1"/>
  <c r="J122" i="1"/>
  <c r="J28" i="1"/>
  <c r="J130" i="1"/>
  <c r="J9" i="1"/>
  <c r="J20" i="1"/>
  <c r="J116" i="1"/>
  <c r="J110" i="1"/>
  <c r="J36" i="1"/>
  <c r="J31" i="1"/>
  <c r="J118" i="1"/>
  <c r="J32" i="1"/>
  <c r="J8" i="1"/>
  <c r="J106" i="1"/>
  <c r="J43" i="1"/>
  <c r="J52" i="1"/>
  <c r="J71" i="1"/>
  <c r="J58" i="1"/>
  <c r="J19" i="1"/>
  <c r="J72" i="1"/>
  <c r="J101" i="1"/>
  <c r="J126" i="1"/>
  <c r="J83" i="1"/>
  <c r="J84" i="1"/>
  <c r="J18" i="1"/>
  <c r="J17" i="1"/>
  <c r="J27" i="1"/>
  <c r="J103" i="1"/>
  <c r="J97" i="1"/>
  <c r="J111" i="1"/>
  <c r="J12" i="1"/>
  <c r="J68" i="1"/>
  <c r="J113" i="1"/>
  <c r="J40" i="1"/>
  <c r="J127" i="1"/>
  <c r="J41" i="1"/>
  <c r="J119" i="1"/>
  <c r="J26" i="1"/>
  <c r="J87" i="1"/>
  <c r="J115" i="1"/>
  <c r="J60" i="1"/>
  <c r="J114" i="1"/>
  <c r="J79" i="1"/>
  <c r="J57" i="1"/>
  <c r="J42" i="1"/>
  <c r="J49" i="1"/>
  <c r="J129" i="1"/>
  <c r="J51" i="1"/>
  <c r="J105" i="1"/>
  <c r="J124" i="1"/>
  <c r="J76" i="1"/>
  <c r="J132" i="1"/>
  <c r="J89" i="1"/>
  <c r="J7" i="1"/>
  <c r="J123" i="1"/>
  <c r="J99" i="1"/>
  <c r="J121" i="1"/>
  <c r="J35" i="1"/>
  <c r="J5" i="1"/>
  <c r="J109" i="1"/>
  <c r="J90" i="1"/>
  <c r="J98" i="1"/>
  <c r="J53" i="1"/>
  <c r="J21" i="1"/>
  <c r="J86" i="1"/>
  <c r="J15" i="1"/>
  <c r="J128" i="1"/>
  <c r="J81" i="1"/>
</calcChain>
</file>

<file path=xl/sharedStrings.xml><?xml version="1.0" encoding="utf-8"?>
<sst xmlns="http://schemas.openxmlformats.org/spreadsheetml/2006/main" count="641" uniqueCount="405">
  <si>
    <t>Valor Final do Orçamento</t>
  </si>
  <si>
    <t>BDI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</si>
  <si>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</si>
  <si>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</si>
  <si>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</si>
  <si>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</si>
  <si>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</si>
  <si>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</si>
  <si>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</si>
  <si>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</si>
  <si>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</si>
  <si>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</si>
  <si>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</si>
  <si>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</si>
  <si>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SERVIÇOS PRELIMINARES</t>
  </si>
  <si>
    <t xml:space="preserve"> 1.1 </t>
  </si>
  <si>
    <t xml:space="preserve"> 02.08.020 </t>
  </si>
  <si>
    <t>CPOS/CDHU</t>
  </si>
  <si>
    <t>PLACA DE IDENTIFICAÇÃO PARA OBRA PADRÃO PMA</t>
  </si>
  <si>
    <t>m²</t>
  </si>
  <si>
    <t xml:space="preserve"> 1.2 </t>
  </si>
  <si>
    <t xml:space="preserve"> 03.01.230 </t>
  </si>
  <si>
    <t>DEMOLIÇÃO MECANIZADA DE CONCRETO SIMPLES, INCLUSIVE FRAGMENTAÇÃO E ACOMODAÇÃO DO MATERIAL</t>
  </si>
  <si>
    <t>m³</t>
  </si>
  <si>
    <t xml:space="preserve"> 1.3 </t>
  </si>
  <si>
    <t xml:space="preserve"> 03.02.040 </t>
  </si>
  <si>
    <t>DEMOLIÇÃO MANUAL DE ALVENARIA DE ELEVAÇÃO OU ELEMENTO VAZADO, INCLUINDO REVESTIMENTO</t>
  </si>
  <si>
    <t xml:space="preserve"> 1.4 </t>
  </si>
  <si>
    <t xml:space="preserve"> 03.04.020 </t>
  </si>
  <si>
    <t>DEMOLIÇÃO MANUAL DE REVESTIMENTO CERÂMICO, INCLUINDO A BASE</t>
  </si>
  <si>
    <t xml:space="preserve"> 1.5 </t>
  </si>
  <si>
    <t xml:space="preserve"> 022314 </t>
  </si>
  <si>
    <t>SBC</t>
  </si>
  <si>
    <t>RETIRADA ESQUADRIA E CAIXILHOS DE MADEIRA</t>
  </si>
  <si>
    <t xml:space="preserve"> 1.6 </t>
  </si>
  <si>
    <t xml:space="preserve"> 05.07.050 </t>
  </si>
  <si>
    <t>REMOÇÃO DE ENTULHO DE OBRA COM CAÇAMBA METÁLICA</t>
  </si>
  <si>
    <t xml:space="preserve"> 1.7 </t>
  </si>
  <si>
    <t xml:space="preserve"> 02.02.130 </t>
  </si>
  <si>
    <t>LOCAÇÃO DE CONTAINER ÁREA MÍNIMA DE 13,80 M²</t>
  </si>
  <si>
    <t>unxmês</t>
  </si>
  <si>
    <t xml:space="preserve"> 1.8 </t>
  </si>
  <si>
    <t xml:space="preserve"> 17060097 </t>
  </si>
  <si>
    <t>SIURB</t>
  </si>
  <si>
    <t>RETIRADA DE PORTÃO METÁLICO</t>
  </si>
  <si>
    <t xml:space="preserve"> 1.9 </t>
  </si>
  <si>
    <t xml:space="preserve"> 03.01.040 </t>
  </si>
  <si>
    <t>DEMOLIÇÃO MANUAL DE CONCRETO ARMADO</t>
  </si>
  <si>
    <t xml:space="preserve"> 2 </t>
  </si>
  <si>
    <t>ALVENARIA</t>
  </si>
  <si>
    <t xml:space="preserve"> 2.1 </t>
  </si>
  <si>
    <t xml:space="preserve"> 14.04.210 </t>
  </si>
  <si>
    <t>ALVENARIA DE BLOCO CERÂMICO DE VEDAÇÃO DE 14 CM</t>
  </si>
  <si>
    <t xml:space="preserve"> 2.2 </t>
  </si>
  <si>
    <t xml:space="preserve"> 14.20.010 </t>
  </si>
  <si>
    <t>VERGAS, CONTRAVERGAS E PILARETES DE CONCRETO ARMADO</t>
  </si>
  <si>
    <t xml:space="preserve"> 2.3 </t>
  </si>
  <si>
    <t xml:space="preserve"> 053042 </t>
  </si>
  <si>
    <t>ABERTURA E FECHAMENTO DE RASGOS EM ALVENARIA</t>
  </si>
  <si>
    <t>M</t>
  </si>
  <si>
    <t xml:space="preserve"> 2.4 </t>
  </si>
  <si>
    <t xml:space="preserve"> 17.02.020 </t>
  </si>
  <si>
    <t>CHAPISCO</t>
  </si>
  <si>
    <t xml:space="preserve"> 2.5 </t>
  </si>
  <si>
    <t xml:space="preserve"> 17.02.120 </t>
  </si>
  <si>
    <t>EMBOÇO COMUM</t>
  </si>
  <si>
    <t xml:space="preserve"> 3 </t>
  </si>
  <si>
    <t>ESQUADRIAS</t>
  </si>
  <si>
    <t xml:space="preserve"> 3.1 </t>
  </si>
  <si>
    <t xml:space="preserve"> 110606 </t>
  </si>
  <si>
    <t>PORTA COMPLETA COMPENSADO MADEIRA LISO, CONFORME PROJETO</t>
  </si>
  <si>
    <t xml:space="preserve"> 3.2 </t>
  </si>
  <si>
    <t xml:space="preserve"> 90823 </t>
  </si>
  <si>
    <t>SINAPI</t>
  </si>
  <si>
    <t>PORTA DE MADEIRA PARA PINTURA, SEMI-OCA (LEVE OU MÉDIA), 90X210CM, ESPESSURA DE 3,5CM, INCLUSO DOBRADIÇAS - FORNECIMENTO E INSTALAÇÃO. AF_12/2019</t>
  </si>
  <si>
    <t>UN</t>
  </si>
  <si>
    <t xml:space="preserve"> 3.3 </t>
  </si>
  <si>
    <t xml:space="preserve"> 110181 </t>
  </si>
  <si>
    <t>PORTA COMPLETA MADEIRA 1 FL.0,90x2,10m-CORRER-LISA</t>
  </si>
  <si>
    <t xml:space="preserve"> 3.4 </t>
  </si>
  <si>
    <t xml:space="preserve"> 023306 </t>
  </si>
  <si>
    <t>REVISAO E RECUPERACAO DE PORTA DE MADEIRA,COM AJUSTES</t>
  </si>
  <si>
    <t xml:space="preserve"> 3.5 </t>
  </si>
  <si>
    <t xml:space="preserve"> 112001 </t>
  </si>
  <si>
    <t>REVISAO FUNCIONAMENTO DE CAIXILHOS/ESQUADRIAS</t>
  </si>
  <si>
    <t xml:space="preserve"> 3.6 </t>
  </si>
  <si>
    <t xml:space="preserve"> 102176 </t>
  </si>
  <si>
    <t>INSTALAÇÃO DE VIDRO LAMINADO, E = 8 MM (4+4), ENCAIXADO EM PERFIL U. (GUICHÊS CONFORME PROJETO)</t>
  </si>
  <si>
    <t xml:space="preserve"> 3.7 </t>
  </si>
  <si>
    <t xml:space="preserve"> 00011795 </t>
  </si>
  <si>
    <t>GRANITO PARA BANCADA, POLIDO, TIPO ANDORINHA/ QUARTZ/ CASTELO/ CORUMBA OU OUTROS EQUIVALENTES DA REGIAO, E= *2,5* CM (Bancadas dos guichês)</t>
  </si>
  <si>
    <t xml:space="preserve"> 3.8 </t>
  </si>
  <si>
    <t xml:space="preserve"> 17.01.020 </t>
  </si>
  <si>
    <t>Requadros e recomposições em argamassa (Guichês e esquadrias)</t>
  </si>
  <si>
    <t xml:space="preserve"> 3.9 </t>
  </si>
  <si>
    <t xml:space="preserve"> 94581 </t>
  </si>
  <si>
    <t>JANELA DE ALUMÍNIO MAXIM-AR, FIXAÇÃO COM ARGAMASSA, COM VIDROS, PADRONIZADA. AF_07/2016</t>
  </si>
  <si>
    <t xml:space="preserve"> 3.10 </t>
  </si>
  <si>
    <t xml:space="preserve"> 24.02.450 </t>
  </si>
  <si>
    <t>GRADE DE PROTEÇÃO PARA CAIXILHOS</t>
  </si>
  <si>
    <t xml:space="preserve"> 3.11 </t>
  </si>
  <si>
    <t xml:space="preserve"> 102163 </t>
  </si>
  <si>
    <t>INSTALAÇÃO DE VIDRO LISO FUME, E = 4 MM, EM ESQUADRIA DE ALUMÍNIO, FIXADO COM BAGUETE. (Vitrôs quebrados)</t>
  </si>
  <si>
    <t xml:space="preserve"> 3.12 </t>
  </si>
  <si>
    <t xml:space="preserve"> 100701 </t>
  </si>
  <si>
    <t>PORTA DE FERRO, DE ABRIR, TIPO GRADE COM CHAPA, COM GUARNIÇÕES. (portas de acesso externo)</t>
  </si>
  <si>
    <t xml:space="preserve"> 3.13 </t>
  </si>
  <si>
    <t xml:space="preserve"> 90830 </t>
  </si>
  <si>
    <t>FECHADURA REFORÇADA COM CILINDRO, PORTAS EXTERNAS, COMPLETA, ACABAMENTO PADRÃO MÉDIO, INCLUSO EXECUÇÃO DE FURO - FORNECIMENTO E INSTALAÇÃO.</t>
  </si>
  <si>
    <t xml:space="preserve"> 4 </t>
  </si>
  <si>
    <t>INSTALAÇÕES HIDRÁULICAS</t>
  </si>
  <si>
    <t xml:space="preserve"> 4.1 </t>
  </si>
  <si>
    <t xml:space="preserve"> 46.01.020 </t>
  </si>
  <si>
    <t>TUBO DE PVC RÍGIDO SOLDÁVEL MARROM, DN= 25 MM, (3/4´), INCLUSIVE CONEXÕES</t>
  </si>
  <si>
    <t>m</t>
  </si>
  <si>
    <t xml:space="preserve"> 4.2 </t>
  </si>
  <si>
    <t xml:space="preserve"> 46.01.030 </t>
  </si>
  <si>
    <t>TUBO DE PVC RÍGIDO SOLDÁVEL MARROM, DN= 32 MM, (1´), INCLUSIVE CONEXÕES</t>
  </si>
  <si>
    <t xml:space="preserve"> 4.3 </t>
  </si>
  <si>
    <t xml:space="preserve"> 46.01.040 </t>
  </si>
  <si>
    <t>TUBO DE PVC RÍGIDO SOLDÁVEL MARROM, DN= 40 MM, (1 1/4´), INCLUSIVE CONEXÕES</t>
  </si>
  <si>
    <t xml:space="preserve"> 4.4 </t>
  </si>
  <si>
    <t xml:space="preserve"> 46.02.050 </t>
  </si>
  <si>
    <t>TUBO DE PVC RÍGIDO BRANCO PXB COM VIROLA E ANEL DE BORRACHA, LINHA ESGOTO SÉRIE NORMAL, DN= 50 MM, INCLUSIVE CONEXÕES</t>
  </si>
  <si>
    <t xml:space="preserve"> 4.5 </t>
  </si>
  <si>
    <t xml:space="preserve"> 46.02.060 </t>
  </si>
  <si>
    <t>TUBO DE PVC RÍGIDO BRANCO PXB COM VIROLA E ANEL DE BORRACHA, LINHA ESGOTO SÉRIE NORMAL, DN= 75 MM, INCLUSIVE CONEXÕES</t>
  </si>
  <si>
    <t xml:space="preserve"> 4.6 </t>
  </si>
  <si>
    <t xml:space="preserve"> 46.02.070 </t>
  </si>
  <si>
    <t>TUBO DE PVC RÍGIDO BRANCO PXB COM VIROLA E ANEL DE BORRACHA, LINHA ESGOTO SÉRIE NORMAL, DN= 100 MM, INCLUSIVE CONEXÕES</t>
  </si>
  <si>
    <t xml:space="preserve"> 4.7 </t>
  </si>
  <si>
    <t xml:space="preserve"> 72685 </t>
  </si>
  <si>
    <t>RALO SIFONADO DE PVC 100X100MM COM TAMPA ESCAMOTEÁVEL - FORNECIMENTO E INSTALACAO</t>
  </si>
  <si>
    <t xml:space="preserve"> 4.8 </t>
  </si>
  <si>
    <t xml:space="preserve"> 46.10.020 </t>
  </si>
  <si>
    <t>TUBO DE COBRE CLASSE A, DN= 22MM (3/4´), INCLUSIVE CONEXÕES</t>
  </si>
  <si>
    <t xml:space="preserve"> 4.9 </t>
  </si>
  <si>
    <t xml:space="preserve"> 86935 </t>
  </si>
  <si>
    <t>CUBA DE EMBUTIR DE AÇO INOXIDÁVEL MÉDIA, INCLUSO VÁLVULA TIPO AMERICANA EM METAL CROMADO E SIFÃO FLEXÍVEL EM PVC - FORNECIMENTO E INSTALAÇÃO. AF_01/2020</t>
  </si>
  <si>
    <t xml:space="preserve"> 4.10 </t>
  </si>
  <si>
    <t xml:space="preserve"> 44.03.300 </t>
  </si>
  <si>
    <t>TORNEIRA CLÍNICA COM VOLANTE TIPO ALAVANCA</t>
  </si>
  <si>
    <t>un</t>
  </si>
  <si>
    <t xml:space="preserve"> 4.11 </t>
  </si>
  <si>
    <t xml:space="preserve"> 16.19.099 </t>
  </si>
  <si>
    <t>FDE</t>
  </si>
  <si>
    <t>SERVIÇOS - REVISÃO HIDRÁULICA</t>
  </si>
  <si>
    <t>MV</t>
  </si>
  <si>
    <t xml:space="preserve"> 4.12 </t>
  </si>
  <si>
    <t xml:space="preserve"> 95471 </t>
  </si>
  <si>
    <t>VASO SANITARIO SIFONADO CONVENCIONAL PARA PCD SEM FURO FRONTAL COM LOUÇA BRANCA SEM ASSENTO - FORNECIMENTO E INSTALAÇÃO. AF_01/2020</t>
  </si>
  <si>
    <t xml:space="preserve"> 4.13 </t>
  </si>
  <si>
    <t xml:space="preserve"> 44.01.240 </t>
  </si>
  <si>
    <t>LAVATÓRIO EM LOUÇA COM COLUNA SUSPENSA</t>
  </si>
  <si>
    <t xml:space="preserve"> 4.14 </t>
  </si>
  <si>
    <t xml:space="preserve"> 100872 </t>
  </si>
  <si>
    <t>BARRA DE APOIO RETA, EM ALUMINIO, COMPRIMENTO 80 CM, FIXADA NA PAREDE - FORNECIMENTO E INSTALAÇÃO. AF_01/2020</t>
  </si>
  <si>
    <t xml:space="preserve"> 4.15 </t>
  </si>
  <si>
    <t xml:space="preserve"> 17005020 </t>
  </si>
  <si>
    <t>BARRA DE APOIO PARA DEFICIENTES L=45 CM (BARRAS COM DIÂMETRO ENTRE 3,0 E 4,5CM)</t>
  </si>
  <si>
    <t xml:space="preserve"> 4.16 </t>
  </si>
  <si>
    <t xml:space="preserve"> 052625 </t>
  </si>
  <si>
    <t>PTO AGUA FRIA PVC SOLDA P/ BEBEDOURO + ABERT E CHUMB RASGO</t>
  </si>
  <si>
    <t xml:space="preserve"> 4.17 </t>
  </si>
  <si>
    <t xml:space="preserve"> 202326 </t>
  </si>
  <si>
    <t>BEBEDOURO DE PRESSAO ACESSIVEL SUSPENSO EM INOX C/ BRAILLE</t>
  </si>
  <si>
    <t xml:space="preserve"> 5 </t>
  </si>
  <si>
    <t>INSTALAÇÕES ELÉTRICAS</t>
  </si>
  <si>
    <t xml:space="preserve"> 5.1 </t>
  </si>
  <si>
    <t xml:space="preserve"> 101873 </t>
  </si>
  <si>
    <t>QUADRO DE DISTRIBUIÇÃO DE LUZ EM PVC PARA 12 DISJUNTORES - FORNECIMENTO E INSTALAÇÃO. AF_07/2025</t>
  </si>
  <si>
    <t xml:space="preserve"> 5.2 </t>
  </si>
  <si>
    <t xml:space="preserve"> 37.13.800 </t>
  </si>
  <si>
    <t>MINI-DISJUNTOR TERMOMAGNÉTICO, UNIPOLAR 127/220 V, CORRENTE DE 10 A ATÉ 32 A</t>
  </si>
  <si>
    <t xml:space="preserve"> 5.3 </t>
  </si>
  <si>
    <t xml:space="preserve"> 37.13.630 </t>
  </si>
  <si>
    <t>DISJUNTOR TERMOMAGNÉTICO, BIPOLAR 220/380 V, CORRENTE DE 10 A ATÉ 50 A</t>
  </si>
  <si>
    <t xml:space="preserve"> 5.4 </t>
  </si>
  <si>
    <t xml:space="preserve"> 40.07.010 </t>
  </si>
  <si>
    <t>CAIXA EM PVC DE 4´ X 2´</t>
  </si>
  <si>
    <t xml:space="preserve"> 5.5 </t>
  </si>
  <si>
    <t xml:space="preserve"> 40.07.020 </t>
  </si>
  <si>
    <t>CAIXA EM PVC DE 4´ X 4´</t>
  </si>
  <si>
    <t xml:space="preserve"> 5.6 </t>
  </si>
  <si>
    <t xml:space="preserve"> 39.02.010 </t>
  </si>
  <si>
    <t>CABO DE COBRE DE 1,5 MM², ISOLAMENTO 750 V - ISOLAÇÃO EM PVC 70°C</t>
  </si>
  <si>
    <t xml:space="preserve"> 5.7 </t>
  </si>
  <si>
    <t xml:space="preserve"> 39.02.016 </t>
  </si>
  <si>
    <t>CABO DE COBRE DE 2,5 MM², ISOLAMENTO 750 V - ISOLAÇÃO EM PVC 70°C</t>
  </si>
  <si>
    <t xml:space="preserve"> 5.8 </t>
  </si>
  <si>
    <t xml:space="preserve"> 39.02.020 </t>
  </si>
  <si>
    <t>CABO DE COBRE DE 4 MM², ISOLAMENTO 750 V - ISOLAÇÃO EM PVC 70°C</t>
  </si>
  <si>
    <t xml:space="preserve"> 5.9 </t>
  </si>
  <si>
    <t xml:space="preserve"> 39.02.030 </t>
  </si>
  <si>
    <t>CABO DE COBRE DE 6 MM², ISOLAMENTO 750 V - ISOLAÇÃO EM PVC 70°C</t>
  </si>
  <si>
    <t xml:space="preserve"> 5.10 </t>
  </si>
  <si>
    <t xml:space="preserve"> 39.21.060 </t>
  </si>
  <si>
    <t>CABO DE COBRE FLEXÍVEL DE 16 MM², ISOLAMENTO 0,6/1KV - ISOLAÇÃO HEPR 90°C</t>
  </si>
  <si>
    <t xml:space="preserve"> 5.11 </t>
  </si>
  <si>
    <t xml:space="preserve"> 38.19.030 </t>
  </si>
  <si>
    <t>ELETRODUTO DE PVC CORRUGADO FLEXÍVEL LEVE, DIÂMETRO EXTERNO DE 25 MM</t>
  </si>
  <si>
    <t xml:space="preserve"> 5.12 </t>
  </si>
  <si>
    <t xml:space="preserve"> 38.19.040 </t>
  </si>
  <si>
    <t>ELETRODUTO DE PVC CORRUGADO FLEXÍVEL LEVE, DIÂMETRO EXTERNO DE 32 MM</t>
  </si>
  <si>
    <t xml:space="preserve"> 5.13 </t>
  </si>
  <si>
    <t xml:space="preserve"> 40.05.020 </t>
  </si>
  <si>
    <t>INTERRUPTOR COM 1 TECLA SIMPLES E PLACA</t>
  </si>
  <si>
    <t>cj</t>
  </si>
  <si>
    <t xml:space="preserve"> 5.14 </t>
  </si>
  <si>
    <t xml:space="preserve"> 40.05.080 </t>
  </si>
  <si>
    <t>INTERRUPTOR COM 1 TECLA PARALELO E PLACA</t>
  </si>
  <si>
    <t xml:space="preserve"> 5.15 </t>
  </si>
  <si>
    <t xml:space="preserve"> 40.04.450 </t>
  </si>
  <si>
    <t>TOMADA 2P+T DE 10 A - 250 V, COMPLETA</t>
  </si>
  <si>
    <t xml:space="preserve"> 5.16 </t>
  </si>
  <si>
    <t xml:space="preserve"> 40.04.460 </t>
  </si>
  <si>
    <t>TOMADA 2P+T DE 20 A - 250 V, COMPLETA</t>
  </si>
  <si>
    <t xml:space="preserve"> 5.17 </t>
  </si>
  <si>
    <t xml:space="preserve"> 9009121 </t>
  </si>
  <si>
    <t>LUMINÁRIA RETANGULAR DE SOBREPOR COM ALETAS DE ALUMÍNIO PARA 2 LÂMPADAS TUBULARES DE LED 9/10W</t>
  </si>
  <si>
    <t xml:space="preserve"> 5.18 </t>
  </si>
  <si>
    <t xml:space="preserve"> 105554 </t>
  </si>
  <si>
    <t>LÂMPADA TUBULAR LED 9/10W SEM SOQUETE - FORNECIMENTO E INSTALAÇÃO. AF_09/2024</t>
  </si>
  <si>
    <t xml:space="preserve"> 5.19 </t>
  </si>
  <si>
    <t xml:space="preserve"> 41.14.530 </t>
  </si>
  <si>
    <t>LUMINÁRIA REDONDA DE SOBREPOR COM DIFUSOR EM VIDRO TEMPERADO JATEADO PARA 1 OU 2 LÂMPADAS FLUORESCENTES COMPACTAS DE 18 W/26 W</t>
  </si>
  <si>
    <t xml:space="preserve"> 5.20 </t>
  </si>
  <si>
    <t xml:space="preserve"> 41.02.580 </t>
  </si>
  <si>
    <t>LÂMPADA LED 13,5W, COM BASE E-27, 1400 ATÉ 1510 LM</t>
  </si>
  <si>
    <t xml:space="preserve"> 5.21 </t>
  </si>
  <si>
    <t xml:space="preserve"> 068807 </t>
  </si>
  <si>
    <t>PONTO DE ANTENA TV POR ASSINATURA CAIXA 4x4 COMPLETA</t>
  </si>
  <si>
    <t xml:space="preserve"> 5.22 </t>
  </si>
  <si>
    <t xml:space="preserve"> 40.04.096 </t>
  </si>
  <si>
    <t>TOMADA RJ 45 PARA REDE DE DADOS, COM PLACA</t>
  </si>
  <si>
    <t xml:space="preserve"> 5.23 </t>
  </si>
  <si>
    <t xml:space="preserve"> 98299 </t>
  </si>
  <si>
    <t>CABO ELETRÔNICO CATEGORIA 6A, INSTALADO EM EDIFICAÇÃO INSTITUCIONAL - FORNECIMENTO E INSTALAÇÃO COMPLETA.</t>
  </si>
  <si>
    <t xml:space="preserve"> 5.24 </t>
  </si>
  <si>
    <t xml:space="preserve"> 9090017 </t>
  </si>
  <si>
    <t>SWITCH - 24 PORTAS - INSTALADO</t>
  </si>
  <si>
    <t xml:space="preserve"> 5.25 </t>
  </si>
  <si>
    <t xml:space="preserve"> 060001 </t>
  </si>
  <si>
    <t>REVISAO INSTALACOES ELETRICAS/LUMINARIAS</t>
  </si>
  <si>
    <t xml:space="preserve"> 5.26 </t>
  </si>
  <si>
    <t xml:space="preserve"> 103248 </t>
  </si>
  <si>
    <t>AR CONDICIONADO SPLIT ON/OFF, HI-WALL (PAREDE), 12000 BTUS/H, CICLO FRIO - FORNECIMENTO E INSTALAÇÃO. AF_11/2021_PE</t>
  </si>
  <si>
    <t xml:space="preserve"> 5.27 </t>
  </si>
  <si>
    <t xml:space="preserve"> 103245 </t>
  </si>
  <si>
    <t>AR CONDICIONADO SPLIT ON/OFF, HI-WALL (PAREDE), 9000 BTUS/H, CICLO FRIO - FORNECIMENTO E INSTALAÇÃO. AF_11/2021_PE</t>
  </si>
  <si>
    <t xml:space="preserve"> 6 </t>
  </si>
  <si>
    <t>COBERTURA</t>
  </si>
  <si>
    <t xml:space="preserve"> 6.1 </t>
  </si>
  <si>
    <t xml:space="preserve"> 94218 </t>
  </si>
  <si>
    <t>TELHAMENTO COM TELHA ESTRUTURAL DE FIBROCIMENTO E= 8 MM, COM ATÉ 2 ÁGUAS, INCLUSO IÇAMENTO. (Ampliação de banheiro)</t>
  </si>
  <si>
    <t xml:space="preserve"> 6.2 </t>
  </si>
  <si>
    <t xml:space="preserve"> 16.33.102 </t>
  </si>
  <si>
    <t>CALHA, RUFO, AFINS EM CHAPA GALVANIZADA Nº 26 - CORTE 0,50 M</t>
  </si>
  <si>
    <t xml:space="preserve"> 6.3 </t>
  </si>
  <si>
    <t xml:space="preserve"> 89578 </t>
  </si>
  <si>
    <t>TUBO PVC, SÉRIE R, ÁGUA PLUVIAL, DN 100 MM, FORNECIDO E INSTALADO EM CONDUTORES VERTICAIS DE ÁGUAS PLUVIAIS. AF_06/2022</t>
  </si>
  <si>
    <t xml:space="preserve"> 6.4 </t>
  </si>
  <si>
    <t xml:space="preserve"> 100113 </t>
  </si>
  <si>
    <t>COBERTURA EM CHAPA POLICARBONATO ALVEOLAR 10mm</t>
  </si>
  <si>
    <t xml:space="preserve"> 7 </t>
  </si>
  <si>
    <t>REVESTIMENTO</t>
  </si>
  <si>
    <t xml:space="preserve"> 7.1 </t>
  </si>
  <si>
    <t xml:space="preserve"> 32.17.030 </t>
  </si>
  <si>
    <t>IMPERMEABILIZAÇÃO EM ARGAMASSA POLIMÉRICA PARA UMIDADE E ÁGUA DE PERCOLAÇÃO (h= 50cm)</t>
  </si>
  <si>
    <t xml:space="preserve"> 7.2 </t>
  </si>
  <si>
    <t xml:space="preserve"> 87247 </t>
  </si>
  <si>
    <t>REVESTIMENTO CERÂMICO PARA PISO COM PLACAS TIPO ESMALTADA DE DIMENSÕES 35X35 CM APLICADA EM AMBIENTES DE ÁREA ENTRE 5 M2 E 10 M2. AF_02/2023_PE</t>
  </si>
  <si>
    <t xml:space="preserve"> 7.3 </t>
  </si>
  <si>
    <t xml:space="preserve"> 44.02.062 </t>
  </si>
  <si>
    <t>TAMPO/BANCADA EM GRANITO, COM FRONTÃO, ESPESSURA DE 2 CM, ACABAMENTO POLIDO</t>
  </si>
  <si>
    <t xml:space="preserve"> 8 </t>
  </si>
  <si>
    <t>PISO</t>
  </si>
  <si>
    <t xml:space="preserve"> 8.1 </t>
  </si>
  <si>
    <t xml:space="preserve"> 17.01.050 </t>
  </si>
  <si>
    <t>REGULARIZAÇÃO DE PISO COM NATA DE CIMENTO</t>
  </si>
  <si>
    <t xml:space="preserve"> 8.2 </t>
  </si>
  <si>
    <t xml:space="preserve"> 87262 </t>
  </si>
  <si>
    <t>REVESTIMENTO CERÂMICO PARA PISO COM PLACAS TIPO PORCELANATO DE DIMENSÕES 60X60 CM.</t>
  </si>
  <si>
    <t xml:space="preserve"> 8.3 </t>
  </si>
  <si>
    <t xml:space="preserve"> 13.05.023 </t>
  </si>
  <si>
    <t>RODAPE  PORCELANATO TECNICO 7CM</t>
  </si>
  <si>
    <t xml:space="preserve"> 8.4 </t>
  </si>
  <si>
    <t xml:space="preserve"> 30.04.020 </t>
  </si>
  <si>
    <t>REVESTIMENTO SINTÉTICO DE BORRACHA OU PVC COLORIDO, PARA SINALIZAÇÃO TÁTIL DE ALERTA / DIRECIONAL - COLADO</t>
  </si>
  <si>
    <t xml:space="preserve"> 8.5 </t>
  </si>
  <si>
    <t xml:space="preserve"> 101091 </t>
  </si>
  <si>
    <t>PISO TATÍL EM LADRILHO HIDRÁULICO APLICADO EM AMBIENTES EXTERNOS.</t>
  </si>
  <si>
    <t xml:space="preserve"> 8.6 </t>
  </si>
  <si>
    <t xml:space="preserve"> 98689 </t>
  </si>
  <si>
    <t>SOLEIRA EM GRANITO, LARGURA 15 CM, ESPESSURA 2,0 CM. AF_09/2020</t>
  </si>
  <si>
    <t xml:space="preserve"> 8.7 </t>
  </si>
  <si>
    <t xml:space="preserve"> 103913 </t>
  </si>
  <si>
    <t>EXECUÇÃO DE PISO INDUSTRIAL DE CONCRETO ARMADO, FCK = 20 MPA, ESPESSURA DE 12,0 CM. (rampa de acesso veículos)</t>
  </si>
  <si>
    <t xml:space="preserve"> 9 </t>
  </si>
  <si>
    <t>PINTURA</t>
  </si>
  <si>
    <t xml:space="preserve"> 9.1 </t>
  </si>
  <si>
    <t xml:space="preserve"> 03.10.140 </t>
  </si>
  <si>
    <t>Preparo das paredes internas e forro para pintura, inclusive lixamento.</t>
  </si>
  <si>
    <t xml:space="preserve"> 9.2 </t>
  </si>
  <si>
    <t xml:space="preserve"> 33.10.041 </t>
  </si>
  <si>
    <t>Barrado impermeável com esmalte acetinado (h = 2m), três demãos, cor a definir.</t>
  </si>
  <si>
    <t xml:space="preserve"> 9.3 </t>
  </si>
  <si>
    <t xml:space="preserve"> 33.02.060 </t>
  </si>
  <si>
    <t>MASSA CORRIDA A BASE DE PVA</t>
  </si>
  <si>
    <t xml:space="preserve"> 9.4 </t>
  </si>
  <si>
    <t xml:space="preserve"> 33.10.050 </t>
  </si>
  <si>
    <t>TINTA ACRÍLICA EM MASSA, INCLUSIVE PREPARO (Forros e paredes)</t>
  </si>
  <si>
    <t xml:space="preserve"> 9.5 </t>
  </si>
  <si>
    <t xml:space="preserve"> 88495 </t>
  </si>
  <si>
    <t>EMASSAMENTO COM MASSA LÁTEX, UMA DEMÃO, LIXAMENTO MANUAL. (Portas)</t>
  </si>
  <si>
    <t xml:space="preserve"> 9.6 </t>
  </si>
  <si>
    <t xml:space="preserve"> 33.12.011 </t>
  </si>
  <si>
    <t>ESMALTE À BASE DE ÁGUA EM MADEIRA, INCLUSIVE PREPARO COM LIXAMENTO</t>
  </si>
  <si>
    <t xml:space="preserve"> 9.7 </t>
  </si>
  <si>
    <t xml:space="preserve"> 104641 </t>
  </si>
  <si>
    <t>PINTURA LÁTEX ACRÍLICA ECONÔMICA, APLICAÇÃO MANUAL EM PAREDES, DUAS DEMÃOS. (Externa)</t>
  </si>
  <si>
    <t xml:space="preserve"> 9.8 </t>
  </si>
  <si>
    <t xml:space="preserve"> 100754 </t>
  </si>
  <si>
    <t>PINTURA COM TINTA ACRÍLICA DE ACABAMENTO APLICADA A ROLO OU PINCEL SOBRE SUPERFÍCIES METÁLICAS EXECUTADO EM OBRA (02 DEMÃOS). (Janelas, guarda corpo e portão)</t>
  </si>
  <si>
    <t xml:space="preserve"> 9.9 </t>
  </si>
  <si>
    <t xml:space="preserve"> 104642 </t>
  </si>
  <si>
    <t>PINTURA LÁTEX ACRÍLICA STANDARD, MOURÕES E MURETA, DUAS DEMÃOS.</t>
  </si>
  <si>
    <t xml:space="preserve"> 9.10 </t>
  </si>
  <si>
    <t xml:space="preserve"> 102500 </t>
  </si>
  <si>
    <t>PINTURA DE DEMARCAÇÃO DE VAGA COM TINTA ACRÍLICA, E = 10 CM, APLICAÇÃO MANUAL. AF_05/2021</t>
  </si>
  <si>
    <t xml:space="preserve"> 10 </t>
  </si>
  <si>
    <t>SISTEMA DE PREVENÇÃO E COMBATE À INCÊNDIO</t>
  </si>
  <si>
    <t xml:space="preserve"> 10.1 </t>
  </si>
  <si>
    <t xml:space="preserve"> 01.17.061 </t>
  </si>
  <si>
    <t>FORNECIMENTO DE AVCB/CLCB EMITIDO PELO CORPO DE BOMBEIROS, INCLUSIVE PROJETO SE NECESSÁRIO</t>
  </si>
  <si>
    <t xml:space="preserve"> 10.2 </t>
  </si>
  <si>
    <t xml:space="preserve"> 50.10.100 </t>
  </si>
  <si>
    <t>EXTINTOR MANUAL DE ÁGUA PRESSURIZADA - CAPACIDADE DE 10 LITROS</t>
  </si>
  <si>
    <t xml:space="preserve"> 10.3 </t>
  </si>
  <si>
    <t xml:space="preserve"> 50.10.060 </t>
  </si>
  <si>
    <t>EXTINTOR MANUAL DE PÓ QUÍMICO SECO BC - CAPACIDADE DE 8 KG</t>
  </si>
  <si>
    <t xml:space="preserve"> 10.4 </t>
  </si>
  <si>
    <t xml:space="preserve"> 50.10.140 </t>
  </si>
  <si>
    <t>EXTINTOR MANUAL DE GÁS CARBÔNICO 5 BC - CAPACIDADE DE 6 KG</t>
  </si>
  <si>
    <t xml:space="preserve"> 10.5 </t>
  </si>
  <si>
    <t xml:space="preserve"> 105555 </t>
  </si>
  <si>
    <t>BLOCO AUTÔNOMO DE ILUMINAÇÃO DE EMERGÊNCIA COM DOIS REFLETORES - FORNECIMENTO E INSTALAÇÃO. AF_09/2024</t>
  </si>
  <si>
    <t xml:space="preserve"> 10.6 </t>
  </si>
  <si>
    <t xml:space="preserve"> 97.02.194 </t>
  </si>
  <si>
    <t>PLACA DE SINALIZAÇÃO EM PVC FOTOLUMINESCENTE (150X150MM), COM INDICAÇÃO DE EQUIPAMENTOS DE COMBATE À INCÊNDIO E ALARME</t>
  </si>
  <si>
    <t xml:space="preserve"> 10.7 </t>
  </si>
  <si>
    <t xml:space="preserve"> 50.05.270 </t>
  </si>
  <si>
    <t>CENTRAL DE DETECÇÃO E ALARME DE INCÊNDIO COMPLETA, AUTONOMIA DE 1 HORA PARA 12 LAÇOS, 220 V/12 V</t>
  </si>
  <si>
    <t xml:space="preserve"> 10.8 </t>
  </si>
  <si>
    <t xml:space="preserve"> 50.05.230 </t>
  </si>
  <si>
    <t>SIRENE AUDIOVISUAL TIPO ENDEREÇÁVEL</t>
  </si>
  <si>
    <t xml:space="preserve"> 10.9 </t>
  </si>
  <si>
    <t xml:space="preserve"> 50.05.450 </t>
  </si>
  <si>
    <t>ACIONADOR MANUAL QUEBRA-VIDRO ENDEREÇÁVEL</t>
  </si>
  <si>
    <t xml:space="preserve"> 10.10 </t>
  </si>
  <si>
    <t xml:space="preserve"> 38.04.060 </t>
  </si>
  <si>
    <t>ELETRODUTO GALVANIZADO CONFORME NBR13057 -  1´ COM ACESSÓRIOS</t>
  </si>
  <si>
    <t xml:space="preserve"> 10.11 </t>
  </si>
  <si>
    <t xml:space="preserve"> 11 </t>
  </si>
  <si>
    <t>DRENAGEM</t>
  </si>
  <si>
    <t xml:space="preserve"> 11.1 </t>
  </si>
  <si>
    <t xml:space="preserve"> 06.01.020 </t>
  </si>
  <si>
    <t>ESCAVAÇÃO MANUAL EM SOLO DE 1ª E 2ª CATEGORIA EM CAMPO ABERTO</t>
  </si>
  <si>
    <t xml:space="preserve"> 11.2 </t>
  </si>
  <si>
    <t xml:space="preserve"> 46.05.020 </t>
  </si>
  <si>
    <t>TUBO PVC RÍGIDO, TIPO COLETOR ESGOTO, JUNTA ELÁSTICA, DN= 100 MM, INCLUSIVE CONEXÕES</t>
  </si>
  <si>
    <t xml:space="preserve"> 11.3 </t>
  </si>
  <si>
    <t xml:space="preserve"> 46.05.040 </t>
  </si>
  <si>
    <t>TUBO PVC RÍGIDO, TIPO COLETOR ESGOTO, JUNTA ELÁSTICA, DN= 150 MM, INCLUSIVE CONEXÕES</t>
  </si>
  <si>
    <t xml:space="preserve"> 11.4 </t>
  </si>
  <si>
    <t xml:space="preserve"> 06.11.040 </t>
  </si>
  <si>
    <t>REATERRO MANUAL APILOADO SEM CONTROLE DE COMPACTAÇÃO</t>
  </si>
  <si>
    <t xml:space="preserve"> 11.5 </t>
  </si>
  <si>
    <t xml:space="preserve"> 01.08.052 </t>
  </si>
  <si>
    <t>CAIXA DE LIGACAO OU INSPECAO COM TAMPA DE CONCRETO ARMADO</t>
  </si>
  <si>
    <t xml:space="preserve"> 11.6 </t>
  </si>
  <si>
    <t xml:space="preserve"> 103002 </t>
  </si>
  <si>
    <t>GRELHA DE FERRO FUNDIDO SIMPLES COM REQUADRO, 200 X 1000 MM, ASSENTADA COM ARGAMASSA 1 : 3 CIMENTO: AREIA - FORNECIMENTO E INSTALAÇÃO. AF_05/2025</t>
  </si>
  <si>
    <t xml:space="preserve"> 12 </t>
  </si>
  <si>
    <t>SERVIÇOS COMPLEMENTARES</t>
  </si>
  <si>
    <t xml:space="preserve"> 12.1 </t>
  </si>
  <si>
    <t xml:space="preserve"> 98522 </t>
  </si>
  <si>
    <t>ALAMBRADO EM MOURÕES DE CONCRETO, COM TELA DE ARAME GALVANIZADO (INCLUSIVE MURETA EM CONCRETO). AF_05/2018</t>
  </si>
  <si>
    <t xml:space="preserve"> 12.2 </t>
  </si>
  <si>
    <t xml:space="preserve"> 17070001 </t>
  </si>
  <si>
    <t>RECOLOCAÇÃO DE TELA, TIRANTE E ARAME FARPADO EM ALAMBRADO (Revisão Geral de alambrados)</t>
  </si>
  <si>
    <t xml:space="preserve"> 12.3 </t>
  </si>
  <si>
    <t xml:space="preserve"> 06.03.064 </t>
  </si>
  <si>
    <t>GUARDA-CORPO TUBULAR FORNECIDO E INSTALADO (Recuperação de todos os trechos danificados)</t>
  </si>
  <si>
    <t xml:space="preserve"> 12.4 </t>
  </si>
  <si>
    <t xml:space="preserve"> 172882 </t>
  </si>
  <si>
    <t>RAMPA PARA DEFICIENTE FISICO EM CIMENTADO INCLUSIVE BASE (Acesso à ampliação)</t>
  </si>
  <si>
    <t xml:space="preserve"> 12.5 </t>
  </si>
  <si>
    <t>Regularização da escada de entrada</t>
  </si>
  <si>
    <t xml:space="preserve"> 12.6 </t>
  </si>
  <si>
    <t xml:space="preserve"> 9537 </t>
  </si>
  <si>
    <t>LIMPEZA FINAL DA OBRA</t>
  </si>
  <si>
    <t>Modelo de Proposta</t>
  </si>
  <si>
    <t xml:space="preserve"> OBRA: CONCLUSÃO DA REFORMA USF VALE DO SOL “DR. EUCLÍDES CROCCE”</t>
  </si>
  <si>
    <t xml:space="preserve"> LOCAL: AV. CARLOS DE ANGELI, 350 - PARQUE RES. VALE DO SOL, ARARAQUARA - 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</si>
</sst>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%"/>
  </numFmts>
  <fonts count="17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2"/>
      <name val="Arial"/>
      <family val="1"/>
    </font>
  </fonts>
  <fills count="1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5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n">
        <color rgb="FFCCCCCC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center" vertical="top" wrapText="1"/>
    </xf>
    <xf numFmtId="0" fontId="3" fillId="4" borderId="3" xfId="0" applyFont="1" applyFill="1" applyBorder="1" applyAlignment="1">
      <alignment horizontal="right" vertical="top" wrapText="1"/>
    </xf>
    <xf numFmtId="0" fontId="4" fillId="5" borderId="4" xfId="0" applyFont="1" applyFill="1" applyBorder="1" applyAlignment="1">
      <alignment horizontal="left" vertical="top" wrapText="1"/>
    </xf>
    <xf numFmtId="0" fontId="5" fillId="6" borderId="5" xfId="0" applyFont="1" applyFill="1" applyBorder="1" applyAlignment="1">
      <alignment horizontal="center" vertical="top" wrapText="1"/>
    </xf>
    <xf numFmtId="0" fontId="6" fillId="7" borderId="6" xfId="0" applyFont="1" applyFill="1" applyBorder="1" applyAlignment="1">
      <alignment horizontal="right" vertical="top" wrapText="1"/>
    </xf>
    <xf numFmtId="4" fontId="7" fillId="8" borderId="7" xfId="0" applyNumberFormat="1" applyFont="1" applyFill="1" applyBorder="1" applyAlignment="1">
      <alignment horizontal="right" vertical="top" wrapText="1"/>
    </xf>
    <xf numFmtId="164" fontId="8" fillId="9" borderId="8" xfId="0" applyNumberFormat="1" applyFont="1" applyFill="1" applyBorder="1" applyAlignment="1">
      <alignment horizontal="right" vertical="top" wrapText="1"/>
    </xf>
    <xf numFmtId="0" fontId="9" fillId="10" borderId="9" xfId="0" applyFont="1" applyFill="1" applyBorder="1" applyAlignment="1">
      <alignment horizontal="left" vertical="top" wrapText="1"/>
    </xf>
    <xf numFmtId="0" fontId="10" fillId="11" borderId="10" xfId="0" applyFont="1" applyFill="1" applyBorder="1" applyAlignment="1">
      <alignment horizontal="center" vertical="top" wrapText="1"/>
    </xf>
    <xf numFmtId="0" fontId="11" fillId="12" borderId="11" xfId="0" applyFont="1" applyFill="1" applyBorder="1" applyAlignment="1">
      <alignment horizontal="right" vertical="top" wrapText="1"/>
    </xf>
    <xf numFmtId="4" fontId="12" fillId="13" borderId="12" xfId="0" applyNumberFormat="1" applyFont="1" applyFill="1" applyBorder="1" applyAlignment="1">
      <alignment horizontal="right" vertical="top" wrapText="1"/>
    </xf>
    <xf numFmtId="164" fontId="13" fillId="14" borderId="13" xfId="0" applyNumberFormat="1" applyFont="1" applyFill="1" applyBorder="1" applyAlignment="1">
      <alignment horizontal="right" vertical="top" wrapText="1"/>
    </xf>
    <xf numFmtId="0" fontId="14" fillId="15" borderId="0" xfId="0" applyFont="1" applyFill="1" applyAlignment="1">
      <alignment horizontal="left" vertical="top" wrapText="1"/>
    </xf>
    <xf numFmtId="164" fontId="15" fillId="17" borderId="0" xfId="0" applyNumberFormat="1" applyFont="1" applyFill="1" applyAlignment="1">
      <alignment horizontal="right" vertical="top" wrapText="1"/>
    </xf>
    <xf numFmtId="0" fontId="14" fillId="15" borderId="0" xfId="0" applyFont="1" applyFill="1" applyAlignment="1">
      <alignment horizontal="left" vertical="top" wrapText="1"/>
    </xf>
    <xf numFmtId="0" fontId="16" fillId="15" borderId="14" xfId="0" applyFont="1" applyFill="1" applyBorder="1" applyAlignment="1">
      <alignment horizontal="center" vertical="top" wrapText="1"/>
    </xf>
    <xf numFmtId="0" fontId="1" fillId="17" borderId="0" xfId="0" applyFont="1" applyFill="1" applyAlignment="1">
      <alignment horizontal="justify" vertical="top" wrapText="1"/>
    </xf>
    <xf numFmtId="0" fontId="1" fillId="17" borderId="0" xfId="0" applyFont="1" applyFill="1" applyAlignment="1">
      <alignment horizontal="justify" vertical="center" wrapText="1"/>
    </xf>
    <xf numFmtId="0" fontId="16" fillId="15" borderId="0" xfId="0" applyFont="1" applyFill="1" applyAlignment="1">
      <alignment horizontal="center" vertical="center" wrapText="1"/>
    </xf>
    <xf numFmtId="4" fontId="16" fillId="16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676275</xdr:colOff>
      <xdr:row>0</xdr:row>
      <xdr:rowOff>38099</xdr:rowOff>
    </xdr:from>
    <xdr:to>
      <xdr:col>1</xdr:col>
      <xdr:colOff>952500</xdr:colOff>
      <xdr:row>1</xdr:row>
      <xdr:rowOff>618407</xdr:rowOff>
    </xdr:to>
    <xdr:pic>
      <xdr:nvPicPr>
        <xdr:cNvPr id="2" name="Imagem 5">
          <a:extLst>
            <a:ext uri="{FF2B5EF4-FFF2-40B4-BE49-F238E27FC236}">
              <a16:creationId xmlns:a16="http://schemas.microsoft.com/office/drawing/2014/main" id="{71D68650-4756-4FE4-B3A5-427E4AEA6E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38099"/>
          <a:ext cx="1266825" cy="1275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34"/>
  <sheetViews>
    <sheetView tabSelected="1" showWhiteSpace="0" workbookViewId="0">
      <selection activeCell="M11" sqref="M11"/>
    </sheetView>
  </sheetViews>
  <sheetFormatPr defaultRowHeight="14.25" x14ac:dyDescent="0.2"/>
  <cols>
    <col min="1" max="2" width="13" bestFit="1" customWidth="1"/>
    <col min="3" max="3" width="13.25" bestFit="1" customWidth="1"/>
    <col min="4" max="4" width="60" bestFit="1" customWidth="1"/>
    <col min="5" max="5" width="8" bestFit="1" customWidth="1"/>
    <col min="6" max="11" width="13" bestFit="1" customWidth="1"/>
  </cols>
  <sheetData>
    <row r="1" spans="1:10" ht="54.75" customHeight="1" x14ac:dyDescent="0.2">
      <c r="A1" s="14"/>
      <c r="B1" s="14"/>
      <c r="C1" s="14"/>
      <c r="D1" s="18" t="s">
        <v>403</v>
      </c>
      <c r="E1" s="14"/>
      <c r="F1" s="14"/>
      <c r="G1" s="14"/>
      <c r="H1" s="20" t="s">
        <v>0</v>
      </c>
      <c r="I1" s="20"/>
      <c r="J1" s="21">
        <f>I5 + I15 + I21 + I35 + I53 + I81 + I86 + I90 + I98 + I109 + I121 + I128</f>
        <v>0</v>
      </c>
    </row>
    <row r="2" spans="1:10" ht="54.75" customHeight="1" x14ac:dyDescent="0.2">
      <c r="A2" s="14"/>
      <c r="B2" s="14"/>
      <c r="C2" s="14"/>
      <c r="D2" s="19" t="s">
        <v>404</v>
      </c>
      <c r="E2" s="14"/>
      <c r="F2" s="14"/>
      <c r="G2" s="14"/>
      <c r="H2" s="20"/>
      <c r="I2" s="20"/>
      <c r="J2" s="21"/>
    </row>
    <row r="3" spans="1:10" ht="20.100000000000001" customHeight="1" x14ac:dyDescent="0.2">
      <c r="A3" s="14"/>
      <c r="B3" s="14"/>
      <c r="C3" s="14"/>
      <c r="D3" s="17" t="s">
        <v>402</v>
      </c>
      <c r="E3" s="17"/>
      <c r="F3" s="17"/>
      <c r="G3" s="14"/>
      <c r="H3" s="16" t="s">
        <v>1</v>
      </c>
      <c r="I3" s="16"/>
      <c r="J3" s="15">
        <v>0.27</v>
      </c>
    </row>
    <row r="4" spans="1:10" ht="30" customHeight="1" x14ac:dyDescent="0.2">
      <c r="A4" s="1" t="s">
        <v>2</v>
      </c>
      <c r="B4" s="3" t="s">
        <v>3</v>
      </c>
      <c r="C4" s="1" t="s">
        <v>4</v>
      </c>
      <c r="D4" s="1" t="s">
        <v>5</v>
      </c>
      <c r="E4" s="2" t="s">
        <v>6</v>
      </c>
      <c r="F4" s="3" t="s">
        <v>7</v>
      </c>
      <c r="G4" s="3" t="s">
        <v>8</v>
      </c>
      <c r="H4" s="3" t="s">
        <v>9</v>
      </c>
      <c r="I4" s="3" t="s">
        <v>10</v>
      </c>
      <c r="J4" s="3" t="s">
        <v>11</v>
      </c>
    </row>
    <row r="5" spans="1:10" ht="24" customHeight="1" x14ac:dyDescent="0.2">
      <c r="A5" s="4" t="s">
        <v>12</v>
      </c>
      <c r="B5" s="4" t="s">
        <v>13</v>
      </c>
      <c r="C5" s="4"/>
      <c r="D5" s="4" t="s">
        <v>14</v>
      </c>
      <c r="E5" s="5"/>
      <c r="F5" s="6">
        <v>1</v>
      </c>
      <c r="G5" s="6"/>
      <c r="H5" s="7">
        <f>I6 + I7 + I8 + I9 + I10 + I11 + I12 + I13 + I14</f>
        <v>0</v>
      </c>
      <c r="I5" s="7">
        <f t="shared" ref="I5:I36" si="0">ROUND(F5 * H5,2)</f>
        <v>0</v>
      </c>
      <c r="J5" s="8" t="e">
        <f>I5 / J1</f>
        <v>#DIV/0!</v>
      </c>
    </row>
    <row r="6" spans="1:10" ht="24" customHeight="1" x14ac:dyDescent="0.2">
      <c r="A6" s="9" t="s">
        <v>15</v>
      </c>
      <c r="B6" s="9" t="s">
        <v>16</v>
      </c>
      <c r="C6" s="9" t="s">
        <v>17</v>
      </c>
      <c r="D6" s="9" t="s">
        <v>18</v>
      </c>
      <c r="E6" s="10" t="s">
        <v>19</v>
      </c>
      <c r="F6" s="11">
        <v>6</v>
      </c>
      <c r="G6" s="12"/>
      <c r="H6" s="12">
        <f>ROUND(ROUND(G6 * J3, 2) + G6, 2)</f>
        <v>0</v>
      </c>
      <c r="I6" s="12">
        <f t="shared" si="0"/>
        <v>0</v>
      </c>
      <c r="J6" s="13" t="e">
        <f>I6 / J1</f>
        <v>#DIV/0!</v>
      </c>
    </row>
    <row r="7" spans="1:10" ht="26.1" customHeight="1" x14ac:dyDescent="0.2">
      <c r="A7" s="9" t="s">
        <v>20</v>
      </c>
      <c r="B7" s="9" t="s">
        <v>21</v>
      </c>
      <c r="C7" s="9" t="s">
        <v>17</v>
      </c>
      <c r="D7" s="9" t="s">
        <v>22</v>
      </c>
      <c r="E7" s="10" t="s">
        <v>23</v>
      </c>
      <c r="F7" s="11">
        <v>12</v>
      </c>
      <c r="G7" s="12"/>
      <c r="H7" s="12">
        <f>ROUND(ROUND(G7 * J3, 2) + G7, 2)</f>
        <v>0</v>
      </c>
      <c r="I7" s="12">
        <f t="shared" si="0"/>
        <v>0</v>
      </c>
      <c r="J7" s="13" t="e">
        <f>I7 / J1</f>
        <v>#DIV/0!</v>
      </c>
    </row>
    <row r="8" spans="1:10" ht="26.1" customHeight="1" x14ac:dyDescent="0.2">
      <c r="A8" s="9" t="s">
        <v>24</v>
      </c>
      <c r="B8" s="9" t="s">
        <v>25</v>
      </c>
      <c r="C8" s="9" t="s">
        <v>17</v>
      </c>
      <c r="D8" s="9" t="s">
        <v>26</v>
      </c>
      <c r="E8" s="10" t="s">
        <v>23</v>
      </c>
      <c r="F8" s="11">
        <v>12.77</v>
      </c>
      <c r="G8" s="12"/>
      <c r="H8" s="12">
        <f>ROUND(ROUND(G8 * J3, 2) + G8, 2)</f>
        <v>0</v>
      </c>
      <c r="I8" s="12">
        <f t="shared" si="0"/>
        <v>0</v>
      </c>
      <c r="J8" s="13" t="e">
        <f>I8 / J1</f>
        <v>#DIV/0!</v>
      </c>
    </row>
    <row r="9" spans="1:10" ht="26.1" customHeight="1" x14ac:dyDescent="0.2">
      <c r="A9" s="9" t="s">
        <v>27</v>
      </c>
      <c r="B9" s="9" t="s">
        <v>28</v>
      </c>
      <c r="C9" s="9" t="s">
        <v>17</v>
      </c>
      <c r="D9" s="9" t="s">
        <v>29</v>
      </c>
      <c r="E9" s="10" t="s">
        <v>19</v>
      </c>
      <c r="F9" s="11">
        <v>233.2</v>
      </c>
      <c r="G9" s="12"/>
      <c r="H9" s="12">
        <f>ROUND(ROUND(G9 * J3, 2) + G9, 2)</f>
        <v>0</v>
      </c>
      <c r="I9" s="12">
        <f t="shared" si="0"/>
        <v>0</v>
      </c>
      <c r="J9" s="13" t="e">
        <f>I9 / J1</f>
        <v>#DIV/0!</v>
      </c>
    </row>
    <row r="10" spans="1:10" ht="24" customHeight="1" x14ac:dyDescent="0.2">
      <c r="A10" s="9" t="s">
        <v>30</v>
      </c>
      <c r="B10" s="9" t="s">
        <v>31</v>
      </c>
      <c r="C10" s="9" t="s">
        <v>32</v>
      </c>
      <c r="D10" s="9" t="s">
        <v>33</v>
      </c>
      <c r="E10" s="10" t="s">
        <v>19</v>
      </c>
      <c r="F10" s="11">
        <v>3.67</v>
      </c>
      <c r="G10" s="12"/>
      <c r="H10" s="12">
        <f>ROUND(ROUND(G10 * J3, 2) + G10, 2)</f>
        <v>0</v>
      </c>
      <c r="I10" s="12">
        <f t="shared" si="0"/>
        <v>0</v>
      </c>
      <c r="J10" s="13" t="e">
        <f>I10 / J1</f>
        <v>#DIV/0!</v>
      </c>
    </row>
    <row r="11" spans="1:10" ht="24" customHeight="1" x14ac:dyDescent="0.2">
      <c r="A11" s="9" t="s">
        <v>34</v>
      </c>
      <c r="B11" s="9" t="s">
        <v>35</v>
      </c>
      <c r="C11" s="9" t="s">
        <v>17</v>
      </c>
      <c r="D11" s="9" t="s">
        <v>36</v>
      </c>
      <c r="E11" s="10" t="s">
        <v>23</v>
      </c>
      <c r="F11" s="11">
        <v>75.89</v>
      </c>
      <c r="G11" s="12"/>
      <c r="H11" s="12">
        <f>ROUND(ROUND(G11 * J3, 2) + G11, 2)</f>
        <v>0</v>
      </c>
      <c r="I11" s="12">
        <f t="shared" si="0"/>
        <v>0</v>
      </c>
      <c r="J11" s="13" t="e">
        <f>I11 / J1</f>
        <v>#DIV/0!</v>
      </c>
    </row>
    <row r="12" spans="1:10" ht="24" customHeight="1" x14ac:dyDescent="0.2">
      <c r="A12" s="9" t="s">
        <v>37</v>
      </c>
      <c r="B12" s="9" t="s">
        <v>38</v>
      </c>
      <c r="C12" s="9" t="s">
        <v>17</v>
      </c>
      <c r="D12" s="9" t="s">
        <v>39</v>
      </c>
      <c r="E12" s="10" t="s">
        <v>40</v>
      </c>
      <c r="F12" s="11">
        <v>6</v>
      </c>
      <c r="G12" s="12"/>
      <c r="H12" s="12">
        <f>ROUND(ROUND(G12 * J3, 2) + G12, 2)</f>
        <v>0</v>
      </c>
      <c r="I12" s="12">
        <f t="shared" si="0"/>
        <v>0</v>
      </c>
      <c r="J12" s="13" t="e">
        <f>I12 / J1</f>
        <v>#DIV/0!</v>
      </c>
    </row>
    <row r="13" spans="1:10" ht="24" customHeight="1" x14ac:dyDescent="0.2">
      <c r="A13" s="9" t="s">
        <v>41</v>
      </c>
      <c r="B13" s="9" t="s">
        <v>42</v>
      </c>
      <c r="C13" s="9" t="s">
        <v>43</v>
      </c>
      <c r="D13" s="9" t="s">
        <v>44</v>
      </c>
      <c r="E13" s="10" t="s">
        <v>19</v>
      </c>
      <c r="F13" s="11">
        <v>12</v>
      </c>
      <c r="G13" s="12"/>
      <c r="H13" s="12">
        <f>ROUND(ROUND(G13 * J3, 2) + G13, 2)</f>
        <v>0</v>
      </c>
      <c r="I13" s="12">
        <f t="shared" si="0"/>
        <v>0</v>
      </c>
      <c r="J13" s="13" t="e">
        <f>I13 / J1</f>
        <v>#DIV/0!</v>
      </c>
    </row>
    <row r="14" spans="1:10" ht="24" customHeight="1" x14ac:dyDescent="0.2">
      <c r="A14" s="9" t="s">
        <v>45</v>
      </c>
      <c r="B14" s="9" t="s">
        <v>46</v>
      </c>
      <c r="C14" s="9" t="s">
        <v>17</v>
      </c>
      <c r="D14" s="9" t="s">
        <v>47</v>
      </c>
      <c r="E14" s="10" t="s">
        <v>23</v>
      </c>
      <c r="F14" s="11">
        <v>3</v>
      </c>
      <c r="G14" s="12"/>
      <c r="H14" s="12">
        <f>ROUND(ROUND(G14 * J3, 2) + G14, 2)</f>
        <v>0</v>
      </c>
      <c r="I14" s="12">
        <f t="shared" si="0"/>
        <v>0</v>
      </c>
      <c r="J14" s="13" t="e">
        <f>I14 / J1</f>
        <v>#DIV/0!</v>
      </c>
    </row>
    <row r="15" spans="1:10" ht="24" customHeight="1" x14ac:dyDescent="0.2">
      <c r="A15" s="4" t="s">
        <v>48</v>
      </c>
      <c r="B15" s="4" t="s">
        <v>13</v>
      </c>
      <c r="C15" s="4"/>
      <c r="D15" s="4" t="s">
        <v>49</v>
      </c>
      <c r="E15" s="5"/>
      <c r="F15" s="6">
        <v>1</v>
      </c>
      <c r="G15" s="6"/>
      <c r="H15" s="7">
        <f>I16 + I17 + I18 + I19 + I20</f>
        <v>0</v>
      </c>
      <c r="I15" s="7">
        <f t="shared" si="0"/>
        <v>0</v>
      </c>
      <c r="J15" s="8" t="e">
        <f>I15 / J1</f>
        <v>#DIV/0!</v>
      </c>
    </row>
    <row r="16" spans="1:10" ht="24" customHeight="1" x14ac:dyDescent="0.2">
      <c r="A16" s="9" t="s">
        <v>50</v>
      </c>
      <c r="B16" s="9" t="s">
        <v>51</v>
      </c>
      <c r="C16" s="9" t="s">
        <v>17</v>
      </c>
      <c r="D16" s="9" t="s">
        <v>52</v>
      </c>
      <c r="E16" s="10" t="s">
        <v>19</v>
      </c>
      <c r="F16" s="11">
        <v>48.45</v>
      </c>
      <c r="G16" s="12"/>
      <c r="H16" s="12">
        <f>ROUND(ROUND(G16 * J3, 2) + G16, 2)</f>
        <v>0</v>
      </c>
      <c r="I16" s="12">
        <f t="shared" si="0"/>
        <v>0</v>
      </c>
      <c r="J16" s="13" t="e">
        <f>I16 / J1</f>
        <v>#DIV/0!</v>
      </c>
    </row>
    <row r="17" spans="1:10" ht="26.1" customHeight="1" x14ac:dyDescent="0.2">
      <c r="A17" s="9" t="s">
        <v>53</v>
      </c>
      <c r="B17" s="9" t="s">
        <v>54</v>
      </c>
      <c r="C17" s="9" t="s">
        <v>17</v>
      </c>
      <c r="D17" s="9" t="s">
        <v>55</v>
      </c>
      <c r="E17" s="10" t="s">
        <v>23</v>
      </c>
      <c r="F17" s="11">
        <v>0.34</v>
      </c>
      <c r="G17" s="12"/>
      <c r="H17" s="12">
        <f>ROUND(ROUND(G17 * J3, 2) + G17, 2)</f>
        <v>0</v>
      </c>
      <c r="I17" s="12">
        <f t="shared" si="0"/>
        <v>0</v>
      </c>
      <c r="J17" s="13" t="e">
        <f>I17 / J1</f>
        <v>#DIV/0!</v>
      </c>
    </row>
    <row r="18" spans="1:10" ht="24" customHeight="1" x14ac:dyDescent="0.2">
      <c r="A18" s="9" t="s">
        <v>56</v>
      </c>
      <c r="B18" s="9" t="s">
        <v>57</v>
      </c>
      <c r="C18" s="9" t="s">
        <v>32</v>
      </c>
      <c r="D18" s="9" t="s">
        <v>58</v>
      </c>
      <c r="E18" s="10" t="s">
        <v>59</v>
      </c>
      <c r="F18" s="11">
        <v>150</v>
      </c>
      <c r="G18" s="12"/>
      <c r="H18" s="12">
        <f>ROUND(ROUND(G18 * J3, 2) + G18, 2)</f>
        <v>0</v>
      </c>
      <c r="I18" s="12">
        <f t="shared" si="0"/>
        <v>0</v>
      </c>
      <c r="J18" s="13" t="e">
        <f>I18 / J1</f>
        <v>#DIV/0!</v>
      </c>
    </row>
    <row r="19" spans="1:10" ht="24" customHeight="1" x14ac:dyDescent="0.2">
      <c r="A19" s="9" t="s">
        <v>60</v>
      </c>
      <c r="B19" s="9" t="s">
        <v>61</v>
      </c>
      <c r="C19" s="9" t="s">
        <v>17</v>
      </c>
      <c r="D19" s="9" t="s">
        <v>62</v>
      </c>
      <c r="E19" s="10" t="s">
        <v>19</v>
      </c>
      <c r="F19" s="11">
        <v>96.9</v>
      </c>
      <c r="G19" s="12"/>
      <c r="H19" s="12">
        <f>ROUND(ROUND(G19 * J3, 2) + G19, 2)</f>
        <v>0</v>
      </c>
      <c r="I19" s="12">
        <f t="shared" si="0"/>
        <v>0</v>
      </c>
      <c r="J19" s="13" t="e">
        <f>I19 / J1</f>
        <v>#DIV/0!</v>
      </c>
    </row>
    <row r="20" spans="1:10" ht="24" customHeight="1" x14ac:dyDescent="0.2">
      <c r="A20" s="9" t="s">
        <v>63</v>
      </c>
      <c r="B20" s="9" t="s">
        <v>64</v>
      </c>
      <c r="C20" s="9" t="s">
        <v>17</v>
      </c>
      <c r="D20" s="9" t="s">
        <v>65</v>
      </c>
      <c r="E20" s="10" t="s">
        <v>19</v>
      </c>
      <c r="F20" s="11">
        <v>99.95</v>
      </c>
      <c r="G20" s="12"/>
      <c r="H20" s="12">
        <f>ROUND(ROUND(G20 * J3, 2) + G20, 2)</f>
        <v>0</v>
      </c>
      <c r="I20" s="12">
        <f t="shared" si="0"/>
        <v>0</v>
      </c>
      <c r="J20" s="13" t="e">
        <f>I20 / J1</f>
        <v>#DIV/0!</v>
      </c>
    </row>
    <row r="21" spans="1:10" ht="24" customHeight="1" x14ac:dyDescent="0.2">
      <c r="A21" s="4" t="s">
        <v>66</v>
      </c>
      <c r="B21" s="4" t="s">
        <v>13</v>
      </c>
      <c r="C21" s="4"/>
      <c r="D21" s="4" t="s">
        <v>67</v>
      </c>
      <c r="E21" s="5"/>
      <c r="F21" s="6">
        <v>1</v>
      </c>
      <c r="G21" s="6"/>
      <c r="H21" s="7">
        <f>I22 + I23 + I24 + I25 + I26 + I27 + I28 + I29 + I30 + I31 + I32 + I33 + I34</f>
        <v>0</v>
      </c>
      <c r="I21" s="7">
        <f t="shared" si="0"/>
        <v>0</v>
      </c>
      <c r="J21" s="8" t="e">
        <f>I21 / J1</f>
        <v>#DIV/0!</v>
      </c>
    </row>
    <row r="22" spans="1:10" ht="26.1" customHeight="1" x14ac:dyDescent="0.2">
      <c r="A22" s="9" t="s">
        <v>68</v>
      </c>
      <c r="B22" s="9" t="s">
        <v>69</v>
      </c>
      <c r="C22" s="9" t="s">
        <v>32</v>
      </c>
      <c r="D22" s="9" t="s">
        <v>70</v>
      </c>
      <c r="E22" s="10" t="s">
        <v>19</v>
      </c>
      <c r="F22" s="11">
        <v>2.61</v>
      </c>
      <c r="G22" s="12"/>
      <c r="H22" s="12">
        <f>ROUND(ROUND(G22 * J3, 2) + G22, 2)</f>
        <v>0</v>
      </c>
      <c r="I22" s="12">
        <f t="shared" si="0"/>
        <v>0</v>
      </c>
      <c r="J22" s="13" t="e">
        <f>I22 / J1</f>
        <v>#DIV/0!</v>
      </c>
    </row>
    <row r="23" spans="1:10" ht="39" customHeight="1" x14ac:dyDescent="0.2">
      <c r="A23" s="9" t="s">
        <v>71</v>
      </c>
      <c r="B23" s="9" t="s">
        <v>72</v>
      </c>
      <c r="C23" s="9" t="s">
        <v>73</v>
      </c>
      <c r="D23" s="9" t="s">
        <v>74</v>
      </c>
      <c r="E23" s="10" t="s">
        <v>75</v>
      </c>
      <c r="F23" s="11">
        <v>7</v>
      </c>
      <c r="G23" s="12"/>
      <c r="H23" s="12">
        <f>ROUND(ROUND(G23 * J3, 2) + G23, 2)</f>
        <v>0</v>
      </c>
      <c r="I23" s="12">
        <f t="shared" si="0"/>
        <v>0</v>
      </c>
      <c r="J23" s="13" t="e">
        <f>I23 / J1</f>
        <v>#DIV/0!</v>
      </c>
    </row>
    <row r="24" spans="1:10" ht="26.1" customHeight="1" x14ac:dyDescent="0.2">
      <c r="A24" s="9" t="s">
        <v>76</v>
      </c>
      <c r="B24" s="9" t="s">
        <v>77</v>
      </c>
      <c r="C24" s="9" t="s">
        <v>32</v>
      </c>
      <c r="D24" s="9" t="s">
        <v>78</v>
      </c>
      <c r="E24" s="10" t="s">
        <v>75</v>
      </c>
      <c r="F24" s="11">
        <v>2</v>
      </c>
      <c r="G24" s="12"/>
      <c r="H24" s="12">
        <f>ROUND(ROUND(G24 * J3, 2) + G24, 2)</f>
        <v>0</v>
      </c>
      <c r="I24" s="12">
        <f t="shared" si="0"/>
        <v>0</v>
      </c>
      <c r="J24" s="13" t="e">
        <f>I24 / J1</f>
        <v>#DIV/0!</v>
      </c>
    </row>
    <row r="25" spans="1:10" ht="26.1" customHeight="1" x14ac:dyDescent="0.2">
      <c r="A25" s="9" t="s">
        <v>79</v>
      </c>
      <c r="B25" s="9" t="s">
        <v>80</v>
      </c>
      <c r="C25" s="9" t="s">
        <v>32</v>
      </c>
      <c r="D25" s="9" t="s">
        <v>81</v>
      </c>
      <c r="E25" s="10" t="s">
        <v>75</v>
      </c>
      <c r="F25" s="11">
        <v>8</v>
      </c>
      <c r="G25" s="12"/>
      <c r="H25" s="12">
        <f>ROUND(ROUND(G25 * J3, 2) + G25, 2)</f>
        <v>0</v>
      </c>
      <c r="I25" s="12">
        <f t="shared" si="0"/>
        <v>0</v>
      </c>
      <c r="J25" s="13" t="e">
        <f>I25 / J1</f>
        <v>#DIV/0!</v>
      </c>
    </row>
    <row r="26" spans="1:10" ht="24" customHeight="1" x14ac:dyDescent="0.2">
      <c r="A26" s="9" t="s">
        <v>82</v>
      </c>
      <c r="B26" s="9" t="s">
        <v>83</v>
      </c>
      <c r="C26" s="9" t="s">
        <v>32</v>
      </c>
      <c r="D26" s="9" t="s">
        <v>84</v>
      </c>
      <c r="E26" s="10" t="s">
        <v>75</v>
      </c>
      <c r="F26" s="11">
        <v>8</v>
      </c>
      <c r="G26" s="12"/>
      <c r="H26" s="12">
        <f>ROUND(ROUND(G26 * J3, 2) + G26, 2)</f>
        <v>0</v>
      </c>
      <c r="I26" s="12">
        <f t="shared" si="0"/>
        <v>0</v>
      </c>
      <c r="J26" s="13" t="e">
        <f>I26 / J1</f>
        <v>#DIV/0!</v>
      </c>
    </row>
    <row r="27" spans="1:10" ht="26.1" customHeight="1" x14ac:dyDescent="0.2">
      <c r="A27" s="9" t="s">
        <v>85</v>
      </c>
      <c r="B27" s="9" t="s">
        <v>86</v>
      </c>
      <c r="C27" s="9" t="s">
        <v>73</v>
      </c>
      <c r="D27" s="9" t="s">
        <v>87</v>
      </c>
      <c r="E27" s="10" t="s">
        <v>19</v>
      </c>
      <c r="F27" s="11">
        <v>9.35</v>
      </c>
      <c r="G27" s="12"/>
      <c r="H27" s="12">
        <f>ROUND(ROUND(G27 * J3, 2) + G27, 2)</f>
        <v>0</v>
      </c>
      <c r="I27" s="12">
        <f t="shared" si="0"/>
        <v>0</v>
      </c>
      <c r="J27" s="13" t="e">
        <f>I27 / J1</f>
        <v>#DIV/0!</v>
      </c>
    </row>
    <row r="28" spans="1:10" ht="39" customHeight="1" x14ac:dyDescent="0.2">
      <c r="A28" s="9" t="s">
        <v>88</v>
      </c>
      <c r="B28" s="9" t="s">
        <v>89</v>
      </c>
      <c r="C28" s="9" t="s">
        <v>73</v>
      </c>
      <c r="D28" s="9" t="s">
        <v>90</v>
      </c>
      <c r="E28" s="10" t="s">
        <v>19</v>
      </c>
      <c r="F28" s="11">
        <v>5.09</v>
      </c>
      <c r="G28" s="12"/>
      <c r="H28" s="12">
        <f>ROUND(ROUND(G28 * J3, 2) + G28, 2)</f>
        <v>0</v>
      </c>
      <c r="I28" s="12">
        <f t="shared" si="0"/>
        <v>0</v>
      </c>
      <c r="J28" s="13" t="e">
        <f>I28 / J1</f>
        <v>#DIV/0!</v>
      </c>
    </row>
    <row r="29" spans="1:10" ht="26.1" customHeight="1" x14ac:dyDescent="0.2">
      <c r="A29" s="9" t="s">
        <v>91</v>
      </c>
      <c r="B29" s="9" t="s">
        <v>92</v>
      </c>
      <c r="C29" s="9" t="s">
        <v>17</v>
      </c>
      <c r="D29" s="9" t="s">
        <v>93</v>
      </c>
      <c r="E29" s="10" t="s">
        <v>23</v>
      </c>
      <c r="F29" s="11">
        <v>0.98</v>
      </c>
      <c r="G29" s="12"/>
      <c r="H29" s="12">
        <f>ROUND(ROUND(G29 * J3, 2) + G29, 2)</f>
        <v>0</v>
      </c>
      <c r="I29" s="12">
        <f t="shared" si="0"/>
        <v>0</v>
      </c>
      <c r="J29" s="13" t="e">
        <f>I29 / J1</f>
        <v>#DIV/0!</v>
      </c>
    </row>
    <row r="30" spans="1:10" ht="26.1" customHeight="1" x14ac:dyDescent="0.2">
      <c r="A30" s="9" t="s">
        <v>94</v>
      </c>
      <c r="B30" s="9" t="s">
        <v>95</v>
      </c>
      <c r="C30" s="9" t="s">
        <v>73</v>
      </c>
      <c r="D30" s="9" t="s">
        <v>96</v>
      </c>
      <c r="E30" s="10" t="s">
        <v>19</v>
      </c>
      <c r="F30" s="11">
        <v>2.34</v>
      </c>
      <c r="G30" s="12"/>
      <c r="H30" s="12">
        <f>ROUND(ROUND(G30 * J3, 2) + G30, 2)</f>
        <v>0</v>
      </c>
      <c r="I30" s="12">
        <f t="shared" si="0"/>
        <v>0</v>
      </c>
      <c r="J30" s="13" t="e">
        <f>I30 / J1</f>
        <v>#DIV/0!</v>
      </c>
    </row>
    <row r="31" spans="1:10" ht="24" customHeight="1" x14ac:dyDescent="0.2">
      <c r="A31" s="9" t="s">
        <v>97</v>
      </c>
      <c r="B31" s="9" t="s">
        <v>98</v>
      </c>
      <c r="C31" s="9" t="s">
        <v>17</v>
      </c>
      <c r="D31" s="9" t="s">
        <v>99</v>
      </c>
      <c r="E31" s="10" t="s">
        <v>19</v>
      </c>
      <c r="F31" s="11">
        <v>2.34</v>
      </c>
      <c r="G31" s="12"/>
      <c r="H31" s="12">
        <f>ROUND(ROUND(G31 * J3, 2) + G31, 2)</f>
        <v>0</v>
      </c>
      <c r="I31" s="12">
        <f t="shared" si="0"/>
        <v>0</v>
      </c>
      <c r="J31" s="13" t="e">
        <f>I31 / J1</f>
        <v>#DIV/0!</v>
      </c>
    </row>
    <row r="32" spans="1:10" ht="39" customHeight="1" x14ac:dyDescent="0.2">
      <c r="A32" s="9" t="s">
        <v>100</v>
      </c>
      <c r="B32" s="9" t="s">
        <v>101</v>
      </c>
      <c r="C32" s="9" t="s">
        <v>73</v>
      </c>
      <c r="D32" s="9" t="s">
        <v>102</v>
      </c>
      <c r="E32" s="10" t="s">
        <v>19</v>
      </c>
      <c r="F32" s="11">
        <v>0.9</v>
      </c>
      <c r="G32" s="12"/>
      <c r="H32" s="12">
        <f>ROUND(ROUND(G32 * J3, 2) + G32, 2)</f>
        <v>0</v>
      </c>
      <c r="I32" s="12">
        <f t="shared" si="0"/>
        <v>0</v>
      </c>
      <c r="J32" s="13" t="e">
        <f>I32 / J1</f>
        <v>#DIV/0!</v>
      </c>
    </row>
    <row r="33" spans="1:10" ht="26.1" customHeight="1" x14ac:dyDescent="0.2">
      <c r="A33" s="9" t="s">
        <v>103</v>
      </c>
      <c r="B33" s="9" t="s">
        <v>104</v>
      </c>
      <c r="C33" s="9" t="s">
        <v>73</v>
      </c>
      <c r="D33" s="9" t="s">
        <v>105</v>
      </c>
      <c r="E33" s="10" t="s">
        <v>19</v>
      </c>
      <c r="F33" s="11">
        <v>5.25</v>
      </c>
      <c r="G33" s="12"/>
      <c r="H33" s="12">
        <f>ROUND(ROUND(G33 * J3, 2) + G33, 2)</f>
        <v>0</v>
      </c>
      <c r="I33" s="12">
        <f t="shared" si="0"/>
        <v>0</v>
      </c>
      <c r="J33" s="13" t="e">
        <f>I33 / J1</f>
        <v>#DIV/0!</v>
      </c>
    </row>
    <row r="34" spans="1:10" ht="39" customHeight="1" x14ac:dyDescent="0.2">
      <c r="A34" s="9" t="s">
        <v>106</v>
      </c>
      <c r="B34" s="9" t="s">
        <v>107</v>
      </c>
      <c r="C34" s="9" t="s">
        <v>73</v>
      </c>
      <c r="D34" s="9" t="s">
        <v>108</v>
      </c>
      <c r="E34" s="10" t="s">
        <v>75</v>
      </c>
      <c r="F34" s="11">
        <v>2</v>
      </c>
      <c r="G34" s="12"/>
      <c r="H34" s="12">
        <f>ROUND(ROUND(G34 * J3, 2) + G34, 2)</f>
        <v>0</v>
      </c>
      <c r="I34" s="12">
        <f t="shared" si="0"/>
        <v>0</v>
      </c>
      <c r="J34" s="13" t="e">
        <f>I34 / J1</f>
        <v>#DIV/0!</v>
      </c>
    </row>
    <row r="35" spans="1:10" ht="24" customHeight="1" x14ac:dyDescent="0.2">
      <c r="A35" s="4" t="s">
        <v>109</v>
      </c>
      <c r="B35" s="4" t="s">
        <v>13</v>
      </c>
      <c r="C35" s="4"/>
      <c r="D35" s="4" t="s">
        <v>110</v>
      </c>
      <c r="E35" s="5"/>
      <c r="F35" s="6">
        <v>1</v>
      </c>
      <c r="G35" s="6"/>
      <c r="H35" s="7">
        <f>I36 + I37 + I38 + I39 + I40 + I41 + I42 + I43 + I44 + I45 + I46 + I47 + I48 + I49 + I50 + I51 + I52</f>
        <v>0</v>
      </c>
      <c r="I35" s="7">
        <f t="shared" si="0"/>
        <v>0</v>
      </c>
      <c r="J35" s="8" t="e">
        <f>I35 / J1</f>
        <v>#DIV/0!</v>
      </c>
    </row>
    <row r="36" spans="1:10" ht="26.1" customHeight="1" x14ac:dyDescent="0.2">
      <c r="A36" s="9" t="s">
        <v>111</v>
      </c>
      <c r="B36" s="9" t="s">
        <v>112</v>
      </c>
      <c r="C36" s="9" t="s">
        <v>17</v>
      </c>
      <c r="D36" s="9" t="s">
        <v>113</v>
      </c>
      <c r="E36" s="10" t="s">
        <v>114</v>
      </c>
      <c r="F36" s="11">
        <v>120</v>
      </c>
      <c r="G36" s="12"/>
      <c r="H36" s="12">
        <f>ROUND(ROUND(G36 * J3, 2) + G36, 2)</f>
        <v>0</v>
      </c>
      <c r="I36" s="12">
        <f t="shared" si="0"/>
        <v>0</v>
      </c>
      <c r="J36" s="13" t="e">
        <f>I36 / J1</f>
        <v>#DIV/0!</v>
      </c>
    </row>
    <row r="37" spans="1:10" ht="26.1" customHeight="1" x14ac:dyDescent="0.2">
      <c r="A37" s="9" t="s">
        <v>115</v>
      </c>
      <c r="B37" s="9" t="s">
        <v>116</v>
      </c>
      <c r="C37" s="9" t="s">
        <v>17</v>
      </c>
      <c r="D37" s="9" t="s">
        <v>117</v>
      </c>
      <c r="E37" s="10" t="s">
        <v>114</v>
      </c>
      <c r="F37" s="11">
        <v>100</v>
      </c>
      <c r="G37" s="12"/>
      <c r="H37" s="12">
        <f>ROUND(ROUND(G37 * J3, 2) + G37, 2)</f>
        <v>0</v>
      </c>
      <c r="I37" s="12">
        <f t="shared" ref="I37:I68" si="1">ROUND(F37 * H37,2)</f>
        <v>0</v>
      </c>
      <c r="J37" s="13" t="e">
        <f>I37 / J1</f>
        <v>#DIV/0!</v>
      </c>
    </row>
    <row r="38" spans="1:10" ht="26.1" customHeight="1" x14ac:dyDescent="0.2">
      <c r="A38" s="9" t="s">
        <v>118</v>
      </c>
      <c r="B38" s="9" t="s">
        <v>119</v>
      </c>
      <c r="C38" s="9" t="s">
        <v>17</v>
      </c>
      <c r="D38" s="9" t="s">
        <v>120</v>
      </c>
      <c r="E38" s="10" t="s">
        <v>114</v>
      </c>
      <c r="F38" s="11">
        <v>80</v>
      </c>
      <c r="G38" s="12"/>
      <c r="H38" s="12">
        <f>ROUND(ROUND(G38 * J3, 2) + G38, 2)</f>
        <v>0</v>
      </c>
      <c r="I38" s="12">
        <f t="shared" si="1"/>
        <v>0</v>
      </c>
      <c r="J38" s="13" t="e">
        <f>I38 / J1</f>
        <v>#DIV/0!</v>
      </c>
    </row>
    <row r="39" spans="1:10" ht="39" customHeight="1" x14ac:dyDescent="0.2">
      <c r="A39" s="9" t="s">
        <v>121</v>
      </c>
      <c r="B39" s="9" t="s">
        <v>122</v>
      </c>
      <c r="C39" s="9" t="s">
        <v>17</v>
      </c>
      <c r="D39" s="9" t="s">
        <v>123</v>
      </c>
      <c r="E39" s="10" t="s">
        <v>114</v>
      </c>
      <c r="F39" s="11">
        <v>85</v>
      </c>
      <c r="G39" s="12"/>
      <c r="H39" s="12">
        <f>ROUND(ROUND(G39 * J3, 2) + G39, 2)</f>
        <v>0</v>
      </c>
      <c r="I39" s="12">
        <f t="shared" si="1"/>
        <v>0</v>
      </c>
      <c r="J39" s="13" t="e">
        <f>I39 / J1</f>
        <v>#DIV/0!</v>
      </c>
    </row>
    <row r="40" spans="1:10" ht="39" customHeight="1" x14ac:dyDescent="0.2">
      <c r="A40" s="9" t="s">
        <v>124</v>
      </c>
      <c r="B40" s="9" t="s">
        <v>125</v>
      </c>
      <c r="C40" s="9" t="s">
        <v>17</v>
      </c>
      <c r="D40" s="9" t="s">
        <v>126</v>
      </c>
      <c r="E40" s="10" t="s">
        <v>114</v>
      </c>
      <c r="F40" s="11">
        <v>70</v>
      </c>
      <c r="G40" s="12"/>
      <c r="H40" s="12">
        <f>ROUND(ROUND(G40 * J3, 2) + G40, 2)</f>
        <v>0</v>
      </c>
      <c r="I40" s="12">
        <f t="shared" si="1"/>
        <v>0</v>
      </c>
      <c r="J40" s="13" t="e">
        <f>I40 / J1</f>
        <v>#DIV/0!</v>
      </c>
    </row>
    <row r="41" spans="1:10" ht="39" customHeight="1" x14ac:dyDescent="0.2">
      <c r="A41" s="9" t="s">
        <v>127</v>
      </c>
      <c r="B41" s="9" t="s">
        <v>128</v>
      </c>
      <c r="C41" s="9" t="s">
        <v>17</v>
      </c>
      <c r="D41" s="9" t="s">
        <v>129</v>
      </c>
      <c r="E41" s="10" t="s">
        <v>114</v>
      </c>
      <c r="F41" s="11">
        <v>60</v>
      </c>
      <c r="G41" s="12"/>
      <c r="H41" s="12">
        <f>ROUND(ROUND(G41 * J3, 2) + G41, 2)</f>
        <v>0</v>
      </c>
      <c r="I41" s="12">
        <f t="shared" si="1"/>
        <v>0</v>
      </c>
      <c r="J41" s="13" t="e">
        <f>I41 / J1</f>
        <v>#DIV/0!</v>
      </c>
    </row>
    <row r="42" spans="1:10" ht="26.1" customHeight="1" x14ac:dyDescent="0.2">
      <c r="A42" s="9" t="s">
        <v>130</v>
      </c>
      <c r="B42" s="9" t="s">
        <v>131</v>
      </c>
      <c r="C42" s="9" t="s">
        <v>73</v>
      </c>
      <c r="D42" s="9" t="s">
        <v>132</v>
      </c>
      <c r="E42" s="10" t="s">
        <v>75</v>
      </c>
      <c r="F42" s="11">
        <v>2</v>
      </c>
      <c r="G42" s="12"/>
      <c r="H42" s="12">
        <f>ROUND(ROUND(G42 * J3, 2) + G42, 2)</f>
        <v>0</v>
      </c>
      <c r="I42" s="12">
        <f t="shared" si="1"/>
        <v>0</v>
      </c>
      <c r="J42" s="13" t="e">
        <f>I42 / J1</f>
        <v>#DIV/0!</v>
      </c>
    </row>
    <row r="43" spans="1:10" ht="26.1" customHeight="1" x14ac:dyDescent="0.2">
      <c r="A43" s="9" t="s">
        <v>133</v>
      </c>
      <c r="B43" s="9" t="s">
        <v>134</v>
      </c>
      <c r="C43" s="9" t="s">
        <v>17</v>
      </c>
      <c r="D43" s="9" t="s">
        <v>135</v>
      </c>
      <c r="E43" s="10" t="s">
        <v>114</v>
      </c>
      <c r="F43" s="11">
        <v>26</v>
      </c>
      <c r="G43" s="12"/>
      <c r="H43" s="12">
        <f>ROUND(ROUND(G43 * J3, 2) + G43, 2)</f>
        <v>0</v>
      </c>
      <c r="I43" s="12">
        <f t="shared" si="1"/>
        <v>0</v>
      </c>
      <c r="J43" s="13" t="e">
        <f>I43 / J1</f>
        <v>#DIV/0!</v>
      </c>
    </row>
    <row r="44" spans="1:10" ht="51.95" customHeight="1" x14ac:dyDescent="0.2">
      <c r="A44" s="9" t="s">
        <v>136</v>
      </c>
      <c r="B44" s="9" t="s">
        <v>137</v>
      </c>
      <c r="C44" s="9" t="s">
        <v>73</v>
      </c>
      <c r="D44" s="9" t="s">
        <v>138</v>
      </c>
      <c r="E44" s="10" t="s">
        <v>75</v>
      </c>
      <c r="F44" s="11">
        <v>1</v>
      </c>
      <c r="G44" s="12"/>
      <c r="H44" s="12">
        <f>ROUND(ROUND(G44 * J3, 2) + G44, 2)</f>
        <v>0</v>
      </c>
      <c r="I44" s="12">
        <f t="shared" si="1"/>
        <v>0</v>
      </c>
      <c r="J44" s="13" t="e">
        <f>I44 / J1</f>
        <v>#DIV/0!</v>
      </c>
    </row>
    <row r="45" spans="1:10" ht="24" customHeight="1" x14ac:dyDescent="0.2">
      <c r="A45" s="9" t="s">
        <v>139</v>
      </c>
      <c r="B45" s="9" t="s">
        <v>140</v>
      </c>
      <c r="C45" s="9" t="s">
        <v>17</v>
      </c>
      <c r="D45" s="9" t="s">
        <v>141</v>
      </c>
      <c r="E45" s="10" t="s">
        <v>142</v>
      </c>
      <c r="F45" s="11">
        <v>6</v>
      </c>
      <c r="G45" s="12"/>
      <c r="H45" s="12">
        <f>ROUND(ROUND(G45 * J3, 2) + G45, 2)</f>
        <v>0</v>
      </c>
      <c r="I45" s="12">
        <f t="shared" si="1"/>
        <v>0</v>
      </c>
      <c r="J45" s="13" t="e">
        <f>I45 / J1</f>
        <v>#DIV/0!</v>
      </c>
    </row>
    <row r="46" spans="1:10" ht="24" customHeight="1" x14ac:dyDescent="0.2">
      <c r="A46" s="9" t="s">
        <v>143</v>
      </c>
      <c r="B46" s="9" t="s">
        <v>144</v>
      </c>
      <c r="C46" s="9" t="s">
        <v>145</v>
      </c>
      <c r="D46" s="9" t="s">
        <v>146</v>
      </c>
      <c r="E46" s="10" t="s">
        <v>147</v>
      </c>
      <c r="F46" s="11">
        <v>1</v>
      </c>
      <c r="G46" s="12"/>
      <c r="H46" s="12">
        <f>ROUND(ROUND(G46 * J3, 2) + G46, 2)</f>
        <v>0</v>
      </c>
      <c r="I46" s="12">
        <f t="shared" si="1"/>
        <v>0</v>
      </c>
      <c r="J46" s="13" t="e">
        <f>I46 / J1</f>
        <v>#DIV/0!</v>
      </c>
    </row>
    <row r="47" spans="1:10" ht="39" customHeight="1" x14ac:dyDescent="0.2">
      <c r="A47" s="9" t="s">
        <v>148</v>
      </c>
      <c r="B47" s="9" t="s">
        <v>149</v>
      </c>
      <c r="C47" s="9" t="s">
        <v>73</v>
      </c>
      <c r="D47" s="9" t="s">
        <v>150</v>
      </c>
      <c r="E47" s="10" t="s">
        <v>75</v>
      </c>
      <c r="F47" s="11">
        <v>5</v>
      </c>
      <c r="G47" s="12"/>
      <c r="H47" s="12">
        <f>ROUND(ROUND(G47 * J3, 2) + G47, 2)</f>
        <v>0</v>
      </c>
      <c r="I47" s="12">
        <f t="shared" si="1"/>
        <v>0</v>
      </c>
      <c r="J47" s="13" t="e">
        <f>I47 / J1</f>
        <v>#DIV/0!</v>
      </c>
    </row>
    <row r="48" spans="1:10" ht="24" customHeight="1" x14ac:dyDescent="0.2">
      <c r="A48" s="9" t="s">
        <v>151</v>
      </c>
      <c r="B48" s="9" t="s">
        <v>152</v>
      </c>
      <c r="C48" s="9" t="s">
        <v>17</v>
      </c>
      <c r="D48" s="9" t="s">
        <v>153</v>
      </c>
      <c r="E48" s="10" t="s">
        <v>142</v>
      </c>
      <c r="F48" s="11">
        <v>5</v>
      </c>
      <c r="G48" s="12"/>
      <c r="H48" s="12">
        <f>ROUND(ROUND(G48 * J3, 2) + G48, 2)</f>
        <v>0</v>
      </c>
      <c r="I48" s="12">
        <f t="shared" si="1"/>
        <v>0</v>
      </c>
      <c r="J48" s="13" t="e">
        <f>I48 / J1</f>
        <v>#DIV/0!</v>
      </c>
    </row>
    <row r="49" spans="1:10" ht="39" customHeight="1" x14ac:dyDescent="0.2">
      <c r="A49" s="9" t="s">
        <v>154</v>
      </c>
      <c r="B49" s="9" t="s">
        <v>155</v>
      </c>
      <c r="C49" s="9" t="s">
        <v>73</v>
      </c>
      <c r="D49" s="9" t="s">
        <v>156</v>
      </c>
      <c r="E49" s="10" t="s">
        <v>75</v>
      </c>
      <c r="F49" s="11">
        <v>15</v>
      </c>
      <c r="G49" s="12"/>
      <c r="H49" s="12">
        <f>ROUND(ROUND(G49 * J3, 2) + G49, 2)</f>
        <v>0</v>
      </c>
      <c r="I49" s="12">
        <f t="shared" si="1"/>
        <v>0</v>
      </c>
      <c r="J49" s="13" t="e">
        <f>I49 / J1</f>
        <v>#DIV/0!</v>
      </c>
    </row>
    <row r="50" spans="1:10" ht="26.1" customHeight="1" x14ac:dyDescent="0.2">
      <c r="A50" s="9" t="s">
        <v>157</v>
      </c>
      <c r="B50" s="9" t="s">
        <v>158</v>
      </c>
      <c r="C50" s="9" t="s">
        <v>43</v>
      </c>
      <c r="D50" s="9" t="s">
        <v>159</v>
      </c>
      <c r="E50" s="10" t="s">
        <v>75</v>
      </c>
      <c r="F50" s="11">
        <v>15</v>
      </c>
      <c r="G50" s="12"/>
      <c r="H50" s="12">
        <f>ROUND(ROUND(G50 * J3, 2) + G50, 2)</f>
        <v>0</v>
      </c>
      <c r="I50" s="12">
        <f t="shared" si="1"/>
        <v>0</v>
      </c>
      <c r="J50" s="13" t="e">
        <f>I50 / J1</f>
        <v>#DIV/0!</v>
      </c>
    </row>
    <row r="51" spans="1:10" ht="26.1" customHeight="1" x14ac:dyDescent="0.2">
      <c r="A51" s="9" t="s">
        <v>160</v>
      </c>
      <c r="B51" s="9" t="s">
        <v>161</v>
      </c>
      <c r="C51" s="9" t="s">
        <v>32</v>
      </c>
      <c r="D51" s="9" t="s">
        <v>162</v>
      </c>
      <c r="E51" s="10" t="s">
        <v>75</v>
      </c>
      <c r="F51" s="11">
        <v>1</v>
      </c>
      <c r="G51" s="12"/>
      <c r="H51" s="12">
        <f>ROUND(ROUND(G51 * J3, 2) + G51, 2)</f>
        <v>0</v>
      </c>
      <c r="I51" s="12">
        <f t="shared" si="1"/>
        <v>0</v>
      </c>
      <c r="J51" s="13" t="e">
        <f>I51 / J1</f>
        <v>#DIV/0!</v>
      </c>
    </row>
    <row r="52" spans="1:10" ht="26.1" customHeight="1" x14ac:dyDescent="0.2">
      <c r="A52" s="9" t="s">
        <v>163</v>
      </c>
      <c r="B52" s="9" t="s">
        <v>164</v>
      </c>
      <c r="C52" s="9" t="s">
        <v>32</v>
      </c>
      <c r="D52" s="9" t="s">
        <v>165</v>
      </c>
      <c r="E52" s="10" t="s">
        <v>75</v>
      </c>
      <c r="F52" s="11">
        <v>1</v>
      </c>
      <c r="G52" s="12"/>
      <c r="H52" s="12">
        <f>ROUND(ROUND(G52 * J3, 2) + G52, 2)</f>
        <v>0</v>
      </c>
      <c r="I52" s="12">
        <f t="shared" si="1"/>
        <v>0</v>
      </c>
      <c r="J52" s="13" t="e">
        <f>I52 / J1</f>
        <v>#DIV/0!</v>
      </c>
    </row>
    <row r="53" spans="1:10" ht="24" customHeight="1" x14ac:dyDescent="0.2">
      <c r="A53" s="4" t="s">
        <v>166</v>
      </c>
      <c r="B53" s="4" t="s">
        <v>13</v>
      </c>
      <c r="C53" s="4"/>
      <c r="D53" s="4" t="s">
        <v>167</v>
      </c>
      <c r="E53" s="5"/>
      <c r="F53" s="6">
        <v>1</v>
      </c>
      <c r="G53" s="6"/>
      <c r="H53" s="7">
        <f>I54 + I55 + I56 + I57 + I58 + I59 + I60 + I61 + I62 + I63 + I64 + I65 + I66 + I67 + I68 + I69 + I70 + I71 + I72 + I73 + I74 + I75 + I76 + I77 + I78 + I79 + I80</f>
        <v>0</v>
      </c>
      <c r="I53" s="7">
        <f t="shared" si="1"/>
        <v>0</v>
      </c>
      <c r="J53" s="8" t="e">
        <f>I53 / J1</f>
        <v>#DIV/0!</v>
      </c>
    </row>
    <row r="54" spans="1:10" ht="26.1" customHeight="1" x14ac:dyDescent="0.2">
      <c r="A54" s="9" t="s">
        <v>168</v>
      </c>
      <c r="B54" s="9" t="s">
        <v>169</v>
      </c>
      <c r="C54" s="9" t="s">
        <v>73</v>
      </c>
      <c r="D54" s="9" t="s">
        <v>170</v>
      </c>
      <c r="E54" s="10" t="s">
        <v>75</v>
      </c>
      <c r="F54" s="11">
        <v>2</v>
      </c>
      <c r="G54" s="12"/>
      <c r="H54" s="12">
        <f>ROUND(ROUND(G54 * J3, 2) + G54, 2)</f>
        <v>0</v>
      </c>
      <c r="I54" s="12">
        <f t="shared" si="1"/>
        <v>0</v>
      </c>
      <c r="J54" s="13" t="e">
        <f>I54 / J1</f>
        <v>#DIV/0!</v>
      </c>
    </row>
    <row r="55" spans="1:10" ht="26.1" customHeight="1" x14ac:dyDescent="0.2">
      <c r="A55" s="9" t="s">
        <v>171</v>
      </c>
      <c r="B55" s="9" t="s">
        <v>172</v>
      </c>
      <c r="C55" s="9" t="s">
        <v>17</v>
      </c>
      <c r="D55" s="9" t="s">
        <v>173</v>
      </c>
      <c r="E55" s="10" t="s">
        <v>142</v>
      </c>
      <c r="F55" s="11">
        <v>5</v>
      </c>
      <c r="G55" s="12"/>
      <c r="H55" s="12">
        <f>ROUND(ROUND(G55 * J3, 2) + G55, 2)</f>
        <v>0</v>
      </c>
      <c r="I55" s="12">
        <f t="shared" si="1"/>
        <v>0</v>
      </c>
      <c r="J55" s="13" t="e">
        <f>I55 / J1</f>
        <v>#DIV/0!</v>
      </c>
    </row>
    <row r="56" spans="1:10" ht="26.1" customHeight="1" x14ac:dyDescent="0.2">
      <c r="A56" s="9" t="s">
        <v>174</v>
      </c>
      <c r="B56" s="9" t="s">
        <v>175</v>
      </c>
      <c r="C56" s="9" t="s">
        <v>17</v>
      </c>
      <c r="D56" s="9" t="s">
        <v>176</v>
      </c>
      <c r="E56" s="10" t="s">
        <v>142</v>
      </c>
      <c r="F56" s="11">
        <v>8</v>
      </c>
      <c r="G56" s="12"/>
      <c r="H56" s="12">
        <f>ROUND(ROUND(G56 * J3, 2) + G56, 2)</f>
        <v>0</v>
      </c>
      <c r="I56" s="12">
        <f t="shared" si="1"/>
        <v>0</v>
      </c>
      <c r="J56" s="13" t="e">
        <f>I56 / J1</f>
        <v>#DIV/0!</v>
      </c>
    </row>
    <row r="57" spans="1:10" ht="24" customHeight="1" x14ac:dyDescent="0.2">
      <c r="A57" s="9" t="s">
        <v>177</v>
      </c>
      <c r="B57" s="9" t="s">
        <v>178</v>
      </c>
      <c r="C57" s="9" t="s">
        <v>17</v>
      </c>
      <c r="D57" s="9" t="s">
        <v>179</v>
      </c>
      <c r="E57" s="10" t="s">
        <v>142</v>
      </c>
      <c r="F57" s="11">
        <v>109</v>
      </c>
      <c r="G57" s="12"/>
      <c r="H57" s="12">
        <f>ROUND(ROUND(G57 * J3, 2) + G57, 2)</f>
        <v>0</v>
      </c>
      <c r="I57" s="12">
        <f t="shared" si="1"/>
        <v>0</v>
      </c>
      <c r="J57" s="13" t="e">
        <f>I57 / J1</f>
        <v>#DIV/0!</v>
      </c>
    </row>
    <row r="58" spans="1:10" ht="24" customHeight="1" x14ac:dyDescent="0.2">
      <c r="A58" s="9" t="s">
        <v>180</v>
      </c>
      <c r="B58" s="9" t="s">
        <v>181</v>
      </c>
      <c r="C58" s="9" t="s">
        <v>17</v>
      </c>
      <c r="D58" s="9" t="s">
        <v>182</v>
      </c>
      <c r="E58" s="10" t="s">
        <v>142</v>
      </c>
      <c r="F58" s="11">
        <v>43</v>
      </c>
      <c r="G58" s="12"/>
      <c r="H58" s="12">
        <f>ROUND(ROUND(G58 * J3, 2) + G58, 2)</f>
        <v>0</v>
      </c>
      <c r="I58" s="12">
        <f t="shared" si="1"/>
        <v>0</v>
      </c>
      <c r="J58" s="13" t="e">
        <f>I58 / J1</f>
        <v>#DIV/0!</v>
      </c>
    </row>
    <row r="59" spans="1:10" ht="26.1" customHeight="1" x14ac:dyDescent="0.2">
      <c r="A59" s="9" t="s">
        <v>183</v>
      </c>
      <c r="B59" s="9" t="s">
        <v>184</v>
      </c>
      <c r="C59" s="9" t="s">
        <v>17</v>
      </c>
      <c r="D59" s="9" t="s">
        <v>185</v>
      </c>
      <c r="E59" s="10" t="s">
        <v>114</v>
      </c>
      <c r="F59" s="11">
        <v>500</v>
      </c>
      <c r="G59" s="12"/>
      <c r="H59" s="12">
        <f>ROUND(ROUND(G59 * J3, 2) + G59, 2)</f>
        <v>0</v>
      </c>
      <c r="I59" s="12">
        <f t="shared" si="1"/>
        <v>0</v>
      </c>
      <c r="J59" s="13" t="e">
        <f>I59 / J1</f>
        <v>#DIV/0!</v>
      </c>
    </row>
    <row r="60" spans="1:10" ht="26.1" customHeight="1" x14ac:dyDescent="0.2">
      <c r="A60" s="9" t="s">
        <v>186</v>
      </c>
      <c r="B60" s="9" t="s">
        <v>187</v>
      </c>
      <c r="C60" s="9" t="s">
        <v>17</v>
      </c>
      <c r="D60" s="9" t="s">
        <v>188</v>
      </c>
      <c r="E60" s="10" t="s">
        <v>114</v>
      </c>
      <c r="F60" s="11">
        <v>500</v>
      </c>
      <c r="G60" s="12"/>
      <c r="H60" s="12">
        <f>ROUND(ROUND(G60 * J3, 2) + G60, 2)</f>
        <v>0</v>
      </c>
      <c r="I60" s="12">
        <f t="shared" si="1"/>
        <v>0</v>
      </c>
      <c r="J60" s="13" t="e">
        <f>I60 / J1</f>
        <v>#DIV/0!</v>
      </c>
    </row>
    <row r="61" spans="1:10" ht="26.1" customHeight="1" x14ac:dyDescent="0.2">
      <c r="A61" s="9" t="s">
        <v>189</v>
      </c>
      <c r="B61" s="9" t="s">
        <v>190</v>
      </c>
      <c r="C61" s="9" t="s">
        <v>17</v>
      </c>
      <c r="D61" s="9" t="s">
        <v>191</v>
      </c>
      <c r="E61" s="10" t="s">
        <v>114</v>
      </c>
      <c r="F61" s="11">
        <v>180</v>
      </c>
      <c r="G61" s="12"/>
      <c r="H61" s="12">
        <f>ROUND(ROUND(G61 * J3, 2) + G61, 2)</f>
        <v>0</v>
      </c>
      <c r="I61" s="12">
        <f t="shared" si="1"/>
        <v>0</v>
      </c>
      <c r="J61" s="13" t="e">
        <f>I61 / J1</f>
        <v>#DIV/0!</v>
      </c>
    </row>
    <row r="62" spans="1:10" ht="26.1" customHeight="1" x14ac:dyDescent="0.2">
      <c r="A62" s="9" t="s">
        <v>192</v>
      </c>
      <c r="B62" s="9" t="s">
        <v>193</v>
      </c>
      <c r="C62" s="9" t="s">
        <v>17</v>
      </c>
      <c r="D62" s="9" t="s">
        <v>194</v>
      </c>
      <c r="E62" s="10" t="s">
        <v>114</v>
      </c>
      <c r="F62" s="11">
        <v>150</v>
      </c>
      <c r="G62" s="12"/>
      <c r="H62" s="12">
        <f>ROUND(ROUND(G62 * J3, 2) + G62, 2)</f>
        <v>0</v>
      </c>
      <c r="I62" s="12">
        <f t="shared" si="1"/>
        <v>0</v>
      </c>
      <c r="J62" s="13" t="e">
        <f>I62 / J1</f>
        <v>#DIV/0!</v>
      </c>
    </row>
    <row r="63" spans="1:10" ht="26.1" customHeight="1" x14ac:dyDescent="0.2">
      <c r="A63" s="9" t="s">
        <v>195</v>
      </c>
      <c r="B63" s="9" t="s">
        <v>196</v>
      </c>
      <c r="C63" s="9" t="s">
        <v>17</v>
      </c>
      <c r="D63" s="9" t="s">
        <v>197</v>
      </c>
      <c r="E63" s="10" t="s">
        <v>114</v>
      </c>
      <c r="F63" s="11">
        <v>100</v>
      </c>
      <c r="G63" s="12"/>
      <c r="H63" s="12">
        <f>ROUND(ROUND(G63 * J3, 2) + G63, 2)</f>
        <v>0</v>
      </c>
      <c r="I63" s="12">
        <f t="shared" si="1"/>
        <v>0</v>
      </c>
      <c r="J63" s="13" t="e">
        <f>I63 / J1</f>
        <v>#DIV/0!</v>
      </c>
    </row>
    <row r="64" spans="1:10" ht="26.1" customHeight="1" x14ac:dyDescent="0.2">
      <c r="A64" s="9" t="s">
        <v>198</v>
      </c>
      <c r="B64" s="9" t="s">
        <v>199</v>
      </c>
      <c r="C64" s="9" t="s">
        <v>17</v>
      </c>
      <c r="D64" s="9" t="s">
        <v>200</v>
      </c>
      <c r="E64" s="10" t="s">
        <v>114</v>
      </c>
      <c r="F64" s="11">
        <v>210</v>
      </c>
      <c r="G64" s="12"/>
      <c r="H64" s="12">
        <f>ROUND(ROUND(G64 * J3, 2) + G64, 2)</f>
        <v>0</v>
      </c>
      <c r="I64" s="12">
        <f t="shared" si="1"/>
        <v>0</v>
      </c>
      <c r="J64" s="13" t="e">
        <f>I64 / J1</f>
        <v>#DIV/0!</v>
      </c>
    </row>
    <row r="65" spans="1:10" ht="26.1" customHeight="1" x14ac:dyDescent="0.2">
      <c r="A65" s="9" t="s">
        <v>201</v>
      </c>
      <c r="B65" s="9" t="s">
        <v>202</v>
      </c>
      <c r="C65" s="9" t="s">
        <v>17</v>
      </c>
      <c r="D65" s="9" t="s">
        <v>203</v>
      </c>
      <c r="E65" s="10" t="s">
        <v>114</v>
      </c>
      <c r="F65" s="11">
        <v>120</v>
      </c>
      <c r="G65" s="12"/>
      <c r="H65" s="12">
        <f>ROUND(ROUND(G65 * J3, 2) + G65, 2)</f>
        <v>0</v>
      </c>
      <c r="I65" s="12">
        <f t="shared" si="1"/>
        <v>0</v>
      </c>
      <c r="J65" s="13" t="e">
        <f>I65 / J1</f>
        <v>#DIV/0!</v>
      </c>
    </row>
    <row r="66" spans="1:10" ht="24" customHeight="1" x14ac:dyDescent="0.2">
      <c r="A66" s="9" t="s">
        <v>204</v>
      </c>
      <c r="B66" s="9" t="s">
        <v>205</v>
      </c>
      <c r="C66" s="9" t="s">
        <v>17</v>
      </c>
      <c r="D66" s="9" t="s">
        <v>206</v>
      </c>
      <c r="E66" s="10" t="s">
        <v>207</v>
      </c>
      <c r="F66" s="11">
        <v>30</v>
      </c>
      <c r="G66" s="12"/>
      <c r="H66" s="12">
        <f>ROUND(ROUND(G66 * J3, 2) + G66, 2)</f>
        <v>0</v>
      </c>
      <c r="I66" s="12">
        <f t="shared" si="1"/>
        <v>0</v>
      </c>
      <c r="J66" s="13" t="e">
        <f>I66 / J1</f>
        <v>#DIV/0!</v>
      </c>
    </row>
    <row r="67" spans="1:10" ht="24" customHeight="1" x14ac:dyDescent="0.2">
      <c r="A67" s="9" t="s">
        <v>208</v>
      </c>
      <c r="B67" s="9" t="s">
        <v>209</v>
      </c>
      <c r="C67" s="9" t="s">
        <v>17</v>
      </c>
      <c r="D67" s="9" t="s">
        <v>210</v>
      </c>
      <c r="E67" s="10" t="s">
        <v>207</v>
      </c>
      <c r="F67" s="11">
        <v>16</v>
      </c>
      <c r="G67" s="12"/>
      <c r="H67" s="12">
        <f>ROUND(ROUND(G67 * J3, 2) + G67, 2)</f>
        <v>0</v>
      </c>
      <c r="I67" s="12">
        <f t="shared" si="1"/>
        <v>0</v>
      </c>
      <c r="J67" s="13" t="e">
        <f>I67 / J1</f>
        <v>#DIV/0!</v>
      </c>
    </row>
    <row r="68" spans="1:10" ht="24" customHeight="1" x14ac:dyDescent="0.2">
      <c r="A68" s="9" t="s">
        <v>211</v>
      </c>
      <c r="B68" s="9" t="s">
        <v>212</v>
      </c>
      <c r="C68" s="9" t="s">
        <v>17</v>
      </c>
      <c r="D68" s="9" t="s">
        <v>213</v>
      </c>
      <c r="E68" s="10" t="s">
        <v>207</v>
      </c>
      <c r="F68" s="11">
        <v>98</v>
      </c>
      <c r="G68" s="12"/>
      <c r="H68" s="12">
        <f>ROUND(ROUND(G68 * J3, 2) + G68, 2)</f>
        <v>0</v>
      </c>
      <c r="I68" s="12">
        <f t="shared" si="1"/>
        <v>0</v>
      </c>
      <c r="J68" s="13" t="e">
        <f>I68 / J1</f>
        <v>#DIV/0!</v>
      </c>
    </row>
    <row r="69" spans="1:10" ht="24" customHeight="1" x14ac:dyDescent="0.2">
      <c r="A69" s="9" t="s">
        <v>214</v>
      </c>
      <c r="B69" s="9" t="s">
        <v>215</v>
      </c>
      <c r="C69" s="9" t="s">
        <v>17</v>
      </c>
      <c r="D69" s="9" t="s">
        <v>216</v>
      </c>
      <c r="E69" s="10" t="s">
        <v>207</v>
      </c>
      <c r="F69" s="11">
        <v>15</v>
      </c>
      <c r="G69" s="12"/>
      <c r="H69" s="12">
        <f>ROUND(ROUND(G69 * J3, 2) + G69, 2)</f>
        <v>0</v>
      </c>
      <c r="I69" s="12">
        <f t="shared" ref="I69:I100" si="2">ROUND(F69 * H69,2)</f>
        <v>0</v>
      </c>
      <c r="J69" s="13" t="e">
        <f>I69 / J1</f>
        <v>#DIV/0!</v>
      </c>
    </row>
    <row r="70" spans="1:10" ht="26.1" customHeight="1" x14ac:dyDescent="0.2">
      <c r="A70" s="9" t="s">
        <v>217</v>
      </c>
      <c r="B70" s="9" t="s">
        <v>218</v>
      </c>
      <c r="C70" s="9" t="s">
        <v>43</v>
      </c>
      <c r="D70" s="9" t="s">
        <v>219</v>
      </c>
      <c r="E70" s="10" t="s">
        <v>75</v>
      </c>
      <c r="F70" s="11">
        <v>58</v>
      </c>
      <c r="G70" s="12"/>
      <c r="H70" s="12">
        <f>ROUND(ROUND(G70 * J3, 2) + G70, 2)</f>
        <v>0</v>
      </c>
      <c r="I70" s="12">
        <f t="shared" si="2"/>
        <v>0</v>
      </c>
      <c r="J70" s="13" t="e">
        <f>I70 / J1</f>
        <v>#DIV/0!</v>
      </c>
    </row>
    <row r="71" spans="1:10" ht="26.1" customHeight="1" x14ac:dyDescent="0.2">
      <c r="A71" s="9" t="s">
        <v>220</v>
      </c>
      <c r="B71" s="9" t="s">
        <v>221</v>
      </c>
      <c r="C71" s="9" t="s">
        <v>73</v>
      </c>
      <c r="D71" s="9" t="s">
        <v>222</v>
      </c>
      <c r="E71" s="10" t="s">
        <v>75</v>
      </c>
      <c r="F71" s="11">
        <v>116</v>
      </c>
      <c r="G71" s="12"/>
      <c r="H71" s="12">
        <f>ROUND(ROUND(G71 * J3, 2) + G71, 2)</f>
        <v>0</v>
      </c>
      <c r="I71" s="12">
        <f t="shared" si="2"/>
        <v>0</v>
      </c>
      <c r="J71" s="13" t="e">
        <f>I71 / J1</f>
        <v>#DIV/0!</v>
      </c>
    </row>
    <row r="72" spans="1:10" ht="39" customHeight="1" x14ac:dyDescent="0.2">
      <c r="A72" s="9" t="s">
        <v>223</v>
      </c>
      <c r="B72" s="9" t="s">
        <v>224</v>
      </c>
      <c r="C72" s="9" t="s">
        <v>17</v>
      </c>
      <c r="D72" s="9" t="s">
        <v>225</v>
      </c>
      <c r="E72" s="10" t="s">
        <v>142</v>
      </c>
      <c r="F72" s="11">
        <v>16</v>
      </c>
      <c r="G72" s="12"/>
      <c r="H72" s="12">
        <f>ROUND(ROUND(G72 * J3, 2) + G72, 2)</f>
        <v>0</v>
      </c>
      <c r="I72" s="12">
        <f t="shared" si="2"/>
        <v>0</v>
      </c>
      <c r="J72" s="13" t="e">
        <f>I72 / J1</f>
        <v>#DIV/0!</v>
      </c>
    </row>
    <row r="73" spans="1:10" ht="26.1" customHeight="1" x14ac:dyDescent="0.2">
      <c r="A73" s="9" t="s">
        <v>226</v>
      </c>
      <c r="B73" s="9" t="s">
        <v>227</v>
      </c>
      <c r="C73" s="9" t="s">
        <v>17</v>
      </c>
      <c r="D73" s="9" t="s">
        <v>228</v>
      </c>
      <c r="E73" s="10" t="s">
        <v>142</v>
      </c>
      <c r="F73" s="11">
        <v>16</v>
      </c>
      <c r="G73" s="12"/>
      <c r="H73" s="12">
        <f>ROUND(ROUND(G73 * J3, 2) + G73, 2)</f>
        <v>0</v>
      </c>
      <c r="I73" s="12">
        <f t="shared" si="2"/>
        <v>0</v>
      </c>
      <c r="J73" s="13" t="e">
        <f>I73 / J1</f>
        <v>#DIV/0!</v>
      </c>
    </row>
    <row r="74" spans="1:10" ht="26.1" customHeight="1" x14ac:dyDescent="0.2">
      <c r="A74" s="9" t="s">
        <v>229</v>
      </c>
      <c r="B74" s="9" t="s">
        <v>230</v>
      </c>
      <c r="C74" s="9" t="s">
        <v>32</v>
      </c>
      <c r="D74" s="9" t="s">
        <v>231</v>
      </c>
      <c r="E74" s="10" t="s">
        <v>75</v>
      </c>
      <c r="F74" s="11">
        <v>1</v>
      </c>
      <c r="G74" s="12"/>
      <c r="H74" s="12">
        <f>ROUND(ROUND(G74 * J3, 2) + G74, 2)</f>
        <v>0</v>
      </c>
      <c r="I74" s="12">
        <f t="shared" si="2"/>
        <v>0</v>
      </c>
      <c r="J74" s="13" t="e">
        <f>I74 / J1</f>
        <v>#DIV/0!</v>
      </c>
    </row>
    <row r="75" spans="1:10" ht="24" customHeight="1" x14ac:dyDescent="0.2">
      <c r="A75" s="9" t="s">
        <v>232</v>
      </c>
      <c r="B75" s="9" t="s">
        <v>233</v>
      </c>
      <c r="C75" s="9" t="s">
        <v>17</v>
      </c>
      <c r="D75" s="9" t="s">
        <v>234</v>
      </c>
      <c r="E75" s="10" t="s">
        <v>142</v>
      </c>
      <c r="F75" s="11">
        <v>20</v>
      </c>
      <c r="G75" s="12"/>
      <c r="H75" s="12">
        <f>ROUND(ROUND(G75 * J3, 2) + G75, 2)</f>
        <v>0</v>
      </c>
      <c r="I75" s="12">
        <f t="shared" si="2"/>
        <v>0</v>
      </c>
      <c r="J75" s="13" t="e">
        <f>I75 / J1</f>
        <v>#DIV/0!</v>
      </c>
    </row>
    <row r="76" spans="1:10" ht="39" customHeight="1" x14ac:dyDescent="0.2">
      <c r="A76" s="9" t="s">
        <v>235</v>
      </c>
      <c r="B76" s="9" t="s">
        <v>236</v>
      </c>
      <c r="C76" s="9" t="s">
        <v>73</v>
      </c>
      <c r="D76" s="9" t="s">
        <v>237</v>
      </c>
      <c r="E76" s="10" t="s">
        <v>59</v>
      </c>
      <c r="F76" s="11">
        <v>200</v>
      </c>
      <c r="G76" s="12"/>
      <c r="H76" s="12">
        <f>ROUND(ROUND(G76 * J3, 2) + G76, 2)</f>
        <v>0</v>
      </c>
      <c r="I76" s="12">
        <f t="shared" si="2"/>
        <v>0</v>
      </c>
      <c r="J76" s="13" t="e">
        <f>I76 / J1</f>
        <v>#DIV/0!</v>
      </c>
    </row>
    <row r="77" spans="1:10" ht="24" customHeight="1" x14ac:dyDescent="0.2">
      <c r="A77" s="9" t="s">
        <v>238</v>
      </c>
      <c r="B77" s="9" t="s">
        <v>239</v>
      </c>
      <c r="C77" s="9" t="s">
        <v>43</v>
      </c>
      <c r="D77" s="9" t="s">
        <v>240</v>
      </c>
      <c r="E77" s="10" t="s">
        <v>75</v>
      </c>
      <c r="F77" s="11">
        <v>1</v>
      </c>
      <c r="G77" s="12"/>
      <c r="H77" s="12">
        <f>ROUND(ROUND(G77 * J3, 2) + G77, 2)</f>
        <v>0</v>
      </c>
      <c r="I77" s="12">
        <f t="shared" si="2"/>
        <v>0</v>
      </c>
      <c r="J77" s="13" t="e">
        <f>I77 / J1</f>
        <v>#DIV/0!</v>
      </c>
    </row>
    <row r="78" spans="1:10" ht="24" customHeight="1" x14ac:dyDescent="0.2">
      <c r="A78" s="9" t="s">
        <v>241</v>
      </c>
      <c r="B78" s="9" t="s">
        <v>242</v>
      </c>
      <c r="C78" s="9" t="s">
        <v>32</v>
      </c>
      <c r="D78" s="9" t="s">
        <v>243</v>
      </c>
      <c r="E78" s="10" t="s">
        <v>75</v>
      </c>
      <c r="F78" s="11">
        <v>1</v>
      </c>
      <c r="G78" s="12"/>
      <c r="H78" s="12">
        <f>ROUND(ROUND(G78 * J3, 2) + G78, 2)</f>
        <v>0</v>
      </c>
      <c r="I78" s="12">
        <f t="shared" si="2"/>
        <v>0</v>
      </c>
      <c r="J78" s="13" t="e">
        <f>I78 / J1</f>
        <v>#DIV/0!</v>
      </c>
    </row>
    <row r="79" spans="1:10" ht="39" customHeight="1" x14ac:dyDescent="0.2">
      <c r="A79" s="9" t="s">
        <v>244</v>
      </c>
      <c r="B79" s="9" t="s">
        <v>245</v>
      </c>
      <c r="C79" s="9" t="s">
        <v>73</v>
      </c>
      <c r="D79" s="9" t="s">
        <v>246</v>
      </c>
      <c r="E79" s="10" t="s">
        <v>75</v>
      </c>
      <c r="F79" s="11">
        <v>2</v>
      </c>
      <c r="G79" s="12"/>
      <c r="H79" s="12">
        <f>ROUND(ROUND(G79 * J3, 2) + G79, 2)</f>
        <v>0</v>
      </c>
      <c r="I79" s="12">
        <f t="shared" si="2"/>
        <v>0</v>
      </c>
      <c r="J79" s="13" t="e">
        <f>I79 / J1</f>
        <v>#DIV/0!</v>
      </c>
    </row>
    <row r="80" spans="1:10" ht="39" customHeight="1" x14ac:dyDescent="0.2">
      <c r="A80" s="9" t="s">
        <v>247</v>
      </c>
      <c r="B80" s="9" t="s">
        <v>248</v>
      </c>
      <c r="C80" s="9" t="s">
        <v>73</v>
      </c>
      <c r="D80" s="9" t="s">
        <v>249</v>
      </c>
      <c r="E80" s="10" t="s">
        <v>75</v>
      </c>
      <c r="F80" s="11">
        <v>4</v>
      </c>
      <c r="G80" s="12"/>
      <c r="H80" s="12">
        <f>ROUND(ROUND(G80 * J3, 2) + G80, 2)</f>
        <v>0</v>
      </c>
      <c r="I80" s="12">
        <f t="shared" si="2"/>
        <v>0</v>
      </c>
      <c r="J80" s="13" t="e">
        <f>I80 / J1</f>
        <v>#DIV/0!</v>
      </c>
    </row>
    <row r="81" spans="1:10" ht="24" customHeight="1" x14ac:dyDescent="0.2">
      <c r="A81" s="4" t="s">
        <v>250</v>
      </c>
      <c r="B81" s="4" t="s">
        <v>13</v>
      </c>
      <c r="C81" s="4"/>
      <c r="D81" s="4" t="s">
        <v>251</v>
      </c>
      <c r="E81" s="5"/>
      <c r="F81" s="6">
        <v>1</v>
      </c>
      <c r="G81" s="6"/>
      <c r="H81" s="7">
        <f>I82 + I83 + I84 + I85</f>
        <v>0</v>
      </c>
      <c r="I81" s="7">
        <f t="shared" si="2"/>
        <v>0</v>
      </c>
      <c r="J81" s="8" t="e">
        <f>I81 / J1</f>
        <v>#DIV/0!</v>
      </c>
    </row>
    <row r="82" spans="1:10" ht="39" customHeight="1" x14ac:dyDescent="0.2">
      <c r="A82" s="9" t="s">
        <v>252</v>
      </c>
      <c r="B82" s="9" t="s">
        <v>253</v>
      </c>
      <c r="C82" s="9" t="s">
        <v>73</v>
      </c>
      <c r="D82" s="9" t="s">
        <v>254</v>
      </c>
      <c r="E82" s="10" t="s">
        <v>19</v>
      </c>
      <c r="F82" s="11">
        <v>3.75</v>
      </c>
      <c r="G82" s="12"/>
      <c r="H82" s="12">
        <f>ROUND(ROUND(G82 * J3, 2) + G82, 2)</f>
        <v>0</v>
      </c>
      <c r="I82" s="12">
        <f t="shared" si="2"/>
        <v>0</v>
      </c>
      <c r="J82" s="13" t="e">
        <f>I82 / J1</f>
        <v>#DIV/0!</v>
      </c>
    </row>
    <row r="83" spans="1:10" ht="26.1" customHeight="1" x14ac:dyDescent="0.2">
      <c r="A83" s="9" t="s">
        <v>255</v>
      </c>
      <c r="B83" s="9" t="s">
        <v>256</v>
      </c>
      <c r="C83" s="9" t="s">
        <v>17</v>
      </c>
      <c r="D83" s="9" t="s">
        <v>257</v>
      </c>
      <c r="E83" s="10" t="s">
        <v>114</v>
      </c>
      <c r="F83" s="11">
        <v>190.61</v>
      </c>
      <c r="G83" s="12"/>
      <c r="H83" s="12">
        <f>ROUND(ROUND(G83 * J3, 2) + G83, 2)</f>
        <v>0</v>
      </c>
      <c r="I83" s="12">
        <f t="shared" si="2"/>
        <v>0</v>
      </c>
      <c r="J83" s="13" t="e">
        <f>I83 / J1</f>
        <v>#DIV/0!</v>
      </c>
    </row>
    <row r="84" spans="1:10" ht="39" customHeight="1" x14ac:dyDescent="0.2">
      <c r="A84" s="9" t="s">
        <v>258</v>
      </c>
      <c r="B84" s="9" t="s">
        <v>259</v>
      </c>
      <c r="C84" s="9" t="s">
        <v>73</v>
      </c>
      <c r="D84" s="9" t="s">
        <v>260</v>
      </c>
      <c r="E84" s="10" t="s">
        <v>59</v>
      </c>
      <c r="F84" s="11">
        <v>96</v>
      </c>
      <c r="G84" s="12"/>
      <c r="H84" s="12">
        <f>ROUND(ROUND(G84 * J3, 2) + G84, 2)</f>
        <v>0</v>
      </c>
      <c r="I84" s="12">
        <f t="shared" si="2"/>
        <v>0</v>
      </c>
      <c r="J84" s="13" t="e">
        <f>I84 / J1</f>
        <v>#DIV/0!</v>
      </c>
    </row>
    <row r="85" spans="1:10" ht="24" customHeight="1" x14ac:dyDescent="0.2">
      <c r="A85" s="9" t="s">
        <v>261</v>
      </c>
      <c r="B85" s="9" t="s">
        <v>262</v>
      </c>
      <c r="C85" s="9" t="s">
        <v>32</v>
      </c>
      <c r="D85" s="9" t="s">
        <v>263</v>
      </c>
      <c r="E85" s="10" t="s">
        <v>19</v>
      </c>
      <c r="F85" s="11">
        <v>41.13</v>
      </c>
      <c r="G85" s="12"/>
      <c r="H85" s="12">
        <f>ROUND(ROUND(G85 * J3, 2) + G85, 2)</f>
        <v>0</v>
      </c>
      <c r="I85" s="12">
        <f t="shared" si="2"/>
        <v>0</v>
      </c>
      <c r="J85" s="13" t="e">
        <f>I85 / J1</f>
        <v>#DIV/0!</v>
      </c>
    </row>
    <row r="86" spans="1:10" ht="24" customHeight="1" x14ac:dyDescent="0.2">
      <c r="A86" s="4" t="s">
        <v>264</v>
      </c>
      <c r="B86" s="4" t="s">
        <v>13</v>
      </c>
      <c r="C86" s="4"/>
      <c r="D86" s="4" t="s">
        <v>265</v>
      </c>
      <c r="E86" s="5"/>
      <c r="F86" s="6">
        <v>1</v>
      </c>
      <c r="G86" s="6"/>
      <c r="H86" s="7">
        <f>I87 + I88 + I89</f>
        <v>0</v>
      </c>
      <c r="I86" s="7">
        <f t="shared" si="2"/>
        <v>0</v>
      </c>
      <c r="J86" s="8" t="e">
        <f>I86 / J1</f>
        <v>#DIV/0!</v>
      </c>
    </row>
    <row r="87" spans="1:10" ht="26.1" customHeight="1" x14ac:dyDescent="0.2">
      <c r="A87" s="9" t="s">
        <v>266</v>
      </c>
      <c r="B87" s="9" t="s">
        <v>267</v>
      </c>
      <c r="C87" s="9" t="s">
        <v>17</v>
      </c>
      <c r="D87" s="9" t="s">
        <v>268</v>
      </c>
      <c r="E87" s="10" t="s">
        <v>19</v>
      </c>
      <c r="F87" s="11">
        <v>66.5</v>
      </c>
      <c r="G87" s="12"/>
      <c r="H87" s="12">
        <f>ROUND(ROUND(G87 * J3, 2) + G87, 2)</f>
        <v>0</v>
      </c>
      <c r="I87" s="12">
        <f t="shared" si="2"/>
        <v>0</v>
      </c>
      <c r="J87" s="13" t="e">
        <f>I87 / J1</f>
        <v>#DIV/0!</v>
      </c>
    </row>
    <row r="88" spans="1:10" ht="39" customHeight="1" x14ac:dyDescent="0.2">
      <c r="A88" s="9" t="s">
        <v>269</v>
      </c>
      <c r="B88" s="9" t="s">
        <v>270</v>
      </c>
      <c r="C88" s="9" t="s">
        <v>73</v>
      </c>
      <c r="D88" s="9" t="s">
        <v>271</v>
      </c>
      <c r="E88" s="10" t="s">
        <v>19</v>
      </c>
      <c r="F88" s="11">
        <v>364.86</v>
      </c>
      <c r="G88" s="12"/>
      <c r="H88" s="12">
        <f>ROUND(ROUND(G88 * J3, 2) + G88, 2)</f>
        <v>0</v>
      </c>
      <c r="I88" s="12">
        <f t="shared" si="2"/>
        <v>0</v>
      </c>
      <c r="J88" s="13" t="e">
        <f>I88 / J1</f>
        <v>#DIV/0!</v>
      </c>
    </row>
    <row r="89" spans="1:10" ht="26.1" customHeight="1" x14ac:dyDescent="0.2">
      <c r="A89" s="9" t="s">
        <v>272</v>
      </c>
      <c r="B89" s="9" t="s">
        <v>273</v>
      </c>
      <c r="C89" s="9" t="s">
        <v>17</v>
      </c>
      <c r="D89" s="9" t="s">
        <v>274</v>
      </c>
      <c r="E89" s="10" t="s">
        <v>19</v>
      </c>
      <c r="F89" s="11">
        <v>5.22</v>
      </c>
      <c r="G89" s="12"/>
      <c r="H89" s="12">
        <f>ROUND(ROUND(G89 * J3, 2) + G89, 2)</f>
        <v>0</v>
      </c>
      <c r="I89" s="12">
        <f t="shared" si="2"/>
        <v>0</v>
      </c>
      <c r="J89" s="13" t="e">
        <f>I89 / J1</f>
        <v>#DIV/0!</v>
      </c>
    </row>
    <row r="90" spans="1:10" ht="24" customHeight="1" x14ac:dyDescent="0.2">
      <c r="A90" s="4" t="s">
        <v>275</v>
      </c>
      <c r="B90" s="4" t="s">
        <v>13</v>
      </c>
      <c r="C90" s="4"/>
      <c r="D90" s="4" t="s">
        <v>276</v>
      </c>
      <c r="E90" s="5"/>
      <c r="F90" s="6">
        <v>1</v>
      </c>
      <c r="G90" s="6"/>
      <c r="H90" s="7">
        <f>I91 + I92 + I93 + I94 + I95 + I96 + I97</f>
        <v>0</v>
      </c>
      <c r="I90" s="7">
        <f t="shared" si="2"/>
        <v>0</v>
      </c>
      <c r="J90" s="8" t="e">
        <f>I90 / J1</f>
        <v>#DIV/0!</v>
      </c>
    </row>
    <row r="91" spans="1:10" ht="24" customHeight="1" x14ac:dyDescent="0.2">
      <c r="A91" s="9" t="s">
        <v>277</v>
      </c>
      <c r="B91" s="9" t="s">
        <v>278</v>
      </c>
      <c r="C91" s="9" t="s">
        <v>17</v>
      </c>
      <c r="D91" s="9" t="s">
        <v>279</v>
      </c>
      <c r="E91" s="10" t="s">
        <v>19</v>
      </c>
      <c r="F91" s="11">
        <v>570.16</v>
      </c>
      <c r="G91" s="12"/>
      <c r="H91" s="12">
        <f>ROUND(ROUND(G91 * J3, 2) + G91, 2)</f>
        <v>0</v>
      </c>
      <c r="I91" s="12">
        <f t="shared" si="2"/>
        <v>0</v>
      </c>
      <c r="J91" s="13" t="e">
        <f>I91 / J1</f>
        <v>#DIV/0!</v>
      </c>
    </row>
    <row r="92" spans="1:10" ht="26.1" customHeight="1" x14ac:dyDescent="0.2">
      <c r="A92" s="9" t="s">
        <v>280</v>
      </c>
      <c r="B92" s="9" t="s">
        <v>281</v>
      </c>
      <c r="C92" s="9" t="s">
        <v>73</v>
      </c>
      <c r="D92" s="9" t="s">
        <v>282</v>
      </c>
      <c r="E92" s="10" t="s">
        <v>19</v>
      </c>
      <c r="F92" s="11">
        <v>570.16</v>
      </c>
      <c r="G92" s="12"/>
      <c r="H92" s="12">
        <f>ROUND(ROUND(G92 * J3, 2) + G92, 2)</f>
        <v>0</v>
      </c>
      <c r="I92" s="12">
        <f t="shared" si="2"/>
        <v>0</v>
      </c>
      <c r="J92" s="13" t="e">
        <f>I92 / J1</f>
        <v>#DIV/0!</v>
      </c>
    </row>
    <row r="93" spans="1:10" ht="24" customHeight="1" x14ac:dyDescent="0.2">
      <c r="A93" s="9" t="s">
        <v>283</v>
      </c>
      <c r="B93" s="9" t="s">
        <v>284</v>
      </c>
      <c r="C93" s="9" t="s">
        <v>145</v>
      </c>
      <c r="D93" s="9" t="s">
        <v>285</v>
      </c>
      <c r="E93" s="10" t="s">
        <v>59</v>
      </c>
      <c r="F93" s="11">
        <v>555.12</v>
      </c>
      <c r="G93" s="12"/>
      <c r="H93" s="12">
        <f>ROUND(ROUND(G93 * J3, 2) + G93, 2)</f>
        <v>0</v>
      </c>
      <c r="I93" s="12">
        <f t="shared" si="2"/>
        <v>0</v>
      </c>
      <c r="J93" s="13" t="e">
        <f>I93 / J1</f>
        <v>#DIV/0!</v>
      </c>
    </row>
    <row r="94" spans="1:10" ht="39" customHeight="1" x14ac:dyDescent="0.2">
      <c r="A94" s="9" t="s">
        <v>286</v>
      </c>
      <c r="B94" s="9" t="s">
        <v>287</v>
      </c>
      <c r="C94" s="9" t="s">
        <v>17</v>
      </c>
      <c r="D94" s="9" t="s">
        <v>288</v>
      </c>
      <c r="E94" s="10" t="s">
        <v>19</v>
      </c>
      <c r="F94" s="11">
        <v>7.5</v>
      </c>
      <c r="G94" s="12"/>
      <c r="H94" s="12">
        <f>ROUND(ROUND(G94 * J3, 2) + G94, 2)</f>
        <v>0</v>
      </c>
      <c r="I94" s="12">
        <f t="shared" si="2"/>
        <v>0</v>
      </c>
      <c r="J94" s="13" t="e">
        <f>I94 / J1</f>
        <v>#DIV/0!</v>
      </c>
    </row>
    <row r="95" spans="1:10" ht="26.1" customHeight="1" x14ac:dyDescent="0.2">
      <c r="A95" s="9" t="s">
        <v>289</v>
      </c>
      <c r="B95" s="9" t="s">
        <v>290</v>
      </c>
      <c r="C95" s="9" t="s">
        <v>73</v>
      </c>
      <c r="D95" s="9" t="s">
        <v>291</v>
      </c>
      <c r="E95" s="10" t="s">
        <v>19</v>
      </c>
      <c r="F95" s="11">
        <v>3</v>
      </c>
      <c r="G95" s="12"/>
      <c r="H95" s="12">
        <f>ROUND(ROUND(G95 * J3, 2) + G95, 2)</f>
        <v>0</v>
      </c>
      <c r="I95" s="12">
        <f t="shared" si="2"/>
        <v>0</v>
      </c>
      <c r="J95" s="13" t="e">
        <f>I95 / J1</f>
        <v>#DIV/0!</v>
      </c>
    </row>
    <row r="96" spans="1:10" ht="26.1" customHeight="1" x14ac:dyDescent="0.2">
      <c r="A96" s="9" t="s">
        <v>292</v>
      </c>
      <c r="B96" s="9" t="s">
        <v>293</v>
      </c>
      <c r="C96" s="9" t="s">
        <v>73</v>
      </c>
      <c r="D96" s="9" t="s">
        <v>294</v>
      </c>
      <c r="E96" s="10" t="s">
        <v>59</v>
      </c>
      <c r="F96" s="11">
        <v>39.6</v>
      </c>
      <c r="G96" s="12"/>
      <c r="H96" s="12">
        <f>ROUND(ROUND(G96 * J3, 2) + G96, 2)</f>
        <v>0</v>
      </c>
      <c r="I96" s="12">
        <f t="shared" si="2"/>
        <v>0</v>
      </c>
      <c r="J96" s="13" t="e">
        <f>I96 / J1</f>
        <v>#DIV/0!</v>
      </c>
    </row>
    <row r="97" spans="1:10" ht="39" customHeight="1" x14ac:dyDescent="0.2">
      <c r="A97" s="9" t="s">
        <v>295</v>
      </c>
      <c r="B97" s="9" t="s">
        <v>296</v>
      </c>
      <c r="C97" s="9" t="s">
        <v>73</v>
      </c>
      <c r="D97" s="9" t="s">
        <v>297</v>
      </c>
      <c r="E97" s="10" t="s">
        <v>19</v>
      </c>
      <c r="F97" s="11">
        <v>7.5</v>
      </c>
      <c r="G97" s="12"/>
      <c r="H97" s="12">
        <f>ROUND(ROUND(G97 * J3, 2) + G97, 2)</f>
        <v>0</v>
      </c>
      <c r="I97" s="12">
        <f t="shared" si="2"/>
        <v>0</v>
      </c>
      <c r="J97" s="13" t="e">
        <f>I97 / J1</f>
        <v>#DIV/0!</v>
      </c>
    </row>
    <row r="98" spans="1:10" ht="24" customHeight="1" x14ac:dyDescent="0.2">
      <c r="A98" s="4" t="s">
        <v>298</v>
      </c>
      <c r="B98" s="4" t="s">
        <v>13</v>
      </c>
      <c r="C98" s="4"/>
      <c r="D98" s="4" t="s">
        <v>299</v>
      </c>
      <c r="E98" s="5"/>
      <c r="F98" s="6">
        <v>1</v>
      </c>
      <c r="G98" s="6"/>
      <c r="H98" s="7">
        <f>I99 + I100 + I101 + I102 + I103 + I104 + I105 + I106 + I107 + I108</f>
        <v>0</v>
      </c>
      <c r="I98" s="7">
        <f t="shared" si="2"/>
        <v>0</v>
      </c>
      <c r="J98" s="8" t="e">
        <f>I98 / J1</f>
        <v>#DIV/0!</v>
      </c>
    </row>
    <row r="99" spans="1:10" ht="26.1" customHeight="1" x14ac:dyDescent="0.2">
      <c r="A99" s="9" t="s">
        <v>300</v>
      </c>
      <c r="B99" s="9" t="s">
        <v>301</v>
      </c>
      <c r="C99" s="9" t="s">
        <v>17</v>
      </c>
      <c r="D99" s="9" t="s">
        <v>302</v>
      </c>
      <c r="E99" s="10" t="s">
        <v>19</v>
      </c>
      <c r="F99" s="11">
        <v>1843.26</v>
      </c>
      <c r="G99" s="12"/>
      <c r="H99" s="12">
        <f>ROUND(ROUND(G99 * J3, 2) + G99, 2)</f>
        <v>0</v>
      </c>
      <c r="I99" s="12">
        <f t="shared" si="2"/>
        <v>0</v>
      </c>
      <c r="J99" s="13" t="e">
        <f>I99 / J1</f>
        <v>#DIV/0!</v>
      </c>
    </row>
    <row r="100" spans="1:10" ht="26.1" customHeight="1" x14ac:dyDescent="0.2">
      <c r="A100" s="9" t="s">
        <v>303</v>
      </c>
      <c r="B100" s="9" t="s">
        <v>304</v>
      </c>
      <c r="C100" s="9" t="s">
        <v>17</v>
      </c>
      <c r="D100" s="9" t="s">
        <v>305</v>
      </c>
      <c r="E100" s="10" t="s">
        <v>19</v>
      </c>
      <c r="F100" s="11">
        <v>909.34</v>
      </c>
      <c r="G100" s="12"/>
      <c r="H100" s="12">
        <f>ROUND(ROUND(G100 * J3, 2) + G100, 2)</f>
        <v>0</v>
      </c>
      <c r="I100" s="12">
        <f t="shared" si="2"/>
        <v>0</v>
      </c>
      <c r="J100" s="13" t="e">
        <f>I100 / J1</f>
        <v>#DIV/0!</v>
      </c>
    </row>
    <row r="101" spans="1:10" ht="24" customHeight="1" x14ac:dyDescent="0.2">
      <c r="A101" s="9" t="s">
        <v>306</v>
      </c>
      <c r="B101" s="9" t="s">
        <v>307</v>
      </c>
      <c r="C101" s="9" t="s">
        <v>17</v>
      </c>
      <c r="D101" s="9" t="s">
        <v>308</v>
      </c>
      <c r="E101" s="10" t="s">
        <v>19</v>
      </c>
      <c r="F101" s="11">
        <v>1273.0999999999999</v>
      </c>
      <c r="G101" s="12"/>
      <c r="H101" s="12">
        <f>ROUND(ROUND(G101 * J3, 2) + G101, 2)</f>
        <v>0</v>
      </c>
      <c r="I101" s="12">
        <f t="shared" ref="I101:I132" si="3">ROUND(F101 * H101,2)</f>
        <v>0</v>
      </c>
      <c r="J101" s="13" t="e">
        <f>I101 / J1</f>
        <v>#DIV/0!</v>
      </c>
    </row>
    <row r="102" spans="1:10" ht="26.1" customHeight="1" x14ac:dyDescent="0.2">
      <c r="A102" s="9" t="s">
        <v>309</v>
      </c>
      <c r="B102" s="9" t="s">
        <v>310</v>
      </c>
      <c r="C102" s="9" t="s">
        <v>17</v>
      </c>
      <c r="D102" s="9" t="s">
        <v>311</v>
      </c>
      <c r="E102" s="10" t="s">
        <v>19</v>
      </c>
      <c r="F102" s="11">
        <v>933.9</v>
      </c>
      <c r="G102" s="12"/>
      <c r="H102" s="12">
        <f>ROUND(ROUND(G102 * J3, 2) + G102, 2)</f>
        <v>0</v>
      </c>
      <c r="I102" s="12">
        <f t="shared" si="3"/>
        <v>0</v>
      </c>
      <c r="J102" s="13" t="e">
        <f>I102 / J1</f>
        <v>#DIV/0!</v>
      </c>
    </row>
    <row r="103" spans="1:10" ht="26.1" customHeight="1" x14ac:dyDescent="0.2">
      <c r="A103" s="9" t="s">
        <v>312</v>
      </c>
      <c r="B103" s="9" t="s">
        <v>313</v>
      </c>
      <c r="C103" s="9" t="s">
        <v>73</v>
      </c>
      <c r="D103" s="9" t="s">
        <v>314</v>
      </c>
      <c r="E103" s="10" t="s">
        <v>19</v>
      </c>
      <c r="F103" s="11">
        <v>83.16</v>
      </c>
      <c r="G103" s="12"/>
      <c r="H103" s="12">
        <f>ROUND(ROUND(G103 * J3, 2) + G103, 2)</f>
        <v>0</v>
      </c>
      <c r="I103" s="12">
        <f t="shared" si="3"/>
        <v>0</v>
      </c>
      <c r="J103" s="13" t="e">
        <f>I103 / J1</f>
        <v>#DIV/0!</v>
      </c>
    </row>
    <row r="104" spans="1:10" ht="26.1" customHeight="1" x14ac:dyDescent="0.2">
      <c r="A104" s="9" t="s">
        <v>315</v>
      </c>
      <c r="B104" s="9" t="s">
        <v>316</v>
      </c>
      <c r="C104" s="9" t="s">
        <v>17</v>
      </c>
      <c r="D104" s="9" t="s">
        <v>317</v>
      </c>
      <c r="E104" s="10" t="s">
        <v>19</v>
      </c>
      <c r="F104" s="11">
        <v>83.16</v>
      </c>
      <c r="G104" s="12"/>
      <c r="H104" s="12">
        <f>ROUND(ROUND(G104 * J3, 2) + G104, 2)</f>
        <v>0</v>
      </c>
      <c r="I104" s="12">
        <f t="shared" si="3"/>
        <v>0</v>
      </c>
      <c r="J104" s="13" t="e">
        <f>I104 / J1</f>
        <v>#DIV/0!</v>
      </c>
    </row>
    <row r="105" spans="1:10" ht="26.1" customHeight="1" x14ac:dyDescent="0.2">
      <c r="A105" s="9" t="s">
        <v>318</v>
      </c>
      <c r="B105" s="9" t="s">
        <v>319</v>
      </c>
      <c r="C105" s="9" t="s">
        <v>73</v>
      </c>
      <c r="D105" s="9" t="s">
        <v>320</v>
      </c>
      <c r="E105" s="10" t="s">
        <v>19</v>
      </c>
      <c r="F105" s="11">
        <v>448</v>
      </c>
      <c r="G105" s="12"/>
      <c r="H105" s="12">
        <f>ROUND(ROUND(G105 * J3, 2) + G105, 2)</f>
        <v>0</v>
      </c>
      <c r="I105" s="12">
        <f t="shared" si="3"/>
        <v>0</v>
      </c>
      <c r="J105" s="13" t="e">
        <f>I105 / J1</f>
        <v>#DIV/0!</v>
      </c>
    </row>
    <row r="106" spans="1:10" ht="51.95" customHeight="1" x14ac:dyDescent="0.2">
      <c r="A106" s="9" t="s">
        <v>321</v>
      </c>
      <c r="B106" s="9" t="s">
        <v>322</v>
      </c>
      <c r="C106" s="9" t="s">
        <v>73</v>
      </c>
      <c r="D106" s="9" t="s">
        <v>323</v>
      </c>
      <c r="E106" s="10" t="s">
        <v>19</v>
      </c>
      <c r="F106" s="11">
        <v>221.66</v>
      </c>
      <c r="G106" s="12"/>
      <c r="H106" s="12">
        <f>ROUND(ROUND(G106 * J3, 2) + G106, 2)</f>
        <v>0</v>
      </c>
      <c r="I106" s="12">
        <f t="shared" si="3"/>
        <v>0</v>
      </c>
      <c r="J106" s="13" t="e">
        <f>I106 / J1</f>
        <v>#DIV/0!</v>
      </c>
    </row>
    <row r="107" spans="1:10" ht="26.1" customHeight="1" x14ac:dyDescent="0.2">
      <c r="A107" s="9" t="s">
        <v>324</v>
      </c>
      <c r="B107" s="9" t="s">
        <v>325</v>
      </c>
      <c r="C107" s="9" t="s">
        <v>73</v>
      </c>
      <c r="D107" s="9" t="s">
        <v>326</v>
      </c>
      <c r="E107" s="10" t="s">
        <v>19</v>
      </c>
      <c r="F107" s="11">
        <v>93.6</v>
      </c>
      <c r="G107" s="12"/>
      <c r="H107" s="12">
        <f>ROUND(ROUND(G107 * J3, 2) + G107, 2)</f>
        <v>0</v>
      </c>
      <c r="I107" s="12">
        <f t="shared" si="3"/>
        <v>0</v>
      </c>
      <c r="J107" s="13" t="e">
        <f>I107 / J1</f>
        <v>#DIV/0!</v>
      </c>
    </row>
    <row r="108" spans="1:10" ht="26.1" customHeight="1" x14ac:dyDescent="0.2">
      <c r="A108" s="9" t="s">
        <v>327</v>
      </c>
      <c r="B108" s="9" t="s">
        <v>328</v>
      </c>
      <c r="C108" s="9" t="s">
        <v>73</v>
      </c>
      <c r="D108" s="9" t="s">
        <v>329</v>
      </c>
      <c r="E108" s="10" t="s">
        <v>59</v>
      </c>
      <c r="F108" s="11">
        <v>111</v>
      </c>
      <c r="G108" s="12"/>
      <c r="H108" s="12">
        <f>ROUND(ROUND(G108 * J3, 2) + G108, 2)</f>
        <v>0</v>
      </c>
      <c r="I108" s="12">
        <f t="shared" si="3"/>
        <v>0</v>
      </c>
      <c r="J108" s="13" t="e">
        <f>I108 / J1</f>
        <v>#DIV/0!</v>
      </c>
    </row>
    <row r="109" spans="1:10" ht="24" customHeight="1" x14ac:dyDescent="0.2">
      <c r="A109" s="4" t="s">
        <v>330</v>
      </c>
      <c r="B109" s="4" t="s">
        <v>13</v>
      </c>
      <c r="C109" s="4"/>
      <c r="D109" s="4" t="s">
        <v>331</v>
      </c>
      <c r="E109" s="5"/>
      <c r="F109" s="6">
        <v>1</v>
      </c>
      <c r="G109" s="6"/>
      <c r="H109" s="7">
        <f>I110 + I111 + I112 + I113 + I114 + I115 + I116 + I117 + I118 + I119 + I120</f>
        <v>0</v>
      </c>
      <c r="I109" s="7">
        <f t="shared" si="3"/>
        <v>0</v>
      </c>
      <c r="J109" s="8" t="e">
        <f>I109 / J1</f>
        <v>#DIV/0!</v>
      </c>
    </row>
    <row r="110" spans="1:10" ht="26.1" customHeight="1" x14ac:dyDescent="0.2">
      <c r="A110" s="9" t="s">
        <v>332</v>
      </c>
      <c r="B110" s="9" t="s">
        <v>333</v>
      </c>
      <c r="C110" s="9" t="s">
        <v>17</v>
      </c>
      <c r="D110" s="9" t="s">
        <v>334</v>
      </c>
      <c r="E110" s="10" t="s">
        <v>142</v>
      </c>
      <c r="F110" s="11">
        <v>1</v>
      </c>
      <c r="G110" s="12"/>
      <c r="H110" s="12">
        <f>ROUND(ROUND(G110 * J3, 2) + G110, 2)</f>
        <v>0</v>
      </c>
      <c r="I110" s="12">
        <f t="shared" si="3"/>
        <v>0</v>
      </c>
      <c r="J110" s="13" t="e">
        <f>I110 / J1</f>
        <v>#DIV/0!</v>
      </c>
    </row>
    <row r="111" spans="1:10" ht="26.1" customHeight="1" x14ac:dyDescent="0.2">
      <c r="A111" s="9" t="s">
        <v>335</v>
      </c>
      <c r="B111" s="9" t="s">
        <v>336</v>
      </c>
      <c r="C111" s="9" t="s">
        <v>17</v>
      </c>
      <c r="D111" s="9" t="s">
        <v>337</v>
      </c>
      <c r="E111" s="10" t="s">
        <v>142</v>
      </c>
      <c r="F111" s="11">
        <v>4</v>
      </c>
      <c r="G111" s="12"/>
      <c r="H111" s="12">
        <f>ROUND(ROUND(G111 * J3, 2) + G111, 2)</f>
        <v>0</v>
      </c>
      <c r="I111" s="12">
        <f t="shared" si="3"/>
        <v>0</v>
      </c>
      <c r="J111" s="13" t="e">
        <f>I111 / J1</f>
        <v>#DIV/0!</v>
      </c>
    </row>
    <row r="112" spans="1:10" ht="26.1" customHeight="1" x14ac:dyDescent="0.2">
      <c r="A112" s="9" t="s">
        <v>338</v>
      </c>
      <c r="B112" s="9" t="s">
        <v>339</v>
      </c>
      <c r="C112" s="9" t="s">
        <v>17</v>
      </c>
      <c r="D112" s="9" t="s">
        <v>340</v>
      </c>
      <c r="E112" s="10" t="s">
        <v>142</v>
      </c>
      <c r="F112" s="11">
        <v>4</v>
      </c>
      <c r="G112" s="12"/>
      <c r="H112" s="12">
        <f>ROUND(ROUND(G112 * J3, 2) + G112, 2)</f>
        <v>0</v>
      </c>
      <c r="I112" s="12">
        <f t="shared" si="3"/>
        <v>0</v>
      </c>
      <c r="J112" s="13" t="e">
        <f>I112 / J1</f>
        <v>#DIV/0!</v>
      </c>
    </row>
    <row r="113" spans="1:10" ht="26.1" customHeight="1" x14ac:dyDescent="0.2">
      <c r="A113" s="9" t="s">
        <v>341</v>
      </c>
      <c r="B113" s="9" t="s">
        <v>342</v>
      </c>
      <c r="C113" s="9" t="s">
        <v>17</v>
      </c>
      <c r="D113" s="9" t="s">
        <v>343</v>
      </c>
      <c r="E113" s="10" t="s">
        <v>142</v>
      </c>
      <c r="F113" s="11">
        <v>1</v>
      </c>
      <c r="G113" s="12"/>
      <c r="H113" s="12">
        <f>ROUND(ROUND(G113 * J3, 2) + G113, 2)</f>
        <v>0</v>
      </c>
      <c r="I113" s="12">
        <f t="shared" si="3"/>
        <v>0</v>
      </c>
      <c r="J113" s="13" t="e">
        <f>I113 / J1</f>
        <v>#DIV/0!</v>
      </c>
    </row>
    <row r="114" spans="1:10" ht="39" customHeight="1" x14ac:dyDescent="0.2">
      <c r="A114" s="9" t="s">
        <v>344</v>
      </c>
      <c r="B114" s="9" t="s">
        <v>345</v>
      </c>
      <c r="C114" s="9" t="s">
        <v>73</v>
      </c>
      <c r="D114" s="9" t="s">
        <v>346</v>
      </c>
      <c r="E114" s="10" t="s">
        <v>75</v>
      </c>
      <c r="F114" s="11">
        <v>20</v>
      </c>
      <c r="G114" s="12"/>
      <c r="H114" s="12">
        <f>ROUND(ROUND(G114 * J3, 2) + G114, 2)</f>
        <v>0</v>
      </c>
      <c r="I114" s="12">
        <f t="shared" si="3"/>
        <v>0</v>
      </c>
      <c r="J114" s="13" t="e">
        <f>I114 / J1</f>
        <v>#DIV/0!</v>
      </c>
    </row>
    <row r="115" spans="1:10" ht="39" customHeight="1" x14ac:dyDescent="0.2">
      <c r="A115" s="9" t="s">
        <v>347</v>
      </c>
      <c r="B115" s="9" t="s">
        <v>348</v>
      </c>
      <c r="C115" s="9" t="s">
        <v>17</v>
      </c>
      <c r="D115" s="9" t="s">
        <v>349</v>
      </c>
      <c r="E115" s="10" t="s">
        <v>142</v>
      </c>
      <c r="F115" s="11">
        <v>32</v>
      </c>
      <c r="G115" s="12"/>
      <c r="H115" s="12">
        <f>ROUND(ROUND(G115 * J3, 2) + G115, 2)</f>
        <v>0</v>
      </c>
      <c r="I115" s="12">
        <f t="shared" si="3"/>
        <v>0</v>
      </c>
      <c r="J115" s="13" t="e">
        <f>I115 / J1</f>
        <v>#DIV/0!</v>
      </c>
    </row>
    <row r="116" spans="1:10" ht="26.1" customHeight="1" x14ac:dyDescent="0.2">
      <c r="A116" s="9" t="s">
        <v>350</v>
      </c>
      <c r="B116" s="9" t="s">
        <v>351</v>
      </c>
      <c r="C116" s="9" t="s">
        <v>17</v>
      </c>
      <c r="D116" s="9" t="s">
        <v>352</v>
      </c>
      <c r="E116" s="10" t="s">
        <v>142</v>
      </c>
      <c r="F116" s="11">
        <v>1</v>
      </c>
      <c r="G116" s="12"/>
      <c r="H116" s="12">
        <f>ROUND(ROUND(G116 * J3, 2) + G116, 2)</f>
        <v>0</v>
      </c>
      <c r="I116" s="12">
        <f t="shared" si="3"/>
        <v>0</v>
      </c>
      <c r="J116" s="13" t="e">
        <f>I116 / J1</f>
        <v>#DIV/0!</v>
      </c>
    </row>
    <row r="117" spans="1:10" ht="24" customHeight="1" x14ac:dyDescent="0.2">
      <c r="A117" s="9" t="s">
        <v>353</v>
      </c>
      <c r="B117" s="9" t="s">
        <v>354</v>
      </c>
      <c r="C117" s="9" t="s">
        <v>17</v>
      </c>
      <c r="D117" s="9" t="s">
        <v>355</v>
      </c>
      <c r="E117" s="10" t="s">
        <v>142</v>
      </c>
      <c r="F117" s="11">
        <v>6</v>
      </c>
      <c r="G117" s="12"/>
      <c r="H117" s="12">
        <f>ROUND(ROUND(G117 * J3, 2) + G117, 2)</f>
        <v>0</v>
      </c>
      <c r="I117" s="12">
        <f t="shared" si="3"/>
        <v>0</v>
      </c>
      <c r="J117" s="13" t="e">
        <f>I117 / J1</f>
        <v>#DIV/0!</v>
      </c>
    </row>
    <row r="118" spans="1:10" ht="24" customHeight="1" x14ac:dyDescent="0.2">
      <c r="A118" s="9" t="s">
        <v>356</v>
      </c>
      <c r="B118" s="9" t="s">
        <v>357</v>
      </c>
      <c r="C118" s="9" t="s">
        <v>17</v>
      </c>
      <c r="D118" s="9" t="s">
        <v>358</v>
      </c>
      <c r="E118" s="10" t="s">
        <v>142</v>
      </c>
      <c r="F118" s="11">
        <v>6</v>
      </c>
      <c r="G118" s="12"/>
      <c r="H118" s="12">
        <f>ROUND(ROUND(G118 * J3, 2) + G118, 2)</f>
        <v>0</v>
      </c>
      <c r="I118" s="12">
        <f t="shared" si="3"/>
        <v>0</v>
      </c>
      <c r="J118" s="13" t="e">
        <f>I118 / J1</f>
        <v>#DIV/0!</v>
      </c>
    </row>
    <row r="119" spans="1:10" ht="26.1" customHeight="1" x14ac:dyDescent="0.2">
      <c r="A119" s="9" t="s">
        <v>359</v>
      </c>
      <c r="B119" s="9" t="s">
        <v>360</v>
      </c>
      <c r="C119" s="9" t="s">
        <v>17</v>
      </c>
      <c r="D119" s="9" t="s">
        <v>361</v>
      </c>
      <c r="E119" s="10" t="s">
        <v>114</v>
      </c>
      <c r="F119" s="11">
        <v>30</v>
      </c>
      <c r="G119" s="12"/>
      <c r="H119" s="12">
        <f>ROUND(ROUND(G119 * J3, 2) + G119, 2)</f>
        <v>0</v>
      </c>
      <c r="I119" s="12">
        <f t="shared" si="3"/>
        <v>0</v>
      </c>
      <c r="J119" s="13" t="e">
        <f>I119 / J1</f>
        <v>#DIV/0!</v>
      </c>
    </row>
    <row r="120" spans="1:10" ht="26.1" customHeight="1" x14ac:dyDescent="0.2">
      <c r="A120" s="9" t="s">
        <v>362</v>
      </c>
      <c r="B120" s="9" t="s">
        <v>187</v>
      </c>
      <c r="C120" s="9" t="s">
        <v>17</v>
      </c>
      <c r="D120" s="9" t="s">
        <v>188</v>
      </c>
      <c r="E120" s="10" t="s">
        <v>114</v>
      </c>
      <c r="F120" s="11">
        <v>120</v>
      </c>
      <c r="G120" s="12"/>
      <c r="H120" s="12">
        <f>ROUND(ROUND(G120 * J3, 2) + G120, 2)</f>
        <v>0</v>
      </c>
      <c r="I120" s="12">
        <f t="shared" si="3"/>
        <v>0</v>
      </c>
      <c r="J120" s="13" t="e">
        <f>I120 / J1</f>
        <v>#DIV/0!</v>
      </c>
    </row>
    <row r="121" spans="1:10" ht="24" customHeight="1" x14ac:dyDescent="0.2">
      <c r="A121" s="4" t="s">
        <v>363</v>
      </c>
      <c r="B121" s="4" t="s">
        <v>13</v>
      </c>
      <c r="C121" s="4"/>
      <c r="D121" s="4" t="s">
        <v>364</v>
      </c>
      <c r="E121" s="5"/>
      <c r="F121" s="6">
        <v>1</v>
      </c>
      <c r="G121" s="6"/>
      <c r="H121" s="7">
        <f>I122 + I123 + I124 + I125 + I126 + I127</f>
        <v>0</v>
      </c>
      <c r="I121" s="7">
        <f t="shared" si="3"/>
        <v>0</v>
      </c>
      <c r="J121" s="8" t="e">
        <f>I121 / J1</f>
        <v>#DIV/0!</v>
      </c>
    </row>
    <row r="122" spans="1:10" ht="26.1" customHeight="1" x14ac:dyDescent="0.2">
      <c r="A122" s="9" t="s">
        <v>365</v>
      </c>
      <c r="B122" s="9" t="s">
        <v>366</v>
      </c>
      <c r="C122" s="9" t="s">
        <v>17</v>
      </c>
      <c r="D122" s="9" t="s">
        <v>367</v>
      </c>
      <c r="E122" s="10" t="s">
        <v>23</v>
      </c>
      <c r="F122" s="11">
        <v>20</v>
      </c>
      <c r="G122" s="12"/>
      <c r="H122" s="12">
        <f>ROUND(ROUND(G122 * J3, 2) + G122, 2)</f>
        <v>0</v>
      </c>
      <c r="I122" s="12">
        <f t="shared" si="3"/>
        <v>0</v>
      </c>
      <c r="J122" s="13" t="e">
        <f>I122 / J1</f>
        <v>#DIV/0!</v>
      </c>
    </row>
    <row r="123" spans="1:10" ht="26.1" customHeight="1" x14ac:dyDescent="0.2">
      <c r="A123" s="9" t="s">
        <v>368</v>
      </c>
      <c r="B123" s="9" t="s">
        <v>369</v>
      </c>
      <c r="C123" s="9" t="s">
        <v>17</v>
      </c>
      <c r="D123" s="9" t="s">
        <v>370</v>
      </c>
      <c r="E123" s="10" t="s">
        <v>114</v>
      </c>
      <c r="F123" s="11">
        <v>40</v>
      </c>
      <c r="G123" s="12"/>
      <c r="H123" s="12">
        <f>ROUND(ROUND(G123 * J3, 2) + G123, 2)</f>
        <v>0</v>
      </c>
      <c r="I123" s="12">
        <f t="shared" si="3"/>
        <v>0</v>
      </c>
      <c r="J123" s="13" t="e">
        <f>I123 / J1</f>
        <v>#DIV/0!</v>
      </c>
    </row>
    <row r="124" spans="1:10" ht="26.1" customHeight="1" x14ac:dyDescent="0.2">
      <c r="A124" s="9" t="s">
        <v>371</v>
      </c>
      <c r="B124" s="9" t="s">
        <v>372</v>
      </c>
      <c r="C124" s="9" t="s">
        <v>17</v>
      </c>
      <c r="D124" s="9" t="s">
        <v>373</v>
      </c>
      <c r="E124" s="10" t="s">
        <v>114</v>
      </c>
      <c r="F124" s="11">
        <v>55</v>
      </c>
      <c r="G124" s="12"/>
      <c r="H124" s="12">
        <f>ROUND(ROUND(G124 * J3, 2) + G124, 2)</f>
        <v>0</v>
      </c>
      <c r="I124" s="12">
        <f t="shared" si="3"/>
        <v>0</v>
      </c>
      <c r="J124" s="13" t="e">
        <f>I124 / J1</f>
        <v>#DIV/0!</v>
      </c>
    </row>
    <row r="125" spans="1:10" ht="26.1" customHeight="1" x14ac:dyDescent="0.2">
      <c r="A125" s="9" t="s">
        <v>374</v>
      </c>
      <c r="B125" s="9" t="s">
        <v>375</v>
      </c>
      <c r="C125" s="9" t="s">
        <v>17</v>
      </c>
      <c r="D125" s="9" t="s">
        <v>376</v>
      </c>
      <c r="E125" s="10" t="s">
        <v>23</v>
      </c>
      <c r="F125" s="11">
        <v>20</v>
      </c>
      <c r="G125" s="12"/>
      <c r="H125" s="12">
        <f>ROUND(ROUND(G125 * J3, 2) + G125, 2)</f>
        <v>0</v>
      </c>
      <c r="I125" s="12">
        <f t="shared" si="3"/>
        <v>0</v>
      </c>
      <c r="J125" s="13" t="e">
        <f>I125 / J1</f>
        <v>#DIV/0!</v>
      </c>
    </row>
    <row r="126" spans="1:10" ht="26.1" customHeight="1" x14ac:dyDescent="0.2">
      <c r="A126" s="9" t="s">
        <v>377</v>
      </c>
      <c r="B126" s="9" t="s">
        <v>378</v>
      </c>
      <c r="C126" s="9" t="s">
        <v>145</v>
      </c>
      <c r="D126" s="9" t="s">
        <v>379</v>
      </c>
      <c r="E126" s="10" t="s">
        <v>19</v>
      </c>
      <c r="F126" s="11">
        <v>2.88</v>
      </c>
      <c r="G126" s="12"/>
      <c r="H126" s="12">
        <f>ROUND(ROUND(G126 * J3, 2) + G126, 2)</f>
        <v>0</v>
      </c>
      <c r="I126" s="12">
        <f t="shared" si="3"/>
        <v>0</v>
      </c>
      <c r="J126" s="13" t="e">
        <f>I126 / J1</f>
        <v>#DIV/0!</v>
      </c>
    </row>
    <row r="127" spans="1:10" ht="39" customHeight="1" x14ac:dyDescent="0.2">
      <c r="A127" s="9" t="s">
        <v>380</v>
      </c>
      <c r="B127" s="9" t="s">
        <v>381</v>
      </c>
      <c r="C127" s="9" t="s">
        <v>73</v>
      </c>
      <c r="D127" s="9" t="s">
        <v>382</v>
      </c>
      <c r="E127" s="10" t="s">
        <v>75</v>
      </c>
      <c r="F127" s="11">
        <v>28</v>
      </c>
      <c r="G127" s="12"/>
      <c r="H127" s="12">
        <f>ROUND(ROUND(G127 * J3, 2) + G127, 2)</f>
        <v>0</v>
      </c>
      <c r="I127" s="12">
        <f t="shared" si="3"/>
        <v>0</v>
      </c>
      <c r="J127" s="13" t="e">
        <f>I127 / J1</f>
        <v>#DIV/0!</v>
      </c>
    </row>
    <row r="128" spans="1:10" ht="24" customHeight="1" x14ac:dyDescent="0.2">
      <c r="A128" s="4" t="s">
        <v>383</v>
      </c>
      <c r="B128" s="4" t="s">
        <v>13</v>
      </c>
      <c r="C128" s="4"/>
      <c r="D128" s="4" t="s">
        <v>384</v>
      </c>
      <c r="E128" s="5"/>
      <c r="F128" s="6">
        <v>1</v>
      </c>
      <c r="G128" s="6"/>
      <c r="H128" s="7">
        <f>I129 + I130 + I131 + I132 + I133 + I134</f>
        <v>0</v>
      </c>
      <c r="I128" s="7">
        <f t="shared" si="3"/>
        <v>0</v>
      </c>
      <c r="J128" s="8" t="e">
        <f>I128 / J1</f>
        <v>#DIV/0!</v>
      </c>
    </row>
    <row r="129" spans="1:10" ht="39" customHeight="1" x14ac:dyDescent="0.2">
      <c r="A129" s="9" t="s">
        <v>385</v>
      </c>
      <c r="B129" s="9" t="s">
        <v>386</v>
      </c>
      <c r="C129" s="9" t="s">
        <v>73</v>
      </c>
      <c r="D129" s="9" t="s">
        <v>387</v>
      </c>
      <c r="E129" s="10" t="s">
        <v>59</v>
      </c>
      <c r="F129" s="11">
        <v>5</v>
      </c>
      <c r="G129" s="12"/>
      <c r="H129" s="12">
        <f>ROUND(ROUND(G129 * J3, 2) + G129, 2)</f>
        <v>0</v>
      </c>
      <c r="I129" s="12">
        <f t="shared" si="3"/>
        <v>0</v>
      </c>
      <c r="J129" s="13" t="e">
        <f>I129 / J1</f>
        <v>#DIV/0!</v>
      </c>
    </row>
    <row r="130" spans="1:10" ht="26.1" customHeight="1" x14ac:dyDescent="0.2">
      <c r="A130" s="9" t="s">
        <v>388</v>
      </c>
      <c r="B130" s="9" t="s">
        <v>389</v>
      </c>
      <c r="C130" s="9" t="s">
        <v>43</v>
      </c>
      <c r="D130" s="9" t="s">
        <v>390</v>
      </c>
      <c r="E130" s="10" t="s">
        <v>19</v>
      </c>
      <c r="F130" s="11">
        <v>271.2</v>
      </c>
      <c r="G130" s="12"/>
      <c r="H130" s="12">
        <f>ROUND(ROUND(G130 * J3, 2) + G130, 2)</f>
        <v>0</v>
      </c>
      <c r="I130" s="12">
        <f t="shared" si="3"/>
        <v>0</v>
      </c>
      <c r="J130" s="13" t="e">
        <f>I130 / J1</f>
        <v>#DIV/0!</v>
      </c>
    </row>
    <row r="131" spans="1:10" ht="26.1" customHeight="1" x14ac:dyDescent="0.2">
      <c r="A131" s="9" t="s">
        <v>391</v>
      </c>
      <c r="B131" s="9" t="s">
        <v>392</v>
      </c>
      <c r="C131" s="9" t="s">
        <v>145</v>
      </c>
      <c r="D131" s="9" t="s">
        <v>393</v>
      </c>
      <c r="E131" s="10" t="s">
        <v>59</v>
      </c>
      <c r="F131" s="11">
        <v>10</v>
      </c>
      <c r="G131" s="12"/>
      <c r="H131" s="12">
        <f>ROUND(ROUND(G131 * J3, 2) + G131, 2)</f>
        <v>0</v>
      </c>
      <c r="I131" s="12">
        <f t="shared" si="3"/>
        <v>0</v>
      </c>
      <c r="J131" s="13" t="e">
        <f>I131 / J1</f>
        <v>#DIV/0!</v>
      </c>
    </row>
    <row r="132" spans="1:10" ht="26.1" customHeight="1" x14ac:dyDescent="0.2">
      <c r="A132" s="9" t="s">
        <v>394</v>
      </c>
      <c r="B132" s="9" t="s">
        <v>395</v>
      </c>
      <c r="C132" s="9" t="s">
        <v>32</v>
      </c>
      <c r="D132" s="9" t="s">
        <v>396</v>
      </c>
      <c r="E132" s="10" t="s">
        <v>19</v>
      </c>
      <c r="F132" s="11">
        <v>1.8</v>
      </c>
      <c r="G132" s="12"/>
      <c r="H132" s="12">
        <f>ROUND(ROUND(G132 * J3, 2) + G132, 2)</f>
        <v>0</v>
      </c>
      <c r="I132" s="12">
        <f t="shared" si="3"/>
        <v>0</v>
      </c>
      <c r="J132" s="13" t="e">
        <f>I132 / J1</f>
        <v>#DIV/0!</v>
      </c>
    </row>
    <row r="133" spans="1:10" ht="24" customHeight="1" x14ac:dyDescent="0.2">
      <c r="A133" s="9" t="s">
        <v>397</v>
      </c>
      <c r="B133" s="9" t="s">
        <v>92</v>
      </c>
      <c r="C133" s="9" t="s">
        <v>17</v>
      </c>
      <c r="D133" s="9" t="s">
        <v>398</v>
      </c>
      <c r="E133" s="10" t="s">
        <v>23</v>
      </c>
      <c r="F133" s="11">
        <v>0.87</v>
      </c>
      <c r="G133" s="12"/>
      <c r="H133" s="12">
        <f>ROUND(ROUND(G133 * J3, 2) + G133, 2)</f>
        <v>0</v>
      </c>
      <c r="I133" s="12">
        <f t="shared" ref="I133:I134" si="4">ROUND(F133 * H133,2)</f>
        <v>0</v>
      </c>
      <c r="J133" s="13" t="e">
        <f>I133 / J1</f>
        <v>#DIV/0!</v>
      </c>
    </row>
    <row r="134" spans="1:10" ht="24" customHeight="1" x14ac:dyDescent="0.2">
      <c r="A134" s="9" t="s">
        <v>399</v>
      </c>
      <c r="B134" s="9" t="s">
        <v>400</v>
      </c>
      <c r="C134" s="9" t="s">
        <v>73</v>
      </c>
      <c r="D134" s="9" t="s">
        <v>401</v>
      </c>
      <c r="E134" s="10" t="s">
        <v>19</v>
      </c>
      <c r="F134" s="11">
        <v>570.16</v>
      </c>
      <c r="G134" s="12"/>
      <c r="H134" s="12">
        <f>ROUND(ROUND(G134 * J3, 2) + G134, 2)</f>
        <v>0</v>
      </c>
      <c r="I134" s="12">
        <f t="shared" si="4"/>
        <v>0</v>
      </c>
      <c r="J134" s="13" t="e">
        <f>I134 / J1</f>
        <v>#DIV/0!</v>
      </c>
    </row>
  </sheetData>
  <mergeCells count="4">
    <mergeCell ref="H3:I3"/>
    <mergeCell ref="D3:F3"/>
    <mergeCell ref="H1:I2"/>
    <mergeCell ref="J1:J2"/>
  </mergeCells>
  <pageMargins left="0.51181102362204722" right="0.51181102362204722" top="0.98425196850393704" bottom="0.98425196850393704" header="0.51181102362204722" footer="0.51181102362204722"/>
  <pageSetup paperSize="9" scale="73" fitToHeight="0" orientation="landscape" r:id="rId1"/>
  <headerFooter>
    <oddHeader>&amp;L &amp;CPrefeitura Municipal de Araraquara
CNPJ: 45.276.128/0001-10 &amp;R</oddHeader>
    <oddFooter>&amp;L Modelo de Proposta&amp;C&amp;P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Modelo de Proposta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Luciano da Costa Cavicchioni</cp:lastModifiedBy>
  <cp:revision>0</cp:revision>
  <cp:lastPrinted>2026-01-23T11:42:17Z</cp:lastPrinted>
  <dcterms:created xsi:type="dcterms:W3CDTF">2026-01-14T12:09:33Z</dcterms:created>
  <dcterms:modified xsi:type="dcterms:W3CDTF">2026-01-23T12:00:19Z</dcterms:modified>
</cp:coreProperties>
</file>