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liente\Downloads\"/>
    </mc:Choice>
  </mc:AlternateContent>
  <bookViews>
    <workbookView xWindow="-120" yWindow="-120" windowWidth="29040" windowHeight="15720" activeTab="2"/>
  </bookViews>
  <sheets>
    <sheet name="Planilha de Materiais e Serviço" sheetId="1" r:id="rId1"/>
    <sheet name="BDI" sheetId="2" r:id="rId2"/>
    <sheet name="Cronograma Físico Financeiro" sheetId="3" r:id="rId3"/>
    <sheet name="Composição" sheetId="4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3" l="1"/>
  <c r="F18" i="3"/>
  <c r="E18" i="3"/>
  <c r="D18" i="3"/>
  <c r="G17" i="3"/>
  <c r="F17" i="3"/>
  <c r="E17" i="3"/>
  <c r="D17" i="3"/>
  <c r="C13" i="3"/>
  <c r="C11" i="3"/>
  <c r="C9" i="3"/>
  <c r="C7" i="3"/>
  <c r="K93" i="1"/>
  <c r="K94" i="1"/>
  <c r="K95" i="1"/>
  <c r="K92" i="1"/>
  <c r="K86" i="1"/>
  <c r="K87" i="1"/>
  <c r="K88" i="1"/>
  <c r="K89" i="1"/>
  <c r="K90" i="1"/>
  <c r="K85" i="1"/>
  <c r="K80" i="1"/>
  <c r="K81" i="1"/>
  <c r="K82" i="1"/>
  <c r="K83" i="1"/>
  <c r="K78" i="1" s="1"/>
  <c r="K79" i="1"/>
  <c r="K76" i="1"/>
  <c r="K71" i="1"/>
  <c r="K72" i="1"/>
  <c r="K70" i="1"/>
  <c r="K67" i="1"/>
  <c r="K68" i="1"/>
  <c r="K66" i="1"/>
  <c r="K64" i="1"/>
  <c r="K60" i="1"/>
  <c r="K61" i="1"/>
  <c r="K62" i="1"/>
  <c r="K59" i="1"/>
  <c r="K57" i="1"/>
  <c r="K56" i="1"/>
  <c r="K51" i="1"/>
  <c r="K52" i="1"/>
  <c r="K53" i="1"/>
  <c r="K54" i="1"/>
  <c r="K50" i="1"/>
  <c r="K43" i="1"/>
  <c r="K44" i="1"/>
  <c r="K45" i="1"/>
  <c r="K46" i="1"/>
  <c r="K47" i="1"/>
  <c r="K48" i="1"/>
  <c r="K42" i="1"/>
  <c r="K40" i="1"/>
  <c r="K33" i="1"/>
  <c r="K34" i="1"/>
  <c r="K35" i="1"/>
  <c r="K36" i="1"/>
  <c r="K37" i="1"/>
  <c r="K38" i="1"/>
  <c r="K32" i="1"/>
  <c r="K24" i="1"/>
  <c r="K25" i="1"/>
  <c r="K26" i="1"/>
  <c r="K27" i="1"/>
  <c r="K28" i="1"/>
  <c r="K29" i="1"/>
  <c r="K30" i="1"/>
  <c r="K23" i="1"/>
  <c r="K14" i="1"/>
  <c r="K15" i="1"/>
  <c r="K16" i="1"/>
  <c r="K17" i="1"/>
  <c r="K18" i="1"/>
  <c r="K19" i="1"/>
  <c r="K20" i="1"/>
  <c r="K21" i="1"/>
  <c r="K13" i="1"/>
  <c r="K10" i="1"/>
  <c r="K9" i="1"/>
  <c r="K75" i="1"/>
  <c r="J93" i="1"/>
  <c r="J94" i="1"/>
  <c r="J95" i="1"/>
  <c r="J92" i="1"/>
  <c r="J86" i="1"/>
  <c r="J87" i="1"/>
  <c r="J88" i="1"/>
  <c r="J89" i="1"/>
  <c r="J90" i="1"/>
  <c r="J85" i="1"/>
  <c r="J80" i="1"/>
  <c r="J81" i="1"/>
  <c r="J82" i="1"/>
  <c r="J83" i="1"/>
  <c r="J79" i="1"/>
  <c r="J76" i="1"/>
  <c r="J71" i="1"/>
  <c r="J72" i="1"/>
  <c r="J70" i="1"/>
  <c r="J67" i="1"/>
  <c r="J68" i="1"/>
  <c r="J66" i="1"/>
  <c r="J64" i="1"/>
  <c r="J60" i="1"/>
  <c r="J61" i="1"/>
  <c r="J62" i="1"/>
  <c r="J59" i="1"/>
  <c r="J57" i="1"/>
  <c r="J56" i="1"/>
  <c r="J51" i="1"/>
  <c r="J52" i="1"/>
  <c r="J53" i="1"/>
  <c r="J54" i="1"/>
  <c r="J50" i="1"/>
  <c r="J43" i="1"/>
  <c r="J44" i="1"/>
  <c r="J45" i="1"/>
  <c r="J46" i="1"/>
  <c r="J47" i="1"/>
  <c r="J48" i="1"/>
  <c r="J42" i="1"/>
  <c r="J40" i="1"/>
  <c r="J33" i="1"/>
  <c r="J34" i="1"/>
  <c r="J35" i="1"/>
  <c r="J36" i="1"/>
  <c r="J37" i="1"/>
  <c r="J38" i="1"/>
  <c r="J32" i="1"/>
  <c r="J24" i="1"/>
  <c r="J25" i="1"/>
  <c r="J26" i="1"/>
  <c r="J27" i="1"/>
  <c r="J28" i="1"/>
  <c r="J29" i="1"/>
  <c r="J30" i="1"/>
  <c r="J23" i="1"/>
  <c r="J14" i="1"/>
  <c r="J15" i="1"/>
  <c r="J16" i="1"/>
  <c r="J17" i="1"/>
  <c r="J18" i="1"/>
  <c r="J19" i="1"/>
  <c r="J20" i="1"/>
  <c r="J21" i="1"/>
  <c r="J13" i="1"/>
  <c r="J10" i="1"/>
  <c r="K77" i="1"/>
  <c r="I93" i="1"/>
  <c r="I94" i="1"/>
  <c r="I95" i="1"/>
  <c r="I92" i="1"/>
  <c r="I86" i="1"/>
  <c r="I87" i="1"/>
  <c r="I88" i="1"/>
  <c r="I89" i="1"/>
  <c r="I90" i="1"/>
  <c r="I85" i="1"/>
  <c r="I80" i="1"/>
  <c r="I81" i="1"/>
  <c r="I82" i="1"/>
  <c r="I83" i="1"/>
  <c r="I79" i="1"/>
  <c r="I76" i="1"/>
  <c r="I71" i="1"/>
  <c r="I72" i="1"/>
  <c r="I70" i="1"/>
  <c r="I67" i="1"/>
  <c r="I68" i="1"/>
  <c r="I66" i="1"/>
  <c r="I64" i="1"/>
  <c r="I60" i="1"/>
  <c r="I61" i="1"/>
  <c r="I62" i="1"/>
  <c r="I59" i="1"/>
  <c r="I57" i="1"/>
  <c r="I56" i="1"/>
  <c r="I51" i="1"/>
  <c r="I52" i="1"/>
  <c r="I53" i="1"/>
  <c r="I54" i="1"/>
  <c r="I50" i="1"/>
  <c r="I43" i="1"/>
  <c r="I44" i="1"/>
  <c r="I45" i="1"/>
  <c r="I46" i="1"/>
  <c r="I47" i="1"/>
  <c r="I48" i="1"/>
  <c r="I42" i="1"/>
  <c r="I40" i="1"/>
  <c r="I33" i="1"/>
  <c r="I34" i="1"/>
  <c r="I35" i="1"/>
  <c r="I36" i="1"/>
  <c r="I37" i="1"/>
  <c r="I38" i="1"/>
  <c r="I32" i="1"/>
  <c r="I24" i="1"/>
  <c r="I25" i="1"/>
  <c r="I26" i="1"/>
  <c r="I27" i="1"/>
  <c r="I28" i="1"/>
  <c r="I29" i="1"/>
  <c r="I30" i="1"/>
  <c r="I23" i="1"/>
  <c r="I14" i="1"/>
  <c r="I15" i="1"/>
  <c r="I16" i="1"/>
  <c r="I17" i="1"/>
  <c r="I18" i="1"/>
  <c r="I19" i="1"/>
  <c r="I20" i="1"/>
  <c r="I21" i="1"/>
  <c r="I13" i="1"/>
  <c r="I10" i="1"/>
  <c r="I9" i="1"/>
  <c r="D37" i="1" l="1"/>
  <c r="D36" i="1"/>
  <c r="D95" i="1"/>
  <c r="D62" i="1"/>
  <c r="D61" i="1"/>
  <c r="I62" i="4"/>
  <c r="J62" i="4" s="1"/>
  <c r="I61" i="4"/>
  <c r="J61" i="4" s="1"/>
  <c r="I60" i="4"/>
  <c r="J60" i="4" s="1"/>
  <c r="I59" i="4"/>
  <c r="J59" i="4" s="1"/>
  <c r="I57" i="4"/>
  <c r="J57" i="4" s="1"/>
  <c r="I56" i="4"/>
  <c r="J56" i="4" s="1"/>
  <c r="I55" i="4"/>
  <c r="J55" i="4" s="1"/>
  <c r="I52" i="4"/>
  <c r="J52" i="4" s="1"/>
  <c r="I51" i="4"/>
  <c r="J51" i="4" s="1"/>
  <c r="I50" i="4"/>
  <c r="J50" i="4" s="1"/>
  <c r="I47" i="4"/>
  <c r="J47" i="4" s="1"/>
  <c r="I46" i="4"/>
  <c r="J46" i="4" s="1"/>
  <c r="I45" i="4"/>
  <c r="J45" i="4" s="1"/>
  <c r="I67" i="4"/>
  <c r="I54" i="4" l="1"/>
  <c r="J54" i="4" s="1"/>
  <c r="I44" i="4"/>
  <c r="J44" i="4" s="1"/>
  <c r="I49" i="4"/>
  <c r="J49" i="4" s="1"/>
  <c r="I12" i="4"/>
  <c r="J12" i="4" s="1"/>
  <c r="I66" i="4"/>
  <c r="J66" i="4" s="1"/>
  <c r="I65" i="4"/>
  <c r="J65" i="4" s="1"/>
  <c r="I41" i="4"/>
  <c r="J41" i="4" s="1"/>
  <c r="I40" i="4"/>
  <c r="J40" i="4" s="1"/>
  <c r="I36" i="4"/>
  <c r="J36" i="4" s="1"/>
  <c r="I35" i="4"/>
  <c r="J35" i="4" s="1"/>
  <c r="I31" i="4"/>
  <c r="J31" i="4" s="1"/>
  <c r="I30" i="4"/>
  <c r="J30" i="4" s="1"/>
  <c r="I26" i="4"/>
  <c r="J26" i="4" s="1"/>
  <c r="I25" i="4"/>
  <c r="J25" i="4" s="1"/>
  <c r="I21" i="4"/>
  <c r="J21" i="4" s="1"/>
  <c r="I20" i="4"/>
  <c r="J20" i="4" s="1"/>
  <c r="I16" i="4"/>
  <c r="J16" i="4" s="1"/>
  <c r="I15" i="4"/>
  <c r="J15" i="4" s="1"/>
  <c r="I10" i="4"/>
  <c r="J10" i="4" l="1"/>
  <c r="E95" i="1"/>
  <c r="J67" i="4"/>
  <c r="I64" i="4" l="1"/>
  <c r="J64" i="4" s="1"/>
  <c r="I37" i="4" l="1"/>
  <c r="J37" i="4" s="1"/>
  <c r="I27" i="4" l="1"/>
  <c r="J27" i="4" s="1"/>
  <c r="I22" i="4"/>
  <c r="J22" i="4" s="1"/>
  <c r="I17" i="4"/>
  <c r="J17" i="4" s="1"/>
  <c r="D60" i="1"/>
  <c r="D54" i="1"/>
  <c r="D38" i="1"/>
  <c r="D27" i="1"/>
  <c r="D26" i="1"/>
  <c r="D25" i="1"/>
  <c r="D24" i="1"/>
  <c r="I32" i="4"/>
  <c r="J32" i="4" s="1"/>
  <c r="I42" i="4"/>
  <c r="J42" i="4" s="1"/>
  <c r="I11" i="4"/>
  <c r="J11" i="4" l="1"/>
  <c r="I9" i="4"/>
  <c r="J9" i="4" s="1"/>
  <c r="I29" i="4"/>
  <c r="I24" i="4"/>
  <c r="I19" i="4"/>
  <c r="I14" i="4"/>
  <c r="I39" i="4"/>
  <c r="I34" i="4"/>
  <c r="J39" i="4" l="1"/>
  <c r="J34" i="4"/>
  <c r="J29" i="4"/>
  <c r="J24" i="4"/>
  <c r="J19" i="4"/>
  <c r="J14" i="4"/>
  <c r="J77" i="1" l="1"/>
  <c r="J9" i="1"/>
  <c r="B17" i="2"/>
  <c r="B33" i="2" s="1"/>
  <c r="B11" i="2"/>
  <c r="F13" i="3" l="1"/>
  <c r="K12" i="1"/>
  <c r="K8" i="1"/>
  <c r="J98" i="1"/>
  <c r="F11" i="3"/>
  <c r="K98" i="1" l="1"/>
  <c r="G13" i="3"/>
  <c r="F9" i="3"/>
  <c r="G9" i="3"/>
  <c r="G7" i="3"/>
  <c r="F7" i="3"/>
  <c r="E7" i="3"/>
  <c r="E13" i="3"/>
  <c r="D13" i="3"/>
  <c r="D9" i="3"/>
  <c r="E9" i="3"/>
  <c r="D7" i="3"/>
  <c r="F16" i="3" l="1"/>
  <c r="G16" i="3"/>
  <c r="E16" i="3"/>
  <c r="D16" i="3"/>
  <c r="C16" i="3"/>
</calcChain>
</file>

<file path=xl/sharedStrings.xml><?xml version="1.0" encoding="utf-8"?>
<sst xmlns="http://schemas.openxmlformats.org/spreadsheetml/2006/main" count="594" uniqueCount="264">
  <si>
    <r>
      <t>PLANILHA DE MATERIAIS E SERVIÇOS -</t>
    </r>
    <r>
      <rPr>
        <sz val="22"/>
        <color theme="1"/>
        <rFont val="Calibri"/>
        <family val="2"/>
        <scheme val="minor"/>
      </rPr>
      <t xml:space="preserve"> </t>
    </r>
    <r>
      <rPr>
        <sz val="18"/>
        <color theme="1"/>
        <rFont val="Calibri"/>
        <family val="2"/>
        <scheme val="minor"/>
      </rPr>
      <t xml:space="preserve">EMEF PROFª MARIA AP. DE SOUZA BARBETI </t>
    </r>
  </si>
  <si>
    <t>OBRA:</t>
  </si>
  <si>
    <t>REFORMA DE INSTALAÇÕES ELÉTRICAS PARA INSTALAÇÃO DE AR CONDICIONADO</t>
  </si>
  <si>
    <t>DATA:</t>
  </si>
  <si>
    <t>BDI</t>
  </si>
  <si>
    <t>Item</t>
  </si>
  <si>
    <t>Fonte</t>
  </si>
  <si>
    <t>Código</t>
  </si>
  <si>
    <t>Descrição</t>
  </si>
  <si>
    <t>Qde</t>
  </si>
  <si>
    <t>Unid</t>
  </si>
  <si>
    <t>Valor Unit. (sem BDI) - R$</t>
  </si>
  <si>
    <t>Valor Total (sem BDI) - R$</t>
  </si>
  <si>
    <t>Valor Total (com BDI) - R$</t>
  </si>
  <si>
    <t>obs.</t>
  </si>
  <si>
    <t>SERVIÇOS INICIAIS</t>
  </si>
  <si>
    <t>1.1</t>
  </si>
  <si>
    <t>SINAPI</t>
  </si>
  <si>
    <t>FORNECIMENTO E INSTALAÇÃO DE PLACA DE OBRA COM CHAPA GALVANIZADA E ESTRUTURA DE MADEIRA. AF_03/2022_PS</t>
  </si>
  <si>
    <t>m2</t>
  </si>
  <si>
    <t>1.2</t>
  </si>
  <si>
    <t>CDHU</t>
  </si>
  <si>
    <t>02.02.150</t>
  </si>
  <si>
    <t>LOCAÇÃO DE CONTAINER TIPO DEPÓSITO - ÁREA MÍNIMA DE 13,80m²</t>
  </si>
  <si>
    <t>UNMES</t>
  </si>
  <si>
    <t>INSTALAÇÕES ELÉTRICAS</t>
  </si>
  <si>
    <t>2.1</t>
  </si>
  <si>
    <t>CABO DE COBRE FLEXÍVEL ISOLADO, 4,0 MM², ANTI-CHAMA 0,6/1,0 KV, PARA CIRCUITOS TERMINAIS - FORNECIMENTO E INSTALAÇÃO. AF_03/2023</t>
  </si>
  <si>
    <t>M</t>
  </si>
  <si>
    <t xml:space="preserve"> (PRETO)</t>
  </si>
  <si>
    <t>2.2</t>
  </si>
  <si>
    <t xml:space="preserve"> (VERDE)</t>
  </si>
  <si>
    <t>2.3</t>
  </si>
  <si>
    <t>CABO DE COBRE FLEXÍVEL ISOLADO, 6,0 MM², ANTI-CHAMA 0,6/1,0 KV, PARA CIRCUITOS TERMINAIS - FORNECIMENTO E INSTALAÇÃO. AF_03/2023</t>
  </si>
  <si>
    <t>2.4</t>
  </si>
  <si>
    <t>2.5</t>
  </si>
  <si>
    <t xml:space="preserve">CABO DE COBRE FLEXÍVEL ISOLADO, 10 MM², ANTI-CHAMA 0,6/1,0 KV, PARA CIRCUITOS TERMINAIS - FORNECIMENTO E INSTALAÇÃO. AF_03/2023 </t>
  </si>
  <si>
    <t>(PRETO)</t>
  </si>
  <si>
    <t>2.6</t>
  </si>
  <si>
    <t>(VERDE)</t>
  </si>
  <si>
    <t>2.7</t>
  </si>
  <si>
    <t>CABO DE COBRE FLEXÍVEL ISOLADO, 50 MM², ANTI-CHAMA 0,6/1,0 KV, PARA REDE ENTERRADA DE DISTRIBUIÇÃO DE ENERGIA ELÉTRICA - FORNECIMENTO E INSTALAÇÃO. AF_12/2021</t>
  </si>
  <si>
    <t>2.8</t>
  </si>
  <si>
    <t xml:space="preserve">CABO DE COBRE FLEXÍVEL ISOLADO, 95 MM², ANTI-CHAMA 0,6/1,0 KV, PARA REDE ENTERRADA DE DISTRIBUIÇÃO DE ENERGIA ELÉTRICA - FORNECIMENTO E INSTALAÇÃO. AF_12/2021 </t>
  </si>
  <si>
    <t>2.9</t>
  </si>
  <si>
    <t>CABO DE COBRE FLEXÍVEL ISOLADO, 95 MM², ANTI-CHAMA 0,6/1,0 KV, PARA REDE ENTERRADA DE DISTRIBUIÇÃO DE ENERGIA ELÉTRICA - FORNECIMENTO E INSTALAÇÃO. AF_12/2021</t>
  </si>
  <si>
    <t xml:space="preserve"> (AZUL)</t>
  </si>
  <si>
    <t>2.10</t>
  </si>
  <si>
    <t>38.21.120</t>
  </si>
  <si>
    <t>Eletrocalha lisa galvanizada a fogo, 100 x 50 mm, com acessórios</t>
  </si>
  <si>
    <t>2.11</t>
  </si>
  <si>
    <t>Composição</t>
  </si>
  <si>
    <t xml:space="preserve">Tampa p/ curva horizontal 90° 100x50mm </t>
  </si>
  <si>
    <t>PÇ</t>
  </si>
  <si>
    <t>2.12</t>
  </si>
  <si>
    <t>Saída de eletrocalha horizontal para eletroduto</t>
  </si>
  <si>
    <t>2.13</t>
  </si>
  <si>
    <t xml:space="preserve">Curva horizontal 90° 100x50mm </t>
  </si>
  <si>
    <t>2.14</t>
  </si>
  <si>
    <t xml:space="preserve">Terminal para eletrocalha 100x50mm </t>
  </si>
  <si>
    <t>2.15</t>
  </si>
  <si>
    <t>38.23.020</t>
  </si>
  <si>
    <t>Suporte para eletrocalha, galvanizado a fogo, 100x50 mm</t>
  </si>
  <si>
    <t>UN</t>
  </si>
  <si>
    <t>2.16</t>
  </si>
  <si>
    <t>38.23.210</t>
  </si>
  <si>
    <t>Mão francesa simples, galvanizada a fogo, L= 200 mm</t>
  </si>
  <si>
    <t>2.17</t>
  </si>
  <si>
    <t>38.07.210</t>
  </si>
  <si>
    <t>Vergalhão com rosca, porca e arruela de diâmetro 1/4´ (tirante)</t>
  </si>
  <si>
    <t>2.18</t>
  </si>
  <si>
    <t>FDE</t>
  </si>
  <si>
    <t>16.20.113</t>
  </si>
  <si>
    <t>ELETRODUTO CORRUGADO ESPIRAL ENTERRADO PEAD D=100 CABINE PRIMÁRIA NBR 13897</t>
  </si>
  <si>
    <t>2.19</t>
  </si>
  <si>
    <t>38.05.040</t>
  </si>
  <si>
    <t>Eletroduto galvanizado a quente conforme NBR6323 ‐ 3/4´ ‐ com acessórios</t>
  </si>
  <si>
    <t>2.20</t>
  </si>
  <si>
    <t>38.05.060</t>
  </si>
  <si>
    <t xml:space="preserve">Eletroduto galvanizado a quente conforme NBR6323 ‐ 1´ ‐ com acessórios                                                                                                                                                                              </t>
  </si>
  <si>
    <t>2.21</t>
  </si>
  <si>
    <t>38.05.160</t>
  </si>
  <si>
    <t>Eletroduto galvanizado a quente conforme NBR6323 ‐ 3´ com acessórios</t>
  </si>
  <si>
    <t>2.22</t>
  </si>
  <si>
    <t>Abraçadeira galvanizada tipo D com cunha 3/4"</t>
  </si>
  <si>
    <t>2.23</t>
  </si>
  <si>
    <t>Abraçadeira galvanizada tipo D com cunha 1´</t>
  </si>
  <si>
    <t>2.24</t>
  </si>
  <si>
    <t xml:space="preserve">Abraçadeira galvanizada tipo D com cunha 3´ </t>
  </si>
  <si>
    <t>2.25</t>
  </si>
  <si>
    <t>09.01.005</t>
  </si>
  <si>
    <t>TE-05 ENTRADA PRIMÁRIA SIMPLIF. POSTE UNICO - CPFL - 112,5 KVA - 15KV- 220/127 V</t>
  </si>
  <si>
    <t>2.26</t>
  </si>
  <si>
    <t>DISJUNTOR MONOPOLAR TIPO DIN, CORRENTE NOMINAL DE 25A - FORNECIMENTO E INSTALAÇÃO. AF_10/2020</t>
  </si>
  <si>
    <t>Curva C - 25kA</t>
  </si>
  <si>
    <t>2.27</t>
  </si>
  <si>
    <t>DISJUNTOR MONOPOLAR TIPO DIN, CORRENTE NOMINAL DE 40A - FORNECIMENTO E INSTALAÇÃO. AF_10/2020</t>
  </si>
  <si>
    <t>2.28</t>
  </si>
  <si>
    <t>DISJUNTOR BIPOLAR TIPO DIN, CORRENTE NOMINAL DE 16A - FORNECIMENTO E INSTALAÇÃO. AF_10/2020</t>
  </si>
  <si>
    <t>Curva C - 3kA</t>
  </si>
  <si>
    <t>2.29</t>
  </si>
  <si>
    <t xml:space="preserve">DISJUNTOR BIPOLAR TIPO DIN, CORRENTE NOMINAL DE 25A - FORNECIMENTO E INSTALAÇÃO. AF_10/2020                                                                                                                                              </t>
  </si>
  <si>
    <t>2.30</t>
  </si>
  <si>
    <t>09.02.088</t>
  </si>
  <si>
    <t>DISJUNTOR TRIPOLAR TERMOMAGNETICO 3X10A A 3X50A</t>
  </si>
  <si>
    <t>Curva C - 40A 25kA</t>
  </si>
  <si>
    <t>2.31</t>
  </si>
  <si>
    <t>09.02.091</t>
  </si>
  <si>
    <t>DISJUNTOR TRIPOLAR TERMOMAGNETICO 3X125A A 3X225A</t>
  </si>
  <si>
    <t>Curva C - 200A 25kA</t>
  </si>
  <si>
    <t>2.32</t>
  </si>
  <si>
    <t>09.02.043</t>
  </si>
  <si>
    <t>DPS - DISPOSITIVO PROTECAO CONTRA SURTOS (ENERGIA)</t>
  </si>
  <si>
    <t>275 V - 40 KA</t>
  </si>
  <si>
    <t>2.33</t>
  </si>
  <si>
    <t>HASTE DE ATERRAMENTO, DIÂMETRO 3/4", COM 3 METROS - FORNECIMENTO E INSTALAÇÃO. AF_08/2023</t>
  </si>
  <si>
    <t>2.34</t>
  </si>
  <si>
    <t>42.05.140</t>
  </si>
  <si>
    <t>Conector olhal cabo/haste de 3/4´</t>
  </si>
  <si>
    <t>2.35</t>
  </si>
  <si>
    <t>42.05.310</t>
  </si>
  <si>
    <t>Caixa de inspeção do terra cilíndrica em PVC rígido, diâmetro de 300 mm ‐ h= 250 mm</t>
  </si>
  <si>
    <t>2.36</t>
  </si>
  <si>
    <t>39.04.080</t>
  </si>
  <si>
    <t>Cabo de cobre nu, têmpera mole, classe 2, de 50 mm</t>
  </si>
  <si>
    <t>m</t>
  </si>
  <si>
    <t>2.37</t>
  </si>
  <si>
    <t>Caixa metálica com tampa nas dimensões, placa de cobre com seção indicada em projeto, isoladores em epóxi e terminais de conexão entre placa e condutor de pressão. 400x400x200m</t>
  </si>
  <si>
    <t>BEP</t>
  </si>
  <si>
    <t>2.38</t>
  </si>
  <si>
    <t>09.04.028</t>
  </si>
  <si>
    <t>QUADRO GERAL-DISJUNTOR TERMOMAGNETICO 3X300A</t>
  </si>
  <si>
    <t>2.39</t>
  </si>
  <si>
    <t>09.04.025</t>
  </si>
  <si>
    <t>QUADRO GERAL - DISJUNTOR TERMO MAGNETICO 3X125A A 3X225A</t>
  </si>
  <si>
    <t>200A 25 Ka</t>
  </si>
  <si>
    <t>2.40</t>
  </si>
  <si>
    <t>09.85.064</t>
  </si>
  <si>
    <t>CONDULETE DE 3/4"</t>
  </si>
  <si>
    <t>2.41</t>
  </si>
  <si>
    <t xml:space="preserve">Box cônico 3/4" para condulete </t>
  </si>
  <si>
    <t>2.42</t>
  </si>
  <si>
    <t xml:space="preserve">Tampa 3/4" cega para condulete </t>
  </si>
  <si>
    <t>2.43</t>
  </si>
  <si>
    <t xml:space="preserve">Tampão 3/4" para condulete </t>
  </si>
  <si>
    <t>2.44</t>
  </si>
  <si>
    <t>CAIXA ENTERRADA ELÉTRICA RETANGULAR, EM ALVENARIA COM BLOCOS DE CONCRETO, FUNDO COM BRITA, DIMENSÕES INTERNAS: 0,4X0,4X0,4 M. AF_12/2020</t>
  </si>
  <si>
    <t>2.45</t>
  </si>
  <si>
    <t>ELETROTÉCNICO COM ENCARGOS COMPLEMENTARES</t>
  </si>
  <si>
    <t>H</t>
  </si>
  <si>
    <t>2.46</t>
  </si>
  <si>
    <t>AUXILIAR DE ELETRICISTA COM ENCARGOS COMPLEMENTARES</t>
  </si>
  <si>
    <t>2.47</t>
  </si>
  <si>
    <t>ELETRICISTA COM ENCARGOS COMPLEMENTARES ENCARGOS COMPLEMENTARES REFERENCIAL</t>
  </si>
  <si>
    <t>2.48</t>
  </si>
  <si>
    <t>Verba para remoção de instalações elétricas existentes e entrada de energia</t>
  </si>
  <si>
    <t>2.49</t>
  </si>
  <si>
    <t>2.50</t>
  </si>
  <si>
    <t>INSTALAÇÕES HIDRÁULICAS</t>
  </si>
  <si>
    <t>3.1</t>
  </si>
  <si>
    <t>TUBO, PVC, SOLDÁVEL, DN 25MM, INSTALADO EM RAMAL OU SUB-RAMAL DE ÁGUA - FORNECIMENTO E INSTALAÇÃO. AF_06/2022</t>
  </si>
  <si>
    <t>Dreno ar condicionado</t>
  </si>
  <si>
    <t>SERVIÇOS COMPLEMENTARES</t>
  </si>
  <si>
    <t>4.1</t>
  </si>
  <si>
    <t>RASGO LINEAR MECANIZADO EM ALVENARIA, PARA ELETRODUTOS, DIÂMETROS MENORES OU IGUAIS A 40 MM. AF_09/2023</t>
  </si>
  <si>
    <t>4.2</t>
  </si>
  <si>
    <t>DEMOLIÇÃO DE PISO DE CONCRETO SIMPLES, DE FORMA MANUAL, SEM REAPROVEITAMENTO. AF_09/2023</t>
  </si>
  <si>
    <t>m3</t>
  </si>
  <si>
    <t>4.3</t>
  </si>
  <si>
    <t>EXECUÇÃO DE PISO DE CONCRETO, COM ACABAMENTO SUPERFICIAL, ESPESSURA DE 15 CM, FCK = 30 MPA, COM USO DE FORMAS EM MADEIRA SERRADA. AF_09/2021</t>
  </si>
  <si>
    <t>4.4</t>
  </si>
  <si>
    <t>4.5</t>
  </si>
  <si>
    <t>16.43.099</t>
  </si>
  <si>
    <t>SERVIÇOS DE FUROS EM CONCRETO</t>
  </si>
  <si>
    <t>MV</t>
  </si>
  <si>
    <t>4.6</t>
  </si>
  <si>
    <t>04.01.003</t>
  </si>
  <si>
    <t>ALVENARIA DE TIJOLO DE BARRO MACICO E=1 TIJOLO</t>
  </si>
  <si>
    <t>4.7</t>
  </si>
  <si>
    <t>07.03.131</t>
  </si>
  <si>
    <t>TELHA GALVALUME / ACO GALV PINT 1 FACE PO/COIL-COATING TRAPEZ H=100MM E=0,65MM</t>
  </si>
  <si>
    <t>4.8</t>
  </si>
  <si>
    <t>07.04.121</t>
  </si>
  <si>
    <t>RUFO DENTADO ACO GALV PINT PO/COIL-COATING E=0,65MM CORTE ATE 400MM</t>
  </si>
  <si>
    <t>4.9</t>
  </si>
  <si>
    <t>07.01.027</t>
  </si>
  <si>
    <t>EM TERCAS PARA TELHAS TRAPEZOIDAIS</t>
  </si>
  <si>
    <t>4.10</t>
  </si>
  <si>
    <t>FUNDO SELADOR ACRÍLICO, APLICAÇÃO MANUAL EM PAREDE, UMA DEMÃO. AF_04/2023</t>
  </si>
  <si>
    <t>4.11</t>
  </si>
  <si>
    <t>PINTURA LÁTEX ACRÍLICA PREMIUM, APLICAÇÃO MANUAL EM PAREDES, DUAS DEMÃOS. AF_04/2023</t>
  </si>
  <si>
    <t>4.12</t>
  </si>
  <si>
    <t>16.80.097</t>
  </si>
  <si>
    <t>CAÇAMBA DE 4M3 PARA RETIRADA DE ENTULHO</t>
  </si>
  <si>
    <t>4.13</t>
  </si>
  <si>
    <t>16.80.098</t>
  </si>
  <si>
    <t>RETIRADA DE ENTULHO</t>
  </si>
  <si>
    <t>4.14</t>
  </si>
  <si>
    <t>16.11.005</t>
  </si>
  <si>
    <t>LIMPEZA DA OBRA</t>
  </si>
  <si>
    <t>4.15</t>
  </si>
  <si>
    <t>TOTAL</t>
  </si>
  <si>
    <t>TAXA REPRESENTATIVA DO LUCRO</t>
  </si>
  <si>
    <t>1. Lucro estimado (L)</t>
  </si>
  <si>
    <t>PARCELAS RELATIVAS A DESPESAS DE RATEIO DA ADMINISTRAÇÃO CENTRAL</t>
  </si>
  <si>
    <t>1. Administração Central (AC)</t>
  </si>
  <si>
    <t>PARCELAS RELATIVAS ÀS DESPESAS FINANCEIRAS</t>
  </si>
  <si>
    <t>1. Despesas Financeiras (DF)</t>
  </si>
  <si>
    <t>PARCELAS RELATIVAS A SEGUROS, RISCOS E GARANTIAS DE OBRA</t>
  </si>
  <si>
    <t>1. Seguros (S)</t>
  </si>
  <si>
    <t>2. Garantias (G)</t>
  </si>
  <si>
    <t>3. Riscos (R)</t>
  </si>
  <si>
    <t>Subtotal Seguros + Riscos + Garantias</t>
  </si>
  <si>
    <t>PARCELAS RELATIVAS À INCIDÊNCIA DE TRIBUTOS</t>
  </si>
  <si>
    <t>1. Imposto Sobre Serviços – ISS</t>
  </si>
  <si>
    <t>2. Impostos que incidem sobre o faturamento – PIS</t>
  </si>
  <si>
    <t>3. Impostos que incidem sobre o faturamento – COFINS</t>
  </si>
  <si>
    <t>4. Contribuição previdenciária</t>
  </si>
  <si>
    <t>Subtotal Tributos (T)</t>
  </si>
  <si>
    <t>Considerando os percentuais acima e aplicando-se a fórmula abaixo, tem-se</t>
  </si>
  <si>
    <t>Onde:</t>
  </si>
  <si>
    <t>AC: taxa de administração central;</t>
  </si>
  <si>
    <t>S: taxa de seguros;</t>
  </si>
  <si>
    <t>R: taxa de riscos;</t>
  </si>
  <si>
    <t>G: taxa de garantias;</t>
  </si>
  <si>
    <t>DF: taxa de despesas financeiras.</t>
  </si>
  <si>
    <t>L: taxa de lucro/remuneração;</t>
  </si>
  <si>
    <t>T: taxa de incidência de tributos;</t>
  </si>
  <si>
    <t>BDI adotado na proposta (Acórdão TCU-Plenário nº 2622/2013)</t>
  </si>
  <si>
    <t xml:space="preserve">CRONOGRAMA FÍSICO-FINANCEIRO - EMEF PROFª MARIA AP. DE SOUZA BARBETI </t>
  </si>
  <si>
    <t>ETAPA</t>
  </si>
  <si>
    <t>MÊS 1</t>
  </si>
  <si>
    <t>MÊS 2</t>
  </si>
  <si>
    <t>MÊS 3</t>
  </si>
  <si>
    <t>MÊS 4</t>
  </si>
  <si>
    <t>SERVIÇOS INCIAIS</t>
  </si>
  <si>
    <t>TOTAL MEDIÇÕES</t>
  </si>
  <si>
    <t>Item 1</t>
  </si>
  <si>
    <t>B.01.000.010115</t>
  </si>
  <si>
    <t>Eletricista</t>
  </si>
  <si>
    <t>B.01.000.010116</t>
  </si>
  <si>
    <t>Ajudante eletricista</t>
  </si>
  <si>
    <t>Orçamento</t>
  </si>
  <si>
    <t>Item 2</t>
  </si>
  <si>
    <t>Item 3</t>
  </si>
  <si>
    <t>Item 4</t>
  </si>
  <si>
    <t>-</t>
  </si>
  <si>
    <t>Item 5</t>
  </si>
  <si>
    <t>Item 6</t>
  </si>
  <si>
    <t>Item 7</t>
  </si>
  <si>
    <t>Item 8</t>
  </si>
  <si>
    <t xml:space="preserve">Placa de inauguração em bronze medindo 1,00 metro x 0,60 metros </t>
  </si>
  <si>
    <t>SINAPE</t>
  </si>
  <si>
    <t>PLACA DE INAUGURACAO EM BRONZE *35X 50*CM</t>
  </si>
  <si>
    <t>Verba para eletricista verificar instalação existente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</si>
  <si>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</si>
  <si>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Item 9</t>
  </si>
  <si>
    <t>Item 10</t>
  </si>
  <si>
    <t>Item 11</t>
  </si>
  <si>
    <t>Item 12</t>
  </si>
  <si>
    <t>Abraçadeira galvanizada tipo D com cunha 1"</t>
  </si>
  <si>
    <t>DEZEMBRO DE 2025</t>
  </si>
  <si>
    <t>Valor Unit. (com BDI) - R$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</si>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</sst>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&quot;R$&quot;\ 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2" fontId="0" fillId="0" borderId="1" xfId="0" applyNumberForma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9" fontId="0" fillId="0" borderId="1" xfId="2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5" fillId="4" borderId="5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1" xfId="0" quotePrefix="1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/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2" fillId="0" borderId="0" xfId="0" applyFont="1"/>
    <xf numFmtId="10" fontId="2" fillId="0" borderId="0" xfId="2" applyNumberFormat="1" applyFont="1"/>
    <xf numFmtId="4" fontId="4" fillId="0" borderId="13" xfId="0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9" fontId="0" fillId="4" borderId="1" xfId="2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4" fontId="12" fillId="5" borderId="1" xfId="0" applyNumberFormat="1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0" xfId="0" applyFont="1" applyFill="1"/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4" fontId="0" fillId="5" borderId="1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4" fontId="0" fillId="0" borderId="1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5" borderId="15" xfId="0" applyFill="1" applyBorder="1"/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4" fillId="5" borderId="0" xfId="0" applyFont="1" applyFill="1"/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left" vertical="center"/>
    </xf>
    <xf numFmtId="0" fontId="5" fillId="4" borderId="18" xfId="0" applyFont="1" applyFill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44" fontId="0" fillId="0" borderId="0" xfId="3" applyFont="1" applyAlignment="1">
      <alignment horizontal="center" vertical="center"/>
    </xf>
    <xf numFmtId="10" fontId="0" fillId="4" borderId="1" xfId="2" applyNumberFormat="1" applyFont="1" applyFill="1" applyBorder="1" applyAlignment="1">
      <alignment horizontal="center" vertical="center"/>
    </xf>
  </cellXfs>
  <cellStyles count="4">
    <cellStyle name="Moeda" xfId="3" builtinId="4"/>
    <cellStyle name="Normal" xfId="0" builtinId="0"/>
    <cellStyle name="Normal 2 3" xfId="1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114300</xdr:rowOff>
    </xdr:from>
    <xdr:to>
      <xdr:col>2</xdr:col>
      <xdr:colOff>200025</xdr:colOff>
      <xdr:row>22</xdr:row>
      <xdr:rowOff>100965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777F488-1061-4BA4-9A59-1C675E6F6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33800"/>
          <a:ext cx="5629275" cy="701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00"/>
  <sheetViews>
    <sheetView topLeftCell="F60" zoomScaleNormal="100" workbookViewId="0">
      <selection activeCell="L99" sqref="L99"/>
    </sheetView>
  </sheetViews>
  <sheetFormatPr defaultRowHeight="14.4" x14ac:dyDescent="0.3"/>
  <cols>
    <col min="1" max="1" width="3.44140625" customWidth="1"/>
    <col min="2" max="2" width="6.88671875" customWidth="1"/>
    <col min="3" max="3" width="19.33203125" customWidth="1"/>
    <col min="4" max="4" width="15.5546875" customWidth="1"/>
    <col min="5" max="5" width="191" style="3" customWidth="1"/>
    <col min="8" max="9" width="14.33203125" customWidth="1"/>
    <col min="10" max="11" width="18" customWidth="1"/>
    <col min="12" max="12" width="80.33203125" customWidth="1"/>
  </cols>
  <sheetData>
    <row r="1" spans="2:19" ht="15" thickBot="1" x14ac:dyDescent="0.35"/>
    <row r="2" spans="2:19" ht="44.25" customHeight="1" x14ac:dyDescent="0.3">
      <c r="C2" s="68" t="s">
        <v>0</v>
      </c>
      <c r="D2" s="69"/>
      <c r="E2" s="69"/>
      <c r="F2" s="69"/>
      <c r="G2" s="69"/>
      <c r="H2" s="69"/>
      <c r="I2" s="89"/>
      <c r="J2" s="70"/>
      <c r="K2" s="32"/>
    </row>
    <row r="3" spans="2:19" ht="44.25" customHeight="1" x14ac:dyDescent="0.3">
      <c r="C3" s="75" t="s">
        <v>1</v>
      </c>
      <c r="D3" s="76"/>
      <c r="E3" s="71" t="s">
        <v>2</v>
      </c>
      <c r="F3" s="71"/>
      <c r="G3" s="71"/>
      <c r="H3" s="71"/>
      <c r="I3" s="90"/>
      <c r="J3" s="72"/>
      <c r="K3" s="33"/>
    </row>
    <row r="4" spans="2:19" ht="44.25" customHeight="1" thickBot="1" x14ac:dyDescent="0.35">
      <c r="C4" s="77" t="s">
        <v>3</v>
      </c>
      <c r="D4" s="78"/>
      <c r="E4" s="73" t="s">
        <v>261</v>
      </c>
      <c r="F4" s="73"/>
      <c r="G4" s="73"/>
      <c r="H4" s="73"/>
      <c r="I4" s="91"/>
      <c r="J4" s="74"/>
      <c r="K4" s="33"/>
    </row>
    <row r="5" spans="2:19" x14ac:dyDescent="0.3">
      <c r="H5" s="34" t="s">
        <v>4</v>
      </c>
      <c r="I5" s="34"/>
      <c r="J5" s="35">
        <v>0.28349999999999997</v>
      </c>
    </row>
    <row r="7" spans="2:19" ht="28.8" x14ac:dyDescent="0.3">
      <c r="B7" s="12" t="s">
        <v>5</v>
      </c>
      <c r="C7" s="12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262</v>
      </c>
      <c r="J7" s="12" t="s">
        <v>12</v>
      </c>
      <c r="K7" s="12" t="s">
        <v>13</v>
      </c>
      <c r="L7" s="12" t="s">
        <v>14</v>
      </c>
      <c r="M7" s="1"/>
      <c r="N7" s="1"/>
      <c r="O7" s="1"/>
      <c r="P7" s="1"/>
      <c r="Q7" s="1"/>
      <c r="R7" s="1"/>
      <c r="S7" s="1"/>
    </row>
    <row r="8" spans="2:19" ht="18.75" customHeight="1" x14ac:dyDescent="0.3">
      <c r="B8" s="13">
        <v>1</v>
      </c>
      <c r="C8" s="13"/>
      <c r="D8" s="13"/>
      <c r="E8" s="13" t="s">
        <v>15</v>
      </c>
      <c r="F8" s="13"/>
      <c r="G8" s="13"/>
      <c r="H8" s="13"/>
      <c r="I8" s="13"/>
      <c r="J8" s="13"/>
      <c r="K8" s="14">
        <f>SUM(K9:K10)</f>
        <v>4971.13</v>
      </c>
      <c r="L8" s="13"/>
      <c r="M8" s="1"/>
      <c r="N8" s="1"/>
      <c r="O8" s="1"/>
      <c r="P8" s="1"/>
      <c r="Q8" s="1"/>
      <c r="R8" s="1"/>
      <c r="S8" s="1"/>
    </row>
    <row r="9" spans="2:19" ht="18.75" customHeight="1" x14ac:dyDescent="0.3">
      <c r="B9" s="4" t="s">
        <v>16</v>
      </c>
      <c r="C9" s="4" t="s">
        <v>17</v>
      </c>
      <c r="D9" s="4">
        <v>103689</v>
      </c>
      <c r="E9" s="5" t="s">
        <v>18</v>
      </c>
      <c r="F9" s="4">
        <v>2</v>
      </c>
      <c r="G9" s="4" t="s">
        <v>19</v>
      </c>
      <c r="H9" s="6">
        <v>474.01</v>
      </c>
      <c r="I9" s="6">
        <f>ROUND(H9*1.2835,2)</f>
        <v>608.39</v>
      </c>
      <c r="J9" s="6">
        <f>F9*H9</f>
        <v>948.02</v>
      </c>
      <c r="K9" s="6">
        <f>ROUND(F9*I9,2)</f>
        <v>1216.78</v>
      </c>
      <c r="L9" s="5"/>
      <c r="M9" s="1"/>
      <c r="N9" s="1"/>
      <c r="O9" s="1"/>
      <c r="P9" s="1"/>
      <c r="Q9" s="1"/>
      <c r="R9" s="1"/>
      <c r="S9" s="1"/>
    </row>
    <row r="10" spans="2:19" ht="18.75" customHeight="1" x14ac:dyDescent="0.3">
      <c r="B10" s="4" t="s">
        <v>20</v>
      </c>
      <c r="C10" s="4" t="s">
        <v>21</v>
      </c>
      <c r="D10" s="4" t="s">
        <v>22</v>
      </c>
      <c r="E10" s="5" t="s">
        <v>23</v>
      </c>
      <c r="F10" s="4">
        <v>3</v>
      </c>
      <c r="G10" s="4" t="s">
        <v>24</v>
      </c>
      <c r="H10" s="6">
        <v>975.03</v>
      </c>
      <c r="I10" s="6">
        <f>ROUND(H10*1.2835,2)</f>
        <v>1251.45</v>
      </c>
      <c r="J10" s="6">
        <f>F10*H10</f>
        <v>2925.09</v>
      </c>
      <c r="K10" s="6">
        <f>ROUND(F10*I10,2)</f>
        <v>3754.35</v>
      </c>
      <c r="L10" s="5"/>
      <c r="M10" s="1"/>
      <c r="N10" s="1"/>
      <c r="O10" s="1"/>
      <c r="P10" s="1"/>
      <c r="Q10" s="1"/>
      <c r="R10" s="1"/>
      <c r="S10" s="1"/>
    </row>
    <row r="11" spans="2:19" ht="18.75" customHeight="1" x14ac:dyDescent="0.3">
      <c r="B11" s="4"/>
      <c r="C11" s="4"/>
      <c r="D11" s="4"/>
      <c r="E11" s="5"/>
      <c r="F11" s="4"/>
      <c r="G11" s="4"/>
      <c r="H11" s="6"/>
      <c r="I11" s="6"/>
      <c r="J11" s="6"/>
      <c r="K11" s="6"/>
      <c r="L11" s="5"/>
      <c r="M11" s="1"/>
      <c r="N11" s="1"/>
      <c r="O11" s="1"/>
      <c r="P11" s="1"/>
      <c r="Q11" s="1"/>
      <c r="R11" s="1"/>
      <c r="S11" s="1"/>
    </row>
    <row r="12" spans="2:19" ht="18.75" customHeight="1" x14ac:dyDescent="0.3">
      <c r="B12" s="13">
        <v>2</v>
      </c>
      <c r="C12" s="13"/>
      <c r="D12" s="13"/>
      <c r="E12" s="13" t="s">
        <v>25</v>
      </c>
      <c r="F12" s="13"/>
      <c r="G12" s="13"/>
      <c r="H12" s="14"/>
      <c r="I12" s="14"/>
      <c r="J12" s="14"/>
      <c r="K12" s="14">
        <f>SUM(K13:K74)</f>
        <v>202942.03000000012</v>
      </c>
      <c r="L12" s="13"/>
      <c r="M12" s="1"/>
      <c r="N12" s="1"/>
      <c r="O12" s="1"/>
      <c r="P12" s="1"/>
      <c r="Q12" s="1"/>
      <c r="R12" s="1"/>
      <c r="S12" s="1"/>
    </row>
    <row r="13" spans="2:19" s="31" customFormat="1" ht="18.75" customHeight="1" x14ac:dyDescent="0.3">
      <c r="B13" s="28" t="s">
        <v>26</v>
      </c>
      <c r="C13" s="28" t="s">
        <v>17</v>
      </c>
      <c r="D13" s="28">
        <v>91929</v>
      </c>
      <c r="E13" s="29" t="s">
        <v>27</v>
      </c>
      <c r="F13" s="28">
        <v>765</v>
      </c>
      <c r="G13" s="28" t="s">
        <v>28</v>
      </c>
      <c r="H13" s="27">
        <v>8.25</v>
      </c>
      <c r="I13" s="6">
        <f>ROUND(H13*1.2835,2)</f>
        <v>10.59</v>
      </c>
      <c r="J13" s="6">
        <f>F13*H13</f>
        <v>6311.25</v>
      </c>
      <c r="K13" s="6">
        <f>ROUND(F13*I13,2)</f>
        <v>8101.35</v>
      </c>
      <c r="L13" s="29" t="s">
        <v>29</v>
      </c>
      <c r="M13" s="30"/>
      <c r="N13" s="30"/>
      <c r="O13" s="30"/>
      <c r="P13" s="30"/>
      <c r="Q13" s="30"/>
      <c r="R13" s="30"/>
      <c r="S13" s="30"/>
    </row>
    <row r="14" spans="2:19" s="31" customFormat="1" ht="18.75" customHeight="1" x14ac:dyDescent="0.3">
      <c r="B14" s="28" t="s">
        <v>30</v>
      </c>
      <c r="C14" s="28" t="s">
        <v>17</v>
      </c>
      <c r="D14" s="28">
        <v>91929</v>
      </c>
      <c r="E14" s="29" t="s">
        <v>27</v>
      </c>
      <c r="F14" s="28">
        <v>40</v>
      </c>
      <c r="G14" s="28" t="s">
        <v>28</v>
      </c>
      <c r="H14" s="27">
        <v>8.25</v>
      </c>
      <c r="I14" s="6">
        <f t="shared" ref="I14:I21" si="0">ROUND(H14*1.2835,2)</f>
        <v>10.59</v>
      </c>
      <c r="J14" s="6">
        <f t="shared" ref="J14:J72" si="1">F14*H14</f>
        <v>330</v>
      </c>
      <c r="K14" s="6">
        <f t="shared" ref="K14:K72" si="2">ROUND(F14*I14,2)</f>
        <v>423.6</v>
      </c>
      <c r="L14" s="29" t="s">
        <v>31</v>
      </c>
      <c r="M14" s="30"/>
      <c r="N14" s="30"/>
      <c r="O14" s="30"/>
      <c r="P14" s="30"/>
      <c r="Q14" s="30"/>
      <c r="R14" s="30"/>
      <c r="S14" s="30"/>
    </row>
    <row r="15" spans="2:19" s="44" customFormat="1" ht="18.75" customHeight="1" x14ac:dyDescent="0.3">
      <c r="B15" s="40" t="s">
        <v>32</v>
      </c>
      <c r="C15" s="40" t="s">
        <v>17</v>
      </c>
      <c r="D15" s="40">
        <v>91931</v>
      </c>
      <c r="E15" s="41" t="s">
        <v>33</v>
      </c>
      <c r="F15" s="40">
        <v>760</v>
      </c>
      <c r="G15" s="40" t="s">
        <v>28</v>
      </c>
      <c r="H15" s="42">
        <v>11.54</v>
      </c>
      <c r="I15" s="6">
        <f t="shared" si="0"/>
        <v>14.81</v>
      </c>
      <c r="J15" s="6">
        <f t="shared" si="1"/>
        <v>8770.4</v>
      </c>
      <c r="K15" s="6">
        <f t="shared" si="2"/>
        <v>11255.6</v>
      </c>
      <c r="L15" s="41" t="s">
        <v>29</v>
      </c>
      <c r="M15" s="43"/>
      <c r="N15" s="43"/>
      <c r="O15" s="43"/>
      <c r="P15" s="43"/>
      <c r="Q15" s="43"/>
      <c r="R15" s="43"/>
      <c r="S15" s="43"/>
    </row>
    <row r="16" spans="2:19" s="44" customFormat="1" ht="18.75" customHeight="1" x14ac:dyDescent="0.3">
      <c r="B16" s="40" t="s">
        <v>34</v>
      </c>
      <c r="C16" s="40" t="s">
        <v>17</v>
      </c>
      <c r="D16" s="40">
        <v>91931</v>
      </c>
      <c r="E16" s="41" t="s">
        <v>33</v>
      </c>
      <c r="F16" s="40">
        <v>80</v>
      </c>
      <c r="G16" s="40" t="s">
        <v>28</v>
      </c>
      <c r="H16" s="42">
        <v>11.54</v>
      </c>
      <c r="I16" s="6">
        <f t="shared" si="0"/>
        <v>14.81</v>
      </c>
      <c r="J16" s="6">
        <f t="shared" si="1"/>
        <v>923.19999999999993</v>
      </c>
      <c r="K16" s="6">
        <f t="shared" si="2"/>
        <v>1184.8</v>
      </c>
      <c r="L16" s="41" t="s">
        <v>31</v>
      </c>
      <c r="M16" s="43"/>
      <c r="N16" s="43"/>
      <c r="O16" s="43"/>
      <c r="P16" s="43"/>
      <c r="Q16" s="43"/>
      <c r="R16" s="43"/>
      <c r="S16" s="43"/>
    </row>
    <row r="17" spans="2:19" s="49" customFormat="1" ht="18.75" customHeight="1" x14ac:dyDescent="0.3">
      <c r="B17" s="40" t="s">
        <v>35</v>
      </c>
      <c r="C17" s="45" t="s">
        <v>17</v>
      </c>
      <c r="D17" s="45">
        <v>91933</v>
      </c>
      <c r="E17" s="46" t="s">
        <v>36</v>
      </c>
      <c r="F17" s="45">
        <v>555</v>
      </c>
      <c r="G17" s="45" t="s">
        <v>28</v>
      </c>
      <c r="H17" s="47">
        <v>18.3</v>
      </c>
      <c r="I17" s="6">
        <f t="shared" si="0"/>
        <v>23.49</v>
      </c>
      <c r="J17" s="6">
        <f t="shared" si="1"/>
        <v>10156.5</v>
      </c>
      <c r="K17" s="6">
        <f t="shared" si="2"/>
        <v>13036.95</v>
      </c>
      <c r="L17" s="46" t="s">
        <v>37</v>
      </c>
      <c r="M17" s="48"/>
      <c r="N17" s="48"/>
      <c r="O17" s="48"/>
      <c r="P17" s="48"/>
      <c r="Q17" s="48"/>
      <c r="R17" s="48"/>
      <c r="S17" s="48"/>
    </row>
    <row r="18" spans="2:19" s="49" customFormat="1" ht="18.75" customHeight="1" x14ac:dyDescent="0.3">
      <c r="B18" s="40" t="s">
        <v>38</v>
      </c>
      <c r="C18" s="45" t="s">
        <v>17</v>
      </c>
      <c r="D18" s="45">
        <v>91933</v>
      </c>
      <c r="E18" s="46" t="s">
        <v>36</v>
      </c>
      <c r="F18" s="45">
        <v>105</v>
      </c>
      <c r="G18" s="45" t="s">
        <v>28</v>
      </c>
      <c r="H18" s="47">
        <v>18.3</v>
      </c>
      <c r="I18" s="6">
        <f t="shared" si="0"/>
        <v>23.49</v>
      </c>
      <c r="J18" s="6">
        <f t="shared" si="1"/>
        <v>1921.5</v>
      </c>
      <c r="K18" s="6">
        <f t="shared" si="2"/>
        <v>2466.4499999999998</v>
      </c>
      <c r="L18" s="46" t="s">
        <v>39</v>
      </c>
      <c r="M18" s="48"/>
      <c r="N18" s="48"/>
      <c r="O18" s="48"/>
      <c r="P18" s="48"/>
      <c r="Q18" s="48"/>
      <c r="R18" s="48"/>
      <c r="S18" s="48"/>
    </row>
    <row r="19" spans="2:19" s="49" customFormat="1" ht="18.75" customHeight="1" x14ac:dyDescent="0.3">
      <c r="B19" s="40" t="s">
        <v>40</v>
      </c>
      <c r="C19" s="45" t="s">
        <v>17</v>
      </c>
      <c r="D19" s="45">
        <v>92988</v>
      </c>
      <c r="E19" s="46" t="s">
        <v>41</v>
      </c>
      <c r="F19" s="45">
        <v>20</v>
      </c>
      <c r="G19" s="45" t="s">
        <v>28</v>
      </c>
      <c r="H19" s="47">
        <v>58.27</v>
      </c>
      <c r="I19" s="6">
        <f t="shared" si="0"/>
        <v>74.790000000000006</v>
      </c>
      <c r="J19" s="6">
        <f t="shared" si="1"/>
        <v>1165.4000000000001</v>
      </c>
      <c r="K19" s="6">
        <f t="shared" si="2"/>
        <v>1495.8</v>
      </c>
      <c r="L19" s="46" t="s">
        <v>31</v>
      </c>
      <c r="M19" s="48"/>
      <c r="N19" s="48"/>
      <c r="O19" s="48"/>
      <c r="P19" s="48"/>
      <c r="Q19" s="48"/>
      <c r="R19" s="48"/>
      <c r="S19" s="48"/>
    </row>
    <row r="20" spans="2:19" s="49" customFormat="1" ht="18.75" customHeight="1" x14ac:dyDescent="0.3">
      <c r="B20" s="40" t="s">
        <v>42</v>
      </c>
      <c r="C20" s="45" t="s">
        <v>17</v>
      </c>
      <c r="D20" s="45">
        <v>92992</v>
      </c>
      <c r="E20" s="46" t="s">
        <v>43</v>
      </c>
      <c r="F20" s="45">
        <v>92</v>
      </c>
      <c r="G20" s="45" t="s">
        <v>28</v>
      </c>
      <c r="H20" s="47">
        <v>103.61</v>
      </c>
      <c r="I20" s="6">
        <f t="shared" si="0"/>
        <v>132.97999999999999</v>
      </c>
      <c r="J20" s="6">
        <f t="shared" si="1"/>
        <v>9532.1200000000008</v>
      </c>
      <c r="K20" s="6">
        <f t="shared" si="2"/>
        <v>12234.16</v>
      </c>
      <c r="L20" s="46" t="s">
        <v>37</v>
      </c>
      <c r="M20" s="48"/>
      <c r="N20" s="48"/>
      <c r="O20" s="48"/>
      <c r="P20" s="48"/>
      <c r="Q20" s="48"/>
      <c r="R20" s="48"/>
      <c r="S20" s="48"/>
    </row>
    <row r="21" spans="2:19" s="49" customFormat="1" ht="18.75" customHeight="1" x14ac:dyDescent="0.3">
      <c r="B21" s="40" t="s">
        <v>44</v>
      </c>
      <c r="C21" s="45" t="s">
        <v>17</v>
      </c>
      <c r="D21" s="45">
        <v>92992</v>
      </c>
      <c r="E21" s="46" t="s">
        <v>45</v>
      </c>
      <c r="F21" s="45">
        <v>28</v>
      </c>
      <c r="G21" s="45" t="s">
        <v>28</v>
      </c>
      <c r="H21" s="47">
        <v>103.61</v>
      </c>
      <c r="I21" s="6">
        <f t="shared" si="0"/>
        <v>132.97999999999999</v>
      </c>
      <c r="J21" s="6">
        <f t="shared" si="1"/>
        <v>2901.08</v>
      </c>
      <c r="K21" s="6">
        <f t="shared" si="2"/>
        <v>3723.44</v>
      </c>
      <c r="L21" s="46" t="s">
        <v>46</v>
      </c>
      <c r="M21" s="48"/>
      <c r="N21" s="48"/>
      <c r="O21" s="48"/>
      <c r="P21" s="48"/>
      <c r="Q21" s="48"/>
      <c r="R21" s="48"/>
      <c r="S21" s="48"/>
    </row>
    <row r="22" spans="2:19" s="49" customFormat="1" ht="18.75" customHeight="1" x14ac:dyDescent="0.3">
      <c r="B22" s="45"/>
      <c r="C22" s="45"/>
      <c r="D22" s="45"/>
      <c r="E22" s="46"/>
      <c r="F22" s="45"/>
      <c r="G22" s="45"/>
      <c r="H22" s="47"/>
      <c r="I22" s="47"/>
      <c r="J22" s="47"/>
      <c r="K22" s="47"/>
      <c r="L22" s="46"/>
      <c r="M22" s="48"/>
      <c r="N22" s="48"/>
      <c r="O22" s="48"/>
      <c r="P22" s="48"/>
      <c r="Q22" s="48"/>
      <c r="R22" s="48"/>
      <c r="S22" s="48"/>
    </row>
    <row r="23" spans="2:19" s="49" customFormat="1" ht="16.5" customHeight="1" x14ac:dyDescent="0.3">
      <c r="B23" s="45" t="s">
        <v>47</v>
      </c>
      <c r="C23" s="40" t="s">
        <v>21</v>
      </c>
      <c r="D23" s="45" t="s">
        <v>48</v>
      </c>
      <c r="E23" s="46" t="s">
        <v>49</v>
      </c>
      <c r="F23" s="45">
        <v>185</v>
      </c>
      <c r="G23" s="45" t="s">
        <v>28</v>
      </c>
      <c r="H23" s="47">
        <v>97.07</v>
      </c>
      <c r="I23" s="6">
        <f>ROUND(H23*1.2835,2)</f>
        <v>124.59</v>
      </c>
      <c r="J23" s="6">
        <f t="shared" si="1"/>
        <v>17957.949999999997</v>
      </c>
      <c r="K23" s="6">
        <f t="shared" si="2"/>
        <v>23049.15</v>
      </c>
      <c r="L23" s="46"/>
      <c r="M23" s="48"/>
      <c r="N23" s="48"/>
      <c r="O23" s="48"/>
      <c r="P23" s="48"/>
      <c r="Q23" s="48"/>
      <c r="R23" s="48"/>
      <c r="S23" s="48"/>
    </row>
    <row r="24" spans="2:19" s="49" customFormat="1" ht="16.5" customHeight="1" x14ac:dyDescent="0.3">
      <c r="B24" s="45" t="s">
        <v>50</v>
      </c>
      <c r="C24" s="45" t="s">
        <v>51</v>
      </c>
      <c r="D24" s="45" t="str">
        <f>Composição!D9</f>
        <v>Item 1</v>
      </c>
      <c r="E24" s="46" t="s">
        <v>52</v>
      </c>
      <c r="F24" s="45">
        <v>6</v>
      </c>
      <c r="G24" s="45" t="s">
        <v>53</v>
      </c>
      <c r="H24" s="47">
        <v>27.43</v>
      </c>
      <c r="I24" s="6">
        <f t="shared" ref="I24:I72" si="3">ROUND(H24*1.2835,2)</f>
        <v>35.21</v>
      </c>
      <c r="J24" s="6">
        <f t="shared" si="1"/>
        <v>164.57999999999998</v>
      </c>
      <c r="K24" s="6">
        <f t="shared" si="2"/>
        <v>211.26</v>
      </c>
      <c r="L24" s="46"/>
      <c r="M24" s="48"/>
      <c r="N24" s="48"/>
      <c r="O24" s="48"/>
      <c r="P24" s="48"/>
      <c r="Q24" s="48"/>
      <c r="R24" s="48"/>
      <c r="S24" s="48"/>
    </row>
    <row r="25" spans="2:19" s="49" customFormat="1" ht="16.5" customHeight="1" x14ac:dyDescent="0.3">
      <c r="B25" s="45" t="s">
        <v>54</v>
      </c>
      <c r="C25" s="45" t="s">
        <v>51</v>
      </c>
      <c r="D25" s="45" t="str">
        <f>Composição!D14</f>
        <v>Item 2</v>
      </c>
      <c r="E25" s="46" t="s">
        <v>55</v>
      </c>
      <c r="F25" s="45">
        <v>16</v>
      </c>
      <c r="G25" s="45" t="s">
        <v>53</v>
      </c>
      <c r="H25" s="47">
        <v>18.93</v>
      </c>
      <c r="I25" s="6">
        <f t="shared" si="3"/>
        <v>24.3</v>
      </c>
      <c r="J25" s="6">
        <f t="shared" si="1"/>
        <v>302.88</v>
      </c>
      <c r="K25" s="6">
        <f t="shared" si="2"/>
        <v>388.8</v>
      </c>
      <c r="L25" s="46"/>
      <c r="M25" s="48"/>
      <c r="N25" s="48"/>
      <c r="O25" s="48"/>
      <c r="P25" s="48"/>
      <c r="Q25" s="48"/>
      <c r="R25" s="48"/>
      <c r="S25" s="48"/>
    </row>
    <row r="26" spans="2:19" s="49" customFormat="1" ht="16.5" customHeight="1" x14ac:dyDescent="0.3">
      <c r="B26" s="45" t="s">
        <v>56</v>
      </c>
      <c r="C26" s="45" t="s">
        <v>51</v>
      </c>
      <c r="D26" s="45" t="str">
        <f>Composição!D19</f>
        <v>Item 3</v>
      </c>
      <c r="E26" s="46" t="s">
        <v>57</v>
      </c>
      <c r="F26" s="45">
        <v>6</v>
      </c>
      <c r="G26" s="45" t="s">
        <v>53</v>
      </c>
      <c r="H26" s="47">
        <v>35.479999999999997</v>
      </c>
      <c r="I26" s="6">
        <f t="shared" si="3"/>
        <v>45.54</v>
      </c>
      <c r="J26" s="6">
        <f t="shared" si="1"/>
        <v>212.88</v>
      </c>
      <c r="K26" s="6">
        <f t="shared" si="2"/>
        <v>273.24</v>
      </c>
      <c r="L26" s="46"/>
      <c r="M26" s="48"/>
      <c r="N26" s="48"/>
      <c r="O26" s="48"/>
      <c r="P26" s="48"/>
      <c r="Q26" s="48"/>
      <c r="R26" s="48"/>
      <c r="S26" s="48"/>
    </row>
    <row r="27" spans="2:19" s="49" customFormat="1" ht="16.5" customHeight="1" x14ac:dyDescent="0.3">
      <c r="B27" s="45" t="s">
        <v>58</v>
      </c>
      <c r="C27" s="45" t="s">
        <v>51</v>
      </c>
      <c r="D27" s="45" t="str">
        <f>Composição!D24</f>
        <v>Item 4</v>
      </c>
      <c r="E27" s="46" t="s">
        <v>59</v>
      </c>
      <c r="F27" s="45">
        <v>2</v>
      </c>
      <c r="G27" s="45" t="s">
        <v>53</v>
      </c>
      <c r="H27" s="47">
        <v>19.68</v>
      </c>
      <c r="I27" s="6">
        <f t="shared" si="3"/>
        <v>25.26</v>
      </c>
      <c r="J27" s="6">
        <f t="shared" si="1"/>
        <v>39.36</v>
      </c>
      <c r="K27" s="6">
        <f t="shared" si="2"/>
        <v>50.52</v>
      </c>
      <c r="L27" s="46"/>
      <c r="M27" s="48"/>
      <c r="N27" s="48"/>
      <c r="O27" s="48"/>
      <c r="P27" s="48"/>
      <c r="Q27" s="48"/>
      <c r="R27" s="48"/>
      <c r="S27" s="48"/>
    </row>
    <row r="28" spans="2:19" s="44" customFormat="1" ht="18.75" customHeight="1" x14ac:dyDescent="0.3">
      <c r="B28" s="45" t="s">
        <v>60</v>
      </c>
      <c r="C28" s="40" t="s">
        <v>21</v>
      </c>
      <c r="D28" s="40" t="s">
        <v>61</v>
      </c>
      <c r="E28" s="41" t="s">
        <v>62</v>
      </c>
      <c r="F28" s="40">
        <v>12</v>
      </c>
      <c r="G28" s="40" t="s">
        <v>63</v>
      </c>
      <c r="H28" s="42">
        <v>24.81</v>
      </c>
      <c r="I28" s="6">
        <f t="shared" si="3"/>
        <v>31.84</v>
      </c>
      <c r="J28" s="6">
        <f t="shared" si="1"/>
        <v>297.71999999999997</v>
      </c>
      <c r="K28" s="6">
        <f t="shared" si="2"/>
        <v>382.08</v>
      </c>
      <c r="L28" s="41"/>
      <c r="M28" s="43"/>
      <c r="N28" s="43"/>
      <c r="O28" s="43"/>
      <c r="P28" s="43"/>
      <c r="Q28" s="43"/>
      <c r="R28" s="43"/>
      <c r="S28" s="43"/>
    </row>
    <row r="29" spans="2:19" s="44" customFormat="1" ht="18.75" customHeight="1" x14ac:dyDescent="0.3">
      <c r="B29" s="45" t="s">
        <v>64</v>
      </c>
      <c r="C29" s="40" t="s">
        <v>21</v>
      </c>
      <c r="D29" s="40" t="s">
        <v>65</v>
      </c>
      <c r="E29" s="41" t="s">
        <v>66</v>
      </c>
      <c r="F29" s="40">
        <v>123</v>
      </c>
      <c r="G29" s="40" t="s">
        <v>63</v>
      </c>
      <c r="H29" s="42">
        <v>29.14</v>
      </c>
      <c r="I29" s="6">
        <f t="shared" si="3"/>
        <v>37.4</v>
      </c>
      <c r="J29" s="6">
        <f t="shared" si="1"/>
        <v>3584.2200000000003</v>
      </c>
      <c r="K29" s="6">
        <f t="shared" si="2"/>
        <v>4600.2</v>
      </c>
      <c r="L29" s="41"/>
      <c r="M29" s="43"/>
      <c r="N29" s="43"/>
      <c r="O29" s="43"/>
      <c r="P29" s="43"/>
      <c r="Q29" s="43"/>
      <c r="R29" s="43"/>
      <c r="S29" s="43"/>
    </row>
    <row r="30" spans="2:19" s="44" customFormat="1" ht="18.600000000000001" customHeight="1" x14ac:dyDescent="0.3">
      <c r="B30" s="45" t="s">
        <v>67</v>
      </c>
      <c r="C30" s="40" t="s">
        <v>21</v>
      </c>
      <c r="D30" s="40" t="s">
        <v>68</v>
      </c>
      <c r="E30" s="41" t="s">
        <v>69</v>
      </c>
      <c r="F30" s="40">
        <v>12</v>
      </c>
      <c r="G30" s="40" t="s">
        <v>28</v>
      </c>
      <c r="H30" s="42">
        <v>12.1</v>
      </c>
      <c r="I30" s="6">
        <f t="shared" si="3"/>
        <v>15.53</v>
      </c>
      <c r="J30" s="6">
        <f t="shared" si="1"/>
        <v>145.19999999999999</v>
      </c>
      <c r="K30" s="6">
        <f t="shared" si="2"/>
        <v>186.36</v>
      </c>
      <c r="L30" s="41"/>
      <c r="M30" s="43"/>
      <c r="N30" s="43"/>
      <c r="O30" s="43"/>
      <c r="P30" s="43"/>
      <c r="Q30" s="43"/>
      <c r="R30" s="43"/>
      <c r="S30" s="43"/>
    </row>
    <row r="31" spans="2:19" s="49" customFormat="1" ht="18.75" customHeight="1" x14ac:dyDescent="0.3">
      <c r="B31" s="40"/>
      <c r="C31" s="40"/>
      <c r="D31" s="40"/>
      <c r="E31" s="46"/>
      <c r="F31" s="45"/>
      <c r="G31" s="45"/>
      <c r="H31" s="47"/>
      <c r="I31" s="47"/>
      <c r="J31" s="47"/>
      <c r="K31" s="47"/>
      <c r="L31" s="46"/>
      <c r="M31" s="48"/>
      <c r="N31" s="48"/>
      <c r="O31" s="48"/>
      <c r="P31" s="48"/>
      <c r="Q31" s="48"/>
      <c r="R31" s="48"/>
      <c r="S31" s="48"/>
    </row>
    <row r="32" spans="2:19" s="49" customFormat="1" ht="18.600000000000001" customHeight="1" x14ac:dyDescent="0.3">
      <c r="B32" s="45" t="s">
        <v>70</v>
      </c>
      <c r="C32" s="45" t="s">
        <v>71</v>
      </c>
      <c r="D32" s="45" t="s">
        <v>72</v>
      </c>
      <c r="E32" s="46" t="s">
        <v>73</v>
      </c>
      <c r="F32" s="40">
        <v>25</v>
      </c>
      <c r="G32" s="40" t="s">
        <v>28</v>
      </c>
      <c r="H32" s="47">
        <v>93.68</v>
      </c>
      <c r="I32" s="6">
        <f t="shared" si="3"/>
        <v>120.24</v>
      </c>
      <c r="J32" s="6">
        <f t="shared" si="1"/>
        <v>2342</v>
      </c>
      <c r="K32" s="6">
        <f t="shared" si="2"/>
        <v>3006</v>
      </c>
      <c r="L32" s="46"/>
      <c r="M32" s="48"/>
      <c r="N32" s="48"/>
      <c r="O32" s="48"/>
      <c r="P32" s="48"/>
      <c r="Q32" s="48"/>
      <c r="R32" s="48"/>
      <c r="S32" s="48"/>
    </row>
    <row r="33" spans="2:19" s="49" customFormat="1" ht="18.600000000000001" customHeight="1" x14ac:dyDescent="0.3">
      <c r="B33" s="45" t="s">
        <v>74</v>
      </c>
      <c r="C33" s="45" t="s">
        <v>21</v>
      </c>
      <c r="D33" s="45" t="s">
        <v>75</v>
      </c>
      <c r="E33" s="46" t="s">
        <v>76</v>
      </c>
      <c r="F33" s="40">
        <v>25</v>
      </c>
      <c r="G33" s="40" t="s">
        <v>28</v>
      </c>
      <c r="H33" s="47">
        <v>52.77</v>
      </c>
      <c r="I33" s="6">
        <f t="shared" si="3"/>
        <v>67.73</v>
      </c>
      <c r="J33" s="6">
        <f t="shared" si="1"/>
        <v>1319.25</v>
      </c>
      <c r="K33" s="6">
        <f t="shared" si="2"/>
        <v>1693.25</v>
      </c>
      <c r="L33" s="46"/>
      <c r="M33" s="48"/>
      <c r="N33" s="48"/>
      <c r="O33" s="48"/>
      <c r="P33" s="48"/>
      <c r="Q33" s="48"/>
      <c r="R33" s="48"/>
      <c r="S33" s="48"/>
    </row>
    <row r="34" spans="2:19" s="44" customFormat="1" ht="18.600000000000001" customHeight="1" x14ac:dyDescent="0.3">
      <c r="B34" s="45" t="s">
        <v>77</v>
      </c>
      <c r="C34" s="40" t="s">
        <v>21</v>
      </c>
      <c r="D34" s="40" t="s">
        <v>78</v>
      </c>
      <c r="E34" s="41" t="s">
        <v>79</v>
      </c>
      <c r="F34" s="40">
        <v>3</v>
      </c>
      <c r="G34" s="40" t="s">
        <v>28</v>
      </c>
      <c r="H34" s="42">
        <v>63.65</v>
      </c>
      <c r="I34" s="6">
        <f t="shared" si="3"/>
        <v>81.69</v>
      </c>
      <c r="J34" s="6">
        <f t="shared" si="1"/>
        <v>190.95</v>
      </c>
      <c r="K34" s="6">
        <f t="shared" si="2"/>
        <v>245.07</v>
      </c>
      <c r="L34" s="41"/>
      <c r="M34" s="43"/>
      <c r="N34" s="43"/>
      <c r="O34" s="43"/>
      <c r="P34" s="43"/>
      <c r="Q34" s="43"/>
      <c r="R34" s="43"/>
      <c r="S34" s="43"/>
    </row>
    <row r="35" spans="2:19" s="49" customFormat="1" ht="18.75" customHeight="1" x14ac:dyDescent="0.3">
      <c r="B35" s="45" t="s">
        <v>80</v>
      </c>
      <c r="C35" s="45" t="s">
        <v>21</v>
      </c>
      <c r="D35" s="40" t="s">
        <v>81</v>
      </c>
      <c r="E35" s="46" t="s">
        <v>82</v>
      </c>
      <c r="F35" s="45">
        <v>4</v>
      </c>
      <c r="G35" s="45" t="s">
        <v>28</v>
      </c>
      <c r="H35" s="47">
        <v>186.48</v>
      </c>
      <c r="I35" s="6">
        <f t="shared" si="3"/>
        <v>239.35</v>
      </c>
      <c r="J35" s="6">
        <f t="shared" si="1"/>
        <v>745.92</v>
      </c>
      <c r="K35" s="6">
        <f t="shared" si="2"/>
        <v>957.4</v>
      </c>
      <c r="L35" s="46"/>
      <c r="M35" s="48"/>
      <c r="N35" s="48"/>
      <c r="O35" s="48"/>
      <c r="P35" s="48"/>
      <c r="Q35" s="48"/>
      <c r="R35" s="48"/>
      <c r="S35" s="48"/>
    </row>
    <row r="36" spans="2:19" s="49" customFormat="1" x14ac:dyDescent="0.3">
      <c r="B36" s="45" t="s">
        <v>83</v>
      </c>
      <c r="C36" s="45" t="s">
        <v>51</v>
      </c>
      <c r="D36" s="45" t="str">
        <f>Composição!D44</f>
        <v>Item 8</v>
      </c>
      <c r="E36" s="46" t="s">
        <v>84</v>
      </c>
      <c r="F36" s="45">
        <v>23</v>
      </c>
      <c r="G36" s="45" t="s">
        <v>63</v>
      </c>
      <c r="H36" s="47">
        <v>18.12</v>
      </c>
      <c r="I36" s="6">
        <f t="shared" si="3"/>
        <v>23.26</v>
      </c>
      <c r="J36" s="6">
        <f t="shared" si="1"/>
        <v>416.76000000000005</v>
      </c>
      <c r="K36" s="6">
        <f t="shared" si="2"/>
        <v>534.98</v>
      </c>
      <c r="L36" s="46"/>
      <c r="M36" s="48"/>
      <c r="N36" s="48"/>
      <c r="O36" s="48"/>
      <c r="P36" s="48"/>
      <c r="Q36" s="48"/>
      <c r="R36" s="48"/>
      <c r="S36" s="48"/>
    </row>
    <row r="37" spans="2:19" s="49" customFormat="1" x14ac:dyDescent="0.3">
      <c r="B37" s="45" t="s">
        <v>85</v>
      </c>
      <c r="C37" s="45" t="s">
        <v>51</v>
      </c>
      <c r="D37" s="45" t="str">
        <f>Composição!D49</f>
        <v>Item 9</v>
      </c>
      <c r="E37" s="46" t="s">
        <v>86</v>
      </c>
      <c r="F37" s="45">
        <v>3</v>
      </c>
      <c r="G37" s="45" t="s">
        <v>63</v>
      </c>
      <c r="H37" s="47">
        <v>18.38</v>
      </c>
      <c r="I37" s="6">
        <f t="shared" si="3"/>
        <v>23.59</v>
      </c>
      <c r="J37" s="6">
        <f t="shared" si="1"/>
        <v>55.14</v>
      </c>
      <c r="K37" s="6">
        <f t="shared" si="2"/>
        <v>70.77</v>
      </c>
      <c r="L37" s="46"/>
      <c r="M37" s="48"/>
      <c r="N37" s="48"/>
      <c r="O37" s="48"/>
      <c r="P37" s="48"/>
      <c r="Q37" s="48"/>
      <c r="R37" s="48"/>
      <c r="S37" s="48"/>
    </row>
    <row r="38" spans="2:19" s="49" customFormat="1" ht="18.75" customHeight="1" x14ac:dyDescent="0.3">
      <c r="B38" s="45" t="s">
        <v>87</v>
      </c>
      <c r="C38" s="45" t="s">
        <v>51</v>
      </c>
      <c r="D38" s="45" t="str">
        <f>Composição!D29</f>
        <v>Item 5</v>
      </c>
      <c r="E38" s="46" t="s">
        <v>88</v>
      </c>
      <c r="F38" s="45">
        <v>4</v>
      </c>
      <c r="G38" s="45" t="s">
        <v>63</v>
      </c>
      <c r="H38" s="47">
        <v>21</v>
      </c>
      <c r="I38" s="6">
        <f t="shared" si="3"/>
        <v>26.95</v>
      </c>
      <c r="J38" s="6">
        <f t="shared" si="1"/>
        <v>84</v>
      </c>
      <c r="K38" s="6">
        <f t="shared" si="2"/>
        <v>107.8</v>
      </c>
      <c r="L38" s="46"/>
      <c r="M38" s="48"/>
      <c r="N38" s="48"/>
      <c r="O38" s="48"/>
      <c r="P38" s="48"/>
      <c r="Q38" s="48"/>
      <c r="R38" s="48"/>
      <c r="S38" s="48"/>
    </row>
    <row r="39" spans="2:19" s="49" customFormat="1" ht="18.75" customHeight="1" x14ac:dyDescent="0.3">
      <c r="B39" s="45"/>
      <c r="C39" s="45"/>
      <c r="D39" s="45"/>
      <c r="E39" s="46"/>
      <c r="F39" s="45"/>
      <c r="G39" s="40"/>
      <c r="H39" s="47"/>
      <c r="I39" s="47"/>
      <c r="J39" s="47"/>
      <c r="K39" s="47"/>
      <c r="L39" s="46"/>
      <c r="M39" s="48"/>
      <c r="N39" s="48"/>
      <c r="O39" s="48"/>
      <c r="P39" s="48"/>
      <c r="Q39" s="48"/>
      <c r="R39" s="48"/>
      <c r="S39" s="48"/>
    </row>
    <row r="40" spans="2:19" s="49" customFormat="1" ht="18.75" customHeight="1" x14ac:dyDescent="0.3">
      <c r="B40" s="45" t="s">
        <v>89</v>
      </c>
      <c r="C40" s="45" t="s">
        <v>71</v>
      </c>
      <c r="D40" s="45" t="s">
        <v>90</v>
      </c>
      <c r="E40" s="46" t="s">
        <v>91</v>
      </c>
      <c r="F40" s="45">
        <v>1</v>
      </c>
      <c r="G40" s="45" t="s">
        <v>63</v>
      </c>
      <c r="H40" s="47">
        <v>56990.86</v>
      </c>
      <c r="I40" s="6">
        <f t="shared" si="3"/>
        <v>73147.77</v>
      </c>
      <c r="J40" s="6">
        <f t="shared" si="1"/>
        <v>56990.86</v>
      </c>
      <c r="K40" s="6">
        <f t="shared" si="2"/>
        <v>73147.77</v>
      </c>
      <c r="L40" s="46"/>
      <c r="M40" s="48"/>
      <c r="N40" s="48"/>
      <c r="O40" s="48"/>
      <c r="P40" s="48"/>
      <c r="Q40" s="48"/>
      <c r="R40" s="48"/>
      <c r="S40" s="48"/>
    </row>
    <row r="41" spans="2:19" s="49" customFormat="1" ht="18.75" customHeight="1" x14ac:dyDescent="0.3">
      <c r="B41" s="45"/>
      <c r="C41" s="45"/>
      <c r="D41" s="45"/>
      <c r="E41" s="46"/>
      <c r="F41" s="45"/>
      <c r="G41" s="45"/>
      <c r="H41" s="47"/>
      <c r="I41" s="47"/>
      <c r="J41" s="47"/>
      <c r="K41" s="47"/>
      <c r="L41" s="46"/>
      <c r="M41" s="48"/>
      <c r="N41" s="48"/>
      <c r="O41" s="48"/>
      <c r="P41" s="48"/>
      <c r="Q41" s="48"/>
      <c r="R41" s="48"/>
      <c r="S41" s="48"/>
    </row>
    <row r="42" spans="2:19" s="49" customFormat="1" ht="18.75" customHeight="1" x14ac:dyDescent="0.3">
      <c r="B42" s="45" t="s">
        <v>92</v>
      </c>
      <c r="C42" s="45" t="s">
        <v>17</v>
      </c>
      <c r="D42" s="45">
        <v>93656</v>
      </c>
      <c r="E42" s="46" t="s">
        <v>93</v>
      </c>
      <c r="F42" s="45">
        <v>1</v>
      </c>
      <c r="G42" s="45" t="s">
        <v>63</v>
      </c>
      <c r="H42" s="47">
        <v>14.33</v>
      </c>
      <c r="I42" s="6">
        <f t="shared" si="3"/>
        <v>18.39</v>
      </c>
      <c r="J42" s="6">
        <f t="shared" si="1"/>
        <v>14.33</v>
      </c>
      <c r="K42" s="6">
        <f t="shared" si="2"/>
        <v>18.39</v>
      </c>
      <c r="L42" s="46" t="s">
        <v>94</v>
      </c>
      <c r="M42" s="48"/>
      <c r="N42" s="48"/>
      <c r="O42" s="48"/>
      <c r="P42" s="48"/>
      <c r="Q42" s="48"/>
      <c r="R42" s="48"/>
      <c r="S42" s="48"/>
    </row>
    <row r="43" spans="2:19" s="49" customFormat="1" ht="18.75" customHeight="1" x14ac:dyDescent="0.3">
      <c r="B43" s="45" t="s">
        <v>95</v>
      </c>
      <c r="C43" s="45" t="s">
        <v>17</v>
      </c>
      <c r="D43" s="45">
        <v>93658</v>
      </c>
      <c r="E43" s="46" t="s">
        <v>96</v>
      </c>
      <c r="F43" s="45">
        <v>1</v>
      </c>
      <c r="G43" s="45" t="s">
        <v>63</v>
      </c>
      <c r="H43" s="47">
        <v>23.53</v>
      </c>
      <c r="I43" s="6">
        <f t="shared" si="3"/>
        <v>30.2</v>
      </c>
      <c r="J43" s="6">
        <f t="shared" si="1"/>
        <v>23.53</v>
      </c>
      <c r="K43" s="6">
        <f t="shared" si="2"/>
        <v>30.2</v>
      </c>
      <c r="L43" s="46" t="s">
        <v>94</v>
      </c>
      <c r="M43" s="48"/>
      <c r="N43" s="48"/>
      <c r="O43" s="48"/>
      <c r="P43" s="48"/>
      <c r="Q43" s="48"/>
      <c r="R43" s="48"/>
      <c r="S43" s="48"/>
    </row>
    <row r="44" spans="2:19" s="49" customFormat="1" ht="18.600000000000001" customHeight="1" x14ac:dyDescent="0.3">
      <c r="B44" s="45" t="s">
        <v>97</v>
      </c>
      <c r="C44" s="45" t="s">
        <v>17</v>
      </c>
      <c r="D44" s="45">
        <v>93661</v>
      </c>
      <c r="E44" s="46" t="s">
        <v>98</v>
      </c>
      <c r="F44" s="45">
        <v>4</v>
      </c>
      <c r="G44" s="40" t="s">
        <v>63</v>
      </c>
      <c r="H44" s="47">
        <v>53.23</v>
      </c>
      <c r="I44" s="6">
        <f t="shared" si="3"/>
        <v>68.319999999999993</v>
      </c>
      <c r="J44" s="6">
        <f t="shared" si="1"/>
        <v>212.92</v>
      </c>
      <c r="K44" s="6">
        <f t="shared" si="2"/>
        <v>273.27999999999997</v>
      </c>
      <c r="L44" s="46" t="s">
        <v>99</v>
      </c>
      <c r="M44" s="48"/>
      <c r="N44" s="48"/>
      <c r="O44" s="48"/>
      <c r="P44" s="48"/>
      <c r="Q44" s="48"/>
      <c r="R44" s="48"/>
      <c r="S44" s="48"/>
    </row>
    <row r="45" spans="2:19" s="44" customFormat="1" ht="18.75" customHeight="1" x14ac:dyDescent="0.3">
      <c r="B45" s="45" t="s">
        <v>100</v>
      </c>
      <c r="C45" s="40" t="s">
        <v>17</v>
      </c>
      <c r="D45" s="40">
        <v>93663</v>
      </c>
      <c r="E45" s="41" t="s">
        <v>101</v>
      </c>
      <c r="F45" s="40">
        <v>12</v>
      </c>
      <c r="G45" s="40" t="s">
        <v>63</v>
      </c>
      <c r="H45" s="42">
        <v>58.34</v>
      </c>
      <c r="I45" s="6">
        <f t="shared" si="3"/>
        <v>74.88</v>
      </c>
      <c r="J45" s="6">
        <f t="shared" si="1"/>
        <v>700.08</v>
      </c>
      <c r="K45" s="6">
        <f t="shared" si="2"/>
        <v>898.56</v>
      </c>
      <c r="L45" s="41" t="s">
        <v>99</v>
      </c>
      <c r="M45" s="43"/>
      <c r="N45" s="43"/>
      <c r="O45" s="43"/>
      <c r="P45" s="43"/>
      <c r="Q45" s="43"/>
      <c r="R45" s="43"/>
      <c r="S45" s="43"/>
    </row>
    <row r="46" spans="2:19" s="44" customFormat="1" ht="18.75" customHeight="1" x14ac:dyDescent="0.3">
      <c r="B46" s="45" t="s">
        <v>102</v>
      </c>
      <c r="C46" s="45" t="s">
        <v>71</v>
      </c>
      <c r="D46" s="45" t="s">
        <v>103</v>
      </c>
      <c r="E46" s="46" t="s">
        <v>104</v>
      </c>
      <c r="F46" s="45">
        <v>4</v>
      </c>
      <c r="G46" s="45" t="s">
        <v>63</v>
      </c>
      <c r="H46" s="47">
        <v>122.32</v>
      </c>
      <c r="I46" s="6">
        <f t="shared" si="3"/>
        <v>157</v>
      </c>
      <c r="J46" s="6">
        <f t="shared" si="1"/>
        <v>489.28</v>
      </c>
      <c r="K46" s="6">
        <f t="shared" si="2"/>
        <v>628</v>
      </c>
      <c r="L46" s="46" t="s">
        <v>105</v>
      </c>
      <c r="M46" s="48"/>
      <c r="N46" s="48"/>
      <c r="O46" s="48"/>
      <c r="P46" s="48"/>
      <c r="Q46" s="48"/>
      <c r="R46" s="48"/>
      <c r="S46" s="48"/>
    </row>
    <row r="47" spans="2:19" s="49" customFormat="1" ht="18.600000000000001" customHeight="1" x14ac:dyDescent="0.3">
      <c r="B47" s="45" t="s">
        <v>106</v>
      </c>
      <c r="C47" s="45" t="s">
        <v>71</v>
      </c>
      <c r="D47" s="45" t="s">
        <v>107</v>
      </c>
      <c r="E47" s="46" t="s">
        <v>108</v>
      </c>
      <c r="F47" s="45">
        <v>1</v>
      </c>
      <c r="G47" s="40" t="s">
        <v>63</v>
      </c>
      <c r="H47" s="47">
        <v>495.17</v>
      </c>
      <c r="I47" s="6">
        <f t="shared" si="3"/>
        <v>635.54999999999995</v>
      </c>
      <c r="J47" s="6">
        <f t="shared" si="1"/>
        <v>495.17</v>
      </c>
      <c r="K47" s="6">
        <f t="shared" si="2"/>
        <v>635.54999999999995</v>
      </c>
      <c r="L47" s="46" t="s">
        <v>109</v>
      </c>
      <c r="M47" s="48"/>
      <c r="N47" s="48"/>
      <c r="O47" s="48"/>
      <c r="P47" s="48"/>
      <c r="Q47" s="48"/>
      <c r="R47" s="48"/>
      <c r="S47" s="48"/>
    </row>
    <row r="48" spans="2:19" s="49" customFormat="1" ht="18.75" customHeight="1" x14ac:dyDescent="0.3">
      <c r="B48" s="45" t="s">
        <v>110</v>
      </c>
      <c r="C48" s="45" t="s">
        <v>71</v>
      </c>
      <c r="D48" s="45" t="s">
        <v>111</v>
      </c>
      <c r="E48" s="46" t="s">
        <v>112</v>
      </c>
      <c r="F48" s="45">
        <v>11</v>
      </c>
      <c r="G48" s="40" t="s">
        <v>63</v>
      </c>
      <c r="H48" s="47">
        <v>240.12</v>
      </c>
      <c r="I48" s="6">
        <f t="shared" si="3"/>
        <v>308.19</v>
      </c>
      <c r="J48" s="6">
        <f t="shared" si="1"/>
        <v>2641.32</v>
      </c>
      <c r="K48" s="6">
        <f t="shared" si="2"/>
        <v>3390.09</v>
      </c>
      <c r="L48" s="46" t="s">
        <v>113</v>
      </c>
      <c r="M48" s="48"/>
      <c r="N48" s="48"/>
      <c r="O48" s="48"/>
      <c r="P48" s="48"/>
      <c r="Q48" s="48"/>
      <c r="R48" s="48"/>
      <c r="S48" s="48"/>
    </row>
    <row r="49" spans="2:19" s="49" customFormat="1" ht="18.75" customHeight="1" x14ac:dyDescent="0.3">
      <c r="B49" s="45"/>
      <c r="C49" s="45"/>
      <c r="D49" s="45"/>
      <c r="E49" s="46"/>
      <c r="F49" s="45"/>
      <c r="G49" s="45"/>
      <c r="H49" s="47"/>
      <c r="I49" s="47"/>
      <c r="J49" s="47"/>
      <c r="K49" s="47"/>
      <c r="L49" s="46"/>
      <c r="M49" s="48"/>
      <c r="N49" s="48"/>
      <c r="O49" s="48"/>
      <c r="P49" s="48"/>
      <c r="Q49" s="48"/>
      <c r="R49" s="48"/>
      <c r="S49" s="48"/>
    </row>
    <row r="50" spans="2:19" s="49" customFormat="1" ht="18.75" customHeight="1" x14ac:dyDescent="0.3">
      <c r="B50" s="45" t="s">
        <v>114</v>
      </c>
      <c r="C50" s="45" t="s">
        <v>17</v>
      </c>
      <c r="D50" s="45">
        <v>96986</v>
      </c>
      <c r="E50" s="46" t="s">
        <v>115</v>
      </c>
      <c r="F50" s="45">
        <v>5</v>
      </c>
      <c r="G50" s="45" t="s">
        <v>63</v>
      </c>
      <c r="H50" s="47">
        <v>134.66</v>
      </c>
      <c r="I50" s="6">
        <f t="shared" si="3"/>
        <v>172.84</v>
      </c>
      <c r="J50" s="6">
        <f t="shared" si="1"/>
        <v>673.3</v>
      </c>
      <c r="K50" s="6">
        <f t="shared" si="2"/>
        <v>864.2</v>
      </c>
      <c r="L50" s="46"/>
      <c r="M50" s="48"/>
      <c r="N50" s="48"/>
      <c r="O50" s="48"/>
      <c r="P50" s="48"/>
      <c r="Q50" s="48"/>
      <c r="R50" s="48"/>
      <c r="S50" s="48"/>
    </row>
    <row r="51" spans="2:19" s="49" customFormat="1" ht="18.75" customHeight="1" x14ac:dyDescent="0.3">
      <c r="B51" s="45" t="s">
        <v>116</v>
      </c>
      <c r="C51" s="45" t="s">
        <v>21</v>
      </c>
      <c r="D51" s="45" t="s">
        <v>117</v>
      </c>
      <c r="E51" s="46" t="s">
        <v>118</v>
      </c>
      <c r="F51" s="45">
        <v>5</v>
      </c>
      <c r="G51" s="45" t="s">
        <v>63</v>
      </c>
      <c r="H51" s="47">
        <v>23.4</v>
      </c>
      <c r="I51" s="6">
        <f t="shared" si="3"/>
        <v>30.03</v>
      </c>
      <c r="J51" s="6">
        <f t="shared" si="1"/>
        <v>117</v>
      </c>
      <c r="K51" s="6">
        <f t="shared" si="2"/>
        <v>150.15</v>
      </c>
      <c r="L51" s="46"/>
      <c r="M51" s="48"/>
      <c r="N51" s="48"/>
      <c r="O51" s="48"/>
      <c r="P51" s="48"/>
      <c r="Q51" s="48"/>
      <c r="R51" s="48"/>
      <c r="S51" s="48"/>
    </row>
    <row r="52" spans="2:19" s="49" customFormat="1" ht="18.75" customHeight="1" x14ac:dyDescent="0.3">
      <c r="B52" s="45" t="s">
        <v>119</v>
      </c>
      <c r="C52" s="45" t="s">
        <v>21</v>
      </c>
      <c r="D52" s="45" t="s">
        <v>120</v>
      </c>
      <c r="E52" s="46" t="s">
        <v>121</v>
      </c>
      <c r="F52" s="45">
        <v>5</v>
      </c>
      <c r="G52" s="45" t="s">
        <v>63</v>
      </c>
      <c r="H52" s="47">
        <v>31.65</v>
      </c>
      <c r="I52" s="6">
        <f t="shared" si="3"/>
        <v>40.619999999999997</v>
      </c>
      <c r="J52" s="6">
        <f t="shared" si="1"/>
        <v>158.25</v>
      </c>
      <c r="K52" s="6">
        <f t="shared" si="2"/>
        <v>203.1</v>
      </c>
      <c r="L52" s="46"/>
      <c r="M52" s="48"/>
      <c r="N52" s="48"/>
      <c r="O52" s="48"/>
      <c r="P52" s="48"/>
      <c r="Q52" s="48"/>
      <c r="R52" s="48"/>
      <c r="S52" s="48"/>
    </row>
    <row r="53" spans="2:19" s="49" customFormat="1" ht="18.75" customHeight="1" x14ac:dyDescent="0.3">
      <c r="B53" s="45" t="s">
        <v>122</v>
      </c>
      <c r="C53" s="45" t="s">
        <v>21</v>
      </c>
      <c r="D53" s="45" t="s">
        <v>123</v>
      </c>
      <c r="E53" s="46" t="s">
        <v>124</v>
      </c>
      <c r="F53" s="45">
        <v>230</v>
      </c>
      <c r="G53" s="45" t="s">
        <v>125</v>
      </c>
      <c r="H53" s="47">
        <v>59.49</v>
      </c>
      <c r="I53" s="6">
        <f t="shared" si="3"/>
        <v>76.36</v>
      </c>
      <c r="J53" s="6">
        <f t="shared" si="1"/>
        <v>13682.7</v>
      </c>
      <c r="K53" s="6">
        <f t="shared" si="2"/>
        <v>17562.8</v>
      </c>
      <c r="L53" s="46"/>
      <c r="M53" s="48"/>
      <c r="N53" s="48"/>
      <c r="O53" s="48"/>
      <c r="P53" s="48"/>
      <c r="Q53" s="48"/>
      <c r="R53" s="48"/>
      <c r="S53" s="48"/>
    </row>
    <row r="54" spans="2:19" s="49" customFormat="1" ht="18.75" customHeight="1" x14ac:dyDescent="0.3">
      <c r="B54" s="45" t="s">
        <v>126</v>
      </c>
      <c r="C54" s="45" t="s">
        <v>51</v>
      </c>
      <c r="D54" s="45" t="str">
        <f>Composição!D34</f>
        <v>Item 6</v>
      </c>
      <c r="E54" s="46" t="s">
        <v>127</v>
      </c>
      <c r="F54" s="45">
        <v>1</v>
      </c>
      <c r="G54" s="45" t="s">
        <v>63</v>
      </c>
      <c r="H54" s="47">
        <v>701.27</v>
      </c>
      <c r="I54" s="6">
        <f t="shared" si="3"/>
        <v>900.08</v>
      </c>
      <c r="J54" s="6">
        <f t="shared" si="1"/>
        <v>701.27</v>
      </c>
      <c r="K54" s="6">
        <f t="shared" si="2"/>
        <v>900.08</v>
      </c>
      <c r="L54" s="46" t="s">
        <v>128</v>
      </c>
      <c r="M54" s="48"/>
      <c r="N54" s="48"/>
      <c r="O54" s="48"/>
      <c r="P54" s="48"/>
      <c r="Q54" s="48"/>
      <c r="R54" s="48"/>
      <c r="S54" s="48"/>
    </row>
    <row r="55" spans="2:19" s="49" customFormat="1" ht="20.399999999999999" customHeight="1" x14ac:dyDescent="0.3">
      <c r="B55" s="45"/>
      <c r="C55" s="45"/>
      <c r="D55" s="45"/>
      <c r="E55" s="46"/>
      <c r="F55" s="45"/>
      <c r="G55" s="45"/>
      <c r="H55" s="47"/>
      <c r="I55" s="47"/>
      <c r="J55" s="47"/>
      <c r="K55" s="47"/>
      <c r="L55" s="46"/>
      <c r="M55" s="48"/>
      <c r="N55" s="48"/>
      <c r="O55" s="48"/>
      <c r="P55" s="48"/>
      <c r="Q55" s="48"/>
      <c r="R55" s="48"/>
      <c r="S55" s="48"/>
    </row>
    <row r="56" spans="2:19" s="49" customFormat="1" ht="18.75" customHeight="1" x14ac:dyDescent="0.3">
      <c r="B56" s="45" t="s">
        <v>129</v>
      </c>
      <c r="C56" s="45" t="s">
        <v>71</v>
      </c>
      <c r="D56" s="45" t="s">
        <v>130</v>
      </c>
      <c r="E56" s="46" t="s">
        <v>131</v>
      </c>
      <c r="F56" s="45">
        <v>1</v>
      </c>
      <c r="G56" s="45" t="s">
        <v>63</v>
      </c>
      <c r="H56" s="47">
        <v>2832.84</v>
      </c>
      <c r="I56" s="6">
        <f t="shared" si="3"/>
        <v>3635.95</v>
      </c>
      <c r="J56" s="6">
        <f t="shared" si="1"/>
        <v>2832.84</v>
      </c>
      <c r="K56" s="6">
        <f t="shared" si="2"/>
        <v>3635.95</v>
      </c>
      <c r="L56" s="46"/>
      <c r="M56" s="48"/>
      <c r="N56" s="48"/>
      <c r="O56" s="48"/>
      <c r="P56" s="48"/>
      <c r="Q56" s="48"/>
      <c r="R56" s="48"/>
      <c r="S56" s="48"/>
    </row>
    <row r="57" spans="2:19" s="49" customFormat="1" ht="18.75" customHeight="1" x14ac:dyDescent="0.3">
      <c r="B57" s="45" t="s">
        <v>132</v>
      </c>
      <c r="C57" s="45" t="s">
        <v>71</v>
      </c>
      <c r="D57" s="45" t="s">
        <v>133</v>
      </c>
      <c r="E57" s="46" t="s">
        <v>134</v>
      </c>
      <c r="F57" s="45">
        <v>1</v>
      </c>
      <c r="G57" s="45" t="s">
        <v>63</v>
      </c>
      <c r="H57" s="47">
        <v>495.17</v>
      </c>
      <c r="I57" s="6">
        <f t="shared" si="3"/>
        <v>635.54999999999995</v>
      </c>
      <c r="J57" s="6">
        <f t="shared" si="1"/>
        <v>495.17</v>
      </c>
      <c r="K57" s="6">
        <f t="shared" si="2"/>
        <v>635.54999999999995</v>
      </c>
      <c r="L57" s="46" t="s">
        <v>135</v>
      </c>
      <c r="M57" s="48"/>
      <c r="N57" s="48"/>
      <c r="O57" s="48"/>
      <c r="P57" s="48"/>
      <c r="Q57" s="48"/>
      <c r="R57" s="48"/>
      <c r="S57" s="48"/>
    </row>
    <row r="58" spans="2:19" s="49" customFormat="1" ht="20.399999999999999" customHeight="1" x14ac:dyDescent="0.3">
      <c r="B58" s="45"/>
      <c r="C58" s="45"/>
      <c r="D58" s="45"/>
      <c r="E58" s="46"/>
      <c r="F58" s="45"/>
      <c r="G58" s="45"/>
      <c r="H58" s="47"/>
      <c r="I58" s="6"/>
      <c r="J58" s="47"/>
      <c r="K58" s="47"/>
      <c r="L58" s="46"/>
      <c r="M58" s="48"/>
      <c r="N58" s="48"/>
      <c r="O58" s="48"/>
      <c r="P58" s="48"/>
      <c r="Q58" s="48"/>
      <c r="R58" s="48"/>
      <c r="S58" s="48"/>
    </row>
    <row r="59" spans="2:19" s="49" customFormat="1" ht="20.399999999999999" customHeight="1" x14ac:dyDescent="0.3">
      <c r="B59" s="45" t="s">
        <v>136</v>
      </c>
      <c r="C59" s="45" t="s">
        <v>71</v>
      </c>
      <c r="D59" s="45" t="s">
        <v>137</v>
      </c>
      <c r="E59" s="46" t="s">
        <v>138</v>
      </c>
      <c r="F59" s="45">
        <v>16</v>
      </c>
      <c r="G59" s="45" t="s">
        <v>53</v>
      </c>
      <c r="H59" s="47">
        <v>41.43</v>
      </c>
      <c r="I59" s="6">
        <f t="shared" si="3"/>
        <v>53.18</v>
      </c>
      <c r="J59" s="6">
        <f t="shared" si="1"/>
        <v>662.88</v>
      </c>
      <c r="K59" s="6">
        <f t="shared" si="2"/>
        <v>850.88</v>
      </c>
      <c r="L59" s="46"/>
      <c r="M59" s="48"/>
      <c r="N59" s="48"/>
      <c r="O59" s="48"/>
      <c r="P59" s="48"/>
      <c r="Q59" s="48"/>
      <c r="R59" s="48"/>
      <c r="S59" s="48"/>
    </row>
    <row r="60" spans="2:19" s="49" customFormat="1" ht="20.399999999999999" customHeight="1" x14ac:dyDescent="0.3">
      <c r="B60" s="45" t="s">
        <v>139</v>
      </c>
      <c r="C60" s="45" t="s">
        <v>51</v>
      </c>
      <c r="D60" s="45" t="str">
        <f>Composição!D39</f>
        <v>Item 7</v>
      </c>
      <c r="E60" s="46" t="s">
        <v>140</v>
      </c>
      <c r="F60" s="45">
        <v>17</v>
      </c>
      <c r="G60" s="45" t="s">
        <v>63</v>
      </c>
      <c r="H60" s="47">
        <v>22.48</v>
      </c>
      <c r="I60" s="6">
        <f t="shared" si="3"/>
        <v>28.85</v>
      </c>
      <c r="J60" s="6">
        <f t="shared" si="1"/>
        <v>382.16</v>
      </c>
      <c r="K60" s="6">
        <f t="shared" si="2"/>
        <v>490.45</v>
      </c>
      <c r="L60" s="46"/>
      <c r="M60" s="48"/>
      <c r="N60" s="48"/>
      <c r="O60" s="48"/>
      <c r="P60" s="48"/>
      <c r="Q60" s="48"/>
      <c r="R60" s="48"/>
      <c r="S60" s="48"/>
    </row>
    <row r="61" spans="2:19" s="49" customFormat="1" ht="18.75" customHeight="1" x14ac:dyDescent="0.3">
      <c r="B61" s="45" t="s">
        <v>141</v>
      </c>
      <c r="C61" s="45" t="s">
        <v>51</v>
      </c>
      <c r="D61" s="45" t="str">
        <f>Composição!D54</f>
        <v>Item 10</v>
      </c>
      <c r="E61" s="46" t="s">
        <v>142</v>
      </c>
      <c r="F61" s="45">
        <v>16</v>
      </c>
      <c r="G61" s="45" t="s">
        <v>63</v>
      </c>
      <c r="H61" s="47">
        <v>20.86</v>
      </c>
      <c r="I61" s="6">
        <f t="shared" si="3"/>
        <v>26.77</v>
      </c>
      <c r="J61" s="6">
        <f t="shared" si="1"/>
        <v>333.76</v>
      </c>
      <c r="K61" s="6">
        <f t="shared" si="2"/>
        <v>428.32</v>
      </c>
      <c r="L61" s="46"/>
      <c r="M61" s="48"/>
      <c r="N61" s="48"/>
      <c r="O61" s="48"/>
      <c r="P61" s="48"/>
      <c r="Q61" s="48"/>
      <c r="R61" s="48"/>
      <c r="S61" s="48"/>
    </row>
    <row r="62" spans="2:19" s="49" customFormat="1" ht="18.75" customHeight="1" x14ac:dyDescent="0.3">
      <c r="B62" s="45" t="s">
        <v>143</v>
      </c>
      <c r="C62" s="45" t="s">
        <v>51</v>
      </c>
      <c r="D62" s="45" t="str">
        <f>Composição!D59</f>
        <v>Item 11</v>
      </c>
      <c r="E62" s="46" t="s">
        <v>144</v>
      </c>
      <c r="F62" s="45">
        <v>45</v>
      </c>
      <c r="G62" s="45" t="s">
        <v>63</v>
      </c>
      <c r="H62" s="47">
        <v>17.059999999999999</v>
      </c>
      <c r="I62" s="6">
        <f t="shared" si="3"/>
        <v>21.9</v>
      </c>
      <c r="J62" s="6">
        <f t="shared" si="1"/>
        <v>767.69999999999993</v>
      </c>
      <c r="K62" s="6">
        <f t="shared" si="2"/>
        <v>985.5</v>
      </c>
      <c r="L62" s="46"/>
      <c r="M62" s="48"/>
      <c r="N62" s="48"/>
      <c r="O62" s="48"/>
      <c r="P62" s="48"/>
      <c r="Q62" s="48"/>
      <c r="R62" s="48"/>
      <c r="S62" s="48"/>
    </row>
    <row r="63" spans="2:19" s="49" customFormat="1" ht="20.399999999999999" customHeight="1" x14ac:dyDescent="0.3">
      <c r="B63" s="45"/>
      <c r="C63" s="45"/>
      <c r="D63" s="45"/>
      <c r="E63" s="46"/>
      <c r="F63" s="45"/>
      <c r="G63" s="45"/>
      <c r="H63" s="47"/>
      <c r="I63" s="47"/>
      <c r="J63" s="47"/>
      <c r="K63" s="47"/>
      <c r="L63" s="46"/>
      <c r="M63" s="48"/>
      <c r="N63" s="48"/>
      <c r="O63" s="48"/>
      <c r="P63" s="48"/>
      <c r="Q63" s="48"/>
      <c r="R63" s="48"/>
      <c r="S63" s="48"/>
    </row>
    <row r="64" spans="2:19" s="49" customFormat="1" ht="20.399999999999999" customHeight="1" x14ac:dyDescent="0.3">
      <c r="B64" s="45" t="s">
        <v>145</v>
      </c>
      <c r="C64" s="45" t="s">
        <v>17</v>
      </c>
      <c r="D64" s="45">
        <v>97891</v>
      </c>
      <c r="E64" s="46" t="s">
        <v>146</v>
      </c>
      <c r="F64" s="45">
        <v>3</v>
      </c>
      <c r="G64" s="45" t="s">
        <v>63</v>
      </c>
      <c r="H64" s="47">
        <v>235.65</v>
      </c>
      <c r="I64" s="6">
        <f t="shared" si="3"/>
        <v>302.45999999999998</v>
      </c>
      <c r="J64" s="6">
        <f t="shared" si="1"/>
        <v>706.95</v>
      </c>
      <c r="K64" s="6">
        <f t="shared" si="2"/>
        <v>907.38</v>
      </c>
      <c r="L64" s="46"/>
      <c r="M64" s="48"/>
      <c r="N64" s="48"/>
      <c r="O64" s="48"/>
      <c r="P64" s="48"/>
      <c r="Q64" s="48"/>
      <c r="R64" s="48"/>
      <c r="S64" s="48"/>
    </row>
    <row r="65" spans="2:19" s="49" customFormat="1" ht="20.399999999999999" customHeight="1" x14ac:dyDescent="0.3">
      <c r="B65" s="45"/>
      <c r="C65" s="45"/>
      <c r="D65" s="45"/>
      <c r="E65" s="46"/>
      <c r="F65" s="45"/>
      <c r="G65" s="45"/>
      <c r="H65" s="47"/>
      <c r="I65" s="47"/>
      <c r="J65" s="47"/>
      <c r="K65" s="47"/>
      <c r="L65" s="46"/>
      <c r="M65" s="48"/>
      <c r="N65" s="48"/>
      <c r="O65" s="48"/>
      <c r="P65" s="48"/>
      <c r="Q65" s="48"/>
      <c r="R65" s="48"/>
      <c r="S65" s="48"/>
    </row>
    <row r="66" spans="2:19" s="49" customFormat="1" ht="20.399999999999999" customHeight="1" x14ac:dyDescent="0.3">
      <c r="B66" s="45" t="s">
        <v>147</v>
      </c>
      <c r="C66" s="45" t="s">
        <v>17</v>
      </c>
      <c r="D66" s="45">
        <v>88266</v>
      </c>
      <c r="E66" s="46" t="s">
        <v>148</v>
      </c>
      <c r="F66" s="45">
        <v>20</v>
      </c>
      <c r="G66" s="45" t="s">
        <v>149</v>
      </c>
      <c r="H66" s="47">
        <v>50.63</v>
      </c>
      <c r="I66" s="6">
        <f t="shared" si="3"/>
        <v>64.98</v>
      </c>
      <c r="J66" s="6">
        <f t="shared" si="1"/>
        <v>1012.6</v>
      </c>
      <c r="K66" s="6">
        <f t="shared" si="2"/>
        <v>1299.5999999999999</v>
      </c>
      <c r="L66" s="46" t="s">
        <v>254</v>
      </c>
      <c r="M66" s="48"/>
      <c r="N66" s="48"/>
      <c r="O66" s="48"/>
      <c r="P66" s="48"/>
      <c r="Q66" s="48"/>
      <c r="R66" s="48"/>
      <c r="S66" s="48"/>
    </row>
    <row r="67" spans="2:19" s="49" customFormat="1" ht="20.399999999999999" customHeight="1" x14ac:dyDescent="0.3">
      <c r="B67" s="45" t="s">
        <v>150</v>
      </c>
      <c r="C67" s="45" t="s">
        <v>17</v>
      </c>
      <c r="D67" s="45">
        <v>88247</v>
      </c>
      <c r="E67" s="46" t="s">
        <v>151</v>
      </c>
      <c r="F67" s="45">
        <v>20</v>
      </c>
      <c r="G67" s="45" t="s">
        <v>149</v>
      </c>
      <c r="H67" s="47">
        <v>33.840000000000003</v>
      </c>
      <c r="I67" s="6">
        <f t="shared" si="3"/>
        <v>43.43</v>
      </c>
      <c r="J67" s="6">
        <f t="shared" si="1"/>
        <v>676.80000000000007</v>
      </c>
      <c r="K67" s="6">
        <f t="shared" si="2"/>
        <v>868.6</v>
      </c>
      <c r="L67" s="46" t="s">
        <v>254</v>
      </c>
      <c r="M67" s="48"/>
      <c r="N67" s="48"/>
      <c r="O67" s="48"/>
      <c r="P67" s="48"/>
      <c r="Q67" s="48"/>
      <c r="R67" s="48"/>
      <c r="S67" s="48"/>
    </row>
    <row r="68" spans="2:19" s="49" customFormat="1" ht="20.399999999999999" customHeight="1" x14ac:dyDescent="0.3">
      <c r="B68" s="45" t="s">
        <v>152</v>
      </c>
      <c r="C68" s="45" t="s">
        <v>17</v>
      </c>
      <c r="D68" s="45">
        <v>88264</v>
      </c>
      <c r="E68" s="46" t="s">
        <v>153</v>
      </c>
      <c r="F68" s="45">
        <v>20</v>
      </c>
      <c r="G68" s="45" t="s">
        <v>149</v>
      </c>
      <c r="H68" s="47">
        <v>44.61</v>
      </c>
      <c r="I68" s="6">
        <f t="shared" si="3"/>
        <v>57.26</v>
      </c>
      <c r="J68" s="6">
        <f t="shared" si="1"/>
        <v>892.2</v>
      </c>
      <c r="K68" s="6">
        <f t="shared" si="2"/>
        <v>1145.2</v>
      </c>
      <c r="L68" s="46" t="s">
        <v>254</v>
      </c>
      <c r="M68" s="48"/>
      <c r="N68" s="48"/>
      <c r="O68" s="48"/>
      <c r="P68" s="48"/>
      <c r="Q68" s="48"/>
      <c r="R68" s="48"/>
      <c r="S68" s="48"/>
    </row>
    <row r="69" spans="2:19" s="49" customFormat="1" ht="20.399999999999999" customHeight="1" x14ac:dyDescent="0.3">
      <c r="B69" s="45"/>
      <c r="C69" s="45"/>
      <c r="D69" s="45"/>
      <c r="E69" s="46"/>
      <c r="F69" s="45"/>
      <c r="G69" s="45"/>
      <c r="H69" s="47"/>
      <c r="I69" s="47"/>
      <c r="J69" s="47"/>
      <c r="K69" s="47"/>
      <c r="L69" s="46"/>
      <c r="M69" s="48"/>
      <c r="N69" s="48"/>
      <c r="O69" s="48"/>
      <c r="P69" s="48"/>
      <c r="Q69" s="48"/>
      <c r="R69" s="48"/>
      <c r="S69" s="48"/>
    </row>
    <row r="70" spans="2:19" s="49" customFormat="1" ht="20.399999999999999" customHeight="1" x14ac:dyDescent="0.3">
      <c r="B70" s="51" t="s">
        <v>154</v>
      </c>
      <c r="C70" s="45" t="s">
        <v>17</v>
      </c>
      <c r="D70" s="45">
        <v>88266</v>
      </c>
      <c r="E70" s="46" t="s">
        <v>148</v>
      </c>
      <c r="F70" s="45">
        <v>20</v>
      </c>
      <c r="G70" s="45" t="s">
        <v>149</v>
      </c>
      <c r="H70" s="47">
        <v>50.63</v>
      </c>
      <c r="I70" s="6">
        <f t="shared" si="3"/>
        <v>64.98</v>
      </c>
      <c r="J70" s="6">
        <f t="shared" si="1"/>
        <v>1012.6</v>
      </c>
      <c r="K70" s="6">
        <f t="shared" si="2"/>
        <v>1299.5999999999999</v>
      </c>
      <c r="L70" s="46" t="s">
        <v>155</v>
      </c>
      <c r="M70" s="48"/>
      <c r="N70" s="48"/>
      <c r="O70" s="48"/>
      <c r="P70" s="48"/>
      <c r="Q70" s="48"/>
      <c r="R70" s="48"/>
      <c r="S70" s="48"/>
    </row>
    <row r="71" spans="2:19" s="49" customFormat="1" ht="20.399999999999999" customHeight="1" x14ac:dyDescent="0.3">
      <c r="B71" s="51" t="s">
        <v>156</v>
      </c>
      <c r="C71" s="45" t="s">
        <v>17</v>
      </c>
      <c r="D71" s="45">
        <v>88247</v>
      </c>
      <c r="E71" s="46" t="s">
        <v>151</v>
      </c>
      <c r="F71" s="45">
        <v>20</v>
      </c>
      <c r="G71" s="45" t="s">
        <v>149</v>
      </c>
      <c r="H71" s="47">
        <v>33.840000000000003</v>
      </c>
      <c r="I71" s="6">
        <f t="shared" si="3"/>
        <v>43.43</v>
      </c>
      <c r="J71" s="6">
        <f t="shared" si="1"/>
        <v>676.80000000000007</v>
      </c>
      <c r="K71" s="6">
        <f t="shared" si="2"/>
        <v>868.6</v>
      </c>
      <c r="L71" s="46" t="s">
        <v>155</v>
      </c>
      <c r="M71" s="48"/>
      <c r="N71" s="48"/>
      <c r="O71" s="48"/>
      <c r="P71" s="48"/>
      <c r="Q71" s="48"/>
      <c r="R71" s="48"/>
      <c r="S71" s="48"/>
    </row>
    <row r="72" spans="2:19" s="49" customFormat="1" ht="20.399999999999999" customHeight="1" x14ac:dyDescent="0.3">
      <c r="B72" s="51" t="s">
        <v>157</v>
      </c>
      <c r="C72" s="45" t="s">
        <v>17</v>
      </c>
      <c r="D72" s="45">
        <v>88264</v>
      </c>
      <c r="E72" s="46" t="s">
        <v>153</v>
      </c>
      <c r="F72" s="45">
        <v>20</v>
      </c>
      <c r="G72" s="45" t="s">
        <v>149</v>
      </c>
      <c r="H72" s="47">
        <v>44.61</v>
      </c>
      <c r="I72" s="6">
        <f t="shared" si="3"/>
        <v>57.26</v>
      </c>
      <c r="J72" s="6">
        <f t="shared" si="1"/>
        <v>892.2</v>
      </c>
      <c r="K72" s="6">
        <f t="shared" si="2"/>
        <v>1145.2</v>
      </c>
      <c r="L72" s="46" t="s">
        <v>155</v>
      </c>
      <c r="M72" s="48"/>
      <c r="N72" s="48"/>
      <c r="O72" s="48"/>
      <c r="P72" s="48"/>
      <c r="Q72" s="48"/>
      <c r="R72" s="48"/>
      <c r="S72" s="48"/>
    </row>
    <row r="73" spans="2:19" s="49" customFormat="1" ht="20.399999999999999" customHeight="1" x14ac:dyDescent="0.3">
      <c r="B73" s="45"/>
      <c r="C73" s="45"/>
      <c r="D73" s="45"/>
      <c r="E73" s="46"/>
      <c r="F73" s="45"/>
      <c r="G73" s="45"/>
      <c r="H73" s="47"/>
      <c r="I73" s="47"/>
      <c r="J73" s="47"/>
      <c r="K73" s="47"/>
      <c r="L73" s="46"/>
      <c r="M73" s="48"/>
      <c r="N73" s="48"/>
      <c r="O73" s="48"/>
      <c r="P73" s="48"/>
      <c r="Q73" s="48"/>
      <c r="R73" s="48"/>
      <c r="S73" s="48"/>
    </row>
    <row r="74" spans="2:19" s="49" customFormat="1" ht="20.399999999999999" customHeight="1" x14ac:dyDescent="0.3">
      <c r="B74" s="45"/>
      <c r="C74" s="45"/>
      <c r="D74" s="45"/>
      <c r="E74" s="46"/>
      <c r="F74" s="45"/>
      <c r="G74" s="45"/>
      <c r="H74" s="47"/>
      <c r="I74" s="47"/>
      <c r="J74" s="47"/>
      <c r="K74" s="47"/>
      <c r="L74" s="46"/>
      <c r="M74" s="48"/>
      <c r="N74" s="48"/>
      <c r="O74" s="48"/>
      <c r="P74" s="48"/>
      <c r="Q74" s="48"/>
      <c r="R74" s="48"/>
      <c r="S74" s="48"/>
    </row>
    <row r="75" spans="2:19" s="49" customFormat="1" ht="18.75" customHeight="1" x14ac:dyDescent="0.3">
      <c r="B75" s="13">
        <v>3</v>
      </c>
      <c r="C75" s="13"/>
      <c r="D75" s="13"/>
      <c r="E75" s="13" t="s">
        <v>158</v>
      </c>
      <c r="F75" s="13"/>
      <c r="G75" s="13"/>
      <c r="H75" s="14"/>
      <c r="I75" s="14"/>
      <c r="J75" s="14"/>
      <c r="K75" s="14">
        <f>SUM(K76:K77)</f>
        <v>3776.4</v>
      </c>
      <c r="L75" s="50"/>
      <c r="M75" s="48"/>
      <c r="N75" s="48"/>
      <c r="O75" s="48"/>
      <c r="P75" s="48"/>
      <c r="Q75" s="48"/>
      <c r="R75" s="48"/>
      <c r="S75" s="48"/>
    </row>
    <row r="76" spans="2:19" s="44" customFormat="1" ht="18.75" customHeight="1" x14ac:dyDescent="0.3">
      <c r="B76" s="40" t="s">
        <v>159</v>
      </c>
      <c r="C76" s="40" t="s">
        <v>17</v>
      </c>
      <c r="D76" s="40">
        <v>89356</v>
      </c>
      <c r="E76" s="41" t="s">
        <v>160</v>
      </c>
      <c r="F76" s="40">
        <v>90</v>
      </c>
      <c r="G76" s="40" t="s">
        <v>125</v>
      </c>
      <c r="H76" s="42">
        <v>32.69</v>
      </c>
      <c r="I76" s="6">
        <f t="shared" ref="I76" si="4">ROUND(H76*1.2835,2)</f>
        <v>41.96</v>
      </c>
      <c r="J76" s="6">
        <f t="shared" ref="J76" si="5">F76*H76</f>
        <v>2942.1</v>
      </c>
      <c r="K76" s="6">
        <f t="shared" ref="K76" si="6">ROUND(F76*I76,2)</f>
        <v>3776.4</v>
      </c>
      <c r="L76" s="41" t="s">
        <v>161</v>
      </c>
      <c r="M76" s="43"/>
      <c r="N76" s="43"/>
      <c r="O76" s="43"/>
      <c r="P76" s="43"/>
      <c r="Q76" s="43"/>
      <c r="R76" s="43"/>
      <c r="S76" s="43"/>
    </row>
    <row r="77" spans="2:19" s="49" customFormat="1" ht="18.75" customHeight="1" x14ac:dyDescent="0.3">
      <c r="B77" s="45"/>
      <c r="C77" s="45"/>
      <c r="D77" s="45"/>
      <c r="E77" s="46"/>
      <c r="F77" s="45"/>
      <c r="G77" s="45"/>
      <c r="H77" s="42"/>
      <c r="I77" s="42"/>
      <c r="J77" s="47">
        <f t="shared" ref="J76:J77" si="7">F77*H77</f>
        <v>0</v>
      </c>
      <c r="K77" s="6">
        <f t="shared" ref="K76:K95" si="8">F77*I77</f>
        <v>0</v>
      </c>
      <c r="L77" s="46"/>
      <c r="M77" s="48"/>
      <c r="N77" s="48"/>
      <c r="O77" s="48"/>
      <c r="P77" s="48"/>
      <c r="Q77" s="48"/>
      <c r="R77" s="48"/>
      <c r="S77" s="48"/>
    </row>
    <row r="78" spans="2:19" s="49" customFormat="1" ht="18.75" customHeight="1" x14ac:dyDescent="0.3">
      <c r="B78" s="13">
        <v>4</v>
      </c>
      <c r="C78" s="13"/>
      <c r="D78" s="13"/>
      <c r="E78" s="13" t="s">
        <v>162</v>
      </c>
      <c r="F78" s="13"/>
      <c r="G78" s="13"/>
      <c r="H78" s="14"/>
      <c r="I78" s="14"/>
      <c r="J78" s="14"/>
      <c r="K78" s="14">
        <f>SUM(K79:K95)</f>
        <v>41354.519999999997</v>
      </c>
      <c r="L78" s="50"/>
      <c r="M78" s="48"/>
      <c r="N78" s="48"/>
      <c r="O78" s="48"/>
      <c r="P78" s="48"/>
      <c r="Q78" s="48"/>
      <c r="R78" s="48"/>
      <c r="S78" s="48"/>
    </row>
    <row r="79" spans="2:19" s="49" customFormat="1" ht="18.75" customHeight="1" x14ac:dyDescent="0.3">
      <c r="B79" s="45" t="s">
        <v>163</v>
      </c>
      <c r="C79" s="45" t="s">
        <v>17</v>
      </c>
      <c r="D79" s="45">
        <v>104780</v>
      </c>
      <c r="E79" s="46" t="s">
        <v>164</v>
      </c>
      <c r="F79" s="45">
        <v>230</v>
      </c>
      <c r="G79" s="45" t="s">
        <v>125</v>
      </c>
      <c r="H79" s="47">
        <v>8.23</v>
      </c>
      <c r="I79" s="6">
        <f t="shared" ref="I79:I95" si="9">ROUND(H79*1.2835,2)</f>
        <v>10.56</v>
      </c>
      <c r="J79" s="6">
        <f t="shared" ref="J79:J95" si="10">F79*H79</f>
        <v>1892.9</v>
      </c>
      <c r="K79" s="6">
        <f t="shared" ref="K79:K95" si="11">ROUND(F79*I79,2)</f>
        <v>2428.8000000000002</v>
      </c>
      <c r="L79" s="46"/>
      <c r="M79" s="48"/>
      <c r="N79" s="48"/>
      <c r="O79" s="48"/>
      <c r="P79" s="48"/>
      <c r="Q79" s="48"/>
      <c r="R79" s="48"/>
      <c r="S79" s="48"/>
    </row>
    <row r="80" spans="2:19" s="49" customFormat="1" x14ac:dyDescent="0.3">
      <c r="B80" s="45" t="s">
        <v>165</v>
      </c>
      <c r="C80" s="45" t="s">
        <v>17</v>
      </c>
      <c r="D80" s="45">
        <v>104789</v>
      </c>
      <c r="E80" s="46" t="s">
        <v>166</v>
      </c>
      <c r="F80" s="45">
        <v>50</v>
      </c>
      <c r="G80" s="45" t="s">
        <v>167</v>
      </c>
      <c r="H80" s="47">
        <v>282.61</v>
      </c>
      <c r="I80" s="6">
        <f t="shared" si="9"/>
        <v>362.73</v>
      </c>
      <c r="J80" s="6">
        <f t="shared" si="10"/>
        <v>14130.5</v>
      </c>
      <c r="K80" s="6">
        <f t="shared" si="11"/>
        <v>18136.5</v>
      </c>
      <c r="L80" s="46"/>
      <c r="M80" s="48"/>
      <c r="N80" s="48"/>
      <c r="O80" s="48"/>
      <c r="P80" s="48"/>
      <c r="Q80" s="48"/>
      <c r="R80" s="48"/>
      <c r="S80" s="48"/>
    </row>
    <row r="81" spans="2:19" s="49" customFormat="1" x14ac:dyDescent="0.3">
      <c r="B81" s="45" t="s">
        <v>168</v>
      </c>
      <c r="C81" s="45" t="s">
        <v>17</v>
      </c>
      <c r="D81" s="45">
        <v>103075</v>
      </c>
      <c r="E81" s="46" t="s">
        <v>169</v>
      </c>
      <c r="F81" s="45">
        <v>20</v>
      </c>
      <c r="G81" s="45" t="s">
        <v>167</v>
      </c>
      <c r="H81" s="47">
        <v>197.87</v>
      </c>
      <c r="I81" s="6">
        <f t="shared" si="9"/>
        <v>253.97</v>
      </c>
      <c r="J81" s="6">
        <f t="shared" si="10"/>
        <v>3957.4</v>
      </c>
      <c r="K81" s="6">
        <f t="shared" si="11"/>
        <v>5079.3999999999996</v>
      </c>
      <c r="L81" s="46"/>
      <c r="M81" s="48"/>
      <c r="N81" s="48"/>
      <c r="O81" s="48"/>
      <c r="P81" s="48"/>
      <c r="Q81" s="48"/>
      <c r="R81" s="48"/>
      <c r="S81" s="48"/>
    </row>
    <row r="82" spans="2:19" s="49" customFormat="1" ht="28.8" x14ac:dyDescent="0.3">
      <c r="B82" s="45" t="s">
        <v>170</v>
      </c>
      <c r="C82" s="45" t="s">
        <v>17</v>
      </c>
      <c r="D82" s="45">
        <v>90082</v>
      </c>
      <c r="E82" s="46" t="s">
        <v>255</v>
      </c>
      <c r="F82" s="45">
        <v>230</v>
      </c>
      <c r="G82" s="45" t="s">
        <v>167</v>
      </c>
      <c r="H82" s="47">
        <v>10.94</v>
      </c>
      <c r="I82" s="6">
        <f t="shared" si="9"/>
        <v>14.04</v>
      </c>
      <c r="J82" s="6">
        <f t="shared" si="10"/>
        <v>2516.1999999999998</v>
      </c>
      <c r="K82" s="6">
        <f t="shared" si="11"/>
        <v>3229.2</v>
      </c>
      <c r="L82" s="46"/>
      <c r="M82" s="48"/>
      <c r="N82" s="48"/>
      <c r="O82" s="48"/>
      <c r="P82" s="48"/>
      <c r="Q82" s="48"/>
      <c r="R82" s="48"/>
      <c r="S82" s="48"/>
    </row>
    <row r="83" spans="2:19" s="49" customFormat="1" ht="18.75" customHeight="1" x14ac:dyDescent="0.3">
      <c r="B83" s="45" t="s">
        <v>171</v>
      </c>
      <c r="C83" s="45" t="s">
        <v>71</v>
      </c>
      <c r="D83" s="45" t="s">
        <v>172</v>
      </c>
      <c r="E83" s="46" t="s">
        <v>173</v>
      </c>
      <c r="F83" s="45">
        <v>2</v>
      </c>
      <c r="G83" s="45" t="s">
        <v>174</v>
      </c>
      <c r="H83" s="42">
        <v>572.96</v>
      </c>
      <c r="I83" s="6">
        <f t="shared" si="9"/>
        <v>735.39</v>
      </c>
      <c r="J83" s="6">
        <f t="shared" si="10"/>
        <v>1145.92</v>
      </c>
      <c r="K83" s="6">
        <f t="shared" si="11"/>
        <v>1470.78</v>
      </c>
      <c r="L83" s="46"/>
      <c r="M83" s="48"/>
      <c r="N83" s="48"/>
      <c r="O83" s="48"/>
      <c r="P83" s="48"/>
      <c r="Q83" s="48"/>
      <c r="R83" s="48"/>
      <c r="S83" s="48"/>
    </row>
    <row r="84" spans="2:19" s="49" customFormat="1" ht="18.75" customHeight="1" x14ac:dyDescent="0.3">
      <c r="B84" s="45"/>
      <c r="C84" s="45"/>
      <c r="D84" s="45"/>
      <c r="E84" s="46"/>
      <c r="F84" s="45"/>
      <c r="G84" s="45"/>
      <c r="H84" s="42"/>
      <c r="I84" s="42"/>
      <c r="J84" s="47"/>
      <c r="K84" s="47"/>
      <c r="L84" s="46"/>
      <c r="M84" s="48"/>
      <c r="N84" s="48"/>
      <c r="O84" s="48"/>
      <c r="P84" s="48"/>
      <c r="Q84" s="48"/>
      <c r="R84" s="48"/>
      <c r="S84" s="48"/>
    </row>
    <row r="85" spans="2:19" s="49" customFormat="1" ht="18.75" customHeight="1" x14ac:dyDescent="0.3">
      <c r="B85" s="45" t="s">
        <v>175</v>
      </c>
      <c r="C85" s="45" t="s">
        <v>71</v>
      </c>
      <c r="D85" s="45" t="s">
        <v>176</v>
      </c>
      <c r="E85" s="46" t="s">
        <v>177</v>
      </c>
      <c r="F85" s="45">
        <v>6</v>
      </c>
      <c r="G85" s="45" t="s">
        <v>19</v>
      </c>
      <c r="H85" s="42">
        <v>256.49</v>
      </c>
      <c r="I85" s="6">
        <f t="shared" si="9"/>
        <v>329.2</v>
      </c>
      <c r="J85" s="6">
        <f t="shared" si="10"/>
        <v>1538.94</v>
      </c>
      <c r="K85" s="6">
        <f t="shared" si="11"/>
        <v>1975.2</v>
      </c>
      <c r="L85" s="46"/>
      <c r="M85" s="48"/>
      <c r="N85" s="48"/>
      <c r="O85" s="48"/>
      <c r="P85" s="48"/>
      <c r="Q85" s="48"/>
      <c r="R85" s="48"/>
      <c r="S85" s="48"/>
    </row>
    <row r="86" spans="2:19" s="49" customFormat="1" ht="18.75" customHeight="1" x14ac:dyDescent="0.3">
      <c r="B86" s="45" t="s">
        <v>178</v>
      </c>
      <c r="C86" s="45" t="s">
        <v>71</v>
      </c>
      <c r="D86" s="45" t="s">
        <v>179</v>
      </c>
      <c r="E86" s="46" t="s">
        <v>180</v>
      </c>
      <c r="F86" s="45">
        <v>3</v>
      </c>
      <c r="G86" s="45" t="s">
        <v>19</v>
      </c>
      <c r="H86" s="42">
        <v>133.77000000000001</v>
      </c>
      <c r="I86" s="6">
        <f t="shared" si="9"/>
        <v>171.69</v>
      </c>
      <c r="J86" s="6">
        <f t="shared" si="10"/>
        <v>401.31000000000006</v>
      </c>
      <c r="K86" s="6">
        <f t="shared" si="11"/>
        <v>515.07000000000005</v>
      </c>
      <c r="L86" s="46"/>
      <c r="M86" s="48"/>
      <c r="N86" s="48"/>
      <c r="O86" s="48"/>
      <c r="P86" s="48"/>
      <c r="Q86" s="48"/>
      <c r="R86" s="48"/>
      <c r="S86" s="48"/>
    </row>
    <row r="87" spans="2:19" s="49" customFormat="1" ht="18.75" customHeight="1" x14ac:dyDescent="0.3">
      <c r="B87" s="45" t="s">
        <v>181</v>
      </c>
      <c r="C87" s="45" t="s">
        <v>71</v>
      </c>
      <c r="D87" s="45" t="s">
        <v>182</v>
      </c>
      <c r="E87" s="46" t="s">
        <v>183</v>
      </c>
      <c r="F87" s="45">
        <v>3</v>
      </c>
      <c r="G87" s="45" t="s">
        <v>19</v>
      </c>
      <c r="H87" s="42">
        <v>92.58</v>
      </c>
      <c r="I87" s="6">
        <f t="shared" si="9"/>
        <v>118.83</v>
      </c>
      <c r="J87" s="6">
        <f t="shared" si="10"/>
        <v>277.74</v>
      </c>
      <c r="K87" s="6">
        <f t="shared" si="11"/>
        <v>356.49</v>
      </c>
      <c r="L87" s="46"/>
      <c r="M87" s="48"/>
      <c r="N87" s="48"/>
      <c r="O87" s="48"/>
      <c r="P87" s="48"/>
      <c r="Q87" s="48"/>
      <c r="R87" s="48"/>
      <c r="S87" s="48"/>
    </row>
    <row r="88" spans="2:19" s="49" customFormat="1" ht="18.75" customHeight="1" x14ac:dyDescent="0.3">
      <c r="B88" s="45" t="s">
        <v>184</v>
      </c>
      <c r="C88" s="45" t="s">
        <v>71</v>
      </c>
      <c r="D88" s="45" t="s">
        <v>185</v>
      </c>
      <c r="E88" s="46" t="s">
        <v>186</v>
      </c>
      <c r="F88" s="45">
        <v>3</v>
      </c>
      <c r="G88" s="45" t="s">
        <v>19</v>
      </c>
      <c r="H88" s="42">
        <v>23.66</v>
      </c>
      <c r="I88" s="6">
        <f t="shared" si="9"/>
        <v>30.37</v>
      </c>
      <c r="J88" s="6">
        <f t="shared" si="10"/>
        <v>70.98</v>
      </c>
      <c r="K88" s="6">
        <f t="shared" si="11"/>
        <v>91.11</v>
      </c>
      <c r="L88" s="46"/>
      <c r="M88" s="48"/>
      <c r="N88" s="48"/>
      <c r="O88" s="48"/>
      <c r="P88" s="48"/>
      <c r="Q88" s="48"/>
      <c r="R88" s="48"/>
      <c r="S88" s="48"/>
    </row>
    <row r="89" spans="2:19" s="49" customFormat="1" ht="18.75" customHeight="1" x14ac:dyDescent="0.3">
      <c r="B89" s="45" t="s">
        <v>187</v>
      </c>
      <c r="C89" s="45" t="s">
        <v>17</v>
      </c>
      <c r="D89" s="45">
        <v>88485</v>
      </c>
      <c r="E89" s="46" t="s">
        <v>188</v>
      </c>
      <c r="F89" s="45">
        <v>10</v>
      </c>
      <c r="G89" s="45" t="s">
        <v>19</v>
      </c>
      <c r="H89" s="42">
        <v>5.15</v>
      </c>
      <c r="I89" s="6">
        <f t="shared" si="9"/>
        <v>6.61</v>
      </c>
      <c r="J89" s="6">
        <f t="shared" si="10"/>
        <v>51.5</v>
      </c>
      <c r="K89" s="6">
        <f t="shared" si="11"/>
        <v>66.099999999999994</v>
      </c>
      <c r="L89" s="46"/>
      <c r="M89" s="48"/>
      <c r="N89" s="48"/>
      <c r="O89" s="48"/>
      <c r="P89" s="48"/>
      <c r="Q89" s="48"/>
      <c r="R89" s="48"/>
      <c r="S89" s="48"/>
    </row>
    <row r="90" spans="2:19" s="49" customFormat="1" ht="18.75" customHeight="1" x14ac:dyDescent="0.3">
      <c r="B90" s="45" t="s">
        <v>189</v>
      </c>
      <c r="C90" s="45" t="s">
        <v>17</v>
      </c>
      <c r="D90" s="45">
        <v>88489</v>
      </c>
      <c r="E90" s="46" t="s">
        <v>190</v>
      </c>
      <c r="F90" s="45">
        <v>20</v>
      </c>
      <c r="G90" s="45" t="s">
        <v>19</v>
      </c>
      <c r="H90" s="42">
        <v>15.17</v>
      </c>
      <c r="I90" s="6">
        <f t="shared" si="9"/>
        <v>19.47</v>
      </c>
      <c r="J90" s="6">
        <f t="shared" si="10"/>
        <v>303.39999999999998</v>
      </c>
      <c r="K90" s="6">
        <f t="shared" si="11"/>
        <v>389.4</v>
      </c>
      <c r="L90" s="46"/>
      <c r="M90" s="48"/>
      <c r="N90" s="48"/>
      <c r="O90" s="48"/>
      <c r="P90" s="48"/>
      <c r="Q90" s="48"/>
      <c r="R90" s="48"/>
      <c r="S90" s="48"/>
    </row>
    <row r="91" spans="2:19" s="49" customFormat="1" ht="18.75" customHeight="1" x14ac:dyDescent="0.3">
      <c r="B91" s="45"/>
      <c r="C91" s="45"/>
      <c r="D91" s="45"/>
      <c r="E91" s="46"/>
      <c r="F91" s="45"/>
      <c r="G91" s="45"/>
      <c r="H91" s="42"/>
      <c r="I91" s="42"/>
      <c r="J91" s="47"/>
      <c r="K91" s="47"/>
      <c r="L91" s="46"/>
      <c r="M91" s="48"/>
      <c r="N91" s="48"/>
      <c r="O91" s="48"/>
      <c r="P91" s="48"/>
      <c r="Q91" s="48"/>
      <c r="R91" s="48"/>
      <c r="S91" s="48"/>
    </row>
    <row r="92" spans="2:19" s="49" customFormat="1" ht="18.75" customHeight="1" x14ac:dyDescent="0.3">
      <c r="B92" s="45" t="s">
        <v>191</v>
      </c>
      <c r="C92" s="45" t="s">
        <v>71</v>
      </c>
      <c r="D92" s="45" t="s">
        <v>192</v>
      </c>
      <c r="E92" s="46" t="s">
        <v>193</v>
      </c>
      <c r="F92" s="45">
        <v>1</v>
      </c>
      <c r="G92" s="45" t="s">
        <v>63</v>
      </c>
      <c r="H92" s="42">
        <v>740.55</v>
      </c>
      <c r="I92" s="6">
        <f t="shared" si="9"/>
        <v>950.5</v>
      </c>
      <c r="J92" s="6">
        <f t="shared" si="10"/>
        <v>740.55</v>
      </c>
      <c r="K92" s="6">
        <f t="shared" si="11"/>
        <v>950.5</v>
      </c>
      <c r="L92" s="46"/>
      <c r="M92" s="48"/>
      <c r="N92" s="48"/>
      <c r="O92" s="48"/>
      <c r="P92" s="48"/>
      <c r="Q92" s="48"/>
      <c r="R92" s="48"/>
      <c r="S92" s="48"/>
    </row>
    <row r="93" spans="2:19" s="49" customFormat="1" ht="18.75" customHeight="1" x14ac:dyDescent="0.3">
      <c r="B93" s="45" t="s">
        <v>194</v>
      </c>
      <c r="C93" s="45" t="s">
        <v>71</v>
      </c>
      <c r="D93" s="45" t="s">
        <v>195</v>
      </c>
      <c r="E93" s="46" t="s">
        <v>196</v>
      </c>
      <c r="F93" s="45">
        <v>16</v>
      </c>
      <c r="G93" s="45" t="s">
        <v>167</v>
      </c>
      <c r="H93" s="42">
        <v>99.94</v>
      </c>
      <c r="I93" s="6">
        <f t="shared" si="9"/>
        <v>128.27000000000001</v>
      </c>
      <c r="J93" s="6">
        <f t="shared" si="10"/>
        <v>1599.04</v>
      </c>
      <c r="K93" s="6">
        <f t="shared" si="11"/>
        <v>2052.3200000000002</v>
      </c>
      <c r="L93" s="46"/>
      <c r="M93" s="48"/>
      <c r="N93" s="48"/>
      <c r="O93" s="48"/>
      <c r="P93" s="48"/>
      <c r="Q93" s="48"/>
      <c r="R93" s="48"/>
      <c r="S93" s="48"/>
    </row>
    <row r="94" spans="2:19" s="49" customFormat="1" ht="18.75" customHeight="1" x14ac:dyDescent="0.3">
      <c r="B94" s="45" t="s">
        <v>197</v>
      </c>
      <c r="C94" s="45" t="s">
        <v>71</v>
      </c>
      <c r="D94" s="45" t="s">
        <v>198</v>
      </c>
      <c r="E94" s="46" t="s">
        <v>199</v>
      </c>
      <c r="F94" s="45">
        <v>100</v>
      </c>
      <c r="G94" s="45" t="s">
        <v>19</v>
      </c>
      <c r="H94" s="40">
        <v>15.63</v>
      </c>
      <c r="I94" s="6">
        <f t="shared" si="9"/>
        <v>20.059999999999999</v>
      </c>
      <c r="J94" s="6">
        <f t="shared" si="10"/>
        <v>1563</v>
      </c>
      <c r="K94" s="6">
        <f t="shared" si="11"/>
        <v>2006</v>
      </c>
      <c r="L94" s="46"/>
      <c r="M94" s="48"/>
      <c r="N94" s="48"/>
      <c r="O94" s="48"/>
      <c r="P94" s="48"/>
      <c r="Q94" s="48"/>
      <c r="R94" s="48"/>
      <c r="S94" s="48"/>
    </row>
    <row r="95" spans="2:19" s="49" customFormat="1" ht="18.75" customHeight="1" x14ac:dyDescent="0.3">
      <c r="B95" s="45" t="s">
        <v>200</v>
      </c>
      <c r="C95" s="45" t="s">
        <v>51</v>
      </c>
      <c r="D95" s="45" t="str">
        <f>Composição!D64</f>
        <v>Item 12</v>
      </c>
      <c r="E95" s="46" t="str">
        <f>Composição!E64</f>
        <v xml:space="preserve">Placa de inauguração em bronze medindo 1,00 metro x 0,60 metros </v>
      </c>
      <c r="F95" s="45">
        <v>1</v>
      </c>
      <c r="G95" s="45" t="s">
        <v>63</v>
      </c>
      <c r="H95" s="47">
        <v>2031.67</v>
      </c>
      <c r="I95" s="6">
        <f t="shared" si="9"/>
        <v>2607.65</v>
      </c>
      <c r="J95" s="6">
        <f t="shared" si="10"/>
        <v>2031.67</v>
      </c>
      <c r="K95" s="6">
        <f t="shared" si="11"/>
        <v>2607.65</v>
      </c>
      <c r="L95" s="46"/>
      <c r="M95" s="48"/>
      <c r="N95" s="48"/>
      <c r="O95" s="48"/>
      <c r="P95" s="48"/>
      <c r="Q95" s="48"/>
      <c r="R95" s="48"/>
      <c r="S95" s="48"/>
    </row>
    <row r="96" spans="2:19" ht="18.75" customHeight="1" x14ac:dyDescent="0.3">
      <c r="B96" s="4"/>
      <c r="C96" s="4"/>
      <c r="D96" s="4"/>
      <c r="E96" s="5"/>
      <c r="F96" s="4"/>
      <c r="G96" s="4"/>
      <c r="H96" s="4"/>
      <c r="I96" s="4"/>
      <c r="J96" s="6"/>
      <c r="K96" s="6"/>
      <c r="L96" s="5"/>
      <c r="M96" s="1"/>
      <c r="N96" s="1"/>
      <c r="O96" s="1"/>
      <c r="P96" s="1"/>
      <c r="Q96" s="1"/>
      <c r="R96" s="1"/>
      <c r="S96" s="1"/>
    </row>
    <row r="97" spans="2:19" ht="15" thickBot="1" x14ac:dyDescent="0.35">
      <c r="B97" s="1"/>
      <c r="C97" s="1"/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2:19" ht="22.5" customHeight="1" thickBot="1" x14ac:dyDescent="0.35">
      <c r="B98" s="1"/>
      <c r="C98" s="1"/>
      <c r="D98" s="1"/>
      <c r="E98" s="7"/>
      <c r="F98" s="65" t="s">
        <v>201</v>
      </c>
      <c r="G98" s="66"/>
      <c r="H98" s="66"/>
      <c r="I98" s="63"/>
      <c r="J98" s="36">
        <f>SUM(J8:J96)</f>
        <v>197151.19000000006</v>
      </c>
      <c r="K98" s="37">
        <f>SUM(K8:K96)/2</f>
        <v>253044.08000000019</v>
      </c>
      <c r="L98" s="1"/>
      <c r="M98" s="1"/>
      <c r="N98" s="1"/>
      <c r="O98" s="1"/>
      <c r="P98" s="1"/>
      <c r="Q98" s="1"/>
      <c r="R98" s="1"/>
      <c r="S98" s="1"/>
    </row>
    <row r="99" spans="2:19" ht="22.5" customHeight="1" x14ac:dyDescent="0.3">
      <c r="B99" s="1"/>
      <c r="C99" s="1"/>
      <c r="D99" s="1"/>
      <c r="E99" s="7"/>
      <c r="F99" s="67"/>
      <c r="G99" s="67"/>
      <c r="H99" s="67"/>
      <c r="I99" s="64"/>
      <c r="J99" s="38"/>
      <c r="K99" s="38"/>
      <c r="L99" s="1"/>
      <c r="M99" s="1"/>
      <c r="N99" s="1"/>
      <c r="O99" s="1"/>
      <c r="P99" s="1"/>
      <c r="Q99" s="1"/>
      <c r="R99" s="1"/>
      <c r="S99" s="1"/>
    </row>
    <row r="100" spans="2:19" x14ac:dyDescent="0.3">
      <c r="B100" s="1"/>
      <c r="C100" s="1"/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</sheetData>
  <mergeCells count="7">
    <mergeCell ref="F98:H98"/>
    <mergeCell ref="F99:H99"/>
    <mergeCell ref="C2:J2"/>
    <mergeCell ref="E3:J3"/>
    <mergeCell ref="E4:J4"/>
    <mergeCell ref="C3:D3"/>
    <mergeCell ref="C4:D4"/>
  </mergeCells>
  <phoneticPr fontId="3" type="noConversion"/>
  <pageMargins left="0.511811024" right="0.511811024" top="0.78740157499999996" bottom="0.78740157499999996" header="0.31496062000000002" footer="0.3149606200000000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33"/>
  <sheetViews>
    <sheetView topLeftCell="A17" workbookViewId="0">
      <selection sqref="A1:B34"/>
    </sheetView>
  </sheetViews>
  <sheetFormatPr defaultRowHeight="14.4" x14ac:dyDescent="0.3"/>
  <cols>
    <col min="1" max="1" width="61.109375" customWidth="1"/>
    <col min="2" max="2" width="20.33203125" customWidth="1"/>
    <col min="3" max="3" width="17.109375" customWidth="1"/>
  </cols>
  <sheetData>
    <row r="1" spans="1:2" ht="18.75" customHeight="1" x14ac:dyDescent="0.3">
      <c r="A1" s="79" t="s">
        <v>202</v>
      </c>
      <c r="B1" s="79"/>
    </row>
    <row r="2" spans="1:2" ht="18.75" customHeight="1" x14ac:dyDescent="0.3">
      <c r="A2" s="8" t="s">
        <v>203</v>
      </c>
      <c r="B2" s="8">
        <v>7.3999999999999996E-2</v>
      </c>
    </row>
    <row r="3" spans="1:2" ht="18.75" customHeight="1" x14ac:dyDescent="0.3">
      <c r="A3" s="79" t="s">
        <v>204</v>
      </c>
      <c r="B3" s="79"/>
    </row>
    <row r="4" spans="1:2" ht="18.75" customHeight="1" x14ac:dyDescent="0.3">
      <c r="A4" s="8" t="s">
        <v>205</v>
      </c>
      <c r="B4" s="8">
        <v>2.5899999999999999E-2</v>
      </c>
    </row>
    <row r="5" spans="1:2" ht="18.75" customHeight="1" x14ac:dyDescent="0.3">
      <c r="A5" s="79" t="s">
        <v>206</v>
      </c>
      <c r="B5" s="79"/>
    </row>
    <row r="6" spans="1:2" ht="18.75" customHeight="1" x14ac:dyDescent="0.3">
      <c r="A6" s="8" t="s">
        <v>207</v>
      </c>
      <c r="B6" s="8">
        <v>0.01</v>
      </c>
    </row>
    <row r="7" spans="1:2" ht="18.75" customHeight="1" x14ac:dyDescent="0.3">
      <c r="A7" s="79" t="s">
        <v>208</v>
      </c>
      <c r="B7" s="79"/>
    </row>
    <row r="8" spans="1:2" ht="18.75" customHeight="1" x14ac:dyDescent="0.3">
      <c r="A8" s="8" t="s">
        <v>209</v>
      </c>
      <c r="B8" s="8">
        <v>4.0000000000000001E-3</v>
      </c>
    </row>
    <row r="9" spans="1:2" ht="18.75" customHeight="1" x14ac:dyDescent="0.3">
      <c r="A9" s="8" t="s">
        <v>210</v>
      </c>
      <c r="B9" s="8">
        <v>4.0000000000000001E-3</v>
      </c>
    </row>
    <row r="10" spans="1:2" ht="18.75" customHeight="1" x14ac:dyDescent="0.3">
      <c r="A10" s="8" t="s">
        <v>211</v>
      </c>
      <c r="B10" s="8">
        <v>9.4999999999999998E-3</v>
      </c>
    </row>
    <row r="11" spans="1:2" ht="18.75" customHeight="1" x14ac:dyDescent="0.3">
      <c r="A11" s="8" t="s">
        <v>212</v>
      </c>
      <c r="B11" s="8">
        <f>SUM(B8:B10)</f>
        <v>1.7500000000000002E-2</v>
      </c>
    </row>
    <row r="12" spans="1:2" ht="18.75" customHeight="1" x14ac:dyDescent="0.3">
      <c r="A12" s="79" t="s">
        <v>213</v>
      </c>
      <c r="B12" s="79"/>
    </row>
    <row r="13" spans="1:2" ht="18.75" customHeight="1" x14ac:dyDescent="0.3">
      <c r="A13" s="8" t="s">
        <v>214</v>
      </c>
      <c r="B13" s="8">
        <v>2.01E-2</v>
      </c>
    </row>
    <row r="14" spans="1:2" ht="18.75" customHeight="1" x14ac:dyDescent="0.3">
      <c r="A14" s="8" t="s">
        <v>215</v>
      </c>
      <c r="B14" s="8">
        <v>4.5999999999999999E-3</v>
      </c>
    </row>
    <row r="15" spans="1:2" ht="18.75" customHeight="1" x14ac:dyDescent="0.3">
      <c r="A15" s="8" t="s">
        <v>216</v>
      </c>
      <c r="B15" s="8">
        <v>2.1299999999999999E-2</v>
      </c>
    </row>
    <row r="16" spans="1:2" ht="18.75" customHeight="1" x14ac:dyDescent="0.3">
      <c r="A16" s="8" t="s">
        <v>217</v>
      </c>
      <c r="B16" s="8">
        <v>7.22E-2</v>
      </c>
    </row>
    <row r="17" spans="1:2" ht="18.75" customHeight="1" x14ac:dyDescent="0.3">
      <c r="A17" s="8" t="s">
        <v>218</v>
      </c>
      <c r="B17" s="8">
        <f>SUM(B13:B16)</f>
        <v>0.1182</v>
      </c>
    </row>
    <row r="18" spans="1:2" ht="18.75" customHeight="1" x14ac:dyDescent="0.3">
      <c r="A18" s="9"/>
      <c r="B18" s="9"/>
    </row>
    <row r="19" spans="1:2" ht="18.75" customHeight="1" x14ac:dyDescent="0.3">
      <c r="A19" s="9" t="s">
        <v>219</v>
      </c>
      <c r="B19" s="9"/>
    </row>
    <row r="20" spans="1:2" ht="18.75" customHeight="1" x14ac:dyDescent="0.3">
      <c r="A20" s="9"/>
      <c r="B20" s="9"/>
    </row>
    <row r="21" spans="1:2" ht="18.75" customHeight="1" x14ac:dyDescent="0.3">
      <c r="A21" s="9"/>
      <c r="B21" s="9"/>
    </row>
    <row r="22" spans="1:2" ht="18.75" customHeight="1" x14ac:dyDescent="0.3">
      <c r="A22" s="9"/>
      <c r="B22" s="9"/>
    </row>
    <row r="23" spans="1:2" ht="18.75" customHeight="1" x14ac:dyDescent="0.3">
      <c r="A23" s="9"/>
      <c r="B23" s="9"/>
    </row>
    <row r="24" spans="1:2" ht="18.75" customHeight="1" x14ac:dyDescent="0.3">
      <c r="A24" s="9" t="s">
        <v>220</v>
      </c>
      <c r="B24" s="9"/>
    </row>
    <row r="25" spans="1:2" ht="18.75" customHeight="1" x14ac:dyDescent="0.3">
      <c r="A25" s="9" t="s">
        <v>221</v>
      </c>
      <c r="B25" s="9"/>
    </row>
    <row r="26" spans="1:2" ht="18.75" customHeight="1" x14ac:dyDescent="0.3">
      <c r="A26" s="9" t="s">
        <v>222</v>
      </c>
      <c r="B26" s="9"/>
    </row>
    <row r="27" spans="1:2" ht="18.75" customHeight="1" x14ac:dyDescent="0.3">
      <c r="A27" s="9" t="s">
        <v>223</v>
      </c>
      <c r="B27" s="9"/>
    </row>
    <row r="28" spans="1:2" ht="18.75" customHeight="1" x14ac:dyDescent="0.3">
      <c r="A28" s="9" t="s">
        <v>224</v>
      </c>
      <c r="B28" s="9"/>
    </row>
    <row r="29" spans="1:2" ht="18.75" customHeight="1" x14ac:dyDescent="0.3">
      <c r="A29" s="9" t="s">
        <v>225</v>
      </c>
      <c r="B29" s="9"/>
    </row>
    <row r="30" spans="1:2" ht="18.75" customHeight="1" x14ac:dyDescent="0.3">
      <c r="A30" s="9" t="s">
        <v>226</v>
      </c>
      <c r="B30" s="9"/>
    </row>
    <row r="31" spans="1:2" ht="18.75" customHeight="1" x14ac:dyDescent="0.3">
      <c r="A31" s="9" t="s">
        <v>227</v>
      </c>
      <c r="B31" s="9"/>
    </row>
    <row r="32" spans="1:2" x14ac:dyDescent="0.3">
      <c r="A32" s="9"/>
      <c r="B32" s="9"/>
    </row>
    <row r="33" spans="1:2" ht="42.75" customHeight="1" x14ac:dyDescent="0.3">
      <c r="A33" s="10" t="s">
        <v>228</v>
      </c>
      <c r="B33" s="11">
        <f>((((1+(B4+B10+B8+B9))*(1+B6)*(1+B2))/(1-B17))-1)*100</f>
        <v>28.353109095032902</v>
      </c>
    </row>
  </sheetData>
  <mergeCells count="5">
    <mergeCell ref="A1:B1"/>
    <mergeCell ref="A3:B3"/>
    <mergeCell ref="A5:B5"/>
    <mergeCell ref="A7:B7"/>
    <mergeCell ref="A12:B12"/>
  </mergeCells>
  <pageMargins left="0.511811024" right="0.511811024" top="0.78740157499999996" bottom="0.78740157499999996" header="0.31496062000000002" footer="0.31496062000000002"/>
  <pageSetup paperSize="9" scale="93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workbookViewId="0">
      <selection activeCell="I17" sqref="H8:I17"/>
    </sheetView>
  </sheetViews>
  <sheetFormatPr defaultRowHeight="14.4" x14ac:dyDescent="0.3"/>
  <cols>
    <col min="2" max="2" width="38.6640625" customWidth="1"/>
    <col min="3" max="4" width="20.109375" customWidth="1"/>
    <col min="5" max="5" width="21.33203125" customWidth="1"/>
    <col min="6" max="7" width="20.109375" customWidth="1"/>
    <col min="8" max="8" width="14" bestFit="1" customWidth="1"/>
  </cols>
  <sheetData>
    <row r="1" spans="1:10" ht="15" thickBot="1" x14ac:dyDescent="0.35">
      <c r="E1" s="3"/>
    </row>
    <row r="2" spans="1:10" ht="44.25" customHeight="1" x14ac:dyDescent="0.3">
      <c r="B2" s="80" t="s">
        <v>229</v>
      </c>
      <c r="C2" s="81"/>
      <c r="D2" s="81"/>
      <c r="E2" s="82"/>
    </row>
    <row r="3" spans="1:10" ht="44.25" customHeight="1" x14ac:dyDescent="0.3">
      <c r="B3" s="20" t="s">
        <v>1</v>
      </c>
      <c r="C3" s="85" t="s">
        <v>2</v>
      </c>
      <c r="D3" s="85"/>
      <c r="E3" s="86"/>
    </row>
    <row r="4" spans="1:10" ht="44.25" customHeight="1" thickBot="1" x14ac:dyDescent="0.35">
      <c r="B4" s="21" t="s">
        <v>3</v>
      </c>
      <c r="C4" s="87" t="s">
        <v>261</v>
      </c>
      <c r="D4" s="87"/>
      <c r="E4" s="88"/>
    </row>
    <row r="6" spans="1:10" ht="30" customHeight="1" x14ac:dyDescent="0.3">
      <c r="A6" s="16"/>
      <c r="B6" s="22" t="s">
        <v>230</v>
      </c>
      <c r="C6" s="23" t="s">
        <v>201</v>
      </c>
      <c r="D6" s="23" t="s">
        <v>231</v>
      </c>
      <c r="E6" s="23" t="s">
        <v>232</v>
      </c>
      <c r="F6" s="23" t="s">
        <v>233</v>
      </c>
      <c r="G6" s="23" t="s">
        <v>234</v>
      </c>
    </row>
    <row r="7" spans="1:10" ht="30" customHeight="1" x14ac:dyDescent="0.3">
      <c r="A7" s="16"/>
      <c r="B7" s="83" t="s">
        <v>235</v>
      </c>
      <c r="C7" s="24">
        <f>'Planilha de Materiais e Serviço'!K8</f>
        <v>4971.13</v>
      </c>
      <c r="D7" s="24">
        <f>'Planilha de Materiais e Serviço'!K8*D8</f>
        <v>2485.5650000000001</v>
      </c>
      <c r="E7" s="24">
        <f>'Planilha de Materiais e Serviço'!K8*E8</f>
        <v>2485.5650000000001</v>
      </c>
      <c r="F7" s="24">
        <f>'Planilha de Materiais e Serviço'!K8*F8</f>
        <v>0</v>
      </c>
      <c r="G7" s="24">
        <f>'Planilha de Materiais e Serviço'!K8*G8</f>
        <v>0</v>
      </c>
      <c r="H7" s="16"/>
      <c r="I7" s="16"/>
      <c r="J7" s="16"/>
    </row>
    <row r="8" spans="1:10" ht="30" customHeight="1" x14ac:dyDescent="0.3">
      <c r="A8" s="16"/>
      <c r="B8" s="84"/>
      <c r="C8" s="18">
        <v>1</v>
      </c>
      <c r="D8" s="18">
        <v>0.5</v>
      </c>
      <c r="E8" s="18">
        <v>0.5</v>
      </c>
      <c r="F8" s="18">
        <v>0</v>
      </c>
      <c r="G8" s="18">
        <v>0</v>
      </c>
      <c r="H8" s="92"/>
      <c r="I8" s="16"/>
      <c r="J8" s="16"/>
    </row>
    <row r="9" spans="1:10" ht="30" customHeight="1" x14ac:dyDescent="0.3">
      <c r="A9" s="16"/>
      <c r="B9" s="83" t="s">
        <v>25</v>
      </c>
      <c r="C9" s="24">
        <f>'Planilha de Materiais e Serviço'!K12</f>
        <v>202942.03000000012</v>
      </c>
      <c r="D9" s="24">
        <f>'Planilha de Materiais e Serviço'!K12*D10</f>
        <v>81176.812000000049</v>
      </c>
      <c r="E9" s="24">
        <f>'Planilha de Materiais e Serviço'!K12*E10</f>
        <v>60882.609000000033</v>
      </c>
      <c r="F9" s="24">
        <f>'Planilha de Materiais e Serviço'!K12*F10</f>
        <v>40588.406000000025</v>
      </c>
      <c r="G9" s="24">
        <f>'Planilha de Materiais e Serviço'!K12*G10</f>
        <v>20294.203000000012</v>
      </c>
      <c r="H9" s="93"/>
      <c r="I9" s="16"/>
      <c r="J9" s="16"/>
    </row>
    <row r="10" spans="1:10" ht="30" customHeight="1" x14ac:dyDescent="0.3">
      <c r="A10" s="16"/>
      <c r="B10" s="84"/>
      <c r="C10" s="18">
        <v>1</v>
      </c>
      <c r="D10" s="18">
        <v>0.4</v>
      </c>
      <c r="E10" s="18">
        <v>0.3</v>
      </c>
      <c r="F10" s="18">
        <v>0.2</v>
      </c>
      <c r="G10" s="18">
        <v>0.1</v>
      </c>
      <c r="H10" s="92"/>
      <c r="I10" s="16"/>
      <c r="J10" s="16"/>
    </row>
    <row r="11" spans="1:10" ht="30" customHeight="1" x14ac:dyDescent="0.3">
      <c r="A11" s="16"/>
      <c r="B11" s="83" t="s">
        <v>158</v>
      </c>
      <c r="C11" s="25">
        <f>'Planilha de Materiais e Serviço'!K75</f>
        <v>3776.4</v>
      </c>
      <c r="D11" s="24">
        <v>0</v>
      </c>
      <c r="E11" s="25">
        <v>0</v>
      </c>
      <c r="F11" s="25">
        <f>'Planilha de Materiais e Serviço'!K75*F12</f>
        <v>3776.4</v>
      </c>
      <c r="G11" s="25">
        <v>0</v>
      </c>
      <c r="H11" s="93"/>
      <c r="I11" s="16"/>
      <c r="J11" s="16"/>
    </row>
    <row r="12" spans="1:10" ht="30" customHeight="1" x14ac:dyDescent="0.3">
      <c r="A12" s="16"/>
      <c r="B12" s="84"/>
      <c r="C12" s="18">
        <v>1</v>
      </c>
      <c r="D12" s="18">
        <v>0</v>
      </c>
      <c r="E12" s="18">
        <v>0</v>
      </c>
      <c r="F12" s="18">
        <v>1</v>
      </c>
      <c r="G12" s="18">
        <v>0</v>
      </c>
      <c r="H12" s="92"/>
      <c r="I12" s="16"/>
      <c r="J12" s="16"/>
    </row>
    <row r="13" spans="1:10" ht="30" customHeight="1" x14ac:dyDescent="0.3">
      <c r="A13" s="16"/>
      <c r="B13" s="83" t="s">
        <v>162</v>
      </c>
      <c r="C13" s="24">
        <f>'Planilha de Materiais e Serviço'!K78</f>
        <v>41354.519999999997</v>
      </c>
      <c r="D13" s="24">
        <f>'Planilha de Materiais e Serviço'!K78*D14</f>
        <v>16541.808000000001</v>
      </c>
      <c r="E13" s="24">
        <f>'Planilha de Materiais e Serviço'!K78*E14</f>
        <v>20677.259999999998</v>
      </c>
      <c r="F13" s="24">
        <f>'Planilha de Materiais e Serviço'!K78*F14</f>
        <v>0</v>
      </c>
      <c r="G13" s="24">
        <f>'Planilha de Materiais e Serviço'!K78*G14</f>
        <v>4135.4520000000002</v>
      </c>
      <c r="H13" s="92"/>
      <c r="I13" s="16"/>
      <c r="J13" s="16"/>
    </row>
    <row r="14" spans="1:10" ht="30" customHeight="1" x14ac:dyDescent="0.3">
      <c r="A14" s="16"/>
      <c r="B14" s="84"/>
      <c r="C14" s="18">
        <v>1</v>
      </c>
      <c r="D14" s="18">
        <v>0.4</v>
      </c>
      <c r="E14" s="18">
        <v>0.5</v>
      </c>
      <c r="F14" s="18">
        <v>0</v>
      </c>
      <c r="G14" s="18">
        <v>0.1</v>
      </c>
      <c r="H14" s="92"/>
      <c r="I14" s="16"/>
      <c r="J14" s="16"/>
    </row>
    <row r="15" spans="1:10" ht="30" customHeight="1" x14ac:dyDescent="0.3">
      <c r="A15" s="16"/>
      <c r="B15" s="17"/>
      <c r="C15" s="15"/>
      <c r="D15" s="15"/>
      <c r="E15" s="15"/>
      <c r="F15" s="15"/>
      <c r="G15" s="15"/>
      <c r="H15" s="92"/>
      <c r="I15" s="16"/>
      <c r="J15" s="16"/>
    </row>
    <row r="16" spans="1:10" ht="30" customHeight="1" x14ac:dyDescent="0.3">
      <c r="A16" s="16"/>
      <c r="B16" s="17" t="s">
        <v>236</v>
      </c>
      <c r="C16" s="19">
        <f>C7+C9+C11+C13</f>
        <v>253044.0800000001</v>
      </c>
      <c r="D16" s="19">
        <f>D7+D9+D11+D13</f>
        <v>100204.18500000006</v>
      </c>
      <c r="E16" s="19">
        <f>E7+E9+E11+E13</f>
        <v>84045.434000000037</v>
      </c>
      <c r="F16" s="19">
        <f>F7+F9+F11+F13</f>
        <v>44364.806000000026</v>
      </c>
      <c r="G16" s="19">
        <f>G7+G9+G11+G13</f>
        <v>24429.655000000013</v>
      </c>
      <c r="H16" s="16"/>
      <c r="I16" s="16"/>
      <c r="J16" s="16"/>
    </row>
    <row r="17" spans="1:10" ht="30" customHeight="1" x14ac:dyDescent="0.3">
      <c r="A17" s="16"/>
      <c r="B17" s="26"/>
      <c r="C17" s="39">
        <v>1</v>
      </c>
      <c r="D17" s="94">
        <f>D16/$C$16</f>
        <v>0.39599497842431253</v>
      </c>
      <c r="E17" s="94">
        <f>E16/$C$16</f>
        <v>0.3321375232331063</v>
      </c>
      <c r="F17" s="94">
        <f>F16/$C$16</f>
        <v>0.17532441778523333</v>
      </c>
      <c r="G17" s="94">
        <f>G16/$C$16</f>
        <v>9.6543080557347963E-2</v>
      </c>
      <c r="H17" s="16"/>
      <c r="I17" s="16"/>
      <c r="J17" s="16"/>
    </row>
    <row r="18" spans="1:10" x14ac:dyDescent="0.3">
      <c r="A18" s="16"/>
      <c r="B18" s="26"/>
      <c r="C18" s="39" t="s">
        <v>263</v>
      </c>
      <c r="D18" s="94">
        <f>D17</f>
        <v>0.39599497842431253</v>
      </c>
      <c r="E18" s="94">
        <f>D18+E17</f>
        <v>0.72813250165741883</v>
      </c>
      <c r="F18" s="94">
        <f>E18+F17</f>
        <v>0.90345691944265216</v>
      </c>
      <c r="G18" s="94">
        <f>F18+G17</f>
        <v>1.0000000000000002</v>
      </c>
      <c r="H18" s="16"/>
      <c r="I18" s="16"/>
      <c r="J18" s="16"/>
    </row>
    <row r="19" spans="1:10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1" spans="1:10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</row>
    <row r="22" spans="1:10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</row>
    <row r="23" spans="1:10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</row>
    <row r="25" spans="1:10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</row>
    <row r="26" spans="1:10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</row>
    <row r="27" spans="1:10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</row>
    <row r="28" spans="1:10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</row>
    <row r="29" spans="1:10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</row>
    <row r="31" spans="1:10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</row>
  </sheetData>
  <mergeCells count="7">
    <mergeCell ref="B2:E2"/>
    <mergeCell ref="B9:B10"/>
    <mergeCell ref="B7:B8"/>
    <mergeCell ref="B11:B12"/>
    <mergeCell ref="B13:B14"/>
    <mergeCell ref="C3:E3"/>
    <mergeCell ref="C4:E4"/>
  </mergeCells>
  <pageMargins left="0.511811024" right="0.511811024" top="0.78740157499999996" bottom="0.78740157499999996" header="0.31496062000000002" footer="0.31496062000000002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73"/>
  <sheetViews>
    <sheetView zoomScale="80" zoomScaleNormal="80" workbookViewId="0">
      <selection activeCell="E10" sqref="E10"/>
    </sheetView>
  </sheetViews>
  <sheetFormatPr defaultRowHeight="14.4" x14ac:dyDescent="0.3"/>
  <cols>
    <col min="1" max="1" width="3.44140625" customWidth="1"/>
    <col min="2" max="2" width="6.88671875" customWidth="1"/>
    <col min="3" max="3" width="15.33203125" bestFit="1" customWidth="1"/>
    <col min="4" max="4" width="19.44140625" customWidth="1"/>
    <col min="5" max="5" width="191" style="3" customWidth="1"/>
    <col min="8" max="8" width="14.33203125" customWidth="1"/>
    <col min="9" max="10" width="18" customWidth="1"/>
  </cols>
  <sheetData>
    <row r="1" spans="2:17" ht="15" thickBot="1" x14ac:dyDescent="0.35"/>
    <row r="2" spans="2:17" ht="44.25" customHeight="1" x14ac:dyDescent="0.3">
      <c r="C2" s="68" t="s">
        <v>0</v>
      </c>
      <c r="D2" s="69"/>
      <c r="E2" s="69"/>
      <c r="F2" s="69"/>
      <c r="G2" s="69"/>
      <c r="H2" s="69"/>
      <c r="I2" s="70"/>
      <c r="J2" s="32"/>
    </row>
    <row r="3" spans="2:17" ht="44.25" customHeight="1" x14ac:dyDescent="0.3">
      <c r="C3" s="75" t="s">
        <v>1</v>
      </c>
      <c r="D3" s="76"/>
      <c r="E3" s="71" t="s">
        <v>2</v>
      </c>
      <c r="F3" s="71"/>
      <c r="G3" s="71"/>
      <c r="H3" s="71"/>
      <c r="I3" s="72"/>
      <c r="J3" s="33"/>
    </row>
    <row r="4" spans="2:17" ht="44.25" customHeight="1" thickBot="1" x14ac:dyDescent="0.35">
      <c r="C4" s="77" t="s">
        <v>3</v>
      </c>
      <c r="D4" s="78"/>
      <c r="E4" s="73" t="s">
        <v>261</v>
      </c>
      <c r="F4" s="73"/>
      <c r="G4" s="73"/>
      <c r="H4" s="73"/>
      <c r="I4" s="74"/>
      <c r="J4" s="33"/>
    </row>
    <row r="5" spans="2:17" x14ac:dyDescent="0.3">
      <c r="H5" s="34" t="s">
        <v>4</v>
      </c>
      <c r="I5" s="35">
        <v>0.28349999999999997</v>
      </c>
    </row>
    <row r="7" spans="2:17" ht="28.8" x14ac:dyDescent="0.3">
      <c r="B7" s="12" t="s">
        <v>5</v>
      </c>
      <c r="C7" s="12" t="s">
        <v>6</v>
      </c>
      <c r="D7" s="12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"/>
      <c r="L7" s="1"/>
      <c r="M7" s="1"/>
      <c r="N7" s="1"/>
      <c r="O7" s="1"/>
      <c r="P7" s="1"/>
      <c r="Q7" s="1"/>
    </row>
    <row r="8" spans="2:17" ht="18.75" customHeight="1" x14ac:dyDescent="0.3">
      <c r="B8" s="13">
        <v>2</v>
      </c>
      <c r="C8" s="13"/>
      <c r="D8" s="13"/>
      <c r="E8" s="13" t="s">
        <v>25</v>
      </c>
      <c r="F8" s="13"/>
      <c r="G8" s="13"/>
      <c r="H8" s="14"/>
      <c r="I8" s="14"/>
      <c r="J8" s="14"/>
      <c r="K8" s="1"/>
      <c r="L8" s="1"/>
      <c r="M8" s="1"/>
      <c r="N8" s="1"/>
      <c r="O8" s="1"/>
      <c r="P8" s="1"/>
      <c r="Q8" s="1"/>
    </row>
    <row r="9" spans="2:17" ht="16.5" customHeight="1" x14ac:dyDescent="0.3">
      <c r="B9" s="4"/>
      <c r="C9" s="4" t="s">
        <v>51</v>
      </c>
      <c r="D9" s="4" t="s">
        <v>237</v>
      </c>
      <c r="E9" s="5" t="s">
        <v>52</v>
      </c>
      <c r="F9" s="4">
        <v>1</v>
      </c>
      <c r="G9" s="4" t="s">
        <v>53</v>
      </c>
      <c r="H9" s="6"/>
      <c r="I9" s="6">
        <f>I10+I11+I12</f>
        <v>27.428999999999998</v>
      </c>
      <c r="J9" s="6">
        <f>TRUNC(I9*(1+$I$5),2)</f>
        <v>35.200000000000003</v>
      </c>
      <c r="K9" s="1"/>
      <c r="L9" s="1"/>
      <c r="M9" s="1"/>
      <c r="N9" s="1"/>
      <c r="O9" s="1"/>
      <c r="P9" s="1"/>
      <c r="Q9" s="1"/>
    </row>
    <row r="10" spans="2:17" s="49" customFormat="1" ht="22.5" customHeight="1" x14ac:dyDescent="0.3">
      <c r="B10" s="45"/>
      <c r="C10" s="45" t="s">
        <v>21</v>
      </c>
      <c r="D10" s="45" t="s">
        <v>238</v>
      </c>
      <c r="E10" s="46" t="s">
        <v>239</v>
      </c>
      <c r="F10" s="45">
        <v>0.3</v>
      </c>
      <c r="G10" s="45" t="s">
        <v>149</v>
      </c>
      <c r="H10" s="47">
        <v>33.119999999999997</v>
      </c>
      <c r="I10" s="47">
        <f>F10*H10</f>
        <v>9.9359999999999982</v>
      </c>
      <c r="J10" s="47">
        <f>TRUNC(I10*(1+$I$5),2)</f>
        <v>12.75</v>
      </c>
      <c r="K10" s="48"/>
      <c r="L10" s="48"/>
      <c r="M10" s="48"/>
      <c r="N10" s="48"/>
      <c r="O10" s="48"/>
      <c r="P10" s="48"/>
      <c r="Q10" s="48"/>
    </row>
    <row r="11" spans="2:17" s="49" customFormat="1" ht="22.5" customHeight="1" x14ac:dyDescent="0.3">
      <c r="B11" s="45"/>
      <c r="C11" s="45" t="s">
        <v>21</v>
      </c>
      <c r="D11" s="45" t="s">
        <v>240</v>
      </c>
      <c r="E11" s="46" t="s">
        <v>241</v>
      </c>
      <c r="F11" s="45">
        <v>0.3</v>
      </c>
      <c r="G11" s="45" t="s">
        <v>149</v>
      </c>
      <c r="H11" s="47">
        <v>22.71</v>
      </c>
      <c r="I11" s="47">
        <f t="shared" ref="I11" si="0">F11*H11</f>
        <v>6.8129999999999997</v>
      </c>
      <c r="J11" s="47">
        <f t="shared" ref="J11:J39" si="1">TRUNC(I11*(1+$I$5),2)</f>
        <v>8.74</v>
      </c>
      <c r="K11" s="48"/>
      <c r="L11" s="48"/>
      <c r="M11" s="48"/>
      <c r="N11" s="48"/>
      <c r="O11" s="48"/>
      <c r="P11" s="48"/>
      <c r="Q11" s="48"/>
    </row>
    <row r="12" spans="2:17" s="49" customFormat="1" ht="16.5" customHeight="1" x14ac:dyDescent="0.3">
      <c r="B12" s="45"/>
      <c r="C12" s="45" t="s">
        <v>242</v>
      </c>
      <c r="D12" s="45"/>
      <c r="E12" s="46" t="s">
        <v>52</v>
      </c>
      <c r="F12" s="45">
        <v>1</v>
      </c>
      <c r="G12" s="45" t="s">
        <v>53</v>
      </c>
      <c r="H12" s="47">
        <v>10.68</v>
      </c>
      <c r="I12" s="47">
        <f>F12*H12</f>
        <v>10.68</v>
      </c>
      <c r="J12" s="47">
        <f>TRUNC(I12*(1+$I$5),2)</f>
        <v>13.7</v>
      </c>
      <c r="K12" s="48"/>
      <c r="L12" s="48"/>
      <c r="M12" s="48"/>
      <c r="N12" s="48"/>
      <c r="O12" s="48"/>
      <c r="P12" s="48"/>
      <c r="Q12" s="48"/>
    </row>
    <row r="13" spans="2:17" ht="16.5" customHeight="1" x14ac:dyDescent="0.3">
      <c r="B13" s="4"/>
      <c r="C13" s="28"/>
      <c r="D13" s="4"/>
      <c r="E13" s="5"/>
      <c r="F13" s="4"/>
      <c r="G13" s="4"/>
      <c r="H13" s="6"/>
      <c r="I13" s="6"/>
      <c r="J13" s="6"/>
      <c r="K13" s="1"/>
      <c r="L13" s="1"/>
      <c r="M13" s="1"/>
      <c r="N13" s="1"/>
      <c r="O13" s="1"/>
      <c r="P13" s="1"/>
      <c r="Q13" s="1"/>
    </row>
    <row r="14" spans="2:17" ht="16.5" customHeight="1" x14ac:dyDescent="0.3">
      <c r="B14" s="4"/>
      <c r="C14" s="4" t="s">
        <v>51</v>
      </c>
      <c r="D14" s="4" t="s">
        <v>243</v>
      </c>
      <c r="E14" s="5" t="s">
        <v>55</v>
      </c>
      <c r="F14" s="4">
        <v>1</v>
      </c>
      <c r="G14" s="4" t="s">
        <v>53</v>
      </c>
      <c r="H14" s="6"/>
      <c r="I14" s="6">
        <f>I15+I16+I17</f>
        <v>18.928999999999998</v>
      </c>
      <c r="J14" s="6">
        <f t="shared" ref="J14" si="2">TRUNC(I14*(1+$I$5),2)</f>
        <v>24.29</v>
      </c>
      <c r="K14" s="1"/>
      <c r="L14" s="1"/>
      <c r="M14" s="1"/>
      <c r="N14" s="1"/>
      <c r="O14" s="1"/>
      <c r="P14" s="1"/>
      <c r="Q14" s="1"/>
    </row>
    <row r="15" spans="2:17" s="49" customFormat="1" ht="22.5" customHeight="1" x14ac:dyDescent="0.3">
      <c r="B15" s="45"/>
      <c r="C15" s="45" t="s">
        <v>21</v>
      </c>
      <c r="D15" s="45" t="s">
        <v>238</v>
      </c>
      <c r="E15" s="46" t="s">
        <v>239</v>
      </c>
      <c r="F15" s="45">
        <v>0.3</v>
      </c>
      <c r="G15" s="45" t="s">
        <v>149</v>
      </c>
      <c r="H15" s="47">
        <v>33.119999999999997</v>
      </c>
      <c r="I15" s="47">
        <f>F15*H15</f>
        <v>9.9359999999999982</v>
      </c>
      <c r="J15" s="47">
        <f>TRUNC(I15*(1+$I$5),2)</f>
        <v>12.75</v>
      </c>
      <c r="K15" s="48"/>
      <c r="L15" s="48"/>
      <c r="M15" s="48"/>
      <c r="N15" s="48"/>
      <c r="O15" s="48"/>
      <c r="P15" s="48"/>
      <c r="Q15" s="48"/>
    </row>
    <row r="16" spans="2:17" s="49" customFormat="1" ht="22.5" customHeight="1" x14ac:dyDescent="0.3">
      <c r="B16" s="45"/>
      <c r="C16" s="45" t="s">
        <v>21</v>
      </c>
      <c r="D16" s="45" t="s">
        <v>240</v>
      </c>
      <c r="E16" s="46" t="s">
        <v>241</v>
      </c>
      <c r="F16" s="45">
        <v>0.3</v>
      </c>
      <c r="G16" s="45" t="s">
        <v>149</v>
      </c>
      <c r="H16" s="47">
        <v>22.71</v>
      </c>
      <c r="I16" s="47">
        <f t="shared" ref="I16" si="3">F16*H16</f>
        <v>6.8129999999999997</v>
      </c>
      <c r="J16" s="47">
        <f t="shared" ref="J16" si="4">TRUNC(I16*(1+$I$5),2)</f>
        <v>8.74</v>
      </c>
      <c r="K16" s="48"/>
      <c r="L16" s="48"/>
      <c r="M16" s="48"/>
      <c r="N16" s="48"/>
      <c r="O16" s="48"/>
      <c r="P16" s="48"/>
      <c r="Q16" s="48"/>
    </row>
    <row r="17" spans="2:17" ht="16.5" customHeight="1" x14ac:dyDescent="0.3">
      <c r="B17" s="4"/>
      <c r="C17" s="4" t="s">
        <v>242</v>
      </c>
      <c r="D17" s="4"/>
      <c r="E17" s="5" t="s">
        <v>55</v>
      </c>
      <c r="F17" s="4">
        <v>1</v>
      </c>
      <c r="G17" s="4" t="s">
        <v>53</v>
      </c>
      <c r="H17" s="6">
        <v>2.1800000000000002</v>
      </c>
      <c r="I17" s="6">
        <f>F17*H17</f>
        <v>2.1800000000000002</v>
      </c>
      <c r="J17" s="6">
        <f t="shared" ref="J17" si="5">TRUNC(I17*(1+$I$5),2)</f>
        <v>2.79</v>
      </c>
      <c r="K17" s="1"/>
      <c r="L17" s="1"/>
      <c r="M17" s="1"/>
      <c r="N17" s="1"/>
      <c r="O17" s="1"/>
      <c r="P17" s="1"/>
      <c r="Q17" s="1"/>
    </row>
    <row r="18" spans="2:17" ht="16.5" customHeight="1" x14ac:dyDescent="0.3">
      <c r="B18" s="4"/>
      <c r="C18" s="28"/>
      <c r="D18" s="4"/>
      <c r="E18" s="5"/>
      <c r="F18" s="4"/>
      <c r="G18" s="4"/>
      <c r="H18" s="6"/>
      <c r="I18" s="6"/>
      <c r="J18" s="6"/>
      <c r="K18" s="1"/>
      <c r="L18" s="1"/>
      <c r="M18" s="1"/>
      <c r="N18" s="1"/>
      <c r="O18" s="1"/>
      <c r="P18" s="1"/>
      <c r="Q18" s="1"/>
    </row>
    <row r="19" spans="2:17" ht="16.5" customHeight="1" x14ac:dyDescent="0.3">
      <c r="B19" s="4"/>
      <c r="C19" s="4" t="s">
        <v>51</v>
      </c>
      <c r="D19" s="4" t="s">
        <v>244</v>
      </c>
      <c r="E19" s="5" t="s">
        <v>57</v>
      </c>
      <c r="F19" s="4">
        <v>1</v>
      </c>
      <c r="G19" s="4" t="s">
        <v>53</v>
      </c>
      <c r="H19" s="6"/>
      <c r="I19" s="6">
        <f>I20+I21+I22</f>
        <v>35.478999999999999</v>
      </c>
      <c r="J19" s="6">
        <f t="shared" ref="J19" si="6">TRUNC(I19*(1+$I$5),2)</f>
        <v>45.53</v>
      </c>
      <c r="K19" s="1"/>
      <c r="L19" s="1"/>
      <c r="M19" s="1"/>
      <c r="N19" s="1"/>
      <c r="O19" s="1"/>
      <c r="P19" s="1"/>
      <c r="Q19" s="1"/>
    </row>
    <row r="20" spans="2:17" s="49" customFormat="1" ht="22.5" customHeight="1" x14ac:dyDescent="0.3">
      <c r="B20" s="45"/>
      <c r="C20" s="45" t="s">
        <v>21</v>
      </c>
      <c r="D20" s="45" t="s">
        <v>238</v>
      </c>
      <c r="E20" s="46" t="s">
        <v>239</v>
      </c>
      <c r="F20" s="45">
        <v>0.3</v>
      </c>
      <c r="G20" s="45" t="s">
        <v>149</v>
      </c>
      <c r="H20" s="47">
        <v>33.119999999999997</v>
      </c>
      <c r="I20" s="47">
        <f>F20*H20</f>
        <v>9.9359999999999982</v>
      </c>
      <c r="J20" s="47">
        <f>TRUNC(I20*(1+$I$5),2)</f>
        <v>12.75</v>
      </c>
      <c r="K20" s="48"/>
      <c r="L20" s="48"/>
      <c r="M20" s="48"/>
      <c r="N20" s="48"/>
      <c r="O20" s="48"/>
      <c r="P20" s="48"/>
      <c r="Q20" s="48"/>
    </row>
    <row r="21" spans="2:17" s="49" customFormat="1" ht="22.5" customHeight="1" x14ac:dyDescent="0.3">
      <c r="B21" s="45"/>
      <c r="C21" s="45" t="s">
        <v>21</v>
      </c>
      <c r="D21" s="45" t="s">
        <v>240</v>
      </c>
      <c r="E21" s="46" t="s">
        <v>241</v>
      </c>
      <c r="F21" s="45">
        <v>0.3</v>
      </c>
      <c r="G21" s="45" t="s">
        <v>149</v>
      </c>
      <c r="H21" s="47">
        <v>22.71</v>
      </c>
      <c r="I21" s="47">
        <f t="shared" ref="I21" si="7">F21*H21</f>
        <v>6.8129999999999997</v>
      </c>
      <c r="J21" s="47">
        <f t="shared" ref="J21" si="8">TRUNC(I21*(1+$I$5),2)</f>
        <v>8.74</v>
      </c>
      <c r="K21" s="48"/>
      <c r="L21" s="48"/>
      <c r="M21" s="48"/>
      <c r="N21" s="48"/>
      <c r="O21" s="48"/>
      <c r="P21" s="48"/>
      <c r="Q21" s="48"/>
    </row>
    <row r="22" spans="2:17" ht="16.5" customHeight="1" x14ac:dyDescent="0.3">
      <c r="B22" s="4"/>
      <c r="C22" s="4" t="s">
        <v>242</v>
      </c>
      <c r="D22" s="4"/>
      <c r="E22" s="5" t="s">
        <v>57</v>
      </c>
      <c r="F22" s="4">
        <v>1</v>
      </c>
      <c r="G22" s="4" t="s">
        <v>53</v>
      </c>
      <c r="H22" s="6">
        <v>18.73</v>
      </c>
      <c r="I22" s="6">
        <f>F22*H22</f>
        <v>18.73</v>
      </c>
      <c r="J22" s="6">
        <f t="shared" ref="J22" si="9">TRUNC(I22*(1+$I$5),2)</f>
        <v>24.03</v>
      </c>
      <c r="K22" s="1"/>
      <c r="L22" s="1"/>
      <c r="M22" s="1"/>
      <c r="N22" s="1"/>
      <c r="O22" s="1"/>
      <c r="P22" s="1"/>
      <c r="Q22" s="1"/>
    </row>
    <row r="23" spans="2:17" ht="16.5" customHeight="1" x14ac:dyDescent="0.3">
      <c r="B23" s="4"/>
      <c r="C23" s="28"/>
      <c r="D23" s="4"/>
      <c r="E23" s="5"/>
      <c r="F23" s="4"/>
      <c r="G23" s="4"/>
      <c r="H23" s="6"/>
      <c r="I23" s="6"/>
      <c r="J23" s="6"/>
      <c r="K23" s="1"/>
      <c r="L23" s="1"/>
      <c r="M23" s="1"/>
      <c r="N23" s="1"/>
      <c r="O23" s="1"/>
      <c r="P23" s="1"/>
      <c r="Q23" s="1"/>
    </row>
    <row r="24" spans="2:17" ht="16.5" customHeight="1" x14ac:dyDescent="0.3">
      <c r="B24" s="4"/>
      <c r="C24" s="4" t="s">
        <v>51</v>
      </c>
      <c r="D24" s="4" t="s">
        <v>245</v>
      </c>
      <c r="E24" s="5" t="s">
        <v>59</v>
      </c>
      <c r="F24" s="4">
        <v>1</v>
      </c>
      <c r="G24" s="4" t="s">
        <v>53</v>
      </c>
      <c r="H24" s="6" t="s">
        <v>246</v>
      </c>
      <c r="I24" s="6">
        <f>I25+I26+I27</f>
        <v>19.678999999999998</v>
      </c>
      <c r="J24" s="6">
        <f t="shared" ref="J24" si="10">TRUNC(I24*(1+$I$5),2)</f>
        <v>25.25</v>
      </c>
      <c r="K24" s="1"/>
      <c r="L24" s="1"/>
      <c r="M24" s="1"/>
      <c r="N24" s="1"/>
      <c r="O24" s="1"/>
      <c r="P24" s="1"/>
      <c r="Q24" s="1"/>
    </row>
    <row r="25" spans="2:17" s="49" customFormat="1" ht="22.5" customHeight="1" x14ac:dyDescent="0.3">
      <c r="B25" s="45"/>
      <c r="C25" s="45" t="s">
        <v>21</v>
      </c>
      <c r="D25" s="45" t="s">
        <v>238</v>
      </c>
      <c r="E25" s="46" t="s">
        <v>239</v>
      </c>
      <c r="F25" s="45">
        <v>0.3</v>
      </c>
      <c r="G25" s="45" t="s">
        <v>149</v>
      </c>
      <c r="H25" s="47">
        <v>33.119999999999997</v>
      </c>
      <c r="I25" s="47">
        <f>F25*H25</f>
        <v>9.9359999999999982</v>
      </c>
      <c r="J25" s="47">
        <f>TRUNC(I25*(1+$I$5),2)</f>
        <v>12.75</v>
      </c>
      <c r="K25" s="48"/>
      <c r="L25" s="48"/>
      <c r="M25" s="48"/>
      <c r="N25" s="48"/>
      <c r="O25" s="48"/>
      <c r="P25" s="48"/>
      <c r="Q25" s="48"/>
    </row>
    <row r="26" spans="2:17" s="49" customFormat="1" ht="22.5" customHeight="1" x14ac:dyDescent="0.3">
      <c r="B26" s="45"/>
      <c r="C26" s="45" t="s">
        <v>21</v>
      </c>
      <c r="D26" s="45" t="s">
        <v>240</v>
      </c>
      <c r="E26" s="46" t="s">
        <v>241</v>
      </c>
      <c r="F26" s="45">
        <v>0.3</v>
      </c>
      <c r="G26" s="45" t="s">
        <v>149</v>
      </c>
      <c r="H26" s="47">
        <v>22.71</v>
      </c>
      <c r="I26" s="47">
        <f t="shared" ref="I26" si="11">F26*H26</f>
        <v>6.8129999999999997</v>
      </c>
      <c r="J26" s="47">
        <f t="shared" ref="J26" si="12">TRUNC(I26*(1+$I$5),2)</f>
        <v>8.74</v>
      </c>
      <c r="K26" s="48"/>
      <c r="L26" s="48"/>
      <c r="M26" s="48"/>
      <c r="N26" s="48"/>
      <c r="O26" s="48"/>
      <c r="P26" s="48"/>
      <c r="Q26" s="48"/>
    </row>
    <row r="27" spans="2:17" s="49" customFormat="1" ht="16.5" customHeight="1" x14ac:dyDescent="0.3">
      <c r="B27" s="45"/>
      <c r="C27" s="45" t="s">
        <v>242</v>
      </c>
      <c r="D27" s="45"/>
      <c r="E27" s="46" t="s">
        <v>59</v>
      </c>
      <c r="F27" s="45">
        <v>1</v>
      </c>
      <c r="G27" s="45" t="s">
        <v>53</v>
      </c>
      <c r="H27" s="47">
        <v>2.93</v>
      </c>
      <c r="I27" s="47">
        <f>F27*H27</f>
        <v>2.93</v>
      </c>
      <c r="J27" s="47">
        <f t="shared" ref="J27" si="13">TRUNC(I27*(1+$I$5),2)</f>
        <v>3.76</v>
      </c>
      <c r="K27" s="48"/>
      <c r="L27" s="48"/>
      <c r="M27" s="48"/>
      <c r="N27" s="48"/>
      <c r="O27" s="48"/>
      <c r="P27" s="48"/>
      <c r="Q27" s="48"/>
    </row>
    <row r="28" spans="2:17" ht="16.2" customHeight="1" x14ac:dyDescent="0.3">
      <c r="B28" s="4"/>
      <c r="C28" s="28"/>
      <c r="D28" s="4"/>
      <c r="E28" s="5"/>
      <c r="F28" s="4"/>
      <c r="G28" s="4"/>
      <c r="H28" s="6"/>
      <c r="I28" s="6"/>
      <c r="J28" s="6"/>
      <c r="K28" s="1"/>
      <c r="L28" s="1"/>
      <c r="M28" s="1"/>
      <c r="N28" s="1"/>
      <c r="O28" s="1"/>
      <c r="P28" s="1"/>
      <c r="Q28" s="1"/>
    </row>
    <row r="29" spans="2:17" ht="18.75" customHeight="1" x14ac:dyDescent="0.3">
      <c r="B29" s="4"/>
      <c r="C29" s="4" t="s">
        <v>51</v>
      </c>
      <c r="D29" s="4" t="s">
        <v>247</v>
      </c>
      <c r="E29" s="5" t="s">
        <v>88</v>
      </c>
      <c r="F29" s="4">
        <v>1</v>
      </c>
      <c r="G29" s="4" t="s">
        <v>63</v>
      </c>
      <c r="H29" s="6" t="s">
        <v>246</v>
      </c>
      <c r="I29" s="6">
        <f>I30+I31+I32</f>
        <v>20.998999999999999</v>
      </c>
      <c r="J29" s="6">
        <f t="shared" si="1"/>
        <v>26.95</v>
      </c>
      <c r="K29" s="1"/>
      <c r="L29" s="1"/>
      <c r="M29" s="1"/>
      <c r="N29" s="1"/>
      <c r="O29" s="1"/>
      <c r="P29" s="1"/>
      <c r="Q29" s="1"/>
    </row>
    <row r="30" spans="2:17" s="49" customFormat="1" ht="22.5" customHeight="1" x14ac:dyDescent="0.3">
      <c r="B30" s="45"/>
      <c r="C30" s="45" t="s">
        <v>21</v>
      </c>
      <c r="D30" s="45" t="s">
        <v>238</v>
      </c>
      <c r="E30" s="46" t="s">
        <v>239</v>
      </c>
      <c r="F30" s="45">
        <v>0.3</v>
      </c>
      <c r="G30" s="45" t="s">
        <v>149</v>
      </c>
      <c r="H30" s="47">
        <v>33.119999999999997</v>
      </c>
      <c r="I30" s="47">
        <f>F30*H30</f>
        <v>9.9359999999999982</v>
      </c>
      <c r="J30" s="47">
        <f>TRUNC(I30*(1+$I$5),2)</f>
        <v>12.75</v>
      </c>
      <c r="K30" s="48"/>
      <c r="L30" s="48"/>
      <c r="M30" s="48"/>
      <c r="N30" s="48"/>
      <c r="O30" s="48"/>
      <c r="P30" s="48"/>
      <c r="Q30" s="48"/>
    </row>
    <row r="31" spans="2:17" s="49" customFormat="1" ht="22.5" customHeight="1" x14ac:dyDescent="0.3">
      <c r="B31" s="45"/>
      <c r="C31" s="45" t="s">
        <v>21</v>
      </c>
      <c r="D31" s="45" t="s">
        <v>240</v>
      </c>
      <c r="E31" s="46" t="s">
        <v>241</v>
      </c>
      <c r="F31" s="45">
        <v>0.3</v>
      </c>
      <c r="G31" s="45" t="s">
        <v>149</v>
      </c>
      <c r="H31" s="47">
        <v>22.71</v>
      </c>
      <c r="I31" s="47">
        <f t="shared" ref="I31" si="14">F31*H31</f>
        <v>6.8129999999999997</v>
      </c>
      <c r="J31" s="47">
        <f t="shared" ref="J31" si="15">TRUNC(I31*(1+$I$5),2)</f>
        <v>8.74</v>
      </c>
      <c r="K31" s="48"/>
      <c r="L31" s="48"/>
      <c r="M31" s="48"/>
      <c r="N31" s="48"/>
      <c r="O31" s="48"/>
      <c r="P31" s="48"/>
      <c r="Q31" s="48"/>
    </row>
    <row r="32" spans="2:17" s="49" customFormat="1" ht="18.75" customHeight="1" x14ac:dyDescent="0.3">
      <c r="B32" s="45"/>
      <c r="C32" s="45" t="s">
        <v>242</v>
      </c>
      <c r="D32" s="45"/>
      <c r="E32" s="46" t="s">
        <v>88</v>
      </c>
      <c r="F32" s="45">
        <v>1</v>
      </c>
      <c r="G32" s="45" t="s">
        <v>63</v>
      </c>
      <c r="H32" s="47">
        <v>4.25</v>
      </c>
      <c r="I32" s="47">
        <f t="shared" ref="I32" si="16">F32*H32</f>
        <v>4.25</v>
      </c>
      <c r="J32" s="47">
        <f t="shared" si="1"/>
        <v>5.45</v>
      </c>
      <c r="K32" s="48"/>
      <c r="L32" s="48"/>
      <c r="M32" s="48"/>
      <c r="N32" s="48"/>
      <c r="O32" s="48"/>
      <c r="P32" s="48"/>
      <c r="Q32" s="48"/>
    </row>
    <row r="33" spans="2:17" ht="18.75" customHeight="1" x14ac:dyDescent="0.3">
      <c r="B33" s="4"/>
      <c r="C33" s="4"/>
      <c r="D33" s="28"/>
      <c r="E33" s="5"/>
      <c r="F33" s="4"/>
      <c r="G33" s="4"/>
      <c r="H33" s="6"/>
      <c r="I33" s="6"/>
      <c r="J33" s="6"/>
      <c r="K33" s="1"/>
      <c r="L33" s="1"/>
      <c r="M33" s="1"/>
      <c r="N33" s="1"/>
      <c r="O33" s="1"/>
      <c r="P33" s="1"/>
      <c r="Q33" s="1"/>
    </row>
    <row r="34" spans="2:17" ht="18.75" customHeight="1" x14ac:dyDescent="0.3">
      <c r="B34" s="4"/>
      <c r="C34" s="4" t="s">
        <v>51</v>
      </c>
      <c r="D34" s="4" t="s">
        <v>248</v>
      </c>
      <c r="E34" s="5" t="s">
        <v>127</v>
      </c>
      <c r="F34" s="4">
        <v>1</v>
      </c>
      <c r="G34" s="4" t="s">
        <v>63</v>
      </c>
      <c r="H34" s="6" t="s">
        <v>246</v>
      </c>
      <c r="I34" s="6">
        <f>I35+I36+I37</f>
        <v>701.26900000000001</v>
      </c>
      <c r="J34" s="6">
        <f t="shared" si="1"/>
        <v>900.07</v>
      </c>
      <c r="K34" s="1"/>
      <c r="L34" s="1"/>
      <c r="M34" s="1"/>
      <c r="N34" s="1"/>
      <c r="O34" s="1"/>
      <c r="P34" s="1"/>
      <c r="Q34" s="1"/>
    </row>
    <row r="35" spans="2:17" s="49" customFormat="1" ht="22.5" customHeight="1" x14ac:dyDescent="0.3">
      <c r="B35" s="45"/>
      <c r="C35" s="45" t="s">
        <v>21</v>
      </c>
      <c r="D35" s="45" t="s">
        <v>238</v>
      </c>
      <c r="E35" s="46" t="s">
        <v>239</v>
      </c>
      <c r="F35" s="45">
        <v>0.3</v>
      </c>
      <c r="G35" s="45" t="s">
        <v>149</v>
      </c>
      <c r="H35" s="47">
        <v>33.119999999999997</v>
      </c>
      <c r="I35" s="47">
        <f>F35*H35</f>
        <v>9.9359999999999982</v>
      </c>
      <c r="J35" s="47">
        <f>TRUNC(I35*(1+$I$5),2)</f>
        <v>12.75</v>
      </c>
      <c r="K35" s="48"/>
      <c r="L35" s="48"/>
      <c r="M35" s="48"/>
      <c r="N35" s="48"/>
      <c r="O35" s="48"/>
      <c r="P35" s="48"/>
      <c r="Q35" s="48"/>
    </row>
    <row r="36" spans="2:17" s="49" customFormat="1" ht="22.5" customHeight="1" x14ac:dyDescent="0.3">
      <c r="B36" s="45"/>
      <c r="C36" s="45" t="s">
        <v>21</v>
      </c>
      <c r="D36" s="45" t="s">
        <v>240</v>
      </c>
      <c r="E36" s="46" t="s">
        <v>241</v>
      </c>
      <c r="F36" s="45">
        <v>0.3</v>
      </c>
      <c r="G36" s="45" t="s">
        <v>149</v>
      </c>
      <c r="H36" s="47">
        <v>22.71</v>
      </c>
      <c r="I36" s="47">
        <f t="shared" ref="I36" si="17">F36*H36</f>
        <v>6.8129999999999997</v>
      </c>
      <c r="J36" s="47">
        <f t="shared" ref="J36" si="18">TRUNC(I36*(1+$I$5),2)</f>
        <v>8.74</v>
      </c>
      <c r="K36" s="48"/>
      <c r="L36" s="48"/>
      <c r="M36" s="48"/>
      <c r="N36" s="48"/>
      <c r="O36" s="48"/>
      <c r="P36" s="48"/>
      <c r="Q36" s="48"/>
    </row>
    <row r="37" spans="2:17" ht="18.75" customHeight="1" x14ac:dyDescent="0.3">
      <c r="B37" s="4"/>
      <c r="C37" s="4" t="s">
        <v>242</v>
      </c>
      <c r="D37" s="4"/>
      <c r="E37" s="5" t="s">
        <v>127</v>
      </c>
      <c r="F37" s="4">
        <v>1</v>
      </c>
      <c r="G37" s="4" t="s">
        <v>63</v>
      </c>
      <c r="H37" s="6">
        <v>684.52</v>
      </c>
      <c r="I37" s="6">
        <f t="shared" ref="I37" si="19">F37*H37</f>
        <v>684.52</v>
      </c>
      <c r="J37" s="6">
        <f t="shared" ref="J37" si="20">TRUNC(I37*(1+$I$5),2)</f>
        <v>878.58</v>
      </c>
      <c r="K37" s="1"/>
      <c r="L37" s="1"/>
      <c r="M37" s="1"/>
      <c r="N37" s="1"/>
      <c r="O37" s="1"/>
      <c r="P37" s="1"/>
      <c r="Q37" s="1"/>
    </row>
    <row r="38" spans="2:17" ht="18.75" customHeight="1" x14ac:dyDescent="0.3">
      <c r="B38" s="4"/>
      <c r="C38" s="4"/>
      <c r="D38" s="4"/>
      <c r="E38" s="5"/>
      <c r="F38" s="4"/>
      <c r="G38" s="4"/>
      <c r="H38" s="6"/>
      <c r="I38" s="6"/>
      <c r="J38" s="6"/>
      <c r="K38" s="1"/>
      <c r="L38" s="1"/>
      <c r="M38" s="1"/>
      <c r="N38" s="1"/>
      <c r="O38" s="1"/>
      <c r="P38" s="1"/>
      <c r="Q38" s="1"/>
    </row>
    <row r="39" spans="2:17" ht="20.399999999999999" customHeight="1" x14ac:dyDescent="0.3">
      <c r="B39" s="4"/>
      <c r="C39" s="4" t="s">
        <v>51</v>
      </c>
      <c r="D39" s="4" t="s">
        <v>249</v>
      </c>
      <c r="E39" s="5" t="s">
        <v>140</v>
      </c>
      <c r="F39" s="4">
        <v>1</v>
      </c>
      <c r="G39" s="4" t="s">
        <v>63</v>
      </c>
      <c r="H39" s="6" t="s">
        <v>246</v>
      </c>
      <c r="I39" s="6">
        <f>I40+I41+I42</f>
        <v>22.478999999999999</v>
      </c>
      <c r="J39" s="6">
        <f t="shared" si="1"/>
        <v>28.85</v>
      </c>
      <c r="K39" s="1"/>
      <c r="L39" s="1"/>
      <c r="M39" s="1"/>
      <c r="N39" s="1"/>
      <c r="O39" s="1"/>
      <c r="P39" s="1"/>
      <c r="Q39" s="1"/>
    </row>
    <row r="40" spans="2:17" s="49" customFormat="1" ht="22.5" customHeight="1" x14ac:dyDescent="0.3">
      <c r="B40" s="45"/>
      <c r="C40" s="45" t="s">
        <v>21</v>
      </c>
      <c r="D40" s="45" t="s">
        <v>238</v>
      </c>
      <c r="E40" s="46" t="s">
        <v>239</v>
      </c>
      <c r="F40" s="45">
        <v>0.3</v>
      </c>
      <c r="G40" s="45" t="s">
        <v>149</v>
      </c>
      <c r="H40" s="47">
        <v>33.119999999999997</v>
      </c>
      <c r="I40" s="47">
        <f>F40*H40</f>
        <v>9.9359999999999982</v>
      </c>
      <c r="J40" s="47">
        <f>TRUNC(I40*(1+$I$5),2)</f>
        <v>12.75</v>
      </c>
      <c r="K40" s="48"/>
      <c r="L40" s="48"/>
      <c r="M40" s="48"/>
      <c r="N40" s="48"/>
      <c r="O40" s="48"/>
      <c r="P40" s="48"/>
      <c r="Q40" s="48"/>
    </row>
    <row r="41" spans="2:17" s="49" customFormat="1" ht="22.5" customHeight="1" x14ac:dyDescent="0.3">
      <c r="B41" s="45"/>
      <c r="C41" s="45" t="s">
        <v>21</v>
      </c>
      <c r="D41" s="45" t="s">
        <v>240</v>
      </c>
      <c r="E41" s="46" t="s">
        <v>241</v>
      </c>
      <c r="F41" s="45">
        <v>0.3</v>
      </c>
      <c r="G41" s="45" t="s">
        <v>149</v>
      </c>
      <c r="H41" s="47">
        <v>22.71</v>
      </c>
      <c r="I41" s="47">
        <f t="shared" ref="I41" si="21">F41*H41</f>
        <v>6.8129999999999997</v>
      </c>
      <c r="J41" s="47">
        <f t="shared" ref="J41" si="22">TRUNC(I41*(1+$I$5),2)</f>
        <v>8.74</v>
      </c>
      <c r="K41" s="48"/>
      <c r="L41" s="48"/>
      <c r="M41" s="48"/>
      <c r="N41" s="48"/>
      <c r="O41" s="48"/>
      <c r="P41" s="48"/>
      <c r="Q41" s="48"/>
    </row>
    <row r="42" spans="2:17" ht="20.399999999999999" customHeight="1" x14ac:dyDescent="0.3">
      <c r="B42" s="4"/>
      <c r="C42" s="4" t="s">
        <v>242</v>
      </c>
      <c r="D42" s="4"/>
      <c r="E42" s="5" t="s">
        <v>140</v>
      </c>
      <c r="F42" s="4">
        <v>1</v>
      </c>
      <c r="G42" s="4" t="s">
        <v>63</v>
      </c>
      <c r="H42" s="6">
        <v>5.73</v>
      </c>
      <c r="I42" s="6">
        <f t="shared" ref="I42" si="23">F42*H42</f>
        <v>5.73</v>
      </c>
      <c r="J42" s="6">
        <f t="shared" ref="J42" si="24">TRUNC(I42*(1+$I$5),2)</f>
        <v>7.35</v>
      </c>
      <c r="K42" s="1"/>
      <c r="L42" s="1"/>
      <c r="M42" s="1"/>
      <c r="N42" s="1"/>
      <c r="O42" s="1"/>
      <c r="P42" s="1"/>
      <c r="Q42" s="1"/>
    </row>
    <row r="43" spans="2:17" ht="20.399999999999999" customHeight="1" x14ac:dyDescent="0.3">
      <c r="B43" s="4"/>
      <c r="C43" s="4"/>
      <c r="D43" s="4"/>
      <c r="E43" s="5"/>
      <c r="F43" s="4"/>
      <c r="G43" s="4"/>
      <c r="H43" s="6"/>
      <c r="I43" s="6"/>
      <c r="J43" s="6"/>
      <c r="K43" s="1"/>
      <c r="L43" s="1"/>
      <c r="M43" s="1"/>
      <c r="N43" s="1"/>
      <c r="O43" s="1"/>
      <c r="P43" s="1"/>
      <c r="Q43" s="1"/>
    </row>
    <row r="44" spans="2:17" s="49" customFormat="1" ht="20.399999999999999" customHeight="1" x14ac:dyDescent="0.3">
      <c r="B44" s="45"/>
      <c r="C44" s="45" t="s">
        <v>51</v>
      </c>
      <c r="D44" s="45" t="s">
        <v>250</v>
      </c>
      <c r="E44" s="46" t="s">
        <v>84</v>
      </c>
      <c r="F44" s="45">
        <v>1</v>
      </c>
      <c r="G44" s="45" t="s">
        <v>63</v>
      </c>
      <c r="H44" s="47" t="s">
        <v>246</v>
      </c>
      <c r="I44" s="47">
        <f>I45+I46+I47</f>
        <v>18.119</v>
      </c>
      <c r="J44" s="47">
        <f t="shared" ref="J44" si="25">TRUNC(I44*(1+$I$5),2)</f>
        <v>23.25</v>
      </c>
      <c r="K44" s="48"/>
      <c r="L44" s="48"/>
      <c r="M44" s="48"/>
      <c r="N44" s="48"/>
      <c r="O44" s="48"/>
      <c r="P44" s="48"/>
      <c r="Q44" s="48"/>
    </row>
    <row r="45" spans="2:17" s="49" customFormat="1" ht="22.5" customHeight="1" x14ac:dyDescent="0.3">
      <c r="B45" s="45"/>
      <c r="C45" s="45" t="s">
        <v>21</v>
      </c>
      <c r="D45" s="45" t="s">
        <v>238</v>
      </c>
      <c r="E45" s="46" t="s">
        <v>239</v>
      </c>
      <c r="F45" s="45">
        <v>0.3</v>
      </c>
      <c r="G45" s="45" t="s">
        <v>149</v>
      </c>
      <c r="H45" s="47">
        <v>33.119999999999997</v>
      </c>
      <c r="I45" s="47">
        <f>F45*H45</f>
        <v>9.9359999999999982</v>
      </c>
      <c r="J45" s="47">
        <f>TRUNC(I45*(1+$I$5),2)</f>
        <v>12.75</v>
      </c>
      <c r="K45" s="48"/>
      <c r="L45" s="48"/>
      <c r="M45" s="48"/>
      <c r="N45" s="48"/>
      <c r="O45" s="48"/>
      <c r="P45" s="48"/>
      <c r="Q45" s="48"/>
    </row>
    <row r="46" spans="2:17" s="49" customFormat="1" ht="22.5" customHeight="1" x14ac:dyDescent="0.3">
      <c r="B46" s="45"/>
      <c r="C46" s="45" t="s">
        <v>21</v>
      </c>
      <c r="D46" s="45" t="s">
        <v>240</v>
      </c>
      <c r="E46" s="46" t="s">
        <v>241</v>
      </c>
      <c r="F46" s="45">
        <v>0.3</v>
      </c>
      <c r="G46" s="45" t="s">
        <v>149</v>
      </c>
      <c r="H46" s="47">
        <v>22.71</v>
      </c>
      <c r="I46" s="47">
        <f t="shared" ref="I46:I47" si="26">F46*H46</f>
        <v>6.8129999999999997</v>
      </c>
      <c r="J46" s="47">
        <f t="shared" ref="J46:J47" si="27">TRUNC(I46*(1+$I$5),2)</f>
        <v>8.74</v>
      </c>
      <c r="K46" s="48"/>
      <c r="L46" s="48"/>
      <c r="M46" s="48"/>
      <c r="N46" s="48"/>
      <c r="O46" s="48"/>
      <c r="P46" s="48"/>
      <c r="Q46" s="48"/>
    </row>
    <row r="47" spans="2:17" s="49" customFormat="1" ht="20.399999999999999" customHeight="1" x14ac:dyDescent="0.3">
      <c r="B47" s="45"/>
      <c r="C47" s="45" t="s">
        <v>242</v>
      </c>
      <c r="D47" s="45"/>
      <c r="E47" s="46" t="s">
        <v>84</v>
      </c>
      <c r="F47" s="45">
        <v>1</v>
      </c>
      <c r="G47" s="45" t="s">
        <v>63</v>
      </c>
      <c r="H47" s="47">
        <v>1.37</v>
      </c>
      <c r="I47" s="47">
        <f t="shared" si="26"/>
        <v>1.37</v>
      </c>
      <c r="J47" s="47">
        <f t="shared" si="27"/>
        <v>1.75</v>
      </c>
      <c r="K47" s="48"/>
      <c r="L47" s="48"/>
      <c r="M47" s="48"/>
      <c r="N47" s="48"/>
      <c r="O47" s="48"/>
      <c r="P47" s="48"/>
      <c r="Q47" s="48"/>
    </row>
    <row r="48" spans="2:17" s="62" customFormat="1" ht="20.399999999999999" customHeight="1" x14ac:dyDescent="0.3">
      <c r="B48" s="58"/>
      <c r="C48" s="58"/>
      <c r="D48" s="58"/>
      <c r="E48" s="59"/>
      <c r="F48" s="58"/>
      <c r="G48" s="58"/>
      <c r="H48" s="60"/>
      <c r="I48" s="47"/>
      <c r="J48" s="60"/>
      <c r="K48" s="61"/>
      <c r="L48" s="61"/>
      <c r="M48" s="61"/>
      <c r="N48" s="61"/>
      <c r="O48" s="61"/>
      <c r="P48" s="61"/>
      <c r="Q48" s="61"/>
    </row>
    <row r="49" spans="2:17" s="49" customFormat="1" ht="20.399999999999999" customHeight="1" x14ac:dyDescent="0.3">
      <c r="B49" s="45"/>
      <c r="C49" s="45" t="s">
        <v>51</v>
      </c>
      <c r="D49" s="45" t="s">
        <v>256</v>
      </c>
      <c r="E49" s="46" t="s">
        <v>260</v>
      </c>
      <c r="F49" s="45">
        <v>1</v>
      </c>
      <c r="G49" s="45" t="s">
        <v>63</v>
      </c>
      <c r="H49" s="47" t="s">
        <v>246</v>
      </c>
      <c r="I49" s="47">
        <f>I50+I51+I52</f>
        <v>18.378999999999998</v>
      </c>
      <c r="J49" s="47">
        <f t="shared" ref="J49" si="28">TRUNC(I49*(1+$I$5),2)</f>
        <v>23.58</v>
      </c>
      <c r="K49" s="48"/>
      <c r="L49" s="48"/>
      <c r="M49" s="48"/>
      <c r="N49" s="48"/>
      <c r="O49" s="48"/>
      <c r="P49" s="48"/>
      <c r="Q49" s="48"/>
    </row>
    <row r="50" spans="2:17" s="49" customFormat="1" ht="22.5" customHeight="1" x14ac:dyDescent="0.3">
      <c r="B50" s="45"/>
      <c r="C50" s="45" t="s">
        <v>21</v>
      </c>
      <c r="D50" s="45" t="s">
        <v>238</v>
      </c>
      <c r="E50" s="46" t="s">
        <v>239</v>
      </c>
      <c r="F50" s="45">
        <v>0.3</v>
      </c>
      <c r="G50" s="45" t="s">
        <v>149</v>
      </c>
      <c r="H50" s="47">
        <v>33.119999999999997</v>
      </c>
      <c r="I50" s="47">
        <f>F50*H50</f>
        <v>9.9359999999999982</v>
      </c>
      <c r="J50" s="47">
        <f>TRUNC(I50*(1+$I$5),2)</f>
        <v>12.75</v>
      </c>
      <c r="K50" s="48"/>
      <c r="L50" s="48"/>
      <c r="M50" s="48"/>
      <c r="N50" s="48"/>
      <c r="O50" s="48"/>
      <c r="P50" s="48"/>
      <c r="Q50" s="48"/>
    </row>
    <row r="51" spans="2:17" s="49" customFormat="1" ht="22.5" customHeight="1" x14ac:dyDescent="0.3">
      <c r="B51" s="45"/>
      <c r="C51" s="45" t="s">
        <v>21</v>
      </c>
      <c r="D51" s="45" t="s">
        <v>240</v>
      </c>
      <c r="E51" s="46" t="s">
        <v>241</v>
      </c>
      <c r="F51" s="45">
        <v>0.3</v>
      </c>
      <c r="G51" s="45" t="s">
        <v>149</v>
      </c>
      <c r="H51" s="47">
        <v>22.71</v>
      </c>
      <c r="I51" s="47">
        <f t="shared" ref="I51:I52" si="29">F51*H51</f>
        <v>6.8129999999999997</v>
      </c>
      <c r="J51" s="47">
        <f t="shared" ref="J51:J52" si="30">TRUNC(I51*(1+$I$5),2)</f>
        <v>8.74</v>
      </c>
      <c r="K51" s="48"/>
      <c r="L51" s="48"/>
      <c r="M51" s="48"/>
      <c r="N51" s="48"/>
      <c r="O51" s="48"/>
      <c r="P51" s="48"/>
      <c r="Q51" s="48"/>
    </row>
    <row r="52" spans="2:17" s="49" customFormat="1" ht="20.399999999999999" customHeight="1" x14ac:dyDescent="0.3">
      <c r="B52" s="45"/>
      <c r="C52" s="45" t="s">
        <v>242</v>
      </c>
      <c r="D52" s="45"/>
      <c r="E52" s="46" t="s">
        <v>260</v>
      </c>
      <c r="F52" s="45">
        <v>1</v>
      </c>
      <c r="G52" s="45" t="s">
        <v>63</v>
      </c>
      <c r="H52" s="47">
        <v>1.63</v>
      </c>
      <c r="I52" s="47">
        <f t="shared" si="29"/>
        <v>1.63</v>
      </c>
      <c r="J52" s="47">
        <f t="shared" si="30"/>
        <v>2.09</v>
      </c>
      <c r="K52" s="48"/>
      <c r="L52" s="48"/>
      <c r="M52" s="48"/>
      <c r="N52" s="48"/>
      <c r="O52" s="48"/>
      <c r="P52" s="48"/>
      <c r="Q52" s="48"/>
    </row>
    <row r="53" spans="2:17" s="62" customFormat="1" ht="20.399999999999999" customHeight="1" x14ac:dyDescent="0.3">
      <c r="B53" s="58"/>
      <c r="C53" s="58"/>
      <c r="D53" s="58"/>
      <c r="E53" s="59"/>
      <c r="F53" s="58"/>
      <c r="G53" s="58"/>
      <c r="H53" s="60"/>
      <c r="I53" s="60"/>
      <c r="J53" s="60"/>
      <c r="K53" s="61"/>
      <c r="L53" s="61"/>
      <c r="M53" s="61"/>
      <c r="N53" s="61"/>
      <c r="O53" s="61"/>
      <c r="P53" s="61"/>
      <c r="Q53" s="61"/>
    </row>
    <row r="54" spans="2:17" s="49" customFormat="1" ht="20.399999999999999" customHeight="1" x14ac:dyDescent="0.3">
      <c r="B54" s="45"/>
      <c r="C54" s="45" t="s">
        <v>51</v>
      </c>
      <c r="D54" s="45" t="s">
        <v>257</v>
      </c>
      <c r="E54" s="46" t="s">
        <v>142</v>
      </c>
      <c r="F54" s="45">
        <v>1</v>
      </c>
      <c r="G54" s="45" t="s">
        <v>63</v>
      </c>
      <c r="H54" s="47" t="s">
        <v>246</v>
      </c>
      <c r="I54" s="47">
        <f>I55+I56+I57</f>
        <v>20.858999999999998</v>
      </c>
      <c r="J54" s="47">
        <f t="shared" ref="J54" si="31">TRUNC(I54*(1+$I$5),2)</f>
        <v>26.77</v>
      </c>
      <c r="K54" s="48"/>
      <c r="L54" s="48"/>
      <c r="M54" s="48"/>
      <c r="N54" s="48"/>
      <c r="O54" s="48"/>
      <c r="P54" s="48"/>
      <c r="Q54" s="48"/>
    </row>
    <row r="55" spans="2:17" s="49" customFormat="1" ht="22.5" customHeight="1" x14ac:dyDescent="0.3">
      <c r="B55" s="45"/>
      <c r="C55" s="45" t="s">
        <v>21</v>
      </c>
      <c r="D55" s="45" t="s">
        <v>238</v>
      </c>
      <c r="E55" s="46" t="s">
        <v>239</v>
      </c>
      <c r="F55" s="45">
        <v>0.3</v>
      </c>
      <c r="G55" s="45" t="s">
        <v>149</v>
      </c>
      <c r="H55" s="47">
        <v>33.119999999999997</v>
      </c>
      <c r="I55" s="47">
        <f>F55*H55</f>
        <v>9.9359999999999982</v>
      </c>
      <c r="J55" s="47">
        <f>TRUNC(I55*(1+$I$5),2)</f>
        <v>12.75</v>
      </c>
      <c r="K55" s="48"/>
      <c r="L55" s="48"/>
      <c r="M55" s="48"/>
      <c r="N55" s="48"/>
      <c r="O55" s="48"/>
      <c r="P55" s="48"/>
      <c r="Q55" s="48"/>
    </row>
    <row r="56" spans="2:17" s="49" customFormat="1" ht="22.5" customHeight="1" x14ac:dyDescent="0.3">
      <c r="B56" s="45"/>
      <c r="C56" s="45" t="s">
        <v>21</v>
      </c>
      <c r="D56" s="45" t="s">
        <v>240</v>
      </c>
      <c r="E56" s="46" t="s">
        <v>241</v>
      </c>
      <c r="F56" s="45">
        <v>0.3</v>
      </c>
      <c r="G56" s="45" t="s">
        <v>149</v>
      </c>
      <c r="H56" s="47">
        <v>22.71</v>
      </c>
      <c r="I56" s="47">
        <f t="shared" ref="I56:I57" si="32">F56*H56</f>
        <v>6.8129999999999997</v>
      </c>
      <c r="J56" s="47">
        <f t="shared" ref="J56:J57" si="33">TRUNC(I56*(1+$I$5),2)</f>
        <v>8.74</v>
      </c>
      <c r="K56" s="48"/>
      <c r="L56" s="48"/>
      <c r="M56" s="48"/>
      <c r="N56" s="48"/>
      <c r="O56" s="48"/>
      <c r="P56" s="48"/>
      <c r="Q56" s="48"/>
    </row>
    <row r="57" spans="2:17" s="49" customFormat="1" ht="20.399999999999999" customHeight="1" x14ac:dyDescent="0.3">
      <c r="B57" s="45"/>
      <c r="C57" s="45" t="s">
        <v>242</v>
      </c>
      <c r="D57" s="45"/>
      <c r="E57" s="46" t="s">
        <v>142</v>
      </c>
      <c r="F57" s="45">
        <v>1</v>
      </c>
      <c r="G57" s="45" t="s">
        <v>63</v>
      </c>
      <c r="H57" s="47">
        <v>4.1100000000000003</v>
      </c>
      <c r="I57" s="47">
        <f t="shared" si="32"/>
        <v>4.1100000000000003</v>
      </c>
      <c r="J57" s="47">
        <f t="shared" si="33"/>
        <v>5.27</v>
      </c>
      <c r="K57" s="48"/>
      <c r="L57" s="48"/>
      <c r="M57" s="48"/>
      <c r="N57" s="48"/>
      <c r="O57" s="48"/>
      <c r="P57" s="48"/>
      <c r="Q57" s="48"/>
    </row>
    <row r="58" spans="2:17" s="62" customFormat="1" ht="20.399999999999999" customHeight="1" x14ac:dyDescent="0.3">
      <c r="B58" s="58"/>
      <c r="C58" s="58"/>
      <c r="D58" s="58"/>
      <c r="E58" s="59"/>
      <c r="F58" s="58"/>
      <c r="G58" s="58"/>
      <c r="H58" s="60"/>
      <c r="I58" s="47"/>
      <c r="J58" s="60"/>
      <c r="K58" s="61"/>
      <c r="L58" s="61"/>
      <c r="M58" s="61"/>
      <c r="N58" s="61"/>
      <c r="O58" s="61"/>
      <c r="P58" s="61"/>
      <c r="Q58" s="61"/>
    </row>
    <row r="59" spans="2:17" s="49" customFormat="1" ht="20.399999999999999" customHeight="1" x14ac:dyDescent="0.3">
      <c r="B59" s="45"/>
      <c r="C59" s="45" t="s">
        <v>51</v>
      </c>
      <c r="D59" s="45" t="s">
        <v>258</v>
      </c>
      <c r="E59" s="46" t="s">
        <v>144</v>
      </c>
      <c r="F59" s="45">
        <v>1</v>
      </c>
      <c r="G59" s="45" t="s">
        <v>63</v>
      </c>
      <c r="H59" s="47" t="s">
        <v>246</v>
      </c>
      <c r="I59" s="47">
        <f>I60+I61+I62</f>
        <v>17.058999999999997</v>
      </c>
      <c r="J59" s="47">
        <f t="shared" ref="J59" si="34">TRUNC(I59*(1+$I$5),2)</f>
        <v>21.89</v>
      </c>
      <c r="K59" s="48"/>
      <c r="L59" s="48"/>
      <c r="M59" s="48"/>
      <c r="N59" s="48"/>
      <c r="O59" s="48"/>
      <c r="P59" s="48"/>
      <c r="Q59" s="48"/>
    </row>
    <row r="60" spans="2:17" s="49" customFormat="1" ht="22.5" customHeight="1" x14ac:dyDescent="0.3">
      <c r="B60" s="45"/>
      <c r="C60" s="45" t="s">
        <v>21</v>
      </c>
      <c r="D60" s="45" t="s">
        <v>238</v>
      </c>
      <c r="E60" s="46" t="s">
        <v>239</v>
      </c>
      <c r="F60" s="45">
        <v>0.3</v>
      </c>
      <c r="G60" s="45" t="s">
        <v>149</v>
      </c>
      <c r="H60" s="47">
        <v>33.119999999999997</v>
      </c>
      <c r="I60" s="47">
        <f>F60*H60</f>
        <v>9.9359999999999982</v>
      </c>
      <c r="J60" s="47">
        <f>TRUNC(I60*(1+$I$5),2)</f>
        <v>12.75</v>
      </c>
      <c r="K60" s="48"/>
      <c r="L60" s="48"/>
      <c r="M60" s="48"/>
      <c r="N60" s="48"/>
      <c r="O60" s="48"/>
      <c r="P60" s="48"/>
      <c r="Q60" s="48"/>
    </row>
    <row r="61" spans="2:17" s="49" customFormat="1" ht="22.5" customHeight="1" x14ac:dyDescent="0.3">
      <c r="B61" s="45"/>
      <c r="C61" s="45" t="s">
        <v>21</v>
      </c>
      <c r="D61" s="45" t="s">
        <v>240</v>
      </c>
      <c r="E61" s="46" t="s">
        <v>241</v>
      </c>
      <c r="F61" s="45">
        <v>0.3</v>
      </c>
      <c r="G61" s="45" t="s">
        <v>149</v>
      </c>
      <c r="H61" s="47">
        <v>22.71</v>
      </c>
      <c r="I61" s="47">
        <f t="shared" ref="I61:I62" si="35">F61*H61</f>
        <v>6.8129999999999997</v>
      </c>
      <c r="J61" s="47">
        <f t="shared" ref="J61:J62" si="36">TRUNC(I61*(1+$I$5),2)</f>
        <v>8.74</v>
      </c>
      <c r="K61" s="48"/>
      <c r="L61" s="48"/>
      <c r="M61" s="48"/>
      <c r="N61" s="48"/>
      <c r="O61" s="48"/>
      <c r="P61" s="48"/>
      <c r="Q61" s="48"/>
    </row>
    <row r="62" spans="2:17" s="49" customFormat="1" ht="20.399999999999999" customHeight="1" x14ac:dyDescent="0.3">
      <c r="B62" s="45"/>
      <c r="C62" s="45" t="s">
        <v>242</v>
      </c>
      <c r="D62" s="45"/>
      <c r="E62" s="46" t="s">
        <v>144</v>
      </c>
      <c r="F62" s="45">
        <v>1</v>
      </c>
      <c r="G62" s="45" t="s">
        <v>63</v>
      </c>
      <c r="H62" s="47">
        <v>0.31</v>
      </c>
      <c r="I62" s="47">
        <f t="shared" si="35"/>
        <v>0.31</v>
      </c>
      <c r="J62" s="47">
        <f t="shared" si="36"/>
        <v>0.39</v>
      </c>
      <c r="K62" s="48"/>
      <c r="L62" s="48"/>
      <c r="M62" s="48"/>
      <c r="N62" s="48"/>
      <c r="O62" s="48"/>
      <c r="P62" s="48"/>
      <c r="Q62" s="48"/>
    </row>
    <row r="63" spans="2:17" ht="20.25" customHeight="1" x14ac:dyDescent="0.3">
      <c r="B63" s="4"/>
      <c r="C63" s="4"/>
      <c r="D63" s="4"/>
      <c r="E63" s="5"/>
      <c r="F63" s="4"/>
      <c r="G63" s="4"/>
      <c r="H63" s="6"/>
      <c r="I63" s="6"/>
      <c r="J63" s="6"/>
      <c r="K63" s="1"/>
      <c r="L63" s="1"/>
      <c r="M63" s="1"/>
      <c r="N63" s="1"/>
      <c r="O63" s="1"/>
      <c r="P63" s="1"/>
      <c r="Q63" s="1"/>
    </row>
    <row r="64" spans="2:17" s="49" customFormat="1" ht="20.399999999999999" customHeight="1" x14ac:dyDescent="0.3">
      <c r="B64" s="45"/>
      <c r="C64" s="45" t="s">
        <v>51</v>
      </c>
      <c r="D64" s="45" t="s">
        <v>259</v>
      </c>
      <c r="E64" s="46" t="s">
        <v>251</v>
      </c>
      <c r="F64" s="45">
        <v>1</v>
      </c>
      <c r="G64" s="45" t="s">
        <v>63</v>
      </c>
      <c r="H64" s="47" t="s">
        <v>246</v>
      </c>
      <c r="I64" s="47">
        <f>I65+I66+I67</f>
        <v>2031.67</v>
      </c>
      <c r="J64" s="47">
        <f t="shared" ref="J64:J67" si="37">TRUNC(I64*(1+$I$5),2)</f>
        <v>2607.64</v>
      </c>
      <c r="K64" s="48"/>
      <c r="L64" s="48"/>
      <c r="M64" s="48"/>
      <c r="N64" s="48"/>
      <c r="O64" s="48"/>
      <c r="P64" s="48"/>
      <c r="Q64" s="48"/>
    </row>
    <row r="65" spans="2:17" s="49" customFormat="1" ht="22.5" customHeight="1" x14ac:dyDescent="0.3">
      <c r="B65" s="45"/>
      <c r="C65" s="45" t="s">
        <v>21</v>
      </c>
      <c r="D65" s="45" t="s">
        <v>238</v>
      </c>
      <c r="E65" s="46" t="s">
        <v>239</v>
      </c>
      <c r="F65" s="45">
        <v>2</v>
      </c>
      <c r="G65" s="45" t="s">
        <v>149</v>
      </c>
      <c r="H65" s="47">
        <v>33.119999999999997</v>
      </c>
      <c r="I65" s="47">
        <f>F65*H65</f>
        <v>66.239999999999995</v>
      </c>
      <c r="J65" s="47">
        <f>TRUNC(I65*(1+$I$5),2)</f>
        <v>85.01</v>
      </c>
      <c r="K65" s="48"/>
      <c r="L65" s="48"/>
      <c r="M65" s="48"/>
      <c r="N65" s="48"/>
      <c r="O65" s="48"/>
      <c r="P65" s="48"/>
      <c r="Q65" s="48"/>
    </row>
    <row r="66" spans="2:17" s="49" customFormat="1" ht="22.5" customHeight="1" x14ac:dyDescent="0.3">
      <c r="B66" s="45"/>
      <c r="C66" s="45" t="s">
        <v>21</v>
      </c>
      <c r="D66" s="45" t="s">
        <v>240</v>
      </c>
      <c r="E66" s="46" t="s">
        <v>241</v>
      </c>
      <c r="F66" s="45">
        <v>2</v>
      </c>
      <c r="G66" s="45" t="s">
        <v>149</v>
      </c>
      <c r="H66" s="47">
        <v>22.71</v>
      </c>
      <c r="I66" s="47">
        <f t="shared" ref="I66" si="38">F66*H66</f>
        <v>45.42</v>
      </c>
      <c r="J66" s="47">
        <f t="shared" ref="J66" si="39">TRUNC(I66*(1+$I$5),2)</f>
        <v>58.29</v>
      </c>
      <c r="K66" s="48"/>
      <c r="L66" s="48"/>
      <c r="M66" s="48"/>
      <c r="N66" s="48"/>
      <c r="O66" s="48"/>
      <c r="P66" s="48"/>
      <c r="Q66" s="48"/>
    </row>
    <row r="67" spans="2:17" s="57" customFormat="1" ht="20.25" customHeight="1" x14ac:dyDescent="0.3">
      <c r="B67" s="45"/>
      <c r="C67" s="55" t="s">
        <v>252</v>
      </c>
      <c r="D67" s="45">
        <v>10849</v>
      </c>
      <c r="E67" s="46" t="s">
        <v>253</v>
      </c>
      <c r="F67" s="45">
        <v>1</v>
      </c>
      <c r="G67" s="45" t="s">
        <v>63</v>
      </c>
      <c r="H67" s="47">
        <v>1920.01</v>
      </c>
      <c r="I67" s="47">
        <f>F67*H67</f>
        <v>1920.01</v>
      </c>
      <c r="J67" s="47">
        <f t="shared" si="37"/>
        <v>2464.33</v>
      </c>
      <c r="K67" s="56"/>
      <c r="L67" s="56"/>
      <c r="M67" s="56"/>
      <c r="N67" s="56"/>
      <c r="O67" s="56"/>
      <c r="P67" s="56"/>
      <c r="Q67" s="56"/>
    </row>
    <row r="68" spans="2:17" ht="20.399999999999999" customHeight="1" x14ac:dyDescent="0.3">
      <c r="B68" s="52"/>
      <c r="C68" s="52"/>
      <c r="D68" s="52"/>
      <c r="E68" s="53"/>
      <c r="F68" s="52"/>
      <c r="G68" s="52"/>
      <c r="H68" s="54"/>
      <c r="I68" s="54"/>
      <c r="J68" s="54"/>
      <c r="K68" s="1"/>
      <c r="L68" s="1"/>
      <c r="M68" s="1"/>
      <c r="N68" s="1"/>
      <c r="O68" s="1"/>
      <c r="P68" s="1"/>
      <c r="Q68" s="1"/>
    </row>
    <row r="69" spans="2:17" ht="20.399999999999999" customHeight="1" x14ac:dyDescent="0.3">
      <c r="B69" s="4"/>
      <c r="C69" s="4"/>
      <c r="D69" s="4"/>
      <c r="E69" s="5"/>
      <c r="F69" s="4"/>
      <c r="G69" s="4"/>
      <c r="H69" s="6"/>
      <c r="I69" s="6"/>
      <c r="J69" s="6"/>
      <c r="K69" s="1"/>
      <c r="L69" s="1"/>
      <c r="M69" s="1"/>
      <c r="N69" s="1"/>
      <c r="O69" s="1"/>
      <c r="P69" s="1"/>
      <c r="Q69" s="1"/>
    </row>
    <row r="70" spans="2:17" ht="20.399999999999999" customHeight="1" x14ac:dyDescent="0.3">
      <c r="B70" s="4"/>
      <c r="C70" s="4"/>
      <c r="D70" s="4"/>
      <c r="E70" s="5"/>
      <c r="F70" s="4"/>
      <c r="G70" s="4"/>
      <c r="H70" s="6"/>
      <c r="I70" s="6"/>
      <c r="J70" s="6"/>
      <c r="K70" s="1"/>
      <c r="L70" s="1"/>
      <c r="M70" s="1"/>
      <c r="N70" s="1"/>
      <c r="O70" s="1"/>
      <c r="P70" s="1"/>
      <c r="Q70" s="1"/>
    </row>
    <row r="71" spans="2:17" ht="20.399999999999999" customHeight="1" x14ac:dyDescent="0.3">
      <c r="B71" s="4"/>
      <c r="C71" s="4"/>
      <c r="D71" s="4"/>
      <c r="E71" s="5"/>
      <c r="F71" s="4"/>
      <c r="G71" s="4"/>
      <c r="H71" s="6"/>
      <c r="I71" s="6"/>
      <c r="J71" s="6"/>
      <c r="K71" s="1"/>
      <c r="L71" s="1"/>
      <c r="M71" s="1"/>
      <c r="N71" s="1"/>
      <c r="O71" s="1"/>
      <c r="P71" s="1"/>
      <c r="Q71" s="1"/>
    </row>
    <row r="72" spans="2:17" ht="20.399999999999999" customHeight="1" x14ac:dyDescent="0.3">
      <c r="B72" s="4"/>
      <c r="C72" s="4"/>
      <c r="D72" s="4"/>
      <c r="E72" s="5"/>
      <c r="F72" s="4"/>
      <c r="G72" s="4"/>
      <c r="H72" s="6"/>
      <c r="I72" s="6"/>
      <c r="J72" s="6"/>
      <c r="K72" s="1"/>
      <c r="L72" s="1"/>
      <c r="M72" s="1"/>
      <c r="N72" s="1"/>
      <c r="O72" s="1"/>
      <c r="P72" s="1"/>
      <c r="Q72" s="1"/>
    </row>
    <row r="73" spans="2:17" x14ac:dyDescent="0.3">
      <c r="B73" s="1"/>
      <c r="C73" s="1"/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</sheetData>
  <mergeCells count="5">
    <mergeCell ref="C2:I2"/>
    <mergeCell ref="C3:D3"/>
    <mergeCell ref="E3:I3"/>
    <mergeCell ref="C4:D4"/>
    <mergeCell ref="E4:I4"/>
  </mergeCells>
  <pageMargins left="0.511811024" right="0.511811024" top="0.78740157499999996" bottom="0.78740157499999996" header="0.31496062000000002" footer="0.31496062000000002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Planilha de Materiais e Serviço</vt:lpstr>
      <vt:lpstr>BDI</vt:lpstr>
      <vt:lpstr>Cronograma Físico Financeiro</vt:lpstr>
      <vt:lpstr>Composição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Rafael A Ricardo</dc:creator>
  <cp:keywords/>
  <dc:description/>
  <cp:lastModifiedBy>Cliente</cp:lastModifiedBy>
  <cp:revision/>
  <dcterms:created xsi:type="dcterms:W3CDTF">2015-06-05T18:19:34Z</dcterms:created>
  <dcterms:modified xsi:type="dcterms:W3CDTF">2025-12-08T13:42:39Z</dcterms:modified>
  <cp:category/>
  <cp:contentStatus/>
</cp:coreProperties>
</file>