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filterPrivacy="1" codeName="EstaPastaDeTrabalho" defaultThemeVersion="124226"/>
  <bookViews>
    <workbookView xWindow="-105" yWindow="-105" windowWidth="20730" windowHeight="11760" tabRatio="867"/>
  </bookViews>
  <sheets>
    <sheet name="ORÇAMENTO" sheetId="21" r:id="rId1"/>
    <sheet name="CRONOGRAMA" sheetId="8" r:id="rId2"/>
  </sheets>
  <externalReferences>
    <externalReference r:id="rId3"/>
  </externalReferences>
  <definedNames>
    <definedName name="_xlnm._FilterDatabase" localSheetId="0" hidden="1">ORÇAMENTO!$A$12:$I$224</definedName>
    <definedName name="_xlnm.Print_Area" localSheetId="1">CRONOGRAMA!$B$1:$P$55</definedName>
    <definedName name="_xlnm.Print_Area" localSheetId="0">ORÇAMENTO!$A$1:$I$226</definedName>
    <definedName name="AreaTeste" localSheetId="1">#REF!</definedName>
    <definedName name="AreaTeste" localSheetId="0">#REF!</definedName>
    <definedName name="AreaTeste">#REF!</definedName>
    <definedName name="AreaTeste2" localSheetId="1">#REF!</definedName>
    <definedName name="AreaTeste2" localSheetId="0">#REF!</definedName>
    <definedName name="AreaTeste2">#REF!</definedName>
    <definedName name="CélulaInicioPlanilha" localSheetId="1">#REF!</definedName>
    <definedName name="CélulaInicioPlanilha" localSheetId="0">#REF!</definedName>
    <definedName name="CélulaInicioPlanilha">#REF!</definedName>
    <definedName name="CélulaResumo" localSheetId="1">#REF!</definedName>
    <definedName name="CélulaResumo" localSheetId="0">#REF!</definedName>
    <definedName name="CélulaResumo">#REF!</definedName>
    <definedName name="CONCATENAR" hidden="1">CONCATENATE(#REF!," ",#REF!)</definedName>
    <definedName name="fdfd" localSheetId="0">#REF!</definedName>
    <definedName name="fdfd">#REF!</definedName>
    <definedName name="jfhdskjg" localSheetId="0">#REF!</definedName>
    <definedName name="jfhdskjg">#REF!</definedName>
    <definedName name="NCOMPOSICOES" hidden="1">15</definedName>
    <definedName name="NCOTACOES" hidden="1">13</definedName>
    <definedName name="ok" localSheetId="0">#REF!</definedName>
    <definedName name="ok">#REF!</definedName>
    <definedName name="orçamento" localSheetId="0">#REF!</definedName>
    <definedName name="orçamento">#REF!</definedName>
    <definedName name="TABELA">'[1]PLANILHA FONTE'!$B$1:$G$290</definedName>
    <definedName name="_xlnm.Print_Titles" localSheetId="1">CRONOGRAMA!$1:$9</definedName>
    <definedName name="_xlnm.Print_Titles" localSheetId="0">ORÇAMENTO!$1:$11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N92" i="21"/>
  <c r="N59"/>
  <c r="N224"/>
  <c r="K4"/>
  <c r="O37" i="8"/>
  <c r="N37"/>
  <c r="M37"/>
  <c r="L37"/>
  <c r="P34"/>
  <c r="O34"/>
  <c r="O31"/>
  <c r="N31"/>
  <c r="M31"/>
  <c r="L31"/>
  <c r="N28"/>
  <c r="N49" s="1"/>
  <c r="M28"/>
  <c r="M49" s="1"/>
  <c r="L28"/>
  <c r="L49" s="1"/>
  <c r="K28"/>
  <c r="K49" s="1"/>
  <c r="G13"/>
  <c r="F13"/>
  <c r="H61" i="21" l="1"/>
  <c r="I61" s="1"/>
  <c r="H66"/>
  <c r="H22"/>
  <c r="I22" s="1"/>
  <c r="H57"/>
  <c r="I57" s="1"/>
  <c r="H89"/>
  <c r="I89" s="1"/>
  <c r="H70"/>
  <c r="I70" s="1"/>
  <c r="H85"/>
  <c r="I85" s="1"/>
  <c r="H14"/>
  <c r="I14" s="1"/>
  <c r="H119"/>
  <c r="I119" s="1"/>
  <c r="H133"/>
  <c r="I133" s="1"/>
  <c r="H102"/>
  <c r="I102" s="1"/>
  <c r="H64"/>
  <c r="I64" s="1"/>
  <c r="H74"/>
  <c r="I74" s="1"/>
  <c r="H18"/>
  <c r="H42"/>
  <c r="H94"/>
  <c r="I94" s="1"/>
  <c r="H121"/>
  <c r="I121" s="1"/>
  <c r="H21"/>
  <c r="I21" s="1"/>
  <c r="H56"/>
  <c r="H65"/>
  <c r="H50"/>
  <c r="I50" s="1"/>
  <c r="H24"/>
  <c r="I24" s="1"/>
  <c r="H34"/>
  <c r="I34" s="1"/>
  <c r="H123"/>
  <c r="I123" s="1"/>
  <c r="H43"/>
  <c r="I43" s="1"/>
  <c r="H19"/>
  <c r="H27"/>
  <c r="I27" s="1"/>
  <c r="H100"/>
  <c r="I100" s="1"/>
  <c r="H53"/>
  <c r="I53" s="1"/>
  <c r="H105"/>
  <c r="I105" s="1"/>
  <c r="N46"/>
  <c r="N215"/>
  <c r="H87"/>
  <c r="I87" s="1"/>
  <c r="H142"/>
  <c r="I142" s="1"/>
  <c r="H31"/>
  <c r="H49"/>
  <c r="I49" s="1"/>
  <c r="H51"/>
  <c r="H35"/>
  <c r="I35" s="1"/>
  <c r="H40"/>
  <c r="I40" s="1"/>
  <c r="H68"/>
  <c r="H93"/>
  <c r="I93" s="1"/>
  <c r="H25"/>
  <c r="I25" s="1"/>
  <c r="H28"/>
  <c r="I28" s="1"/>
  <c r="H148"/>
  <c r="I148" s="1"/>
  <c r="H220"/>
  <c r="I220" s="1"/>
  <c r="H178"/>
  <c r="I178" s="1"/>
  <c r="H172"/>
  <c r="I172" s="1"/>
  <c r="H76"/>
  <c r="I76" s="1"/>
  <c r="H190"/>
  <c r="I190" s="1"/>
  <c r="H202"/>
  <c r="I202" s="1"/>
  <c r="H199"/>
  <c r="I199" s="1"/>
  <c r="H218"/>
  <c r="I218" s="1"/>
  <c r="H176"/>
  <c r="I176" s="1"/>
  <c r="H156"/>
  <c r="I156" s="1"/>
  <c r="H215"/>
  <c r="I215" s="1"/>
  <c r="H216"/>
  <c r="I216" s="1"/>
  <c r="H211"/>
  <c r="I211" s="1"/>
  <c r="H203"/>
  <c r="I203" s="1"/>
  <c r="H161"/>
  <c r="I161" s="1"/>
  <c r="H132"/>
  <c r="I132" s="1"/>
  <c r="H193"/>
  <c r="I193" s="1"/>
  <c r="H219"/>
  <c r="I219" s="1"/>
  <c r="H205"/>
  <c r="H201"/>
  <c r="I201" s="1"/>
  <c r="H158"/>
  <c r="I158" s="1"/>
  <c r="H128"/>
  <c r="I128" s="1"/>
  <c r="H181"/>
  <c r="H88"/>
  <c r="I88" s="1"/>
  <c r="H91"/>
  <c r="I91" s="1"/>
  <c r="H143"/>
  <c r="I143" s="1"/>
  <c r="H197"/>
  <c r="I197" s="1"/>
  <c r="H131"/>
  <c r="I131" s="1"/>
  <c r="H221"/>
  <c r="I221" s="1"/>
  <c r="H185"/>
  <c r="I185" s="1"/>
  <c r="H212"/>
  <c r="I212" s="1"/>
  <c r="H207"/>
  <c r="H189"/>
  <c r="H147"/>
  <c r="I147" s="1"/>
  <c r="H125"/>
  <c r="I125" s="1"/>
  <c r="H217"/>
  <c r="I217" s="1"/>
  <c r="H135"/>
  <c r="I135" s="1"/>
  <c r="H159"/>
  <c r="I159" s="1"/>
  <c r="H151"/>
  <c r="I151" s="1"/>
  <c r="H149"/>
  <c r="I149" s="1"/>
  <c r="H83"/>
  <c r="I83" s="1"/>
  <c r="H26"/>
  <c r="I26" s="1"/>
  <c r="H79"/>
  <c r="I79" s="1"/>
  <c r="H73"/>
  <c r="I73" s="1"/>
  <c r="H33"/>
  <c r="I33" s="1"/>
  <c r="H118"/>
  <c r="I118" s="1"/>
  <c r="H86"/>
  <c r="I86" s="1"/>
  <c r="H198"/>
  <c r="H140"/>
  <c r="I140" s="1"/>
  <c r="H173"/>
  <c r="I173" s="1"/>
  <c r="H204"/>
  <c r="I204" s="1"/>
  <c r="H141"/>
  <c r="I141" s="1"/>
  <c r="H78"/>
  <c r="I78" s="1"/>
  <c r="H63"/>
  <c r="H81"/>
  <c r="I81" s="1"/>
  <c r="H160"/>
  <c r="I160" s="1"/>
  <c r="H157"/>
  <c r="I157" s="1"/>
  <c r="H166"/>
  <c r="I166" s="1"/>
  <c r="H175"/>
  <c r="I175" s="1"/>
  <c r="H130"/>
  <c r="I130" s="1"/>
  <c r="H122"/>
  <c r="I122" s="1"/>
  <c r="H97"/>
  <c r="I97" s="1"/>
  <c r="H124"/>
  <c r="I124" s="1"/>
  <c r="H99"/>
  <c r="I99" s="1"/>
  <c r="H126"/>
  <c r="I126" s="1"/>
  <c r="H92"/>
  <c r="H214"/>
  <c r="I214" s="1"/>
  <c r="H177"/>
  <c r="I177" s="1"/>
  <c r="H153"/>
  <c r="I153" s="1"/>
  <c r="H82"/>
  <c r="I82" s="1"/>
  <c r="H109"/>
  <c r="I109" s="1"/>
  <c r="H46"/>
  <c r="I46" s="1"/>
  <c r="H52"/>
  <c r="H137"/>
  <c r="I137" s="1"/>
  <c r="H196"/>
  <c r="I196" s="1"/>
  <c r="H144"/>
  <c r="I144" s="1"/>
  <c r="H139"/>
  <c r="I139" s="1"/>
  <c r="H170"/>
  <c r="I170" s="1"/>
  <c r="H98"/>
  <c r="I98" s="1"/>
  <c r="H104"/>
  <c r="I104" s="1"/>
  <c r="H84"/>
  <c r="I84" s="1"/>
  <c r="H30"/>
  <c r="H75"/>
  <c r="I75" s="1"/>
  <c r="H116"/>
  <c r="I116" s="1"/>
  <c r="H47"/>
  <c r="I47" s="1"/>
  <c r="H32"/>
  <c r="H114"/>
  <c r="I114" s="1"/>
  <c r="H112"/>
  <c r="I112" s="1"/>
  <c r="H146"/>
  <c r="I146" s="1"/>
  <c r="H155"/>
  <c r="I155" s="1"/>
  <c r="H16"/>
  <c r="I16" s="1"/>
  <c r="H107"/>
  <c r="I107" s="1"/>
  <c r="H54"/>
  <c r="I54" s="1"/>
  <c r="H17"/>
  <c r="I17" s="1"/>
  <c r="H20"/>
  <c r="I20" s="1"/>
  <c r="H37"/>
  <c r="I37" s="1"/>
  <c r="H165"/>
  <c r="I165" s="1"/>
  <c r="H223"/>
  <c r="I223" s="1"/>
  <c r="H48"/>
  <c r="I48" s="1"/>
  <c r="H179"/>
  <c r="I179" s="1"/>
  <c r="H60"/>
  <c r="I60" s="1"/>
  <c r="H72"/>
  <c r="I72" s="1"/>
  <c r="H106"/>
  <c r="I106" s="1"/>
  <c r="H224"/>
  <c r="I224" s="1"/>
  <c r="H103"/>
  <c r="I103" s="1"/>
  <c r="H29"/>
  <c r="I29" s="1"/>
  <c r="H120"/>
  <c r="I120" s="1"/>
  <c r="H15"/>
  <c r="I15" s="1"/>
  <c r="H77"/>
  <c r="I77" s="1"/>
  <c r="H90"/>
  <c r="I90" s="1"/>
  <c r="H23"/>
  <c r="I23" s="1"/>
  <c r="H108"/>
  <c r="I108" s="1"/>
  <c r="H71"/>
  <c r="H59"/>
  <c r="I59" s="1"/>
  <c r="H167"/>
  <c r="I167" s="1"/>
  <c r="H110"/>
  <c r="I110" s="1"/>
  <c r="H127"/>
  <c r="I127" s="1"/>
  <c r="H67"/>
  <c r="I67" s="1"/>
  <c r="H96"/>
  <c r="I96" s="1"/>
  <c r="H55"/>
  <c r="I55" s="1"/>
  <c r="H45"/>
  <c r="H171"/>
  <c r="I171" s="1"/>
  <c r="H187"/>
  <c r="I187" s="1"/>
  <c r="H101"/>
  <c r="I101" s="1"/>
  <c r="H136"/>
  <c r="I136" s="1"/>
  <c r="H182"/>
  <c r="H194"/>
  <c r="I194" s="1"/>
  <c r="H150"/>
  <c r="I150" s="1"/>
  <c r="N222"/>
  <c r="H38"/>
  <c r="I38" s="1"/>
  <c r="H113"/>
  <c r="I113" s="1"/>
  <c r="H134"/>
  <c r="I134" s="1"/>
  <c r="H210"/>
  <c r="I210" s="1"/>
  <c r="H41"/>
  <c r="I41" s="1"/>
  <c r="H163"/>
  <c r="I163" s="1"/>
  <c r="H183"/>
  <c r="H117"/>
  <c r="I117" s="1"/>
  <c r="H188"/>
  <c r="I188" s="1"/>
  <c r="H168"/>
  <c r="I168" s="1"/>
  <c r="N223"/>
  <c r="H138"/>
  <c r="I138" s="1"/>
  <c r="H62"/>
  <c r="H186"/>
  <c r="I186" s="1"/>
  <c r="H200"/>
  <c r="I200" s="1"/>
  <c r="H129"/>
  <c r="I129" s="1"/>
  <c r="H164"/>
  <c r="I164" s="1"/>
  <c r="H169"/>
  <c r="I169" s="1"/>
  <c r="H192"/>
  <c r="I192" s="1"/>
  <c r="H145"/>
  <c r="I145" s="1"/>
  <c r="H154"/>
  <c r="I154" s="1"/>
  <c r="H115"/>
  <c r="I115" s="1"/>
  <c r="H162"/>
  <c r="I162" s="1"/>
  <c r="H174"/>
  <c r="I174" s="1"/>
  <c r="H111"/>
  <c r="I111" s="1"/>
  <c r="H184"/>
  <c r="I184" s="1"/>
  <c r="H222"/>
  <c r="I222" s="1"/>
  <c r="H208"/>
  <c r="I208" s="1"/>
  <c r="H195"/>
  <c r="I195" s="1"/>
  <c r="H206"/>
  <c r="I206" s="1"/>
  <c r="I213" l="1"/>
  <c r="I51"/>
  <c r="I152"/>
  <c r="I95"/>
  <c r="I66"/>
  <c r="I182"/>
  <c r="I92"/>
  <c r="I56"/>
  <c r="I32"/>
  <c r="I205"/>
  <c r="I52"/>
  <c r="I62"/>
  <c r="I30"/>
  <c r="I45"/>
  <c r="I19"/>
  <c r="I209"/>
  <c r="I65"/>
  <c r="I18"/>
  <c r="I183"/>
  <c r="I42"/>
  <c r="I181"/>
  <c r="I71"/>
  <c r="I69" s="1"/>
  <c r="I207"/>
  <c r="I198"/>
  <c r="I68"/>
  <c r="I189"/>
  <c r="I31"/>
  <c r="I191" l="1"/>
  <c r="I44"/>
  <c r="I63"/>
  <c r="I229" s="1"/>
  <c r="I80"/>
  <c r="I12"/>
  <c r="I180"/>
  <c r="I39"/>
  <c r="I58" l="1"/>
  <c r="K229"/>
  <c r="I226" l="1"/>
  <c r="I231" l="1"/>
  <c r="Q44" i="8" l="1"/>
  <c r="Q38"/>
  <c r="Q26"/>
  <c r="Q41" l="1"/>
  <c r="Q35"/>
  <c r="Q32"/>
  <c r="Q29" l="1"/>
  <c r="Q23"/>
  <c r="Q20"/>
  <c r="Q11" l="1"/>
  <c r="Q14"/>
  <c r="Q17"/>
  <c r="R55" l="1"/>
  <c r="R57" s="1"/>
  <c r="P43" l="1"/>
  <c r="Q43" s="1"/>
  <c r="P40"/>
  <c r="Q40" l="1"/>
  <c r="E10"/>
  <c r="Q10" s="1"/>
  <c r="J22"/>
  <c r="J49" s="1"/>
  <c r="I22"/>
  <c r="I49" s="1"/>
  <c r="E13"/>
  <c r="Q37" l="1"/>
  <c r="Q22"/>
  <c r="Q34"/>
  <c r="Q28"/>
  <c r="Q31"/>
  <c r="Q13"/>
  <c r="O25" l="1"/>
  <c r="O49" s="1"/>
  <c r="P25"/>
  <c r="P49" s="1"/>
  <c r="Q25" l="1"/>
  <c r="F16" l="1"/>
  <c r="F49" s="1"/>
  <c r="H16"/>
  <c r="G16"/>
  <c r="E16"/>
  <c r="Q16" l="1"/>
  <c r="E49"/>
  <c r="E52" s="1"/>
  <c r="F52" l="1"/>
  <c r="G19" l="1"/>
  <c r="G49" s="1"/>
  <c r="G52" s="1"/>
  <c r="H19" l="1"/>
  <c r="H49" s="1"/>
  <c r="H52" s="1"/>
  <c r="I52" s="1"/>
  <c r="J52" s="1"/>
  <c r="K52" s="1"/>
  <c r="K53" l="1"/>
  <c r="L52"/>
  <c r="J50"/>
  <c r="I50"/>
  <c r="N50"/>
  <c r="M50"/>
  <c r="P50"/>
  <c r="G50"/>
  <c r="K50"/>
  <c r="O50"/>
  <c r="L50"/>
  <c r="H50"/>
  <c r="G53"/>
  <c r="H53"/>
  <c r="I53"/>
  <c r="J53"/>
  <c r="E53"/>
  <c r="F50"/>
  <c r="E50"/>
  <c r="F53"/>
  <c r="E55"/>
  <c r="S55" s="1"/>
  <c r="Q19"/>
  <c r="Q49"/>
  <c r="M52" l="1"/>
  <c r="L53"/>
  <c r="Q50"/>
  <c r="M53" l="1"/>
  <c r="N52"/>
  <c r="N53" l="1"/>
  <c r="O52"/>
  <c r="O53" l="1"/>
  <c r="P52"/>
  <c r="P53" s="1"/>
</calcChain>
</file>

<file path=xl/sharedStrings.xml><?xml version="1.0" encoding="utf-8"?>
<sst xmlns="http://schemas.openxmlformats.org/spreadsheetml/2006/main" count="924" uniqueCount="511">
  <si>
    <t>ITEM</t>
  </si>
  <si>
    <t>DESCRIÇÃO</t>
  </si>
  <si>
    <t>UN.</t>
  </si>
  <si>
    <t>TOTAL</t>
  </si>
  <si>
    <t>1.0</t>
  </si>
  <si>
    <t>1.1</t>
  </si>
  <si>
    <t>m²</t>
  </si>
  <si>
    <t>2.0</t>
  </si>
  <si>
    <t>3.0</t>
  </si>
  <si>
    <t>CÓDIGO</t>
  </si>
  <si>
    <t>PLANILHA ORÇAMENTÁRIA</t>
  </si>
  <si>
    <t>QUANTIDADE</t>
  </si>
  <si>
    <t>ETAPA</t>
  </si>
  <si>
    <t>SERVIÇO</t>
  </si>
  <si>
    <t>TOTAL ETAPA (R$)</t>
  </si>
  <si>
    <t xml:space="preserve">TOTAIS PARCIAIS </t>
  </si>
  <si>
    <t xml:space="preserve">TOTAIS ACUMULADOS </t>
  </si>
  <si>
    <t xml:space="preserve">TOTAL GERAL </t>
  </si>
  <si>
    <t>BDI c/ CPRB</t>
  </si>
  <si>
    <t>VALOR TOTAL</t>
  </si>
  <si>
    <t>CRONOGRAMA FÍSICO-FINANCEIRO</t>
  </si>
  <si>
    <t>TABELA</t>
  </si>
  <si>
    <t>VALOR UNITÁRIO C/BDI</t>
  </si>
  <si>
    <t>BDI s/ CPRB</t>
  </si>
  <si>
    <t>MÊS / DESEMBOLSO</t>
  </si>
  <si>
    <t>1º MÊS</t>
  </si>
  <si>
    <t>2º MÊS</t>
  </si>
  <si>
    <t>3º MÊS</t>
  </si>
  <si>
    <t>COMPOSIÇÃO</t>
  </si>
  <si>
    <t>SINAPI</t>
  </si>
  <si>
    <t>PAREDES E REVESTIMENTOS</t>
  </si>
  <si>
    <t>VALOR UNITÁRIO S/BDI, SEM DES.</t>
  </si>
  <si>
    <t>und</t>
  </si>
  <si>
    <t>SEM DESONERAÇÃO</t>
  </si>
  <si>
    <t>TRABALHOS EM TERRA</t>
  </si>
  <si>
    <t>INFRAESTRUTURA E ESTRUTURA</t>
  </si>
  <si>
    <t>SERVIÇO PREELIMINARES</t>
  </si>
  <si>
    <t>2.1</t>
  </si>
  <si>
    <t>2.2</t>
  </si>
  <si>
    <t>4º MÊS</t>
  </si>
  <si>
    <t>5º MÊS</t>
  </si>
  <si>
    <t>PISOS</t>
  </si>
  <si>
    <t>3.1</t>
  </si>
  <si>
    <t>4.1</t>
  </si>
  <si>
    <t>4.0</t>
  </si>
  <si>
    <t>4.2</t>
  </si>
  <si>
    <t>4.3</t>
  </si>
  <si>
    <t>5.0</t>
  </si>
  <si>
    <t>5.1</t>
  </si>
  <si>
    <t>6.0</t>
  </si>
  <si>
    <t>6.1</t>
  </si>
  <si>
    <t>6.2</t>
  </si>
  <si>
    <t>H</t>
  </si>
  <si>
    <t>KG</t>
  </si>
  <si>
    <t>INSTALAÇÕES ELÉTRICAS</t>
  </si>
  <si>
    <t>HASTE DE ATERRAMENTO, DIÂMETRO 5/8", COM 3 METROS - FORNECIMENTO E INSTALAÇÃO. AF_08/2023</t>
  </si>
  <si>
    <t>3.2</t>
  </si>
  <si>
    <t>M</t>
  </si>
  <si>
    <t>UN</t>
  </si>
  <si>
    <t>ESCAVAÇÃO MANUAL PARA BLOCO DE COROAMENTO OU SAPATA (INCLUINDO ESCAVAÇÃO PARA COLOCAÇÃO DE FÔRMAS). AF_01/2024</t>
  </si>
  <si>
    <t>CONCRETO FCK = 25MPA, TRAÇO 1:2,3:2,7 (EM MASSA SECA DE CIMENTO/ AREIA MÉDIA/ BRITA 1) - PREPARO MECÂNICO COM BETONEIRA 400 L. AF_05/2021</t>
  </si>
  <si>
    <t>5.5</t>
  </si>
  <si>
    <t>FORNECIMENTO E INSTALAÇÃO DE PLACA DE OBRA COM CHAPA GALVANIZADA E ESTRUTURA DE MADEIRA. AF_03/2022_PS</t>
  </si>
  <si>
    <t>ALVENARIA DE VEDAÇÃO DE BLOCOS CERÂMICOS FURADOS NA VERTICAL DE 19X19X39 CM (ESPESSURA 19 CM) E ARGAMASSA DE ASSENTAMENTO COM PREPARO EM BETONEIRA. AF_12/2021</t>
  </si>
  <si>
    <t>INSTALAÇÕES HIDROSSANITÁRIAS</t>
  </si>
  <si>
    <t>PAISAGISMO</t>
  </si>
  <si>
    <t>7.0</t>
  </si>
  <si>
    <t>ASSENTAMENTO DE GUIA (MEIO-FIO) EM TRECHO RETO, CONFECCIONADA EM CONCRETO PRÉ-FABRICADO, DIMENSÕES 39X6,5X6,5X19 CM (COMPRIMENTO X BASE INFERIOR X BASE SUPERIOR X ALTURA), PARA DELIMITAÇÃO DE JARDINS, PRAÇAS OU PASSEIOS. AF_01/2024</t>
  </si>
  <si>
    <t>3.3</t>
  </si>
  <si>
    <t>9.0</t>
  </si>
  <si>
    <t>9.1</t>
  </si>
  <si>
    <t>9.2</t>
  </si>
  <si>
    <t>9.3</t>
  </si>
  <si>
    <t>PINTURA</t>
  </si>
  <si>
    <t>PLANTIO DE GRAMA ESMERALDA OU SÃO CARLOS OU CURITIBANA, EM PLACAS. AF_07/2024</t>
  </si>
  <si>
    <t>APLICAÇÃO DE LONA PLÁSTICA PARA EXECUÇÃO DE PAVIMENTOS DE CONCRETO. AF_04/2022</t>
  </si>
  <si>
    <t>APLICAÇÃO MANUAL DE MASSA ACRÍLICA EM PAREDES EXTERNAS DE CASAS, UMA DEMÃO. AF_03/2024</t>
  </si>
  <si>
    <t>PINTURA LÁTEX ACRÍLICA PREMIUM, APLICAÇÃO MANUAL EM PAREDES, DUAS DEMÃOS. AF_04/2023</t>
  </si>
  <si>
    <t>3.4</t>
  </si>
  <si>
    <t>3.5</t>
  </si>
  <si>
    <t>7.1</t>
  </si>
  <si>
    <t>7.2</t>
  </si>
  <si>
    <t>7.3</t>
  </si>
  <si>
    <t>8.0</t>
  </si>
  <si>
    <t>8.1</t>
  </si>
  <si>
    <t>8.2</t>
  </si>
  <si>
    <t>8.3</t>
  </si>
  <si>
    <t>REATERRO MANUAL DE VALAS, COM PLACA VIBRATÓRIA. AF_08/2023</t>
  </si>
  <si>
    <t>CAIXA DE INSPEÇÃO PARA ATERRAMENTO, CIRCULAR, EM POLIETILENO, DIÂMETRO INTERNO = 0,3 M. AF_12/2020</t>
  </si>
  <si>
    <t>TAPUME COM TELHA METÁLICA. AF_03/2024</t>
  </si>
  <si>
    <t>ADMINISTRAÇÃO LOCAL DE OBRA</t>
  </si>
  <si>
    <t>1.3</t>
  </si>
  <si>
    <t>1.4</t>
  </si>
  <si>
    <t>ENCARREGADO GERAL COM ENCARGOS COMPLEMENTARES</t>
  </si>
  <si>
    <t>3.6</t>
  </si>
  <si>
    <t>3.7</t>
  </si>
  <si>
    <t>ASSENTAMENTO E FORNECIMENTO DE CURVA PVC PBA, JE, PB, 45 GRAUS, DN 100 / DE 110 MM, PARA REDE AGUA, JUNTA ELÁSTICA INTEGRADA, INSTALADO EM LOCAL COM NÍVEL ALTO DE INTERFERÊNCIAS (INCLUI FORNECIMENTO). AF_05/2024</t>
  </si>
  <si>
    <t>M2</t>
  </si>
  <si>
    <t>M3</t>
  </si>
  <si>
    <t>TELHAMENTO COM TELHA ONDULADA DE FIBROCIMENTO E = 6 MM, COM RECOBRIMENTO LATERAL DE 1 1/4 DE ONDA PARA TELHADO COM INCLINAÇÃO MÁXIMA DE 10°, COM ATÉ 2 ÁGUAS, INCLUSO IÇAMENTO. AF_07/2019</t>
  </si>
  <si>
    <t>RUFO EM FIBROCIMENTO PARA TELHA ONDULADA E = 6 MM, ABA DE 26 CM, INCLUSO TRANSPORTE VERTICAL, EXCETO CONTRARRUFO. AF_07/2019</t>
  </si>
  <si>
    <t>CALHA EM CHAPA DE AÇO GALVANIZADO NÚMERO 24, DESENVOLVIMENTO DE 33 CM, INCLUSO TRANSPORTE VERTICAL. AF_07/2019</t>
  </si>
  <si>
    <t>RUFO EM CHAPA DE AÇO GALVANIZADO NÚMERO 24, CORTE DE 25 CM, INCLUSO TRANSPORTE VERTICAL. AF_07/2019</t>
  </si>
  <si>
    <t>FECHADURA DE EMBUTIR COM CILINDRO, EXTERNA, COMPLETA, ACABAMENTO PADRÃO MÉDIO, INCLUSO EXECUÇÃO DE FURO - FORNECIMENTO E INSTALAÇÃO. AF_12/2019</t>
  </si>
  <si>
    <t>KIT DE PORTA DE MADEIRA PARA PINTURA, SEMI-OCA (LEVE OU MÉDIA), PADRÃO MÉDIO, 70X210CM, ESPESSURA DE 3,5CM, ITENS INCLUSOS: DOBRADIÇAS, MONTAGEM E INSTALAÇÃO DO BATENTE, FECHADURA COM EXECUÇÃO DO FURO - FORNECIMENTO E INSTALAÇÃO. AF_12/2019</t>
  </si>
  <si>
    <t>KIT DE PORTA DE MADEIRA PARA PINTURA, SEMI-OCA (LEVE OU MÉDIA), PADRÃO MÉDIO, 80X210CM, ESPESSURA DE 3,5CM, ITENS INCLUSOS: DOBRADIÇAS, MONTAGEM E INSTALAÇÃO DO BATENTE, FECHADURA COM EXECUÇÃO DO FURO - FORNECIMENTO E INSTALAÇÃO. AF_12/2019</t>
  </si>
  <si>
    <t>KIT DE PORTA DE MADEIRA PARA PINTURA, SEMI-OCA (LEVE OU MÉDIA), PADRÃO MÉDIO, 90X210CM, ESPESSURA DE 3,5CM, ITENS INCLUSOS: DOBRADIÇAS, MONTAGEM E INSTALAÇÃO DO BATENTE, FECHADURA COM EXECUÇÃO DO FURO - FORNECIMENTO E INSTALAÇÃO. AF_12/2019</t>
  </si>
  <si>
    <t>PORTA DE FERRO, DE ABRIR, TIPO GRADE COM CHAPA, COM GUARNIÇÕES. AF_12/2019</t>
  </si>
  <si>
    <t>PORTA CORTA-FOGO 90X210X4CM - FORNECIMENTO E INSTALAÇÃO. AF_12/2019</t>
  </si>
  <si>
    <t>PORTA EM ALUMÍNIO DE ABRIR TIPO VENEZIANA COM GUARNIÇÃO, FIXAÇÃO COM PARAFUSOS - FORNECIMENTO E INSTALAÇÃO. AF_12/2019</t>
  </si>
  <si>
    <t>LASTRO DE CONCRETO MAGRO, APLICADO EM PISOS, LAJES SOBRE SOLO OU RADIERS, ESPESSURA DE 5 CM. AF_01/2024</t>
  </si>
  <si>
    <t>MONTAGEM E DESMONTAGEM DE FÔRMA DE PILARES RETANGULARES E ESTRUTURAS SIMILARES, PÉ-DIREITO SIMPLES, EM CHAPA DE MADEIRA COMPENSADA PLASTIFICADA, 12 UTILIZAÇÕES. AF_09/2020</t>
  </si>
  <si>
    <t>MONTAGEM E DESMONTAGEM DE FÔRMA DE VIGA, ESCORAMENTO COM GARFO DE MADEIRA, PÉ-DIREITO SIMPLES, EM CHAPA DE MADEIRA PLASTIFICADA, 18 UTILIZAÇÕES. AF_09/2020</t>
  </si>
  <si>
    <t>FABRICAÇÃO, MONTAGEM E DESMONTAGEM DE FÔRMA PARA SAPATA, EM MADEIRA SERRADA, E=25 MM, 4 UTILIZAÇÕES. AF_01/2024</t>
  </si>
  <si>
    <t>FABRICAÇÃO, MONTAGEM E DESMONTAGEM DE FÔRMA PARA VIGA BALDRAME, EM CHAPA DE MADEIRA COMPENSADA RESINADA, E=17 MM, 4 UTILIZAÇÕES. AF_01/2024</t>
  </si>
  <si>
    <t>FABRICAÇÃO, MONTAGEM E DESMONTAGEM DE FÔRMA PARA SAPATA CORRIDA, EM MADEIRA SERRADA, E=25 MM, 4 UTILIZAÇÕES. AF_01/2024</t>
  </si>
  <si>
    <t>ARMAÇÃO DE PILAR OU VIGA DE ESTRUTURA CONVENCIONAL DE CONCRETO ARMADO UTILIZANDO AÇO CA-60 DE 5,0 MM - MONTAGEM. AF_06/2022</t>
  </si>
  <si>
    <t>ARMAÇÃO DE PILAR OU VIGA DE ESTRUTURA CONVENCIONAL DE CONCRETO ARMADO UTILIZANDO AÇO CA-50 DE 8,0 MM - MONTAGEM. AF_06/2022</t>
  </si>
  <si>
    <t>ARMAÇÃO DE PILAR OU VIGA DE ESTRUTURA CONVENCIONAL DE CONCRETO ARMADO UTILIZANDO AÇO CA-50 DE 10,0 MM - MONTAGEM. AF_06/2022</t>
  </si>
  <si>
    <t>ARMAÇÃO DE SAPATA ISOLADA, VIGA BALDRAME E SAPATA CORRIDA UTILIZANDO AÇO CA-50 DE 6,3 MM - MONTAGEM. AF_01/2024</t>
  </si>
  <si>
    <t>GRAUTEAMENTO VERTICAL EM ALVENARIA ESTRUTURAL. AF_09/2021</t>
  </si>
  <si>
    <t>ARMAÇÃO DE SAPATA ISOLADA, VIGA BALDRAME E SAPATA CORRIDA UTILIZANDO AÇO CA-60 DE 5 MM - MONTAGEM. AF_01/2024</t>
  </si>
  <si>
    <t>VERGA PRÉ-MOLDADA COM ATÉ 1,5 M DE VÃO, ESPESSURA DE *10* CM. AF_03/2024</t>
  </si>
  <si>
    <t>IMPERMEABILIZAÇÃO DE SUPERFÍCIE COM MANTA ASFÁLTICA, DUAS CAMADAS, INCLUSIVE APLICAÇÃO DE PRIMER ASFÁLTICO, E=3MM E E=4MM. AF_09/2023</t>
  </si>
  <si>
    <t>IMPERMEABILIZAÇÃO DE SUPERFÍCIE COM EMULSÃO ASFÁLTICA, 2 DEMÃOS. AF_09/2023</t>
  </si>
  <si>
    <t>ELETRODUTO FLEXÍVEL CORRUGADO, PVC, DN 25 MM (3/4"), PARA CIRCUITOS TERMINAIS, INSTALADO EM PAREDE - FORNECIMENTO E INSTALAÇÃO. AF_03/2023</t>
  </si>
  <si>
    <t>ELETRODUTO RÍGIDO ROSCÁVEL, PVC, DN 25 MM (3/4"), PARA CIRCUITOS TERMINAIS, INSTALADO EM PAREDE - FORNECIMENTO E INSTALAÇÃO. AF_03/2023</t>
  </si>
  <si>
    <t>ELETRODUTO RÍGIDO ROSCÁVEL, PVC, DN 32 MM (1"), PARA CIRCUITOS TERMINAIS, INSTALADO EM PAREDE - FORNECIMENTO E INSTALAÇÃO. AF_03/2023</t>
  </si>
  <si>
    <t>ELETRODUTO RÍGIDO ROSCÁVEL, PVC, DN 50 MM (1 1/2"), PARA REDE ENTERRADA DE DISTRIBUIÇÃO DE ENERGIA ELÉTRICA - FORNECIMENTO E INSTALAÇÃO. AF_12/2021</t>
  </si>
  <si>
    <t>ELETRODUTO RÍGIDO ROSCÁVEL, PVC, DN 85 MM (3"), PARA REDE ENTERRADA DE DISTRIBUIÇÃO DE ENERGIA ELÉTRICA - FORNECIMENTO E INSTALAÇÃO. AF_12/2021</t>
  </si>
  <si>
    <t>ELETRODUTO FLEXÍVEL CORRUGADO, PEAD, DN 90 (3"), PARA REDE ENTERRADA DE DISTRIBUIÇÃO DE ENERGIA ELÉTRICA - FORNECIMENTO E INSTALAÇÃO. AF_12/2021</t>
  </si>
  <si>
    <t>LUVA PARA ELETRODUTO, PVC, ROSCÁVEL, DN 25 MM (3/4"), PARA CIRCUITOS TERMINAIS, INSTALADA EM FORRO - FORNECIMENTO E INSTALAÇÃO. AF_03/2023</t>
  </si>
  <si>
    <t>LUVA PARA ELETRODUTO, PVC, ROSCÁVEL, DN 32 MM (1"), PARA CIRCUITOS TERMINAIS, INSTALADA EM LAJE - FORNECIMENTO E INSTALAÇÃO. AF_03/2023</t>
  </si>
  <si>
    <t>CURVA 90 GRAUS PARA ELETRODUTO, PVC, ROSCÁVEL, DN 25 MM (3/4"), PARA CIRCUITOS TERMINAIS, INSTALADA EM FORRO - FORNECIMENTO E INSTALAÇÃO. AF_03/2023</t>
  </si>
  <si>
    <t>CURVA 90 GRAUS PARA ELETRODUTO, PVC, ROSCÁVEL, DN 32 MM (1"), PARA CIRCUITOS TERMINAIS, INSTALADA EM FORRO - FORNECIMENTO E INSTALAÇÃO. AF_03/2023</t>
  </si>
  <si>
    <t>LUVA PARA ELETRODUTO, PVC, ROSCÁVEL, DN 50 MM (1 1/2"), PARA REDE ENTERRADA DE DISTRIBUIÇÃO DE ENERGIA ELÉTRICA - FORNECIMENTO E INSTALAÇÃO. AF_12/2021</t>
  </si>
  <si>
    <t>CURVA 90 GRAUS PARA ELETRODUTO, PVC, ROSCÁVEL, DN 50 MM (1 1/2"), PARA REDE ENTERRADA DE DISTRIBUIÇÃO DE ENERGIA ELÉTRICA - FORNECIMENTO E INSTALAÇÃO. AF_12/2021</t>
  </si>
  <si>
    <t>CURVA 90 GRAUS PARA ELETRODUTO, PVC, ROSCÁVEL, DN 85 MM (3"), PARA REDE ENTERRADA DE DISTRIBUIÇÃO DE ENERGIA ELÉTRICA - FORNECIMENTO E INSTALAÇÃO. AF_12/2021</t>
  </si>
  <si>
    <t>CABO DE COBRE FLEXÍVEL ISOLADO, 1,5 MM², ANTI-CHAMA 450/750 V, PARA CIRCUITOS TERMINAIS - FORNECIMENTO E INSTALAÇÃO. AF_03/2023</t>
  </si>
  <si>
    <t>CABO DE COBRE FLEXÍVEL ISOLADO, 2,5 MM², ANTI-CHAMA 450/750 V, PARA CIRCUITOS TERMINAIS - FORNECIMENTO E INSTALAÇÃO. AF_03/2023</t>
  </si>
  <si>
    <t>CABO DE COBRE FLEXÍVEL ISOLADO, 4 MM², ANTI-CHAMA 450/750 V, PARA CIRCUITOS TERMINAIS - FORNECIMENTO E INSTALAÇÃO. AF_03/2023</t>
  </si>
  <si>
    <t>CABO DE COBRE FLEXÍVEL ISOLADO, 16 MM², ANTI-CHAMA 0,6/1,0 KV, PARA CIRCUITOS TERMINAIS - FORNECIMENTO E INSTALAÇÃO. AF_03/2023</t>
  </si>
  <si>
    <t>CABO DE COBRE FLEXÍVEL ISOLADO, 150 MM², ANTI-CHAMA 0,6/1,0 KV, PARA REDE ENTERRADA DE DISTRIBUIÇÃO DE ENERGIA ELÉTRICA - FORNECIMENTO E INSTALAÇÃO. AF_12/2021</t>
  </si>
  <si>
    <t>CONDULETE DE ALUMÍNIO, TIPO X, PARA ELETRODUTO DE AÇO GALVANIZADO DN 20 MM (3/4''), APARENTE - FORNECIMENTO E INSTALAÇÃO. AF_10/2022</t>
  </si>
  <si>
    <t>CONDULETE DE ALUMÍNIO, TIPO X, PARA ELETRODUTO DE AÇO GALVANIZADO DN 25 MM (1''), APARENTE - FORNECIMENTO E INSTALAÇÃO. AF_10/2022</t>
  </si>
  <si>
    <t>INTERRUPTOR SIMPLES (3 MÓDULOS) COM INTERRUPTOR PARALELO (1 MÓDULO), 10A/250V, INCLUINDO SUPORTE E PLACA - FORNECIMENTO E INSTALAÇÃO. AF_03/2023</t>
  </si>
  <si>
    <t>TOMADA BAIXA DE EMBUTIR (2 MÓDULOS), 2P+T 10 A, INCLUINDO SUPORTE E PLACA - FORNECIMENTO E INSTALAÇÃO. AF_03/2023</t>
  </si>
  <si>
    <t>INTERRUPTOR SIMPLES (2 MÓDULOS) COM 1 TOMADA DE EMBUTIR 2P+T 10 A, INCLUINDO SUPORTE E PLACA - FORNECIMENTO E INSTALAÇÃO. AF_03/2023</t>
  </si>
  <si>
    <t>INTERRUPTOR SIMPLES (1 MÓDULO), INTERRUPTOR PARALELO (1 MÓDULO) E 1 TOMADA DE EMBUTIR 2P+T 10 A, INCLUINDO SUPORTE E PLACA - FORNECIMENTO E INSTALAÇÃO. AF_03/2023</t>
  </si>
  <si>
    <t>HASTE DE ATERRAMENTO, DIÂMETRO 3/4", COM 3 METROS - FORNECIMENTO E INSTALAÇÃO. AF_08/2023</t>
  </si>
  <si>
    <t>CONECTOR GRAMPO METÁLICO TIPO OLHAL, PARA SPDA, PARA HASTE DE ATERRAMENTO DE 3/4'' E CABOS DE 10 A 50 MM2 - FORNECIMENTO E INSTALAÇÃO. AF_08/2023</t>
  </si>
  <si>
    <t>TUBO, PVC, SOLDÁVEL, DE 25MM, INSTALADO EM PRUMADA DE ÁGUA - FORNECIMENTO E INSTALAÇÃO. AF_06/2022</t>
  </si>
  <si>
    <t>TUBO PVC, SÉRIE R, ÁGUA PLUVIAL, DN 100 MM, FORNECIDO E INSTALADO EM RAMAL DE ENCAMINHAMENTO. AF_06/2022</t>
  </si>
  <si>
    <t>TUBO PVC, SÉRIE R, ÁGUA PLUVIAL, DN 75 MM, FORNECIDO E INSTALADO EM CONDUTORES VERTICAIS DE ÁGUAS PLUVIAIS. AF_06/2022</t>
  </si>
  <si>
    <t>JOELHO 90 GRAUS, PVC, SERIE R, ÁGUA PLUVIAL, DN 75 MM, JUNTA ELÁSTICA, FORNECIDO E INSTALADO EM CONDUTORES VERTICAIS DE ÁGUAS PLUVIAIS. AF_06/2022</t>
  </si>
  <si>
    <t>CAIXA ENTERRADA HIDRÁULICA RETANGULAR, EM ALVENARIA COM BLOCOS DE CONCRETO, DIMENSÕES INTERNAS: 0,6X0,6X0,6 M PARA REDE DE ESGOTO. AF_12/2020</t>
  </si>
  <si>
    <t>CAIXA D´ÁGUA EM POLIÉSTER REFORÇADO COM FIBRA DE VIDRO, 5000 LITROS - FORNECIMENTO E INSTALAÇÃO. AF_06/2021</t>
  </si>
  <si>
    <t>RALO SIFONADO REDONDO, PVC, DN 100 X 40 MM, JUNTA SOLDÁVEL, FORNECIDO E INSTALADO EM RAMAL DE DESCARGA OU EM RAMAL DE ESGOTO SANITÁRIO. AF_08/2022</t>
  </si>
  <si>
    <t>CUBA DE EMBUTIR DE AÇO INOXIDÁVEL MÉDIA, INCLUSO VÁLVULA TIPO AMERICANA E SIFÃO TIPO GARRAFA EM METAL CROMADO - FORNECIMENTO E INSTALAÇÃO. AF_01/2020</t>
  </si>
  <si>
    <t>LAVATÓRIO LOUÇA BRANCA SUSPENSO, 29,5 X 39CM OU EQUIVALENTE, PADRÃO POPULAR, INCLUSO SIFÃO FLEXÍVEL EM PVC, VÁLVULA E ENGATE FLEXÍVEL 30CM EM PLÁSTICO E TORNEIRA CROMADA DE MESA, PADRÃO POPULAR - FORNECIMENTO E INSTALAÇÃO. AF_01/2020</t>
  </si>
  <si>
    <t>ASSENTO SANITÁRIO CONVENCIONAL - FORNECIMENTO E INSTALACAO. AF_01/2020</t>
  </si>
  <si>
    <t>MICTÓRIO SIFONADO LOUÇA BRANCA - PADRÃO MÉDIO - FORNECIMENTO E INSTALAÇÃO. AF_01/2020</t>
  </si>
  <si>
    <t>PUXADOR PARA PCD, FIXADO NA PORTA - FORNECIMENTO E INSTALAÇÃO. AF_01/2020</t>
  </si>
  <si>
    <t>VASO SANITÁRIO SIFONADO COM CAIXA ACOPLADA, LOUÇA BRANCA - PADRÃO ALTO - FORNECIMENTO E INSTALAÇÃO. AF_01/2020</t>
  </si>
  <si>
    <t>REGISTRO DE GAVETA BRUTO, LATÃO, ROSCÁVEL, 1 1/2" - FORNECIMENTO E INSTALAÇÃO. AF_08/2021</t>
  </si>
  <si>
    <t>QUEBRA EM ALVENARIA PARA INSTALAÇÃO DE CAIXA DE TOMADA (4X4 OU 4X2). AF_09/2023</t>
  </si>
  <si>
    <t>BOMBA CENTRÍFUGA, TRIFÁSICA, 3 CV OU 2,96 HP, HM 34 A 40 M, Q 8,6 A 14,8 M3/H - FORNECIMENTO E INSTALAÇÃO. AF_12/2020</t>
  </si>
  <si>
    <t>ATERRO MANUAL DE VALAS COM AREIA PARA ATERRO. AF_08/2023</t>
  </si>
  <si>
    <t>ALVENARIA DE VEDAÇÃO DE BLOCOS CERÂMICOS FURADOS NA HORIZONTAL DE 9X19X19 CM (ESPESSURA 9 CM) E ARGAMASSA DE ASSENTAMENTO COM PREPARO EM BETONEIRA. AF_12/2021</t>
  </si>
  <si>
    <t>ALVENARIA DE BLOCOS DE CONCRETO ESTRUTURAL 14X19X39 CM (ESPESSURA 14 CM), FBK = 4,5 MPA, UTILIZANDO COLHER DE PEDREIRO. AF_10/2022</t>
  </si>
  <si>
    <t>FUNDO SELADOR ACRÍLICO, APLICAÇÃO MANUAL EM TETO, UMA DEMÃO. AF_04/2023</t>
  </si>
  <si>
    <t>FUNDO SELADOR ACRÍLICO, APLICAÇÃO MANUAL EM PAREDE, UMA DEMÃO. AF_04/2023</t>
  </si>
  <si>
    <t>PINTURA LÁTEX ACRÍLICA PREMIUM, APLICAÇÃO MANUAL EM TETO, DUAS DEMÃOS. AF_04/2023</t>
  </si>
  <si>
    <t>EMASSAMENTO COM MASSA LÁTEX, APLICAÇÃO EM TETO, DUAS DEMÃOS, LIXAMENTO MANUAL. AF_04/2023</t>
  </si>
  <si>
    <t>EMASSAMENTO COM MASSA LÁTEX, APLICAÇÃO EM PAREDE, DUAS DEMÃOS, LIXAMENTO MANUAL. AF_04/2023</t>
  </si>
  <si>
    <t>PINTURA DE PISO COM TINTA EPÓXI, APLICAÇÃO MANUAL, 2 DEMÃOS, INCLUSO PRIMER EPÓXI. AF_05/2021</t>
  </si>
  <si>
    <t>PISO CIMENTADO, TRAÇO 1:3 (CIMENTO E AREIA), ACABAMENTO LISO, ESPESSURA 4,0 CM, PREPARO MECÂNICO DA ARGAMASSA. AF_09/2020</t>
  </si>
  <si>
    <t>PISO EM GRANILITE, MARMORITE OU GRANITINA EM AMBIENTES INTERNOS, COM ESPESSURA DE 8 MM, INCLUSO MISTURA EM BETONEIRA, COLOCAÇÃO DAS JUNTAS, APLICAÇÃO DO PISO, 4 POLIMENTOS COM POLITRIZ, ESTUCAMENTO, SELADOR E CERA. AF_06/2022</t>
  </si>
  <si>
    <t>PISO EM CONCRETO 20 MPA PREPARO MECÂNICO, ESPESSURA 7CM. AF_09/2020</t>
  </si>
  <si>
    <t>CONTRAPISO EM ARGAMASSA TRAÇO 1:4 (CIMENTO E AREIA), PREPARO MECÂNICO COM BETONEIRA 400 L, APLICADO EM ÁREAS SECAS SOBRE LAJE, ADERIDO, ACABAMENTO NÃO REFORÇADO, ESPESSURA 3CM. AF_07/2021</t>
  </si>
  <si>
    <t>MASSA ÚNICA, EM ARGAMASSA TRAÇO 1:2:8, PREPARO MECÂNICO, APLICADA MANUALMENTE EM PAREDES INTERNAS DE AMBIENTES COM ÁREA ENTRE 5M² E 10M², E = 10MM, COM TALISCAS. AF_03/2024</t>
  </si>
  <si>
    <t>REVESTIMENTO CERÂMICO PARA PAREDES INTERNAS COM PLACAS TIPO ESMALTADA DE DIMENSÕES 60X60 CM APLICADAS NA ALTURA INTEIRA DAS PAREDES. AF_02/2023_PE</t>
  </si>
  <si>
    <t>FORRO EM PLACAS DE GESSO, PARA AMBIENTES RESIDENCIAIS. AF_08/2023_PS</t>
  </si>
  <si>
    <t>DEMOLIÇÃO DE ALVENARIA DE BLOCO FURADO, DE FORMA MANUAL, SEM REAPROVEITAMENTO. AF_09/2023</t>
  </si>
  <si>
    <t>DEMOLIÇÃO DE PILARES E VIGAS EM CONCRETO ARMADO, DE FORMA MECANIZADA COM MARTELETE, SEM REAPROVEITAMENTO. AF_09/2023</t>
  </si>
  <si>
    <t>DEMOLIÇÃO DE LAJES, EM CONCRETO ARMADO, DE FORMA MECANIZADA COM MARTELETE, SEM REAPROVEITAMENTO. AF_09/2023</t>
  </si>
  <si>
    <t>DEMOLIÇÃO DE RODAPÉ CERÂMICO, DE FORMA MANUAL, SEM REAPROVEITAMENTO. AF_09/2023</t>
  </si>
  <si>
    <t>DEMOLIÇÃO DE REVESTIMENTO CERÂMICO, DE FORMA MECANIZADA COM MARTELETE, SEM REAPROVEITAMENTO. AF_09/2023</t>
  </si>
  <si>
    <t>REMOÇÃO DE FORROS DE DRYWALL, PVC E FIBROMINERAL, DE FORMA MANUAL, SEM REAPROVEITAMENTO. AF_09/2023</t>
  </si>
  <si>
    <t>REMOÇÃO DE FORRO DE GESSO, DE FORMA MANUAL, SEM REAPROVEITAMENTO. AF_09/2023</t>
  </si>
  <si>
    <t>REMOÇÃO DE PORTAS, DE FORMA MANUAL, SEM REAPROVEITAMENTO. AF_09/2023</t>
  </si>
  <si>
    <t>REMOÇÃO DE JANELAS, DE FORMA MANUAL, SEM REAPROVEITAMENTO. AF_09/2023</t>
  </si>
  <si>
    <t>REMOÇÃO DE TELHAS DE FIBROCIMENTO METÁLICA E CERÂMICA, DE FORMA MANUAL, SEM REAPROVEITAMENTO. AF_09/2023</t>
  </si>
  <si>
    <t>REMOÇÃO DE TUBULAÇÕES (TUBOS E CONEXÕES) DE ÁGUA FRIA, DE FORMA MANUAL, SEM REAPROVEITAMENTO. AF_09/2023</t>
  </si>
  <si>
    <t>REMOÇÃO DE LUMINÁRIAS, DE FORMA MANUAL, SEM REAPROVEITAMENTO. AF_09/2023</t>
  </si>
  <si>
    <t>DEMOLIÇÃO DE PISO DE CONCRETO SIMPLES, DE FORMA MECANIZADA COM MARTELETE, SEM REAPROVEITAMENTO. AF_09/2023</t>
  </si>
  <si>
    <t>ESPALHAMENTO DE TERRA VEGETAL PARA O PLANTIO. AF_07/2024</t>
  </si>
  <si>
    <t>ENGENHEIRO CIVIL DE OBRA JUNIOR COM ENCARGOS COMPLEMENTARES</t>
  </si>
  <si>
    <t>1.2</t>
  </si>
  <si>
    <t>1.6</t>
  </si>
  <si>
    <t>ARRUELA EM ALUMINIO, COM ROSCA, DE 3/4", PARA ELETRODUTO</t>
  </si>
  <si>
    <t>GRAMPO METALICO TIPO OLHAL PARA HASTE DE ATERRAMENTO DE 3/4", CONDUTOR DE *10* A 50 MM2</t>
  </si>
  <si>
    <t>JANELA DE ALUMÍNIO DE CORRER COM 4 FOLHAS PARA VIDROS (VIDROS INCLUSOS), COM BANDEIRA, BATENTE/ REQUADRO 6 A 14 CM, ACABAMENTO COM ACETATO OU BRILHANTE, FIXAÇÃO COM PARAFUSO, SEM GUARNIÇÃO/ ALIZAR, DIMENSÕES 150X120 CM, VEDAÇÃO COM SILICONE, EXCLUSIVE CONTRAMARCO - FORNECIMENTO E INSTALAÇÃO. AF_11/2024</t>
  </si>
  <si>
    <t>LUMINÁRIA TIPO PLAFON QUADRADA, DE EMBUTIR, COM LED DE 18 W - FORNECIMENTO E INSTALAÇÃO. AF_09/2024</t>
  </si>
  <si>
    <t>LUVA DE EMENDA PARA ELETRODUTO, AÇO GALVANIZADO, DN 20 MM (3/4''), APARENTE - FORNECIMENTO E INSTALAÇÃO. AF_10/2022</t>
  </si>
  <si>
    <t>LUVA DE EMENDA PARA ELETRODUTO, AÇO GALVANIZADO, DN 32 MM (1 1/4''), APARENTE - FORNECIMENTO E INSTALAÇÃO. AF_10/2022</t>
  </si>
  <si>
    <t>ABRAÇADEIRA DE FIXAÇÃO DE BRAÇOS DE LUMINÁRIAS DE 2" - FORNECIMENTO E INSTALAÇÃO. AF_02/2025</t>
  </si>
  <si>
    <t>PLANTIO DE ESPÉCIE VEGETAL, TIPO COMIGO-NINGUÉM-PODE OU EQUIVALENTE, COM ALTURA DE MUDA MENOR OU IGUAL A 0,50 M. AF_07/2024</t>
  </si>
  <si>
    <t>CHAPIM SOBRE MUROS NÃO LINEARES, EM CONCRETO PRÉ-MOLDADO, COMPRIMENTO MAIOR QUE 6 M, ASSENTADO COM ARGAMASSA 1:6 COM ADITIVO. AF_11/2020</t>
  </si>
  <si>
    <t>PISO PODOTÁTIL, DIRECIONAL OU ALERTA, SOLIDARIZADO AO PISO EXISTENTE (ELEMENTOS DISCRETOS). AF_05/2020</t>
  </si>
  <si>
    <t>CONJUNTO PARA-RAIOS TIPO FRANKLIN PARA SPDA (INCLUSO BASE METÁLICA, MASTRO COM 6 M, CAPTOR FRANKLIN E CONJUNTO DE ESTAIAMENTO COM 3 ESTAIS FLEXÍVEIS DE 4 M) - FORNECIMENTO E INSTALAÇÃO. AF_08/2023</t>
  </si>
  <si>
    <t>SOLDA EXOTÉRMICA PARA SPDA - FORNECIMENTO E INSTALAÇÃO. AF_08/2023</t>
  </si>
  <si>
    <t>ESPELHO CRISTAL, ESPESSURA 4 MM, SEM MOLDURA, ADERIDO COM ADESIVO FIXA-ESPELHO E FITA DUPLA-FACE. AF_01/2021</t>
  </si>
  <si>
    <t>PORTA DE CORRER EM VIDRO TEMPERADO, 90X210 CM, ESPESSURA 10MM, INCLUSIVE ACESSÓRIOS. AF_01/2021</t>
  </si>
  <si>
    <t>PAVIMENTAÇÃO EM BLOCO DE CONCRETO VIBROPRENSADO, INTERTRAVADO, COR NATURAL, 10X20CM, E=6CM, 46UN/M2, NBR9781, FCK(MIN)=35MPA, SOB COXIM AREIA GROSSA COMPACTADA C/ PLACA VIBRATÓRIA,</t>
  </si>
  <si>
    <t>ORSE</t>
  </si>
  <si>
    <t>01</t>
  </si>
  <si>
    <t>BARRACAO PARA DEPOSITO EM TABUAS DE MADEIRA, COBERTURA EM FIBROCIMENTO 4 MM, INCLUSO PISO ARGAMASSA TRAÇO 1:6 (CIMENTO E AREIA)</t>
  </si>
  <si>
    <t>SEINFRA</t>
  </si>
  <si>
    <t>ESQUADRIAS</t>
  </si>
  <si>
    <t>10.0</t>
  </si>
  <si>
    <t>SERVIÇOS DIVERSOS</t>
  </si>
  <si>
    <t>10.1</t>
  </si>
  <si>
    <t>SBC</t>
  </si>
  <si>
    <t>10.2</t>
  </si>
  <si>
    <t>C4530</t>
  </si>
  <si>
    <t>DISJUNTOR DIFERENCIAL DR-16A - 40A, 30mA</t>
  </si>
  <si>
    <t>3.8</t>
  </si>
  <si>
    <t>3.9</t>
  </si>
  <si>
    <t>3.10</t>
  </si>
  <si>
    <t>7.4</t>
  </si>
  <si>
    <t>7.5</t>
  </si>
  <si>
    <t>7.6</t>
  </si>
  <si>
    <t>7.7</t>
  </si>
  <si>
    <t>7.8</t>
  </si>
  <si>
    <t>7.10</t>
  </si>
  <si>
    <t>7.11</t>
  </si>
  <si>
    <t>7.13</t>
  </si>
  <si>
    <t>7.14</t>
  </si>
  <si>
    <t>7.15</t>
  </si>
  <si>
    <t>7.16</t>
  </si>
  <si>
    <t>7.17</t>
  </si>
  <si>
    <t>8.4</t>
  </si>
  <si>
    <t>8.5</t>
  </si>
  <si>
    <t>8.6</t>
  </si>
  <si>
    <t>8.7</t>
  </si>
  <si>
    <t>8.8</t>
  </si>
  <si>
    <t>8.10</t>
  </si>
  <si>
    <t>10.3</t>
  </si>
  <si>
    <t>10.4</t>
  </si>
  <si>
    <t>10.5</t>
  </si>
  <si>
    <t>8.11</t>
  </si>
  <si>
    <t>C2832</t>
  </si>
  <si>
    <t>9.5</t>
  </si>
  <si>
    <t>7.18</t>
  </si>
  <si>
    <t>7.19</t>
  </si>
  <si>
    <t>FOSSA SÉPTICA E SUMIDOURO EM ALVENARIA</t>
  </si>
  <si>
    <t>8.12</t>
  </si>
  <si>
    <t>8.13</t>
  </si>
  <si>
    <t>PONTO DE ÁGUA FRIA EMBUTIDO, C/MATERIAL PVC RÍGIDO ROSCÁVEL Ø 3/4</t>
  </si>
  <si>
    <t>8.15</t>
  </si>
  <si>
    <t>PONTO DE ESGOTO PARA VASO SANITÁRIO</t>
  </si>
  <si>
    <t>8.16</t>
  </si>
  <si>
    <t>8.17</t>
  </si>
  <si>
    <t>PONTO DE ESGOTO PARA PIA OU LAVATÓRIO</t>
  </si>
  <si>
    <t>8.18</t>
  </si>
  <si>
    <t>8.19</t>
  </si>
  <si>
    <t>9.7</t>
  </si>
  <si>
    <t>4.4</t>
  </si>
  <si>
    <t>4.5</t>
  </si>
  <si>
    <t>4.6</t>
  </si>
  <si>
    <t>COBERTA E FORROS</t>
  </si>
  <si>
    <t>2.3</t>
  </si>
  <si>
    <t>C4071</t>
  </si>
  <si>
    <t>ARMADURA EM TELA SOLDÁVEL Q-92</t>
  </si>
  <si>
    <t>8.20</t>
  </si>
  <si>
    <t>8.21</t>
  </si>
  <si>
    <t>6.3</t>
  </si>
  <si>
    <t>6.4</t>
  </si>
  <si>
    <t>CORRIMÃO EM TUBO DE AÇO INOX , COM MONTANTES Ø=2POL, PEÇAS DE APOIO FECHAMENTO EM TUBO Ø=1 1/2POL, COM ACABAMENTO POLIDO, FIXADO NAS EXTREMIDADES (NBR 9050) - CONFORME PROJETO</t>
  </si>
  <si>
    <t>11.0</t>
  </si>
  <si>
    <t>12.0</t>
  </si>
  <si>
    <t>11.2</t>
  </si>
  <si>
    <t>12.2</t>
  </si>
  <si>
    <t>6.5</t>
  </si>
  <si>
    <t>C1898</t>
  </si>
  <si>
    <t>PEÇAS DE APOIO DEFICIENTES C/TUBO INOX  P/WC'S</t>
  </si>
  <si>
    <t>CHAPISCO APLICADO EM ALVENARIAS E ESTRUTURAS DE CONCRETO INTERNAS, COM COLHER DE PEDREIRO. ARGAMASSA TRAÇO 1:3 COM PREPARO EM BETONEIRA 400L. AF_10/2022</t>
  </si>
  <si>
    <t>VASO SANITARIO SIFONADO CONVENCIONAL PARA PCD SEM FURO FRONTAL COM LOUÇA BRANCA SEM ASSENTO - FORNECIMENTO E INSTALAÇÃO. AF_01/2020</t>
  </si>
  <si>
    <t>PINTURA COM TINTA ALQUÍDICA DE ACABAMENTO (ESMALTE SINTÉTICO BRILHANTE) PULVERIZADA SOBRE PERFIL METÁLICO EXECUTADO EM FÁBRICA (POR DEMÃO). AF_01/2020_PE</t>
  </si>
  <si>
    <t>FORNECIMENTO E ASSENTAMENTO DE CERAMICA 10X10 AZUL</t>
  </si>
  <si>
    <t>4.7</t>
  </si>
  <si>
    <t>C3006</t>
  </si>
  <si>
    <t>MADEIRAMENTO P/TELHA FIBROCIMENTO C/ REAPROVEITAMENTO</t>
  </si>
  <si>
    <t>TORNEIRA DE PRESSÃO, FABRIMAR, SÉRIE ACQUAPRESS, REF 1180 OU SIMILAR</t>
  </si>
  <si>
    <t>C1144</t>
  </si>
  <si>
    <t>DOBRADIÇA CROMADA 3" X 2 1/2"</t>
  </si>
  <si>
    <t>GRADIL EXTERNO EM BARRAS ACO 3/8"" COM FIXACAO EM ALVENARIA</t>
  </si>
  <si>
    <t>C0052</t>
  </si>
  <si>
    <t>ALVENARIA DE ELEMENTO VAZADO DE CONCRETO (50X50X6cm) C/ARG. CIMENTO E AREIA TRAÇO 1:3 ANTI-CHUVA</t>
  </si>
  <si>
    <t>1.5</t>
  </si>
  <si>
    <t>1.7</t>
  </si>
  <si>
    <t>2.4</t>
  </si>
  <si>
    <t>5.2</t>
  </si>
  <si>
    <t>5.3</t>
  </si>
  <si>
    <t>5.4</t>
  </si>
  <si>
    <t>5.6</t>
  </si>
  <si>
    <t>5.7</t>
  </si>
  <si>
    <t>5.8</t>
  </si>
  <si>
    <t>6.6</t>
  </si>
  <si>
    <t>6.7</t>
  </si>
  <si>
    <t>6.8</t>
  </si>
  <si>
    <t>6.9</t>
  </si>
  <si>
    <t>6.10</t>
  </si>
  <si>
    <t>8.14</t>
  </si>
  <si>
    <t>9.4</t>
  </si>
  <si>
    <t>9.6.</t>
  </si>
  <si>
    <t>9.8</t>
  </si>
  <si>
    <t>10.6</t>
  </si>
  <si>
    <t>11.1</t>
  </si>
  <si>
    <t>12.1</t>
  </si>
  <si>
    <t>POSTE DE CONCRETO DUPLO T - FORNECIMENTO E ASSENTAMENTO</t>
  </si>
  <si>
    <t>7.12</t>
  </si>
  <si>
    <t>02</t>
  </si>
  <si>
    <t>07</t>
  </si>
  <si>
    <t>08</t>
  </si>
  <si>
    <t>04</t>
  </si>
  <si>
    <t>05</t>
  </si>
  <si>
    <t>06</t>
  </si>
  <si>
    <t>03</t>
  </si>
  <si>
    <t>7.20</t>
  </si>
  <si>
    <t>7.21</t>
  </si>
  <si>
    <t>7.22</t>
  </si>
  <si>
    <t>7.23</t>
  </si>
  <si>
    <t>7.24</t>
  </si>
  <si>
    <t>7.25</t>
  </si>
  <si>
    <t>10</t>
  </si>
  <si>
    <t>12.3</t>
  </si>
  <si>
    <t>PIA DE COZINHA COM BANCADA EM GRANITO VERDE UBATUBA, E = 2CM, DIM 1,60X0,60M,COM 02 CUBAS DE LOUCA BRANCA, SIFÃO CROMADO, VÁLVULA CROMADA, EXCLUSIVE TORNEIRA CROMADA 1/2", INCLUSIVE RODOPIA 10 CM, ASSENTADA</t>
  </si>
  <si>
    <t>12.4</t>
  </si>
  <si>
    <t>C0729</t>
  </si>
  <si>
    <t>CASA DE BOMBAS(1.5X1.5)m,  EM ALVENARIA E CONCRETO</t>
  </si>
  <si>
    <t>6.11</t>
  </si>
  <si>
    <t>09</t>
  </si>
  <si>
    <t>11</t>
  </si>
  <si>
    <t>DISJUNTOR MONOPOLAR TIPO DIN, CORRENTE NOMINAL DE 16A - FORNECIMENTO E INSTALAÇÃO. AF_07/2025</t>
  </si>
  <si>
    <t>DISJUNTOR TRIPOLAR TIPO NEMA, CORRENTE NOMINAL DE 10 ATÉ 50A - FORNECIMENTO E INSTALAÇÃO. AF_07/2025</t>
  </si>
  <si>
    <t>DISPOSITIVO DPS 20KA-175V OU 275V - FORNECIMENTO E INSTALAÇÃO. AF_07/2025</t>
  </si>
  <si>
    <t>QUADRO DE DISTRIBUIÇÃO DE ENERGIA EM CHAPA DE AÇO GALVANIZADO, DE SOBREPOR, COM BARRAMENTO TRIFÁSICO, PARA 18 DISJUNTORES DIN 100A - FORNECIMENTO E INSTALAÇÃO. AF_07/2025</t>
  </si>
  <si>
    <t>QUADRO DE DISTRIBUIÇÃO DE ENERGIA EM CHAPA DE AÇO GALVANIZADO, DE SOBREPOR, COM BARRAMENTO TRIFÁSICO, PARA 28 DISJUNTORES DIN 100A - FORNECIMENTO E INSTALAÇÃO. AF_07/2025</t>
  </si>
  <si>
    <t>QUADRO DE MEDIÇÃO GERAL DE ENERGIA PARA 1 MEDIDOR DE SOBREPOR - FORNECIMENTO E INSTALAÇÃO. AF_07/2025</t>
  </si>
  <si>
    <t>LOCALIZAÇÃO: ALIANÇA-PE / LOTEAMENTO CATOLÉ</t>
  </si>
  <si>
    <t>1.8</t>
  </si>
  <si>
    <t>1.9</t>
  </si>
  <si>
    <t>1.20</t>
  </si>
  <si>
    <t>1.21</t>
  </si>
  <si>
    <t>1.22</t>
  </si>
  <si>
    <t>1.23</t>
  </si>
  <si>
    <t>REMOÇÃO DE COBOGÓ</t>
  </si>
  <si>
    <t>7.9</t>
  </si>
  <si>
    <t>C4531</t>
  </si>
  <si>
    <t>DISJUNTOR DIFERENCIAL DR-80A, 30mA</t>
  </si>
  <si>
    <t>7.26</t>
  </si>
  <si>
    <t>7.30</t>
  </si>
  <si>
    <t>7.49</t>
  </si>
  <si>
    <t>7.50</t>
  </si>
  <si>
    <t>7.53</t>
  </si>
  <si>
    <t>C3482</t>
  </si>
  <si>
    <t>TERMINAL OLHAL PARA CABO DE 1,50MM2 À 2,50MM2</t>
  </si>
  <si>
    <t>7.52</t>
  </si>
  <si>
    <t>C3483</t>
  </si>
  <si>
    <t>TERMINAL OLHAL PARA CABO DE 4,00MM2 À 6,00MM2</t>
  </si>
  <si>
    <t>7.54</t>
  </si>
  <si>
    <t>C2455</t>
  </si>
  <si>
    <t>TERMINAL DE PRESSÃO P/ CABOS ATÉ 16MM2</t>
  </si>
  <si>
    <t>7.51</t>
  </si>
  <si>
    <t xml:space="preserve">CABO DE COBRE NÚ 35 MM2 - FORNECIMENTO E ASSENTAMENTO (3,16M/KG)
</t>
  </si>
  <si>
    <t>7.40</t>
  </si>
  <si>
    <t>7.41</t>
  </si>
  <si>
    <t>7.42</t>
  </si>
  <si>
    <t>7.44</t>
  </si>
  <si>
    <t>C4802</t>
  </si>
  <si>
    <t>LUMINÁRIA DE SOBREPOR/EMBUTIR RETANGULAR EM PA(POLYAMIDE) COM REFLETOR EM PMMA OPTICO PARA 2 LED'S TUBULARES T5 DE 20W, TONALIDADE 5000K, COR BRANCA, GRAU DE PROTEÇÃO IP20 E 1 LED DRIVER - COMPLETA</t>
  </si>
  <si>
    <t>7.55</t>
  </si>
  <si>
    <t>10.11</t>
  </si>
  <si>
    <t xml:space="preserve">FORMICA BRILHANTE COLADA C/ FORMICOLA OU SIMILAR, PARA PAREDE </t>
  </si>
  <si>
    <t>BANCADA EM GRANITO CINZA ANDORINHA</t>
  </si>
  <si>
    <t xml:space="preserve">TESTEIRA EM GRANITO CINZA ANDORINHA, H=10CM, ESP=2CM, APLICADO COM ARGAMASSA INDUSTRIALIZADA AC-I
</t>
  </si>
  <si>
    <t>C0796</t>
  </si>
  <si>
    <t>CHUVEIRO ELÉTRICO AUTOMÁTICO 220V-2800/4400W (INSTALADO)</t>
  </si>
  <si>
    <t>TELHAMENTO COM TELHA TRAPEZOIDAL EM GALVALUME TIPO SANDUÍCHE, NÚCLEO EM PIR 30MM, UMA FACE PINTADA ACABAMENTO RAL 9003, ACABAMENTO INFERIOR EM FORRO EM AÇO GALVALUME ACABAMENTO AMADEIRADO, KINGSPAN-ISOESTE OU SIMILAR</t>
  </si>
  <si>
    <t xml:space="preserve">CUMEEIRA EM AÇO CRINKLE, PARA TELHA COLONIAL SANDUICHE, ISOESTE OU SIMILAR
</t>
  </si>
  <si>
    <t xml:space="preserve">TERÇA METÁLICA, EM PERFIL UDC127X50X5,13, P/ USO EM COBERTURAS DE PÓRTICOS DIVERSOS VÃOS, PINTURA 01 DEMÃO EPOXI FUNDO ÓXIDO FERRO + 02 DEMÃOS ESMALTE EPOXI BRANCO
</t>
  </si>
  <si>
    <t>LAJE PRÉ-MOLDADA UNIDIRECIONAL, BIAPOIADA, PARA FORRO, ENCHIMENTO EM CERÂMICA, VIGOTA CONVENCIONAL, ALTURA TOTAL DA LAJE "LT" = 12 CM (ENCHIMENTO+CAPA) = (8+4). AF_08/2025</t>
  </si>
  <si>
    <t>C5210</t>
  </si>
  <si>
    <t>PISO EMBORRACHADO DRENANTE E ANTI-IMPACTO, COMPOSTO POR PARTÍCULAS DE BORRACHA RECICLADA PRENSADA, PIGMENTADA E ATÓXICA, 50X50X4CM (FORNECIMENTO E EXECUÇÃO)</t>
  </si>
  <si>
    <t>5.9</t>
  </si>
  <si>
    <t xml:space="preserve">OBRA: REFORMA, AMPLIAÇÃO E MANUTENÇÃO DA ESCOLA MUNICIPAL MARIA DAS MERCÊS </t>
  </si>
  <si>
    <t>12.5</t>
  </si>
  <si>
    <t>BANCO DE CONCRETO PRE-MOLDADO COM ENCOSTO E PINTURA (PADRÃO EMURB)</t>
  </si>
  <si>
    <t>12.6</t>
  </si>
  <si>
    <t>C2997</t>
  </si>
  <si>
    <t>ESCORREGADOR GRANDE, CONFECÇÃO EM TUBO VAPOR E PINTURA ESMALTE SINTÉTICO</t>
  </si>
  <si>
    <t>12.7</t>
  </si>
  <si>
    <t>BALANÇO 3 LUGARES EM AÇO INDUSTRIAL OU MADEIRA, SERGIPARK OU SIMILAR</t>
  </si>
  <si>
    <t>12.8</t>
  </si>
  <si>
    <t>CONJUNTO COM 06 LIXEIRAS EM FIBRA DE VIDRO, COM CAPACIDADE 20L CADA, COM TAMPA VAI E VEM</t>
  </si>
  <si>
    <t>12.9</t>
  </si>
  <si>
    <t>12.10</t>
  </si>
  <si>
    <t>BICICLETÁRIO EM TUBO DE AÇO GALVANIZADO DIAM=2.1/2", PARA 6 BICICLETAS, CHUMBADAS NO PISO, INCLUSO PINTURA DE ACABAMENTO COM 02 DEMÃOS</t>
  </si>
  <si>
    <t>GUARDA-CORPO EM TUBO DE AÇO GALVANIZADO (ALTURA = 1,05 M), COM BARRAS VERTICAIS ACADA 2.00M (1 1/2"), BARRA HORIZONTAL SUPERIOR (2"), BARRA HORIZONTAL INTERMEDIÁRIA (DUPLA) (1 1/2") E BARRA HORIZONTAL INFERIOR (1")</t>
  </si>
  <si>
    <t>12.11</t>
  </si>
  <si>
    <t>10.7</t>
  </si>
  <si>
    <t>10.8</t>
  </si>
  <si>
    <t>10.9</t>
  </si>
  <si>
    <t>10.10</t>
  </si>
  <si>
    <t>10.12</t>
  </si>
  <si>
    <t>SICRO3</t>
  </si>
  <si>
    <t>PINTURA DE ACABAMENTO COM TINTA DE POLIURETANO ACRÍLICO DE DOIS COMPONENTES COM PISTOLA AIRLESS, UMA DEMÃO, ESPESSURA DE 70 µM - EM ESPAÇO CONFINADO</t>
  </si>
  <si>
    <t>C2504</t>
  </si>
  <si>
    <t>TORNEIRA DE PRESSÃO CROMADA LONGA P/PIA</t>
  </si>
  <si>
    <t>LAVATÓRIO DE COZINHA COM BANCADA EM GRANITO VERDE UBATUBA, E = 2CM, DIM 2,00X0,60M,COM 03 CUBAS DE LOUCA BRANCA, SIFÃO CROMADO, VÁLVULA CROMADA, EXCLUSIVE TORNEIRA CROMADA 1/2", INCLUSIVE RODOPIA 10 CM, ASSENTADA</t>
  </si>
  <si>
    <t>C4942</t>
  </si>
  <si>
    <t>SUBESTAÇÃO AÉREA DE 225 KVA/13.800-380/220V COM QUADRO DE MEDIÇÃO E PROTEÇÃO GERAL, INCLUSIVE MALHA DE ATERRAMENTO</t>
  </si>
  <si>
    <t>Cabo de cobre flexível isolado, seção 10mm², 450/ 750v / 70°c</t>
  </si>
  <si>
    <t>ELETRODUTO FLEXÍVEL EM AÇO GALVANIZADO, REVESTIDO EXTERNAMENTE COM PVC PRETO,DIÂM. EXTERNO DE 32MM (1") TIPO SEALTUBO</t>
  </si>
  <si>
    <t>7.43</t>
  </si>
  <si>
    <t>7.45</t>
  </si>
  <si>
    <t>7.46</t>
  </si>
  <si>
    <t>7.47</t>
  </si>
  <si>
    <t>7.48</t>
  </si>
  <si>
    <t>7.56</t>
  </si>
  <si>
    <t>7.27</t>
  </si>
  <si>
    <t>7.28</t>
  </si>
  <si>
    <t>7.29</t>
  </si>
  <si>
    <t>7.31</t>
  </si>
  <si>
    <t>7.32</t>
  </si>
  <si>
    <t>7.33</t>
  </si>
  <si>
    <t>7.34</t>
  </si>
  <si>
    <t>7.35</t>
  </si>
  <si>
    <t>7.36</t>
  </si>
  <si>
    <t>7.37</t>
  </si>
  <si>
    <t>7.38</t>
  </si>
  <si>
    <t>7.39</t>
  </si>
  <si>
    <t>6.12</t>
  </si>
  <si>
    <t>PROJETO HIDRÁULICO - EDIFICAÇÕES EM GERAL</t>
  </si>
  <si>
    <t>1.19</t>
  </si>
  <si>
    <t>012050</t>
  </si>
  <si>
    <t>LOCACAO GERAL DA OBRA</t>
  </si>
  <si>
    <t>1.18</t>
  </si>
  <si>
    <t>PROJETO ELÉTRICO - EDIFICAÇÕES EM GERAL</t>
  </si>
  <si>
    <t>1.17</t>
  </si>
  <si>
    <t>000339</t>
  </si>
  <si>
    <t>PROJETO DE EDIFICACAO EM ESTRUTURA METALICA</t>
  </si>
  <si>
    <t>1.13</t>
  </si>
  <si>
    <t>1.10</t>
  </si>
  <si>
    <t>1.11</t>
  </si>
  <si>
    <t>1.12</t>
  </si>
  <si>
    <t>1.14</t>
  </si>
  <si>
    <t>1.15</t>
  </si>
  <si>
    <t>1.16</t>
  </si>
  <si>
    <t>9.9</t>
  </si>
  <si>
    <t>9.10</t>
  </si>
  <si>
    <t>11.3</t>
  </si>
  <si>
    <t>4.8</t>
  </si>
  <si>
    <t>4.9</t>
  </si>
  <si>
    <t>C4479</t>
  </si>
  <si>
    <t>FORRO ACÚSTICO EM PLACAS DE FIBRA MINERAL C/PERFIL "T" EM AÇO - FORNECIMENTO E MONTAGEM</t>
  </si>
  <si>
    <t>6.13</t>
  </si>
  <si>
    <t>DATA: NOVEMBRO/2025</t>
  </si>
  <si>
    <t>3.11</t>
  </si>
  <si>
    <t>3.12</t>
  </si>
  <si>
    <t>3.13</t>
  </si>
  <si>
    <t>4.10</t>
  </si>
  <si>
    <t>8.22</t>
  </si>
  <si>
    <t>8.23</t>
  </si>
  <si>
    <t>8.24</t>
  </si>
  <si>
    <t>8.25</t>
  </si>
  <si>
    <t>8.26</t>
  </si>
  <si>
    <t>8.27</t>
  </si>
  <si>
    <t>18</t>
  </si>
  <si>
    <t>19</t>
  </si>
  <si>
    <t>21</t>
  </si>
  <si>
    <t>22</t>
  </si>
  <si>
    <t>23</t>
  </si>
  <si>
    <t>ESTRUTURA METÁLICA P/ COBERTURA C/VIGAS-TRELIÇA PRATT E TERÇAS EM UDC 127, 2 ÁGUAS, SEM LANTERNIN, VÃOS 10,01 A 20,0M, PINTADA 1 D OXIDO FERRO + 2 D ESMALTE EPÓXI BRANCO, EXCETO FORN. TELHAS - EXECUTADA</t>
  </si>
  <si>
    <t>6.14</t>
  </si>
  <si>
    <t>PT</t>
  </si>
  <si>
    <t>10.13</t>
  </si>
  <si>
    <t>C1364</t>
  </si>
  <si>
    <t>FERROLHO DE SOBREPOR OU EMBUTIR GRANDE</t>
  </si>
  <si>
    <t>C3651</t>
  </si>
  <si>
    <t>BATE-MACAS EM AÇO INOXIDÁVEL CONTRA IMPACTO EM PORTA DE MADEIRA</t>
  </si>
  <si>
    <t>JANELA EM ALUMÍNIO, COR N/P/B, TIPO MAXIM-AR COM VIDRO. INCLUSIVE BATENTE E FERRAGENS</t>
  </si>
  <si>
    <t>FONTES DE PREÇOS: SINAPI AGOSTO-25 / SEINFRA-028/ ORSE JULHO-25/ SBC SETEMBRO-25/ COMPOSIÇÕES / SEM DESONERAÇÃO (BDI = 20,50%)</t>
  </si>
  <si>
    <t>000038</t>
  </si>
  <si>
    <t>PROJETO EXECUTIVO ESTRUTURAL</t>
  </si>
  <si>
    <t>5.10</t>
  </si>
  <si>
    <t>PISO DE BLOCOS (LAJOTA) HEXAGONAIS (SEXTAVADO) DE CONCRETO FCK=15MPA E = 8CM CONCRETO SOBRE COLCHÃO DE AREIA</t>
  </si>
  <si>
    <t>6º MÊS</t>
  </si>
  <si>
    <t>7º MÊS</t>
  </si>
  <si>
    <t>8º MÊS</t>
  </si>
  <si>
    <t>9º MÊS</t>
  </si>
  <si>
    <t>10º MÊS</t>
  </si>
  <si>
    <t>11º MÊS</t>
  </si>
  <si>
    <t>12º MÊS</t>
  </si>
  <si>
    <r>
      <rPr>
        <b/>
        <sz val="10"/>
        <rFont val="Calibri"/>
        <family val="2"/>
        <scheme val="minor"/>
      </rPr>
      <t>BDI</t>
    </r>
    <r>
      <rPr>
        <b/>
        <sz val="9"/>
        <rFont val="Calibri"/>
        <family val="2"/>
        <scheme val="minor"/>
      </rPr>
      <t xml:space="preserve"> (EDIFICAÇÕES) =</t>
    </r>
  </si>
  <si>
    <t>1.24</t>
  </si>
  <si>
    <t>8.9</t>
  </si>
  <si>
    <t>TOTAL GERAL</t>
  </si>
  <si>
    <t>QUATRO MILHÕES, SETECENTOS E TRINTA E SETE MIL, CENTO E OITENTA E OITO REAIS E QUINZE CENTAVOS</t>
  </si>
</sst>
</file>

<file path=xl/styles.xml><?xml version="1.0" encoding="utf-8"?>
<styleSheet xmlns="http://schemas.openxmlformats.org/spreadsheetml/2006/main">
  <numFmts count="7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&quot;R$ &quot;* #,##0.00_);_(&quot;R$ &quot;* \(#,##0.00\);_(&quot;R$ &quot;* &quot;-&quot;??_);_(@_)"/>
    <numFmt numFmtId="165" formatCode="_(* #,##0.00_);_(* \(#,##0.00\);_(* &quot;-&quot;??_);_(@_)"/>
    <numFmt numFmtId="166" formatCode="_ &quot;R$&quot;\ * #,##0.00_ ;_ &quot;R$&quot;\ * \-#,##0.00_ ;_ &quot;R$&quot;\ * &quot;-&quot;??_ ;_ @_ "/>
    <numFmt numFmtId="167" formatCode="_(* #,##0.00_);_(* \(#,##0.00\);_(* \-??_);_(@_)"/>
    <numFmt numFmtId="168" formatCode="&quot;R$&quot;\ #,##0.00"/>
  </numFmts>
  <fonts count="3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name val="Arial"/>
      <family val="2"/>
    </font>
    <font>
      <sz val="10"/>
      <color theme="1"/>
      <name val="Calibri"/>
      <family val="2"/>
      <scheme val="minor"/>
    </font>
    <font>
      <sz val="12"/>
      <name val="Arial"/>
      <family val="2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sz val="10"/>
      <name val="Arial"/>
      <family val="2"/>
    </font>
    <font>
      <i/>
      <sz val="8"/>
      <name val="Arial"/>
      <family val="2"/>
    </font>
    <font>
      <b/>
      <sz val="9"/>
      <name val="Arial"/>
      <family val="2"/>
    </font>
    <font>
      <b/>
      <sz val="9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rgb="FFFF0000"/>
      <name val="Arial"/>
      <family val="2"/>
    </font>
    <font>
      <b/>
      <sz val="8"/>
      <color rgb="FFFF0000"/>
      <name val="Arial"/>
      <family val="2"/>
    </font>
    <font>
      <b/>
      <sz val="12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4"/>
      <name val="Arial"/>
      <family val="2"/>
    </font>
    <font>
      <b/>
      <sz val="8"/>
      <color theme="1"/>
      <name val="Arial"/>
      <family val="2"/>
    </font>
    <font>
      <b/>
      <sz val="10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rgb="FFFF0000"/>
      <name val="Arial"/>
      <family val="2"/>
    </font>
    <font>
      <b/>
      <sz val="10"/>
      <color rgb="FFFF0000"/>
      <name val="Arial"/>
      <family val="2"/>
    </font>
    <font>
      <b/>
      <sz val="12"/>
      <color theme="1"/>
      <name val="Arial"/>
      <family val="2"/>
    </font>
    <font>
      <sz val="8"/>
      <color theme="1"/>
      <name val="Arial"/>
      <family val="2"/>
    </font>
    <font>
      <b/>
      <sz val="10"/>
      <color theme="1"/>
      <name val="Arial"/>
      <family val="2"/>
    </font>
    <font>
      <sz val="20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3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medium">
        <color indexed="64"/>
      </top>
      <bottom style="double">
        <color auto="1"/>
      </bottom>
      <diagonal/>
    </border>
    <border>
      <left/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auto="1"/>
      </left>
      <right/>
      <top style="double">
        <color auto="1"/>
      </top>
      <bottom style="medium">
        <color indexed="64"/>
      </bottom>
      <diagonal/>
    </border>
    <border>
      <left/>
      <right/>
      <top style="double">
        <color auto="1"/>
      </top>
      <bottom style="medium">
        <color indexed="64"/>
      </bottom>
      <diagonal/>
    </border>
    <border>
      <left/>
      <right style="medium">
        <color indexed="64"/>
      </right>
      <top style="double">
        <color auto="1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auto="1"/>
      </left>
      <right/>
      <top style="medium">
        <color indexed="64"/>
      </top>
      <bottom style="double">
        <color auto="1"/>
      </bottom>
      <diagonal/>
    </border>
  </borders>
  <cellStyleXfs count="32">
    <xf numFmtId="0" fontId="0" fillId="0" borderId="0"/>
    <xf numFmtId="9" fontId="1" fillId="0" borderId="0" applyFont="0" applyFill="0" applyBorder="0" applyAlignment="0" applyProtection="0"/>
    <xf numFmtId="0" fontId="2" fillId="0" borderId="0"/>
    <xf numFmtId="0" fontId="10" fillId="0" borderId="0"/>
    <xf numFmtId="165" fontId="2" fillId="0" borderId="0" applyFont="0" applyFill="0" applyBorder="0" applyAlignment="0" applyProtection="0"/>
    <xf numFmtId="0" fontId="10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65" fontId="2" fillId="0" borderId="0" applyFill="0" applyBorder="0" applyAlignment="0" applyProtection="0"/>
    <xf numFmtId="164" fontId="2" fillId="0" borderId="0" applyFont="0" applyFill="0" applyBorder="0" applyAlignment="0" applyProtection="0"/>
    <xf numFmtId="0" fontId="13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2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7" fontId="2" fillId="0" borderId="0" applyFill="0" applyBorder="0" applyAlignment="0" applyProtection="0"/>
    <xf numFmtId="0" fontId="1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08">
    <xf numFmtId="0" fontId="0" fillId="0" borderId="0" xfId="0"/>
    <xf numFmtId="4" fontId="5" fillId="0" borderId="1" xfId="2" applyNumberFormat="1" applyFont="1" applyBorder="1" applyAlignment="1">
      <alignment horizontal="center"/>
    </xf>
    <xf numFmtId="0" fontId="4" fillId="0" borderId="1" xfId="2" applyFont="1" applyBorder="1" applyAlignment="1">
      <alignment horizontal="center"/>
    </xf>
    <xf numFmtId="4" fontId="4" fillId="0" borderId="1" xfId="2" applyNumberFormat="1" applyFont="1" applyBorder="1" applyAlignment="1">
      <alignment horizontal="center"/>
    </xf>
    <xf numFmtId="4" fontId="5" fillId="0" borderId="0" xfId="2" applyNumberFormat="1" applyFont="1" applyAlignment="1">
      <alignment horizontal="center"/>
    </xf>
    <xf numFmtId="0" fontId="4" fillId="0" borderId="1" xfId="2" applyFont="1" applyBorder="1" applyAlignment="1">
      <alignment horizontal="left" vertical="justify"/>
    </xf>
    <xf numFmtId="0" fontId="7" fillId="0" borderId="0" xfId="0" applyFont="1"/>
    <xf numFmtId="0" fontId="9" fillId="0" borderId="0" xfId="0" applyFont="1"/>
    <xf numFmtId="0" fontId="11" fillId="0" borderId="0" xfId="0" applyFont="1"/>
    <xf numFmtId="0" fontId="12" fillId="0" borderId="0" xfId="0" applyFont="1"/>
    <xf numFmtId="4" fontId="4" fillId="0" borderId="2" xfId="2" applyNumberFormat="1" applyFont="1" applyBorder="1" applyAlignment="1">
      <alignment horizontal="center"/>
    </xf>
    <xf numFmtId="0" fontId="16" fillId="2" borderId="0" xfId="0" applyFont="1" applyFill="1"/>
    <xf numFmtId="0" fontId="12" fillId="0" borderId="0" xfId="0" applyFont="1" applyAlignment="1">
      <alignment horizontal="center"/>
    </xf>
    <xf numFmtId="4" fontId="4" fillId="3" borderId="1" xfId="2" applyNumberFormat="1" applyFont="1" applyFill="1" applyBorder="1" applyAlignment="1">
      <alignment horizontal="center"/>
    </xf>
    <xf numFmtId="10" fontId="14" fillId="3" borderId="1" xfId="1" applyNumberFormat="1" applyFont="1" applyFill="1" applyBorder="1" applyAlignment="1">
      <alignment horizontal="center"/>
    </xf>
    <xf numFmtId="4" fontId="4" fillId="4" borderId="1" xfId="2" applyNumberFormat="1" applyFont="1" applyFill="1" applyBorder="1" applyAlignment="1">
      <alignment horizontal="center"/>
    </xf>
    <xf numFmtId="0" fontId="17" fillId="0" borderId="0" xfId="0" applyFont="1"/>
    <xf numFmtId="4" fontId="4" fillId="3" borderId="1" xfId="2" applyNumberFormat="1" applyFont="1" applyFill="1" applyBorder="1" applyAlignment="1">
      <alignment horizontal="center" vertical="top"/>
    </xf>
    <xf numFmtId="10" fontId="14" fillId="4" borderId="1" xfId="1" applyNumberFormat="1" applyFont="1" applyFill="1" applyBorder="1" applyAlignment="1">
      <alignment horizontal="center"/>
    </xf>
    <xf numFmtId="0" fontId="12" fillId="4" borderId="0" xfId="0" applyFont="1" applyFill="1"/>
    <xf numFmtId="0" fontId="6" fillId="5" borderId="0" xfId="0" applyFont="1" applyFill="1" applyAlignment="1">
      <alignment horizontal="center"/>
    </xf>
    <xf numFmtId="4" fontId="4" fillId="3" borderId="1" xfId="0" applyNumberFormat="1" applyFont="1" applyFill="1" applyBorder="1" applyAlignment="1">
      <alignment horizontal="center"/>
    </xf>
    <xf numFmtId="0" fontId="4" fillId="3" borderId="1" xfId="2" applyFont="1" applyFill="1" applyBorder="1" applyAlignment="1">
      <alignment horizontal="left" vertical="top"/>
    </xf>
    <xf numFmtId="4" fontId="4" fillId="5" borderId="3" xfId="2" applyNumberFormat="1" applyFont="1" applyFill="1" applyBorder="1" applyAlignment="1">
      <alignment horizontal="center"/>
    </xf>
    <xf numFmtId="0" fontId="4" fillId="0" borderId="0" xfId="2" applyFont="1" applyAlignment="1">
      <alignment horizontal="center"/>
    </xf>
    <xf numFmtId="43" fontId="7" fillId="0" borderId="0" xfId="23" applyFont="1" applyFill="1" applyBorder="1"/>
    <xf numFmtId="43" fontId="11" fillId="0" borderId="0" xfId="23" applyFont="1" applyFill="1" applyBorder="1"/>
    <xf numFmtId="43" fontId="4" fillId="4" borderId="1" xfId="23" applyFont="1" applyFill="1" applyBorder="1" applyAlignment="1">
      <alignment horizontal="center"/>
    </xf>
    <xf numFmtId="0" fontId="4" fillId="0" borderId="6" xfId="2" applyFont="1" applyBorder="1" applyAlignment="1">
      <alignment horizontal="center" vertical="justify"/>
    </xf>
    <xf numFmtId="0" fontId="4" fillId="0" borderId="6" xfId="2" applyFont="1" applyBorder="1" applyAlignment="1">
      <alignment horizontal="center"/>
    </xf>
    <xf numFmtId="4" fontId="4" fillId="0" borderId="6" xfId="2" applyNumberFormat="1" applyFont="1" applyBorder="1" applyAlignment="1">
      <alignment horizontal="center"/>
    </xf>
    <xf numFmtId="0" fontId="18" fillId="0" borderId="0" xfId="0" applyFont="1"/>
    <xf numFmtId="0" fontId="12" fillId="6" borderId="0" xfId="0" applyFont="1" applyFill="1" applyAlignment="1">
      <alignment horizontal="center"/>
    </xf>
    <xf numFmtId="4" fontId="12" fillId="6" borderId="0" xfId="0" applyNumberFormat="1" applyFont="1" applyFill="1" applyAlignment="1">
      <alignment horizontal="center"/>
    </xf>
    <xf numFmtId="4" fontId="4" fillId="6" borderId="7" xfId="2" applyNumberFormat="1" applyFont="1" applyFill="1" applyBorder="1" applyAlignment="1">
      <alignment horizontal="center"/>
    </xf>
    <xf numFmtId="0" fontId="8" fillId="0" borderId="0" xfId="2" applyFont="1" applyAlignment="1">
      <alignment horizontal="center"/>
    </xf>
    <xf numFmtId="10" fontId="24" fillId="2" borderId="0" xfId="1" applyNumberFormat="1" applyFont="1" applyFill="1" applyBorder="1" applyAlignment="1">
      <alignment horizontal="center"/>
    </xf>
    <xf numFmtId="0" fontId="11" fillId="7" borderId="0" xfId="0" applyFont="1" applyFill="1"/>
    <xf numFmtId="0" fontId="4" fillId="0" borderId="1" xfId="2" applyFont="1" applyBorder="1" applyAlignment="1">
      <alignment horizontal="center" vertical="justify"/>
    </xf>
    <xf numFmtId="0" fontId="4" fillId="3" borderId="1" xfId="0" applyFont="1" applyFill="1" applyBorder="1" applyAlignment="1">
      <alignment horizontal="right"/>
    </xf>
    <xf numFmtId="0" fontId="12" fillId="0" borderId="1" xfId="0" applyFont="1" applyBorder="1"/>
    <xf numFmtId="0" fontId="11" fillId="0" borderId="1" xfId="0" applyFont="1" applyBorder="1"/>
    <xf numFmtId="0" fontId="12" fillId="0" borderId="1" xfId="0" applyFont="1" applyBorder="1" applyAlignment="1">
      <alignment horizontal="center"/>
    </xf>
    <xf numFmtId="0" fontId="4" fillId="0" borderId="1" xfId="2" applyFont="1" applyBorder="1" applyAlignment="1">
      <alignment horizontal="center" vertical="top"/>
    </xf>
    <xf numFmtId="0" fontId="4" fillId="0" borderId="18" xfId="2" applyFont="1" applyBorder="1" applyAlignment="1">
      <alignment horizontal="center" vertical="top"/>
    </xf>
    <xf numFmtId="0" fontId="22" fillId="0" borderId="0" xfId="0" applyFont="1"/>
    <xf numFmtId="4" fontId="19" fillId="2" borderId="0" xfId="2" applyNumberFormat="1" applyFont="1" applyFill="1" applyAlignment="1">
      <alignment horizontal="center"/>
    </xf>
    <xf numFmtId="0" fontId="17" fillId="7" borderId="0" xfId="0" applyFont="1" applyFill="1"/>
    <xf numFmtId="10" fontId="11" fillId="7" borderId="0" xfId="1" applyNumberFormat="1" applyFont="1" applyFill="1"/>
    <xf numFmtId="0" fontId="8" fillId="0" borderId="21" xfId="2" applyFont="1" applyBorder="1" applyAlignment="1">
      <alignment horizontal="left"/>
    </xf>
    <xf numFmtId="0" fontId="8" fillId="0" borderId="22" xfId="2" applyFont="1" applyBorder="1" applyAlignment="1">
      <alignment horizontal="center"/>
    </xf>
    <xf numFmtId="4" fontId="4" fillId="5" borderId="24" xfId="2" applyNumberFormat="1" applyFont="1" applyFill="1" applyBorder="1" applyAlignment="1">
      <alignment horizontal="center"/>
    </xf>
    <xf numFmtId="0" fontId="4" fillId="0" borderId="25" xfId="2" applyFont="1" applyBorder="1" applyAlignment="1">
      <alignment horizontal="center" vertical="top"/>
    </xf>
    <xf numFmtId="4" fontId="4" fillId="0" borderId="26" xfId="2" applyNumberFormat="1" applyFont="1" applyBorder="1" applyAlignment="1">
      <alignment horizontal="center"/>
    </xf>
    <xf numFmtId="0" fontId="4" fillId="3" borderId="27" xfId="2" applyFont="1" applyFill="1" applyBorder="1" applyAlignment="1">
      <alignment horizontal="center" vertical="top"/>
    </xf>
    <xf numFmtId="4" fontId="4" fillId="0" borderId="28" xfId="2" applyNumberFormat="1" applyFont="1" applyBorder="1" applyAlignment="1">
      <alignment horizontal="center"/>
    </xf>
    <xf numFmtId="0" fontId="4" fillId="0" borderId="27" xfId="2" applyFont="1" applyBorder="1" applyAlignment="1">
      <alignment horizontal="center" vertical="top"/>
    </xf>
    <xf numFmtId="4" fontId="4" fillId="3" borderId="28" xfId="2" applyNumberFormat="1" applyFont="1" applyFill="1" applyBorder="1" applyAlignment="1">
      <alignment horizontal="center"/>
    </xf>
    <xf numFmtId="10" fontId="14" fillId="3" borderId="28" xfId="1" applyNumberFormat="1" applyFont="1" applyFill="1" applyBorder="1" applyAlignment="1">
      <alignment horizontal="center"/>
    </xf>
    <xf numFmtId="0" fontId="11" fillId="3" borderId="27" xfId="0" applyFont="1" applyFill="1" applyBorder="1"/>
    <xf numFmtId="0" fontId="12" fillId="0" borderId="28" xfId="0" applyFont="1" applyBorder="1"/>
    <xf numFmtId="0" fontId="11" fillId="0" borderId="27" xfId="0" applyFont="1" applyBorder="1"/>
    <xf numFmtId="4" fontId="4" fillId="4" borderId="28" xfId="2" applyNumberFormat="1" applyFont="1" applyFill="1" applyBorder="1" applyAlignment="1">
      <alignment horizontal="center"/>
    </xf>
    <xf numFmtId="10" fontId="14" fillId="4" borderId="28" xfId="1" applyNumberFormat="1" applyFont="1" applyFill="1" applyBorder="1" applyAlignment="1">
      <alignment horizontal="center"/>
    </xf>
    <xf numFmtId="0" fontId="4" fillId="0" borderId="29" xfId="2" applyFont="1" applyBorder="1" applyAlignment="1">
      <alignment horizontal="center" vertical="top"/>
    </xf>
    <xf numFmtId="0" fontId="4" fillId="0" borderId="21" xfId="2" applyFont="1" applyBorder="1" applyAlignment="1">
      <alignment horizontal="center" vertical="top"/>
    </xf>
    <xf numFmtId="4" fontId="4" fillId="0" borderId="30" xfId="2" applyNumberFormat="1" applyFont="1" applyBorder="1" applyAlignment="1">
      <alignment horizontal="center"/>
    </xf>
    <xf numFmtId="4" fontId="17" fillId="7" borderId="0" xfId="0" applyNumberFormat="1" applyFont="1" applyFill="1"/>
    <xf numFmtId="4" fontId="4" fillId="6" borderId="1" xfId="2" applyNumberFormat="1" applyFont="1" applyFill="1" applyBorder="1" applyAlignment="1">
      <alignment horizontal="center"/>
    </xf>
    <xf numFmtId="10" fontId="14" fillId="6" borderId="1" xfId="1" applyNumberFormat="1" applyFont="1" applyFill="1" applyBorder="1" applyAlignment="1">
      <alignment horizontal="center"/>
    </xf>
    <xf numFmtId="0" fontId="5" fillId="0" borderId="0" xfId="2" applyFont="1" applyAlignment="1">
      <alignment horizontal="center"/>
    </xf>
    <xf numFmtId="0" fontId="4" fillId="7" borderId="1" xfId="2" applyFont="1" applyFill="1" applyBorder="1" applyAlignment="1">
      <alignment horizontal="center" vertical="center"/>
    </xf>
    <xf numFmtId="0" fontId="4" fillId="7" borderId="1" xfId="2" applyFont="1" applyFill="1" applyBorder="1" applyAlignment="1">
      <alignment horizontal="center" vertical="center" wrapText="1"/>
    </xf>
    <xf numFmtId="0" fontId="4" fillId="7" borderId="1" xfId="2" quotePrefix="1" applyFont="1" applyFill="1" applyBorder="1" applyAlignment="1">
      <alignment horizontal="center" vertical="center" wrapText="1"/>
    </xf>
    <xf numFmtId="4" fontId="4" fillId="7" borderId="1" xfId="2" applyNumberFormat="1" applyFont="1" applyFill="1" applyBorder="1" applyAlignment="1">
      <alignment horizontal="justify" vertical="justify"/>
    </xf>
    <xf numFmtId="0" fontId="4" fillId="7" borderId="1" xfId="2" applyFont="1" applyFill="1" applyBorder="1" applyAlignment="1">
      <alignment horizontal="center"/>
    </xf>
    <xf numFmtId="4" fontId="4" fillId="7" borderId="1" xfId="2" applyNumberFormat="1" applyFont="1" applyFill="1" applyBorder="1" applyAlignment="1">
      <alignment horizontal="center"/>
    </xf>
    <xf numFmtId="4" fontId="5" fillId="7" borderId="1" xfId="2" applyNumberFormat="1" applyFont="1" applyFill="1" applyBorder="1" applyAlignment="1">
      <alignment horizontal="center"/>
    </xf>
    <xf numFmtId="0" fontId="4" fillId="7" borderId="1" xfId="2" applyFont="1" applyFill="1" applyBorder="1" applyAlignment="1">
      <alignment horizontal="justify" vertical="justify" wrapText="1"/>
    </xf>
    <xf numFmtId="1" fontId="4" fillId="7" borderId="1" xfId="23" quotePrefix="1" applyNumberFormat="1" applyFont="1" applyFill="1" applyBorder="1" applyAlignment="1">
      <alignment horizontal="center" vertical="center" wrapText="1"/>
    </xf>
    <xf numFmtId="0" fontId="4" fillId="0" borderId="21" xfId="2" applyFont="1" applyBorder="1" applyAlignment="1">
      <alignment horizontal="center"/>
    </xf>
    <xf numFmtId="0" fontId="8" fillId="0" borderId="21" xfId="2" applyFont="1" applyBorder="1" applyAlignment="1">
      <alignment vertical="justify" wrapText="1"/>
    </xf>
    <xf numFmtId="0" fontId="8" fillId="0" borderId="0" xfId="2" applyFont="1" applyAlignment="1">
      <alignment vertical="justify" wrapText="1"/>
    </xf>
    <xf numFmtId="0" fontId="8" fillId="0" borderId="22" xfId="2" applyFont="1" applyBorder="1" applyAlignment="1">
      <alignment vertical="justify" wrapText="1"/>
    </xf>
    <xf numFmtId="0" fontId="4" fillId="0" borderId="22" xfId="2" applyFont="1" applyBorder="1" applyAlignment="1">
      <alignment horizontal="center"/>
    </xf>
    <xf numFmtId="4" fontId="4" fillId="6" borderId="28" xfId="2" applyNumberFormat="1" applyFont="1" applyFill="1" applyBorder="1" applyAlignment="1">
      <alignment horizontal="center"/>
    </xf>
    <xf numFmtId="10" fontId="14" fillId="6" borderId="28" xfId="1" applyNumberFormat="1" applyFont="1" applyFill="1" applyBorder="1" applyAlignment="1">
      <alignment horizontal="center"/>
    </xf>
    <xf numFmtId="4" fontId="17" fillId="0" borderId="0" xfId="0" applyNumberFormat="1" applyFont="1"/>
    <xf numFmtId="0" fontId="4" fillId="0" borderId="0" xfId="2" applyFont="1" applyAlignment="1">
      <alignment horizontal="center" vertical="top"/>
    </xf>
    <xf numFmtId="4" fontId="5" fillId="0" borderId="22" xfId="2" applyNumberFormat="1" applyFont="1" applyBorder="1" applyAlignment="1">
      <alignment horizontal="center"/>
    </xf>
    <xf numFmtId="0" fontId="19" fillId="0" borderId="0" xfId="2" applyFont="1" applyAlignment="1">
      <alignment horizontal="center" vertical="center"/>
    </xf>
    <xf numFmtId="0" fontId="19" fillId="0" borderId="0" xfId="2" applyFont="1" applyAlignment="1">
      <alignment horizontal="center" vertical="top" wrapText="1"/>
    </xf>
    <xf numFmtId="0" fontId="18" fillId="0" borderId="0" xfId="2" applyFont="1" applyAlignment="1">
      <alignment horizontal="right" vertical="justify"/>
    </xf>
    <xf numFmtId="0" fontId="18" fillId="0" borderId="0" xfId="2" applyFont="1" applyAlignment="1">
      <alignment horizontal="center"/>
    </xf>
    <xf numFmtId="4" fontId="18" fillId="0" borderId="0" xfId="2" applyNumberFormat="1" applyFont="1" applyAlignment="1">
      <alignment horizontal="center"/>
    </xf>
    <xf numFmtId="0" fontId="19" fillId="6" borderId="7" xfId="2" applyFont="1" applyFill="1" applyBorder="1" applyAlignment="1">
      <alignment horizontal="center" vertical="center"/>
    </xf>
    <xf numFmtId="0" fontId="19" fillId="6" borderId="7" xfId="2" applyFont="1" applyFill="1" applyBorder="1" applyAlignment="1">
      <alignment horizontal="center" vertical="top" wrapText="1"/>
    </xf>
    <xf numFmtId="0" fontId="19" fillId="6" borderId="7" xfId="2" applyFont="1" applyFill="1" applyBorder="1" applyAlignment="1">
      <alignment horizontal="center" vertical="justify"/>
    </xf>
    <xf numFmtId="0" fontId="19" fillId="6" borderId="7" xfId="2" applyFont="1" applyFill="1" applyBorder="1" applyAlignment="1">
      <alignment horizontal="center"/>
    </xf>
    <xf numFmtId="4" fontId="19" fillId="6" borderId="7" xfId="2" applyNumberFormat="1" applyFont="1" applyFill="1" applyBorder="1" applyAlignment="1">
      <alignment horizontal="center"/>
    </xf>
    <xf numFmtId="0" fontId="19" fillId="0" borderId="1" xfId="2" applyFont="1" applyBorder="1" applyAlignment="1">
      <alignment horizontal="center" vertical="center"/>
    </xf>
    <xf numFmtId="0" fontId="19" fillId="0" borderId="1" xfId="2" applyFont="1" applyBorder="1" applyAlignment="1">
      <alignment horizontal="center" vertical="top" wrapText="1"/>
    </xf>
    <xf numFmtId="0" fontId="19" fillId="0" borderId="1" xfId="2" applyFont="1" applyBorder="1" applyAlignment="1">
      <alignment horizontal="left" vertical="justify"/>
    </xf>
    <xf numFmtId="0" fontId="19" fillId="0" borderId="1" xfId="2" applyFont="1" applyBorder="1" applyAlignment="1">
      <alignment horizontal="center"/>
    </xf>
    <xf numFmtId="4" fontId="18" fillId="0" borderId="1" xfId="2" applyNumberFormat="1" applyFont="1" applyBorder="1" applyAlignment="1">
      <alignment horizontal="center"/>
    </xf>
    <xf numFmtId="0" fontId="17" fillId="0" borderId="1" xfId="0" applyFont="1" applyBorder="1" applyAlignment="1">
      <alignment vertical="center"/>
    </xf>
    <xf numFmtId="0" fontId="17" fillId="0" borderId="1" xfId="0" applyFont="1" applyBorder="1" applyAlignment="1">
      <alignment wrapText="1"/>
    </xf>
    <xf numFmtId="0" fontId="18" fillId="0" borderId="1" xfId="0" applyFont="1" applyBorder="1"/>
    <xf numFmtId="0" fontId="17" fillId="0" borderId="1" xfId="0" applyFont="1" applyBorder="1"/>
    <xf numFmtId="4" fontId="17" fillId="0" borderId="1" xfId="0" applyNumberFormat="1" applyFont="1" applyBorder="1"/>
    <xf numFmtId="0" fontId="26" fillId="0" borderId="1" xfId="0" applyFont="1" applyBorder="1"/>
    <xf numFmtId="0" fontId="21" fillId="0" borderId="0" xfId="0" applyFont="1"/>
    <xf numFmtId="0" fontId="31" fillId="0" borderId="0" xfId="2" applyFont="1" applyAlignment="1">
      <alignment horizontal="center"/>
    </xf>
    <xf numFmtId="0" fontId="24" fillId="2" borderId="4" xfId="2" applyFont="1" applyFill="1" applyBorder="1" applyAlignment="1">
      <alignment horizontal="center"/>
    </xf>
    <xf numFmtId="0" fontId="24" fillId="2" borderId="4" xfId="2" applyFont="1" applyFill="1" applyBorder="1" applyAlignment="1">
      <alignment horizontal="center" wrapText="1"/>
    </xf>
    <xf numFmtId="4" fontId="24" fillId="2" borderId="4" xfId="2" applyNumberFormat="1" applyFont="1" applyFill="1" applyBorder="1" applyAlignment="1">
      <alignment horizontal="center"/>
    </xf>
    <xf numFmtId="4" fontId="24" fillId="8" borderId="4" xfId="2" applyNumberFormat="1" applyFont="1" applyFill="1" applyBorder="1" applyAlignment="1">
      <alignment horizontal="center" wrapText="1"/>
    </xf>
    <xf numFmtId="4" fontId="24" fillId="8" borderId="4" xfId="2" applyNumberFormat="1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/>
    </xf>
    <xf numFmtId="4" fontId="24" fillId="2" borderId="17" xfId="2" applyNumberFormat="1" applyFont="1" applyFill="1" applyBorder="1" applyAlignment="1">
      <alignment horizontal="center"/>
    </xf>
    <xf numFmtId="0" fontId="6" fillId="2" borderId="17" xfId="0" applyFont="1" applyFill="1" applyBorder="1" applyAlignment="1">
      <alignment horizontal="center"/>
    </xf>
    <xf numFmtId="4" fontId="6" fillId="2" borderId="17" xfId="0" applyNumberFormat="1" applyFont="1" applyFill="1" applyBorder="1" applyAlignment="1">
      <alignment horizontal="center"/>
    </xf>
    <xf numFmtId="0" fontId="24" fillId="4" borderId="1" xfId="2" applyFont="1" applyFill="1" applyBorder="1" applyAlignment="1">
      <alignment horizontal="center" vertical="center"/>
    </xf>
    <xf numFmtId="0" fontId="24" fillId="4" borderId="1" xfId="2" applyFont="1" applyFill="1" applyBorder="1" applyAlignment="1">
      <alignment horizontal="center" vertical="top" wrapText="1"/>
    </xf>
    <xf numFmtId="0" fontId="24" fillId="4" borderId="1" xfId="2" applyFont="1" applyFill="1" applyBorder="1" applyAlignment="1">
      <alignment horizontal="left" vertical="justify"/>
    </xf>
    <xf numFmtId="0" fontId="24" fillId="4" borderId="1" xfId="2" applyFont="1" applyFill="1" applyBorder="1" applyAlignment="1">
      <alignment horizontal="center"/>
    </xf>
    <xf numFmtId="4" fontId="24" fillId="4" borderId="1" xfId="2" applyNumberFormat="1" applyFont="1" applyFill="1" applyBorder="1" applyAlignment="1">
      <alignment horizontal="center"/>
    </xf>
    <xf numFmtId="4" fontId="30" fillId="4" borderId="1" xfId="2" applyNumberFormat="1" applyFont="1" applyFill="1" applyBorder="1" applyAlignment="1">
      <alignment horizontal="center"/>
    </xf>
    <xf numFmtId="0" fontId="7" fillId="4" borderId="0" xfId="0" applyFont="1" applyFill="1"/>
    <xf numFmtId="4" fontId="30" fillId="4" borderId="0" xfId="2" applyNumberFormat="1" applyFont="1" applyFill="1" applyAlignment="1">
      <alignment horizontal="center"/>
    </xf>
    <xf numFmtId="0" fontId="24" fillId="7" borderId="1" xfId="2" applyFont="1" applyFill="1" applyBorder="1" applyAlignment="1">
      <alignment horizontal="center" vertical="center"/>
    </xf>
    <xf numFmtId="0" fontId="24" fillId="7" borderId="1" xfId="2" applyFont="1" applyFill="1" applyBorder="1" applyAlignment="1">
      <alignment horizontal="center" vertical="center" wrapText="1"/>
    </xf>
    <xf numFmtId="0" fontId="24" fillId="7" borderId="1" xfId="2" quotePrefix="1" applyFont="1" applyFill="1" applyBorder="1" applyAlignment="1">
      <alignment horizontal="center" vertical="center" wrapText="1"/>
    </xf>
    <xf numFmtId="4" fontId="24" fillId="7" borderId="1" xfId="2" applyNumberFormat="1" applyFont="1" applyFill="1" applyBorder="1" applyAlignment="1">
      <alignment horizontal="justify" vertical="justify"/>
    </xf>
    <xf numFmtId="4" fontId="24" fillId="7" borderId="1" xfId="2" applyNumberFormat="1" applyFont="1" applyFill="1" applyBorder="1" applyAlignment="1">
      <alignment horizontal="center"/>
    </xf>
    <xf numFmtId="4" fontId="30" fillId="7" borderId="1" xfId="2" applyNumberFormat="1" applyFont="1" applyFill="1" applyBorder="1" applyAlignment="1">
      <alignment horizontal="center"/>
    </xf>
    <xf numFmtId="0" fontId="7" fillId="7" borderId="0" xfId="0" applyFont="1" applyFill="1"/>
    <xf numFmtId="10" fontId="7" fillId="7" borderId="0" xfId="1" applyNumberFormat="1" applyFont="1" applyFill="1"/>
    <xf numFmtId="0" fontId="24" fillId="7" borderId="1" xfId="2" applyFont="1" applyFill="1" applyBorder="1" applyAlignment="1">
      <alignment horizontal="justify" vertical="justify" wrapText="1"/>
    </xf>
    <xf numFmtId="0" fontId="24" fillId="9" borderId="1" xfId="2" applyFont="1" applyFill="1" applyBorder="1" applyAlignment="1">
      <alignment horizontal="center" vertical="center"/>
    </xf>
    <xf numFmtId="0" fontId="24" fillId="9" borderId="1" xfId="2" applyFont="1" applyFill="1" applyBorder="1" applyAlignment="1">
      <alignment horizontal="center" vertical="top" wrapText="1"/>
    </xf>
    <xf numFmtId="0" fontId="24" fillId="9" borderId="1" xfId="2" applyFont="1" applyFill="1" applyBorder="1" applyAlignment="1">
      <alignment horizontal="left" vertical="justify"/>
    </xf>
    <xf numFmtId="0" fontId="24" fillId="9" borderId="1" xfId="2" applyFont="1" applyFill="1" applyBorder="1" applyAlignment="1">
      <alignment horizontal="center"/>
    </xf>
    <xf numFmtId="4" fontId="30" fillId="9" borderId="1" xfId="2" applyNumberFormat="1" applyFont="1" applyFill="1" applyBorder="1" applyAlignment="1">
      <alignment horizontal="center"/>
    </xf>
    <xf numFmtId="0" fontId="7" fillId="9" borderId="0" xfId="0" applyFont="1" applyFill="1"/>
    <xf numFmtId="0" fontId="24" fillId="7" borderId="1" xfId="2" applyFont="1" applyFill="1" applyBorder="1" applyAlignment="1">
      <alignment horizontal="center"/>
    </xf>
    <xf numFmtId="0" fontId="32" fillId="7" borderId="0" xfId="0" applyFont="1" applyFill="1"/>
    <xf numFmtId="1" fontId="24" fillId="7" borderId="1" xfId="23" quotePrefix="1" applyNumberFormat="1" applyFont="1" applyFill="1" applyBorder="1" applyAlignment="1">
      <alignment horizontal="center" vertical="center" wrapText="1"/>
    </xf>
    <xf numFmtId="4" fontId="30" fillId="7" borderId="1" xfId="2" applyNumberFormat="1" applyFont="1" applyFill="1" applyBorder="1" applyAlignment="1">
      <alignment horizontal="center" wrapText="1"/>
    </xf>
    <xf numFmtId="0" fontId="30" fillId="7" borderId="0" xfId="0" applyFont="1" applyFill="1"/>
    <xf numFmtId="4" fontId="7" fillId="7" borderId="0" xfId="0" applyNumberFormat="1" applyFont="1" applyFill="1"/>
    <xf numFmtId="0" fontId="25" fillId="0" borderId="0" xfId="0" applyFont="1"/>
    <xf numFmtId="10" fontId="25" fillId="8" borderId="4" xfId="2" applyNumberFormat="1" applyFont="1" applyFill="1" applyBorder="1" applyAlignment="1">
      <alignment horizontal="center" vertical="center"/>
    </xf>
    <xf numFmtId="0" fontId="17" fillId="0" borderId="18" xfId="0" applyFont="1" applyBorder="1" applyAlignment="1">
      <alignment vertical="center"/>
    </xf>
    <xf numFmtId="0" fontId="17" fillId="0" borderId="18" xfId="0" applyFont="1" applyBorder="1" applyAlignment="1">
      <alignment wrapText="1"/>
    </xf>
    <xf numFmtId="0" fontId="17" fillId="0" borderId="18" xfId="0" applyFont="1" applyBorder="1"/>
    <xf numFmtId="0" fontId="18" fillId="0" borderId="18" xfId="0" applyFont="1" applyBorder="1"/>
    <xf numFmtId="0" fontId="17" fillId="0" borderId="7" xfId="0" applyFont="1" applyBorder="1" applyAlignment="1">
      <alignment vertical="center"/>
    </xf>
    <xf numFmtId="0" fontId="17" fillId="0" borderId="7" xfId="0" applyFont="1" applyBorder="1" applyAlignment="1">
      <alignment wrapText="1"/>
    </xf>
    <xf numFmtId="0" fontId="17" fillId="0" borderId="7" xfId="0" applyFont="1" applyBorder="1"/>
    <xf numFmtId="0" fontId="18" fillId="0" borderId="7" xfId="0" applyFont="1" applyBorder="1"/>
    <xf numFmtId="168" fontId="3" fillId="2" borderId="10" xfId="0" applyNumberFormat="1" applyFont="1" applyFill="1" applyBorder="1" applyAlignment="1">
      <alignment horizontal="center" vertical="center"/>
    </xf>
    <xf numFmtId="0" fontId="31" fillId="0" borderId="11" xfId="2" applyFont="1" applyBorder="1" applyAlignment="1">
      <alignment horizontal="left"/>
    </xf>
    <xf numFmtId="0" fontId="22" fillId="0" borderId="12" xfId="0" applyFont="1" applyBorder="1"/>
    <xf numFmtId="0" fontId="28" fillId="0" borderId="12" xfId="2" applyFont="1" applyBorder="1" applyAlignment="1">
      <alignment horizontal="center"/>
    </xf>
    <xf numFmtId="0" fontId="28" fillId="0" borderId="13" xfId="2" applyFont="1" applyBorder="1" applyAlignment="1">
      <alignment horizontal="center"/>
    </xf>
    <xf numFmtId="0" fontId="31" fillId="0" borderId="21" xfId="2" applyFont="1" applyBorder="1" applyAlignment="1">
      <alignment horizontal="left"/>
    </xf>
    <xf numFmtId="0" fontId="31" fillId="0" borderId="22" xfId="2" applyFont="1" applyBorder="1" applyAlignment="1">
      <alignment horizontal="center"/>
    </xf>
    <xf numFmtId="0" fontId="31" fillId="0" borderId="14" xfId="2" applyFont="1" applyBorder="1" applyAlignment="1">
      <alignment horizontal="left"/>
    </xf>
    <xf numFmtId="0" fontId="21" fillId="0" borderId="15" xfId="0" applyFont="1" applyBorder="1"/>
    <xf numFmtId="0" fontId="31" fillId="0" borderId="15" xfId="2" applyFont="1" applyBorder="1" applyAlignment="1">
      <alignment horizontal="center"/>
    </xf>
    <xf numFmtId="0" fontId="31" fillId="0" borderId="16" xfId="2" applyFont="1" applyBorder="1" applyAlignment="1">
      <alignment horizontal="center"/>
    </xf>
    <xf numFmtId="10" fontId="30" fillId="7" borderId="0" xfId="1" applyNumberFormat="1" applyFont="1" applyFill="1" applyAlignment="1">
      <alignment horizontal="center"/>
    </xf>
    <xf numFmtId="10" fontId="33" fillId="7" borderId="0" xfId="1" applyNumberFormat="1" applyFont="1" applyFill="1"/>
    <xf numFmtId="0" fontId="33" fillId="7" borderId="0" xfId="0" applyFont="1" applyFill="1"/>
    <xf numFmtId="4" fontId="11" fillId="7" borderId="0" xfId="0" applyNumberFormat="1" applyFont="1" applyFill="1"/>
    <xf numFmtId="4" fontId="4" fillId="8" borderId="4" xfId="2" applyNumberFormat="1" applyFont="1" applyFill="1" applyBorder="1" applyAlignment="1">
      <alignment horizontal="center"/>
    </xf>
    <xf numFmtId="0" fontId="20" fillId="2" borderId="8" xfId="0" applyFont="1" applyFill="1" applyBorder="1" applyAlignment="1">
      <alignment horizontal="center" vertical="center"/>
    </xf>
    <xf numFmtId="0" fontId="20" fillId="2" borderId="10" xfId="0" applyFont="1" applyFill="1" applyBorder="1" applyAlignment="1">
      <alignment horizontal="center" vertical="center"/>
    </xf>
    <xf numFmtId="0" fontId="20" fillId="2" borderId="8" xfId="0" applyFont="1" applyFill="1" applyBorder="1" applyAlignment="1">
      <alignment horizontal="center" vertical="center" wrapText="1"/>
    </xf>
    <xf numFmtId="0" fontId="20" fillId="2" borderId="9" xfId="0" applyFont="1" applyFill="1" applyBorder="1" applyAlignment="1">
      <alignment horizontal="center" vertical="center" wrapText="1"/>
    </xf>
    <xf numFmtId="0" fontId="29" fillId="2" borderId="8" xfId="2" applyFont="1" applyFill="1" applyBorder="1" applyAlignment="1">
      <alignment horizontal="center"/>
    </xf>
    <xf numFmtId="0" fontId="29" fillId="2" borderId="9" xfId="2" applyFont="1" applyFill="1" applyBorder="1" applyAlignment="1">
      <alignment horizontal="center"/>
    </xf>
    <xf numFmtId="0" fontId="29" fillId="2" borderId="10" xfId="2" applyFont="1" applyFill="1" applyBorder="1" applyAlignment="1">
      <alignment horizontal="center"/>
    </xf>
    <xf numFmtId="0" fontId="27" fillId="0" borderId="0" xfId="2" applyFont="1" applyAlignment="1">
      <alignment horizontal="center"/>
    </xf>
    <xf numFmtId="0" fontId="16" fillId="8" borderId="4" xfId="2" applyFont="1" applyFill="1" applyBorder="1" applyAlignment="1">
      <alignment horizontal="right" vertical="center"/>
    </xf>
    <xf numFmtId="4" fontId="15" fillId="5" borderId="33" xfId="2" applyNumberFormat="1" applyFont="1" applyFill="1" applyBorder="1" applyAlignment="1">
      <alignment horizontal="center"/>
    </xf>
    <xf numFmtId="4" fontId="15" fillId="5" borderId="34" xfId="2" applyNumberFormat="1" applyFont="1" applyFill="1" applyBorder="1" applyAlignment="1">
      <alignment horizontal="center"/>
    </xf>
    <xf numFmtId="4" fontId="15" fillId="5" borderId="35" xfId="2" applyNumberFormat="1" applyFont="1" applyFill="1" applyBorder="1" applyAlignment="1">
      <alignment horizontal="center"/>
    </xf>
    <xf numFmtId="4" fontId="4" fillId="5" borderId="38" xfId="2" applyNumberFormat="1" applyFont="1" applyFill="1" applyBorder="1" applyAlignment="1">
      <alignment horizontal="center"/>
    </xf>
    <xf numFmtId="4" fontId="4" fillId="5" borderId="19" xfId="2" applyNumberFormat="1" applyFont="1" applyFill="1" applyBorder="1" applyAlignment="1">
      <alignment horizontal="center"/>
    </xf>
    <xf numFmtId="4" fontId="4" fillId="5" borderId="20" xfId="2" applyNumberFormat="1" applyFont="1" applyFill="1" applyBorder="1" applyAlignment="1">
      <alignment horizontal="center"/>
    </xf>
    <xf numFmtId="0" fontId="23" fillId="0" borderId="8" xfId="2" applyFont="1" applyBorder="1" applyAlignment="1">
      <alignment horizontal="center"/>
    </xf>
    <xf numFmtId="0" fontId="23" fillId="0" borderId="9" xfId="2" applyFont="1" applyBorder="1" applyAlignment="1">
      <alignment horizontal="center"/>
    </xf>
    <xf numFmtId="0" fontId="23" fillId="0" borderId="10" xfId="2" applyFont="1" applyBorder="1" applyAlignment="1">
      <alignment horizontal="center"/>
    </xf>
    <xf numFmtId="0" fontId="8" fillId="0" borderId="21" xfId="2" applyFont="1" applyBorder="1" applyAlignment="1">
      <alignment vertical="justify" wrapText="1"/>
    </xf>
    <xf numFmtId="0" fontId="8" fillId="0" borderId="0" xfId="2" applyFont="1" applyAlignment="1">
      <alignment vertical="justify" wrapText="1"/>
    </xf>
    <xf numFmtId="0" fontId="8" fillId="0" borderId="22" xfId="2" applyFont="1" applyBorder="1" applyAlignment="1">
      <alignment vertical="justify" wrapText="1"/>
    </xf>
    <xf numFmtId="0" fontId="15" fillId="5" borderId="31" xfId="2" applyFont="1" applyFill="1" applyBorder="1" applyAlignment="1">
      <alignment horizontal="center" vertical="top"/>
    </xf>
    <xf numFmtId="0" fontId="15" fillId="5" borderId="32" xfId="2" applyFont="1" applyFill="1" applyBorder="1" applyAlignment="1">
      <alignment horizontal="center" vertical="top"/>
    </xf>
    <xf numFmtId="0" fontId="4" fillId="4" borderId="27" xfId="2" applyFont="1" applyFill="1" applyBorder="1" applyAlignment="1">
      <alignment horizontal="center" vertical="top"/>
    </xf>
    <xf numFmtId="0" fontId="4" fillId="4" borderId="1" xfId="2" applyFont="1" applyFill="1" applyBorder="1" applyAlignment="1">
      <alignment horizontal="center" vertical="top"/>
    </xf>
    <xf numFmtId="0" fontId="4" fillId="5" borderId="36" xfId="2" applyFont="1" applyFill="1" applyBorder="1" applyAlignment="1">
      <alignment horizontal="center" vertical="center"/>
    </xf>
    <xf numFmtId="0" fontId="4" fillId="5" borderId="23" xfId="2" applyFont="1" applyFill="1" applyBorder="1" applyAlignment="1">
      <alignment horizontal="center" vertical="center"/>
    </xf>
    <xf numFmtId="0" fontId="4" fillId="5" borderId="37" xfId="2" applyFont="1" applyFill="1" applyBorder="1" applyAlignment="1">
      <alignment horizontal="center" vertical="center"/>
    </xf>
    <xf numFmtId="0" fontId="4" fillId="5" borderId="3" xfId="2" applyFont="1" applyFill="1" applyBorder="1" applyAlignment="1">
      <alignment horizontal="center" vertical="center"/>
    </xf>
    <xf numFmtId="0" fontId="4" fillId="5" borderId="37" xfId="2" applyFont="1" applyFill="1" applyBorder="1" applyAlignment="1">
      <alignment horizontal="center" vertical="center" wrapText="1"/>
    </xf>
    <xf numFmtId="0" fontId="4" fillId="5" borderId="3" xfId="2" applyFont="1" applyFill="1" applyBorder="1" applyAlignment="1">
      <alignment horizontal="center" vertical="center" wrapText="1"/>
    </xf>
  </cellXfs>
  <cellStyles count="32">
    <cellStyle name="Moeda 2" xfId="10"/>
    <cellStyle name="Moeda 3" xfId="16"/>
    <cellStyle name="Moeda 3 2" xfId="21"/>
    <cellStyle name="Moeda 3 2 2" xfId="29"/>
    <cellStyle name="Moeda 4" xfId="31"/>
    <cellStyle name="Normal" xfId="0" builtinId="0"/>
    <cellStyle name="Normal 11" xfId="14"/>
    <cellStyle name="Normal 2" xfId="3"/>
    <cellStyle name="Normal 2 2" xfId="5"/>
    <cellStyle name="Normal 2 5" xfId="20"/>
    <cellStyle name="Normal 3" xfId="6"/>
    <cellStyle name="Normal 3 2" xfId="17"/>
    <cellStyle name="Normal 3 2 2" xfId="19"/>
    <cellStyle name="Normal 3 3" xfId="25"/>
    <cellStyle name="Normal 4" xfId="11"/>
    <cellStyle name="Normal 4 2" xfId="26"/>
    <cellStyle name="Normal 9" xfId="12"/>
    <cellStyle name="Normal_cronograma 6 meses 2" xfId="2"/>
    <cellStyle name="Porcentagem" xfId="1" builtinId="5"/>
    <cellStyle name="Porcentagem 2" xfId="7"/>
    <cellStyle name="Porcentagem 3" xfId="18"/>
    <cellStyle name="Porcentagem 4" xfId="22"/>
    <cellStyle name="Porcentagem 7" xfId="13"/>
    <cellStyle name="Porcentagem 8" xfId="15"/>
    <cellStyle name="Separador de milhares" xfId="23" builtinId="3"/>
    <cellStyle name="Separador de milhares 2" xfId="8"/>
    <cellStyle name="Separador de milhares 3" xfId="4"/>
    <cellStyle name="Separador de milhares 3 2" xfId="27"/>
    <cellStyle name="Vírgula 2" xfId="9"/>
    <cellStyle name="Vírgula 2 2" xfId="24"/>
    <cellStyle name="Vírgula 2 3" xfId="28"/>
    <cellStyle name="Vírgula 3" xfId="3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ERNANDO\Downloads\Sec.%20Direitos%20Humanos\Ger&#234;ncia%20de%20Projetos\UFRPE\44.003%20-%20Pr&#233;dio%20de%206%20pavimentos\CD%20-%20VERS&#195;O%20FINAL25-09-07\PR&#201;DIO%20DE%206%20PAVIMENTOS\OR&#199;AMENTOS\orca-elet-refinaria%20por%20bloco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LANILHA FONTE"/>
      <sheetName val="teat-mus"/>
      <sheetName val="arte"/>
      <sheetName val="Lanchonete"/>
      <sheetName val="Loja 1"/>
      <sheetName val="Loja 2"/>
      <sheetName val="terraço de ativ."/>
      <sheetName val="se-ilum ext"/>
      <sheetName val="BM 01"/>
      <sheetName val="MEMORIA BM 01"/>
      <sheetName val="GERAL - COM DESONERAÇÃO"/>
      <sheetName val="GERAL - SEM DESONERAÇÃO"/>
      <sheetName val="ORCAMENTO COM DES"/>
      <sheetName val="MEM CÁLC COM DES"/>
      <sheetName val="_RESUMO COMPARATIVO_"/>
      <sheetName val="CRONOGRAMA "/>
      <sheetName val="BDI_PAV_26,01_NOVA_CPRB"/>
      <sheetName val="BDI_PAV_20,00_NOVA_CPRB"/>
      <sheetName val="BM 1"/>
      <sheetName val="MEMÓRIA DO BM1"/>
      <sheetName val="MEMÓRIA DO BM2"/>
      <sheetName val="BM 2"/>
      <sheetName val="MEMÓRIA DO BM3"/>
      <sheetName val="BM 3"/>
      <sheetName val="CRONOGRAMA"/>
      <sheetName val="Planilha1"/>
      <sheetName val="Plan1"/>
    </sheetNames>
    <sheetDataSet>
      <sheetData sheetId="0" refreshError="1">
        <row r="1">
          <cell r="B1" t="str">
            <v>18.01</v>
          </cell>
        </row>
        <row r="2">
          <cell r="B2" t="str">
            <v>18.01.005</v>
          </cell>
          <cell r="C2" t="str">
            <v>Fio de cobre nu, tempera meio-duro, classe 1A S.M. - 10 mm², inclusive assentamento.</v>
          </cell>
          <cell r="D2" t="str">
            <v>m</v>
          </cell>
          <cell r="F2">
            <v>1.84</v>
          </cell>
          <cell r="G2">
            <v>0</v>
          </cell>
        </row>
        <row r="3">
          <cell r="B3" t="str">
            <v>18.01.010</v>
          </cell>
          <cell r="C3" t="str">
            <v>Fio de cobre, tempera meio-duro, classe 1, com cobertura de PVC, tipo WPP, S.M. - 4 mm², inclusive assentamento.</v>
          </cell>
          <cell r="D3" t="str">
            <v>m</v>
          </cell>
          <cell r="F3">
            <v>0.97</v>
          </cell>
          <cell r="G3">
            <v>0</v>
          </cell>
        </row>
        <row r="4">
          <cell r="B4" t="str">
            <v>18.01.015</v>
          </cell>
          <cell r="C4" t="str">
            <v>Desativação da rede elétrica existente.</v>
          </cell>
          <cell r="D4" t="str">
            <v>vb</v>
          </cell>
          <cell r="F4">
            <v>283.14</v>
          </cell>
        </row>
        <row r="5">
          <cell r="B5" t="str">
            <v>18.01.016</v>
          </cell>
          <cell r="C5" t="str">
            <v>Revisão do circuito elétrico que alimenta as luminárias para lâmpadas vapor mercúrio (aproveitamento de 90 % da fiação existente).</v>
          </cell>
          <cell r="D5" t="str">
            <v>vb</v>
          </cell>
          <cell r="F5">
            <v>613.08000000000004</v>
          </cell>
        </row>
        <row r="6">
          <cell r="B6" t="str">
            <v>18.01.020</v>
          </cell>
          <cell r="C6" t="str">
            <v>Fio de cobre, tempera meio-duro, classe 1, com cobertura de PVC, tipo WPP, S.M. - 6 mm², inclusive assentamento.</v>
          </cell>
          <cell r="D6" t="str">
            <v>m</v>
          </cell>
          <cell r="F6">
            <v>1.1599999999999999</v>
          </cell>
          <cell r="G6">
            <v>0</v>
          </cell>
        </row>
        <row r="7">
          <cell r="B7" t="str">
            <v>18.01.025</v>
          </cell>
          <cell r="C7" t="str">
            <v>Fio de cobre, tempera meio-duro, classe 1, com cobertura de PVC, tipo WPP, S.M. - 10 mm², inclusive assentamento.</v>
          </cell>
          <cell r="D7" t="str">
            <v>m</v>
          </cell>
          <cell r="F7">
            <v>1.62</v>
          </cell>
          <cell r="G7">
            <v>0</v>
          </cell>
        </row>
        <row r="8">
          <cell r="B8" t="str">
            <v>18.01.030</v>
          </cell>
          <cell r="C8" t="str">
            <v>Cabo de cobre, tempera meio-duro, encordoamento classe 2, com cobertura de PVC, tipo WPP, S.M. - 10 mm², inclusive assentamento.</v>
          </cell>
          <cell r="D8" t="str">
            <v>m</v>
          </cell>
          <cell r="F8">
            <v>1.64</v>
          </cell>
          <cell r="G8">
            <v>0</v>
          </cell>
        </row>
        <row r="9">
          <cell r="B9" t="str">
            <v>18.01.040</v>
          </cell>
          <cell r="C9" t="str">
            <v>Cabo de cobre, tempera meio-duro, encordoamento classe 2, com cobertura de PVC, tipo WPP, S.M. - 16 mm², inclusive assentamento.</v>
          </cell>
          <cell r="D9" t="str">
            <v>m</v>
          </cell>
          <cell r="F9">
            <v>2.44</v>
          </cell>
          <cell r="G9">
            <v>0</v>
          </cell>
        </row>
        <row r="10">
          <cell r="B10" t="str">
            <v>18.01.050</v>
          </cell>
          <cell r="C10" t="str">
            <v>Cabo de cobre, tempera meio-duro, encordoamento classe 2, com cobertura de PVC, tipo WPP, S.M. - 25 mm², inclusive assentamento.</v>
          </cell>
          <cell r="D10" t="str">
            <v>m</v>
          </cell>
          <cell r="F10">
            <v>3.24</v>
          </cell>
          <cell r="G10">
            <v>0</v>
          </cell>
        </row>
        <row r="11">
          <cell r="B11" t="str">
            <v>18.01.060</v>
          </cell>
          <cell r="C11" t="str">
            <v xml:space="preserve">Fornecimento e instalação de cabo de cobre nutrancado e asete fios, de tempera mole, bitola de 16 mm2. </v>
          </cell>
          <cell r="D11" t="str">
            <v>m</v>
          </cell>
          <cell r="F11">
            <v>3.4</v>
          </cell>
          <cell r="G11">
            <v>0</v>
          </cell>
        </row>
        <row r="13">
          <cell r="B13" t="str">
            <v>18.02</v>
          </cell>
        </row>
        <row r="14">
          <cell r="B14" t="str">
            <v>18.02.005</v>
          </cell>
          <cell r="C14" t="str">
            <v>Colocação de poste de ferro</v>
          </cell>
          <cell r="D14" t="str">
            <v>m</v>
          </cell>
          <cell r="F14">
            <v>6.51</v>
          </cell>
          <cell r="G14">
            <v>0</v>
          </cell>
        </row>
        <row r="15">
          <cell r="B15" t="str">
            <v>18.02.010</v>
          </cell>
          <cell r="C15" t="str">
            <v>Retirada de postes de concreto secção duplo T200 / 8 com engastamento direto no solo de 1,40 m (Poste 184-570, 18570 e mais dois sem identificação)</v>
          </cell>
          <cell r="D15" t="str">
            <v>un</v>
          </cell>
          <cell r="F15">
            <v>51.97</v>
          </cell>
          <cell r="G15">
            <v>0</v>
          </cell>
        </row>
        <row r="16">
          <cell r="B16" t="str">
            <v>18.02.020</v>
          </cell>
          <cell r="C16" t="str">
            <v>Poste de concreto secção duplo T, 100/8, com engastamento direto no solo de 1,40 m, inclusive colocação.</v>
          </cell>
          <cell r="D16" t="str">
            <v>un</v>
          </cell>
          <cell r="F16">
            <v>141.27000000000001</v>
          </cell>
          <cell r="G16">
            <v>0</v>
          </cell>
        </row>
        <row r="17">
          <cell r="B17" t="str">
            <v>18.02.025</v>
          </cell>
          <cell r="C17" t="str">
            <v>Fornecimento e instalação de poste ornamental com h=4,0 m, sendo 1,0 m de enterrado, com 03 luminárias, vidro transparente modelo MLD 304 / B, bem como pintura á óleo, duas demãos, cor preta, conforme projeto.</v>
          </cell>
          <cell r="D17" t="str">
            <v>un</v>
          </cell>
          <cell r="F17">
            <v>239.88</v>
          </cell>
          <cell r="G17">
            <v>0</v>
          </cell>
        </row>
        <row r="18">
          <cell r="B18" t="str">
            <v>18.02.026</v>
          </cell>
          <cell r="C18" t="str">
            <v>Deslocamento de poste.</v>
          </cell>
          <cell r="D18" t="str">
            <v>un</v>
          </cell>
          <cell r="F18">
            <v>67.33</v>
          </cell>
          <cell r="G18">
            <v>0</v>
          </cell>
        </row>
        <row r="19">
          <cell r="B19" t="str">
            <v>18.02.030</v>
          </cell>
          <cell r="C19" t="str">
            <v>Poste de concreto secção duplo T, 200/8, com engastamento direto no solo de 1,40 m, inclusive colocação.</v>
          </cell>
          <cell r="D19" t="str">
            <v>un</v>
          </cell>
          <cell r="F19">
            <v>160.6</v>
          </cell>
          <cell r="G19">
            <v>0</v>
          </cell>
        </row>
        <row r="20">
          <cell r="B20" t="str">
            <v>18.02.040</v>
          </cell>
          <cell r="C20" t="str">
            <v>Poste de concreto secção duplo T, 200/12, com engastamento direto no solo de 1,80 m, inclusive colocação.</v>
          </cell>
          <cell r="D20" t="str">
            <v>un</v>
          </cell>
          <cell r="F20">
            <v>264.32</v>
          </cell>
          <cell r="G20">
            <v>0</v>
          </cell>
        </row>
        <row r="21">
          <cell r="B21" t="str">
            <v>18.02.045</v>
          </cell>
          <cell r="C21" t="str">
            <v>Poste de concreto secção duplo T, 300/8, com engastamento direto no solo de 1,40 m, inclusive colocação.</v>
          </cell>
          <cell r="D21" t="str">
            <v>un</v>
          </cell>
          <cell r="F21">
            <v>193.4</v>
          </cell>
          <cell r="G21">
            <v>0</v>
          </cell>
        </row>
        <row r="22">
          <cell r="B22" t="str">
            <v>18.02.050</v>
          </cell>
          <cell r="C22" t="str">
            <v>Poste de concreto secção duplo T, 300/12, com engastamento direto no solo de 1,80 m, inclusive colocação.</v>
          </cell>
          <cell r="D22" t="str">
            <v>un</v>
          </cell>
          <cell r="F22">
            <v>55.74</v>
          </cell>
          <cell r="G22">
            <v>0</v>
          </cell>
        </row>
        <row r="23">
          <cell r="B23" t="str">
            <v>18.02.051</v>
          </cell>
          <cell r="C23" t="str">
            <v xml:space="preserve">Super poste de concreto armado circular com altura de 20 m. </v>
          </cell>
          <cell r="D23" t="str">
            <v>un</v>
          </cell>
          <cell r="F23">
            <v>2209.3200000000002</v>
          </cell>
          <cell r="G23">
            <v>0</v>
          </cell>
        </row>
        <row r="24">
          <cell r="B24" t="str">
            <v>18.02.060</v>
          </cell>
          <cell r="C24" t="str">
            <v>Poste de concreto c/ seção circular c/ iluminação de 3 pétalas c/ altura de 8 m inclusive colocação, fixação e base de concreto p/ fixação</v>
          </cell>
          <cell r="D24" t="str">
            <v>un</v>
          </cell>
          <cell r="F24">
            <v>888.06</v>
          </cell>
        </row>
        <row r="25">
          <cell r="B25" t="str">
            <v>18.02.070</v>
          </cell>
          <cell r="C25" t="str">
            <v>Poste ornamental.</v>
          </cell>
          <cell r="D25" t="str">
            <v>un</v>
          </cell>
          <cell r="F25">
            <v>210.72</v>
          </cell>
        </row>
        <row r="26">
          <cell r="B26" t="str">
            <v>18.02.071</v>
          </cell>
          <cell r="C26" t="str">
            <v>Poste em concreto vibrado seção circular 9 m - 200 kg</v>
          </cell>
          <cell r="D26" t="str">
            <v>un</v>
          </cell>
          <cell r="F26">
            <v>216</v>
          </cell>
        </row>
        <row r="27">
          <cell r="B27" t="str">
            <v>18.02.080</v>
          </cell>
          <cell r="C27" t="str">
            <v>Fornecimento e instalação de rele fotoelétrico, 1000 w - 220 v.</v>
          </cell>
          <cell r="D27" t="str">
            <v>un</v>
          </cell>
          <cell r="F27">
            <v>18</v>
          </cell>
        </row>
        <row r="29">
          <cell r="B29" t="str">
            <v>18.03</v>
          </cell>
        </row>
        <row r="30">
          <cell r="B30" t="str">
            <v>18.03.010</v>
          </cell>
          <cell r="C30" t="str">
            <v>Estrutura secundária B1 completa, inclusive fixação.</v>
          </cell>
          <cell r="D30" t="str">
            <v>un</v>
          </cell>
          <cell r="F30">
            <v>29.1</v>
          </cell>
          <cell r="G30">
            <v>0</v>
          </cell>
        </row>
        <row r="31">
          <cell r="B31" t="str">
            <v>18.03.015</v>
          </cell>
          <cell r="C31" t="str">
            <v>Estrutura secundária B2 completa, inclusive fixação.</v>
          </cell>
          <cell r="D31" t="str">
            <v>un</v>
          </cell>
          <cell r="F31">
            <v>35.21</v>
          </cell>
          <cell r="G31">
            <v>0</v>
          </cell>
        </row>
        <row r="32">
          <cell r="B32" t="str">
            <v>18.03.020</v>
          </cell>
          <cell r="C32" t="str">
            <v>Estrutura secundária B3 completa, inclusive fixação.</v>
          </cell>
          <cell r="D32" t="str">
            <v>un</v>
          </cell>
          <cell r="F32">
            <v>59.23</v>
          </cell>
          <cell r="G32">
            <v>0</v>
          </cell>
        </row>
        <row r="33">
          <cell r="B33" t="str">
            <v>18.03.030</v>
          </cell>
          <cell r="C33" t="str">
            <v>Estrutura secundária B4 completa, inclusive fixação.</v>
          </cell>
          <cell r="D33" t="str">
            <v>un</v>
          </cell>
          <cell r="F33">
            <v>65.989999999999995</v>
          </cell>
          <cell r="G33">
            <v>0</v>
          </cell>
        </row>
        <row r="34">
          <cell r="B34" t="str">
            <v>18.03.031</v>
          </cell>
          <cell r="C34" t="str">
            <v>Cabo de iluminação 1/0 AWG - NU</v>
          </cell>
          <cell r="D34" t="str">
            <v>m</v>
          </cell>
          <cell r="F34">
            <v>19.54</v>
          </cell>
          <cell r="G34">
            <v>0</v>
          </cell>
        </row>
        <row r="35">
          <cell r="B35" t="str">
            <v>18.03.032</v>
          </cell>
          <cell r="C35" t="str">
            <v>Isoladores tipo castanha</v>
          </cell>
          <cell r="D35" t="str">
            <v>un</v>
          </cell>
          <cell r="F35">
            <v>17.399999999999999</v>
          </cell>
          <cell r="G35">
            <v>0</v>
          </cell>
        </row>
        <row r="36">
          <cell r="B36" t="str">
            <v>18.03.033</v>
          </cell>
          <cell r="C36" t="str">
            <v>Foto célula tipo NA.</v>
          </cell>
          <cell r="D36" t="str">
            <v>un</v>
          </cell>
          <cell r="F36">
            <v>12.77</v>
          </cell>
          <cell r="G36">
            <v>0</v>
          </cell>
        </row>
        <row r="38">
          <cell r="B38" t="str">
            <v>18.04</v>
          </cell>
        </row>
        <row r="39">
          <cell r="B39" t="str">
            <v>18.04.010</v>
          </cell>
          <cell r="C39" t="str">
            <v>Eletroduto de ferro galvanizado de 3/4 pol., inclusive assentamento.</v>
          </cell>
          <cell r="D39" t="str">
            <v>m</v>
          </cell>
          <cell r="F39">
            <v>4.9000000000000004</v>
          </cell>
          <cell r="G39">
            <v>0</v>
          </cell>
        </row>
        <row r="40">
          <cell r="B40" t="str">
            <v>18.04.020</v>
          </cell>
          <cell r="C40" t="str">
            <v>Eletroduto de ferro galvanizado de 1 pol., inclusive assentamento.</v>
          </cell>
          <cell r="D40" t="str">
            <v>m</v>
          </cell>
          <cell r="F40">
            <v>7.43</v>
          </cell>
          <cell r="G40">
            <v>0</v>
          </cell>
        </row>
        <row r="41">
          <cell r="B41" t="str">
            <v>18.04.030</v>
          </cell>
          <cell r="C41" t="str">
            <v>Eletroduto de ferro galvanizado de 1 1/2 pol., inclusive assentamento.</v>
          </cell>
          <cell r="D41" t="str">
            <v>m</v>
          </cell>
          <cell r="F41">
            <v>11.76</v>
          </cell>
          <cell r="G41">
            <v>0</v>
          </cell>
        </row>
        <row r="42">
          <cell r="B42" t="str">
            <v>18.04.040</v>
          </cell>
          <cell r="C42" t="str">
            <v>Eletroduto de ferro galvanizado de 2 pol., inclusive assentamento.</v>
          </cell>
          <cell r="D42" t="str">
            <v>m</v>
          </cell>
          <cell r="F42">
            <v>15.46</v>
          </cell>
          <cell r="G42">
            <v>0</v>
          </cell>
        </row>
        <row r="43">
          <cell r="B43" t="str">
            <v>18.04.050</v>
          </cell>
          <cell r="C43" t="str">
            <v>Eletroduto de ferro galvanizado de 2 1/2 pol., inclusive assentamento.</v>
          </cell>
          <cell r="D43" t="str">
            <v>m</v>
          </cell>
          <cell r="F43">
            <v>23.01</v>
          </cell>
          <cell r="G43">
            <v>0</v>
          </cell>
        </row>
        <row r="44">
          <cell r="B44" t="str">
            <v>18.04.060</v>
          </cell>
          <cell r="C44" t="str">
            <v>Eletroduto de ferro galvanizado de 4 pol., inclusive assentamento.</v>
          </cell>
          <cell r="D44" t="str">
            <v>m</v>
          </cell>
          <cell r="F44">
            <v>37.299999999999997</v>
          </cell>
          <cell r="G44">
            <v>0</v>
          </cell>
        </row>
        <row r="45">
          <cell r="B45" t="str">
            <v>18.04.061</v>
          </cell>
          <cell r="C45" t="str">
            <v>Eletroduto de PVC rígido de 11/2" com luva de rosca interna, inclusive assentamento</v>
          </cell>
          <cell r="D45" t="str">
            <v>un</v>
          </cell>
          <cell r="F45">
            <v>6.33</v>
          </cell>
        </row>
        <row r="47">
          <cell r="B47" t="str">
            <v>18.05</v>
          </cell>
        </row>
        <row r="48">
          <cell r="B48" t="str">
            <v>18.05.010</v>
          </cell>
          <cell r="C48" t="str">
            <v>Curva de ferro galvanizado de 3/4 pol., inclusive assentamento.</v>
          </cell>
          <cell r="D48" t="str">
            <v>un</v>
          </cell>
          <cell r="F48">
            <v>3.1</v>
          </cell>
          <cell r="G48">
            <v>0</v>
          </cell>
        </row>
        <row r="49">
          <cell r="B49" t="str">
            <v>18.05.020</v>
          </cell>
          <cell r="C49" t="str">
            <v>Curva de ferro galvanizado de 1 pol., inclusive assentamento.</v>
          </cell>
          <cell r="D49" t="str">
            <v>un</v>
          </cell>
          <cell r="F49">
            <v>4.53</v>
          </cell>
          <cell r="G49">
            <v>0</v>
          </cell>
        </row>
        <row r="50">
          <cell r="B50" t="str">
            <v>18.05.030</v>
          </cell>
          <cell r="C50" t="str">
            <v>Curva de ferro galvanizado de 1 1/2 pol., inclusive assentamento.</v>
          </cell>
          <cell r="D50" t="str">
            <v>un</v>
          </cell>
          <cell r="F50">
            <v>10.41</v>
          </cell>
          <cell r="G50">
            <v>0</v>
          </cell>
        </row>
        <row r="51">
          <cell r="B51" t="str">
            <v>18.05.040</v>
          </cell>
          <cell r="C51" t="str">
            <v>Curva de ferro galvanizado de 2 pol., inclusive assentamento.</v>
          </cell>
          <cell r="D51" t="str">
            <v>un</v>
          </cell>
          <cell r="F51">
            <v>16.78</v>
          </cell>
          <cell r="G51">
            <v>0</v>
          </cell>
        </row>
        <row r="52">
          <cell r="B52" t="str">
            <v>18.05.050</v>
          </cell>
          <cell r="C52" t="str">
            <v>Curva de ferro galvanizado de 2 1/2 pol., inclusive assentamento.</v>
          </cell>
          <cell r="D52" t="str">
            <v>un</v>
          </cell>
          <cell r="F52">
            <v>36.65</v>
          </cell>
          <cell r="G52">
            <v>0</v>
          </cell>
        </row>
        <row r="53">
          <cell r="B53" t="str">
            <v>18.05.060</v>
          </cell>
          <cell r="C53" t="str">
            <v>Curva de ferro galvanizado de 4 pol., inclusive assentamento.</v>
          </cell>
          <cell r="D53" t="str">
            <v>un</v>
          </cell>
          <cell r="F53">
            <v>76.64</v>
          </cell>
          <cell r="G53">
            <v>0</v>
          </cell>
        </row>
        <row r="54">
          <cell r="B54" t="str">
            <v>18.05.065</v>
          </cell>
          <cell r="C54" t="str">
            <v>Fornecimento e assentamento de haste de aterramento 5/8" x 2,40 m coppereweld</v>
          </cell>
          <cell r="D54" t="str">
            <v>un</v>
          </cell>
          <cell r="F54">
            <v>22.22</v>
          </cell>
        </row>
        <row r="56">
          <cell r="B56" t="str">
            <v>18.06</v>
          </cell>
        </row>
        <row r="57">
          <cell r="B57" t="str">
            <v>18.06.010</v>
          </cell>
          <cell r="C57" t="str">
            <v>Luva de ferro galvanizado de 3/4 pol., inclusive assentamento.</v>
          </cell>
          <cell r="D57" t="str">
            <v>un</v>
          </cell>
          <cell r="F57">
            <v>1.1299999999999999</v>
          </cell>
          <cell r="G57">
            <v>0</v>
          </cell>
        </row>
        <row r="58">
          <cell r="B58" t="str">
            <v>18.06.020</v>
          </cell>
          <cell r="C58" t="str">
            <v>Luva de ferro galvanizado de 1 pol., inclusive assentamento.</v>
          </cell>
          <cell r="D58" t="str">
            <v>un</v>
          </cell>
          <cell r="F58">
            <v>1.68</v>
          </cell>
          <cell r="G58">
            <v>0</v>
          </cell>
        </row>
        <row r="59">
          <cell r="B59" t="str">
            <v>18.06.030</v>
          </cell>
          <cell r="C59" t="str">
            <v>Luva de ferro galvanizado de 1 1/2 pol., inclusive assentamento.</v>
          </cell>
          <cell r="D59" t="str">
            <v>un</v>
          </cell>
          <cell r="F59">
            <v>2.91</v>
          </cell>
          <cell r="G59">
            <v>0</v>
          </cell>
        </row>
        <row r="60">
          <cell r="B60" t="str">
            <v>18.06.040</v>
          </cell>
          <cell r="C60" t="str">
            <v>Luva de ferro galvanizado de 2 pol., inclusive assentamento.</v>
          </cell>
          <cell r="D60" t="str">
            <v>un</v>
          </cell>
          <cell r="F60">
            <v>4.05</v>
          </cell>
          <cell r="G60">
            <v>0</v>
          </cell>
        </row>
        <row r="61">
          <cell r="B61" t="str">
            <v>18.06.050</v>
          </cell>
          <cell r="C61" t="str">
            <v>Luva de ferro galvanizado de 2 1/2 pol., inclusive assentamento.</v>
          </cell>
          <cell r="D61" t="str">
            <v>un</v>
          </cell>
          <cell r="F61">
            <v>7.16</v>
          </cell>
          <cell r="G61">
            <v>0</v>
          </cell>
        </row>
        <row r="62">
          <cell r="B62" t="str">
            <v>18.06.060</v>
          </cell>
          <cell r="C62" t="str">
            <v>Luva de ferro galvanizado de 4 pol., inclusive assentamento.</v>
          </cell>
          <cell r="D62" t="str">
            <v>un</v>
          </cell>
          <cell r="F62">
            <v>13.42</v>
          </cell>
          <cell r="G62">
            <v>0</v>
          </cell>
        </row>
        <row r="63">
          <cell r="B63" t="str">
            <v>18.06.061</v>
          </cell>
          <cell r="C63" t="str">
            <v>Luva de PVC rígido diâmetro de 2".</v>
          </cell>
          <cell r="D63" t="str">
            <v>un</v>
          </cell>
          <cell r="F63">
            <v>1.93</v>
          </cell>
          <cell r="G63">
            <v>0</v>
          </cell>
        </row>
        <row r="64">
          <cell r="B64" t="str">
            <v>18.06.062</v>
          </cell>
          <cell r="C64" t="str">
            <v>Luva de emenda para cabo 10 mm</v>
          </cell>
          <cell r="D64" t="str">
            <v>un</v>
          </cell>
          <cell r="F64">
            <v>0.35</v>
          </cell>
        </row>
        <row r="66">
          <cell r="B66" t="str">
            <v>18.07</v>
          </cell>
        </row>
        <row r="67">
          <cell r="B67" t="str">
            <v>18.07.010</v>
          </cell>
          <cell r="C67" t="str">
            <v>Jogo de bucha e arruela de alumínio de 1/2 pol., inclusive fixação.</v>
          </cell>
          <cell r="D67" t="str">
            <v>cj</v>
          </cell>
          <cell r="F67">
            <v>0.27</v>
          </cell>
          <cell r="G67">
            <v>0</v>
          </cell>
        </row>
        <row r="68">
          <cell r="B68" t="str">
            <v>18.07.020</v>
          </cell>
          <cell r="C68" t="str">
            <v>Jogo de bucha e arruela de alumínio de 3/4 pol., inclusive fixação.</v>
          </cell>
          <cell r="D68" t="str">
            <v>cj</v>
          </cell>
          <cell r="F68">
            <v>0.28999999999999998</v>
          </cell>
          <cell r="G68">
            <v>0</v>
          </cell>
        </row>
        <row r="69">
          <cell r="B69" t="str">
            <v>18.07.030</v>
          </cell>
          <cell r="C69" t="str">
            <v>Jogo de bucha e arruela de alumínio de 1 pol., inclusive fixação.</v>
          </cell>
          <cell r="D69" t="str">
            <v>cj</v>
          </cell>
          <cell r="F69">
            <v>0.45</v>
          </cell>
          <cell r="G69">
            <v>0</v>
          </cell>
        </row>
        <row r="70">
          <cell r="B70" t="str">
            <v>18.07.040</v>
          </cell>
          <cell r="C70" t="str">
            <v>Jogo de bucha e arruela de alumínio de 1 1/2 pol., inclusive fixação.</v>
          </cell>
          <cell r="D70" t="str">
            <v>cj</v>
          </cell>
          <cell r="F70">
            <v>0.85</v>
          </cell>
          <cell r="G70">
            <v>0</v>
          </cell>
        </row>
        <row r="71">
          <cell r="B71" t="str">
            <v>18.07.050</v>
          </cell>
          <cell r="C71" t="str">
            <v>Jogo de bucha e arruela de alumínio de 2 pol., inclusive fixação.</v>
          </cell>
          <cell r="D71" t="str">
            <v>cj</v>
          </cell>
          <cell r="F71">
            <v>1.64</v>
          </cell>
          <cell r="G71">
            <v>0</v>
          </cell>
        </row>
        <row r="72">
          <cell r="B72" t="str">
            <v>18.07.060</v>
          </cell>
          <cell r="C72" t="str">
            <v>Jogo de bucha e arruela de alumínio de 2 1/2 pol., inclusive fixação.</v>
          </cell>
          <cell r="D72" t="str">
            <v>cj</v>
          </cell>
          <cell r="F72">
            <v>2.39</v>
          </cell>
          <cell r="G72">
            <v>0</v>
          </cell>
        </row>
        <row r="73">
          <cell r="B73" t="str">
            <v>18.07.070</v>
          </cell>
          <cell r="C73" t="str">
            <v>Jogo de bucha e arruela de alumínio de 3 pol., inclusive fixação.</v>
          </cell>
          <cell r="D73" t="str">
            <v>cj</v>
          </cell>
          <cell r="F73">
            <v>3.79</v>
          </cell>
          <cell r="G73">
            <v>0</v>
          </cell>
        </row>
        <row r="74">
          <cell r="B74" t="str">
            <v>18.07.072</v>
          </cell>
          <cell r="C74" t="str">
            <v>Ganchos de 5/16".</v>
          </cell>
          <cell r="D74" t="str">
            <v>un</v>
          </cell>
          <cell r="F74">
            <v>0.8</v>
          </cell>
          <cell r="G74">
            <v>0</v>
          </cell>
        </row>
        <row r="75">
          <cell r="B75" t="str">
            <v>18.07.080</v>
          </cell>
          <cell r="C75" t="str">
            <v>Jogo de bucha e arruela de alumínio de 4 pol., inclusive fixação.</v>
          </cell>
          <cell r="D75" t="str">
            <v>cj</v>
          </cell>
          <cell r="F75">
            <v>5.31</v>
          </cell>
          <cell r="G75">
            <v>0</v>
          </cell>
        </row>
        <row r="77">
          <cell r="B77" t="str">
            <v>18.08</v>
          </cell>
        </row>
        <row r="78">
          <cell r="B78" t="str">
            <v>18.08.010</v>
          </cell>
          <cell r="C78" t="str">
            <v>Caixa para medição monofásica uso interno, inclusive colocação (padrão CELPE).</v>
          </cell>
          <cell r="D78" t="str">
            <v>un</v>
          </cell>
          <cell r="F78">
            <v>38.5</v>
          </cell>
          <cell r="G78">
            <v>0</v>
          </cell>
        </row>
        <row r="79">
          <cell r="B79" t="str">
            <v>18.08.020</v>
          </cell>
          <cell r="C79" t="str">
            <v>Caixa para medição monofásica uso externo, inclusive colocação (padrão CELPE).</v>
          </cell>
          <cell r="D79" t="str">
            <v>un</v>
          </cell>
          <cell r="F79">
            <v>48.6</v>
          </cell>
          <cell r="G79">
            <v>0</v>
          </cell>
        </row>
        <row r="81">
          <cell r="B81" t="str">
            <v>18.09</v>
          </cell>
        </row>
        <row r="82">
          <cell r="B82" t="str">
            <v>18.09.010</v>
          </cell>
          <cell r="C82" t="str">
            <v>Caixa para medição trifásica uso interno, modelo D, inclusive colocação (padrão CELPE).</v>
          </cell>
          <cell r="D82" t="str">
            <v>un</v>
          </cell>
          <cell r="F82">
            <v>82.93</v>
          </cell>
          <cell r="G82">
            <v>0</v>
          </cell>
        </row>
        <row r="83">
          <cell r="B83" t="str">
            <v>18.09.020</v>
          </cell>
          <cell r="C83" t="str">
            <v>Caixa para medição trifásica uso externo, modelo D, inclusive colocação (padrão CELPE).</v>
          </cell>
          <cell r="D83" t="str">
            <v>un</v>
          </cell>
          <cell r="F83">
            <v>104.26</v>
          </cell>
          <cell r="G83">
            <v>0</v>
          </cell>
        </row>
        <row r="85">
          <cell r="B85" t="str">
            <v>18.10</v>
          </cell>
        </row>
        <row r="86">
          <cell r="B86" t="str">
            <v>18.10.020</v>
          </cell>
          <cell r="C86" t="str">
            <v>Chave de faca de 2 polos, 30 A, 250 V, com base de ardósia, com 02 fusíveis tipo cartucho e parafusos, inclusive instalação em quadro de medição.</v>
          </cell>
          <cell r="D86" t="str">
            <v>un</v>
          </cell>
          <cell r="F86">
            <v>11.1</v>
          </cell>
          <cell r="G86">
            <v>0</v>
          </cell>
        </row>
        <row r="87">
          <cell r="B87" t="str">
            <v>18.10.030</v>
          </cell>
          <cell r="C87" t="str">
            <v>Chave de faca de 2 polos, 60 A, 250 V, com base de ardósia, com 02 fusíveis tipo cartucho e parafusos, inclusive instalação em quadro de medição.</v>
          </cell>
          <cell r="D87" t="str">
            <v>un</v>
          </cell>
          <cell r="F87">
            <v>16.3</v>
          </cell>
          <cell r="G87">
            <v>0</v>
          </cell>
        </row>
        <row r="88">
          <cell r="B88" t="str">
            <v>18.10.040</v>
          </cell>
          <cell r="C88" t="str">
            <v>Chave de faca de 3 polos, 60 A, 600 V, com base de ardósia, com 03 fusíveis tipo cartucho e parafusos, inclusive instalação em quadro de medição.</v>
          </cell>
          <cell r="D88" t="str">
            <v>un</v>
          </cell>
          <cell r="F88">
            <v>31.96</v>
          </cell>
          <cell r="G88">
            <v>0</v>
          </cell>
        </row>
        <row r="89">
          <cell r="B89" t="str">
            <v>18.10.050</v>
          </cell>
          <cell r="C89" t="str">
            <v>Chave de faca de 3 polos, 100 A, 600 V, com base de ardósia, com 03 fusíveis tipo cartucho e parafusos, inclusive instalação em quadro de medição.</v>
          </cell>
          <cell r="D89" t="str">
            <v>un</v>
          </cell>
          <cell r="F89">
            <v>57.62</v>
          </cell>
          <cell r="G89">
            <v>0</v>
          </cell>
        </row>
        <row r="90">
          <cell r="B90" t="str">
            <v>18.10.060</v>
          </cell>
          <cell r="C90" t="str">
            <v>Chave seccionadora com fusível, 125A, tipo 3NP4090 SIEMENS ou similar, tripolar com 03 fusíveis NH tamanho 00 e parafusos, inclusive instalação em quadro de medição.</v>
          </cell>
          <cell r="D90" t="str">
            <v>un</v>
          </cell>
          <cell r="F90">
            <v>85.08</v>
          </cell>
          <cell r="G90">
            <v>0</v>
          </cell>
        </row>
        <row r="91">
          <cell r="B91" t="str">
            <v>18.10.070</v>
          </cell>
          <cell r="C91" t="str">
            <v>Chave seccionadora com fusível, 250A, tipo 3NP2200 SIEMENS ou similar, tripolar com 03 fusíveis NH tamanho 01 e parafusos, inclusive instalação em quadro de medição.</v>
          </cell>
          <cell r="D91" t="str">
            <v>un</v>
          </cell>
          <cell r="F91">
            <v>141.25</v>
          </cell>
          <cell r="G91">
            <v>0</v>
          </cell>
        </row>
        <row r="93">
          <cell r="B93" t="str">
            <v>18.11</v>
          </cell>
        </row>
        <row r="94">
          <cell r="B94" t="str">
            <v>18.11.030</v>
          </cell>
          <cell r="C94" t="str">
            <v>Base para fusível tipo NH de 6 A a 125A, tamanho 00, SIEMENS ou similar, com parafusos, inclusive instalação em quadro.</v>
          </cell>
          <cell r="D94" t="str">
            <v>un</v>
          </cell>
          <cell r="F94">
            <v>9.09</v>
          </cell>
          <cell r="G94">
            <v>0</v>
          </cell>
        </row>
        <row r="95">
          <cell r="B95" t="str">
            <v>18.11.040</v>
          </cell>
          <cell r="C95" t="str">
            <v>Base para fusível tipo NH de 36 A a 250A, tamanho 1, SIEMENS ou similar, com parafusos, inclusive instalação em quadro.</v>
          </cell>
          <cell r="D95" t="str">
            <v>un</v>
          </cell>
          <cell r="F95">
            <v>17.96</v>
          </cell>
          <cell r="G95">
            <v>0</v>
          </cell>
        </row>
        <row r="97">
          <cell r="B97" t="str">
            <v>18.12</v>
          </cell>
        </row>
        <row r="98">
          <cell r="B98" t="str">
            <v>18.12.070</v>
          </cell>
          <cell r="C98" t="str">
            <v>Fusível tipo NH de 20A, tamanho 00, SIEMENS ou similar, inclusive instalação em quadro.</v>
          </cell>
          <cell r="D98" t="str">
            <v>un</v>
          </cell>
          <cell r="F98">
            <v>5.67</v>
          </cell>
          <cell r="G98">
            <v>0</v>
          </cell>
        </row>
        <row r="99">
          <cell r="B99" t="str">
            <v>18.12.080</v>
          </cell>
          <cell r="C99" t="str">
            <v>Fusível tipo NH de 25A, tamanho 00, SIEMENS ou similar, inclusive instalação em quadro.</v>
          </cell>
          <cell r="D99" t="str">
            <v>un</v>
          </cell>
          <cell r="F99">
            <v>5.67</v>
          </cell>
          <cell r="G99">
            <v>0</v>
          </cell>
        </row>
        <row r="100">
          <cell r="B100" t="str">
            <v>18.12.090</v>
          </cell>
          <cell r="C100" t="str">
            <v>Fusível tipo NH de 36A, tamanho 00, SIEMENS ou similar, inclusive instalação em quadro.</v>
          </cell>
          <cell r="D100" t="str">
            <v>un</v>
          </cell>
          <cell r="F100">
            <v>5.67</v>
          </cell>
          <cell r="G100">
            <v>0</v>
          </cell>
        </row>
        <row r="101">
          <cell r="B101" t="str">
            <v>18.12.100</v>
          </cell>
          <cell r="C101" t="str">
            <v>Fusível tipo NH de 50A, tamanho 00, SIEMENS ou similar, inclusive instalação em quadro.</v>
          </cell>
          <cell r="D101" t="str">
            <v>un</v>
          </cell>
          <cell r="F101">
            <v>5.67</v>
          </cell>
          <cell r="G101">
            <v>0</v>
          </cell>
        </row>
        <row r="102">
          <cell r="B102" t="str">
            <v>18.12.110</v>
          </cell>
          <cell r="C102" t="str">
            <v>Fusível tipo NH de 63A, tamanho 00, SIEMENS ou similar, inclusive instalação em quadro.</v>
          </cell>
          <cell r="D102" t="str">
            <v>un</v>
          </cell>
          <cell r="F102">
            <v>5.67</v>
          </cell>
          <cell r="G102">
            <v>0</v>
          </cell>
        </row>
        <row r="103">
          <cell r="B103" t="str">
            <v>18.12.120</v>
          </cell>
          <cell r="C103" t="str">
            <v>Fusível tipo NH de 80A, tamanho 00, SIEMENS ou similar, inclusive instalação em quadro.</v>
          </cell>
          <cell r="D103" t="str">
            <v>un</v>
          </cell>
          <cell r="F103">
            <v>5.67</v>
          </cell>
          <cell r="G103">
            <v>0</v>
          </cell>
        </row>
        <row r="104">
          <cell r="B104" t="str">
            <v>18.12.130</v>
          </cell>
          <cell r="C104" t="str">
            <v>Fusível tipo NH de 100A, tamanho 00, SIEMENS ou similar, inclusive instalação em quadro.</v>
          </cell>
          <cell r="D104" t="str">
            <v>un</v>
          </cell>
          <cell r="F104">
            <v>5.67</v>
          </cell>
          <cell r="G104">
            <v>0</v>
          </cell>
        </row>
        <row r="105">
          <cell r="B105" t="str">
            <v>18.12.140</v>
          </cell>
          <cell r="C105" t="str">
            <v>Fusível tipo NH de 125A, tamanho 00, SIEMENS ou similar, inclusive instalação em quadro.</v>
          </cell>
          <cell r="D105" t="str">
            <v>un</v>
          </cell>
          <cell r="F105">
            <v>5.67</v>
          </cell>
          <cell r="G105">
            <v>0</v>
          </cell>
        </row>
        <row r="106">
          <cell r="B106" t="str">
            <v>18.12.150</v>
          </cell>
          <cell r="C106" t="str">
            <v>Fusível tipo NH de 160A, tamanho 01, SIEMENS ou similar, inclusive instalação em quadro.</v>
          </cell>
          <cell r="D106" t="str">
            <v>un</v>
          </cell>
          <cell r="F106">
            <v>12.26</v>
          </cell>
          <cell r="G106">
            <v>0</v>
          </cell>
        </row>
        <row r="107">
          <cell r="B107" t="str">
            <v>18.12.160</v>
          </cell>
          <cell r="C107" t="str">
            <v>Fusível tipo NH de 200A, tamanho 01, SIEMENS ou similar, inclusive instalação em quadro.</v>
          </cell>
          <cell r="D107" t="str">
            <v>un</v>
          </cell>
          <cell r="F107">
            <v>12.26</v>
          </cell>
          <cell r="G107">
            <v>0</v>
          </cell>
        </row>
        <row r="108">
          <cell r="B108" t="str">
            <v>18.12.170</v>
          </cell>
          <cell r="C108" t="str">
            <v>Fusível tipo NH de 250A, tamanho 1, SIEMENS ou similar, inclusive instalação em quadro.</v>
          </cell>
          <cell r="D108" t="str">
            <v>un</v>
          </cell>
          <cell r="F108">
            <v>12.26</v>
          </cell>
          <cell r="G108">
            <v>0</v>
          </cell>
        </row>
        <row r="110">
          <cell r="B110" t="str">
            <v>18.13</v>
          </cell>
        </row>
        <row r="111">
          <cell r="B111" t="str">
            <v>18.13.005</v>
          </cell>
          <cell r="C111" t="str">
            <v>Eletroduto flexível preto de 1", assentado em valas com profundidade de 0,60 m, inclusive escavação e reaterro.</v>
          </cell>
          <cell r="D111" t="str">
            <v>m</v>
          </cell>
          <cell r="F111">
            <v>3.1</v>
          </cell>
          <cell r="G111">
            <v>0</v>
          </cell>
        </row>
        <row r="112">
          <cell r="B112" t="str">
            <v>18.13.010</v>
          </cell>
          <cell r="C112" t="str">
            <v>Eletroduto de PVC rígido rosqueável de 1/2 pol., com luva de rosca interna, inclusive assentamento em lajes.</v>
          </cell>
          <cell r="D112" t="str">
            <v>m</v>
          </cell>
          <cell r="F112">
            <v>1.46</v>
          </cell>
          <cell r="G112">
            <v>0</v>
          </cell>
        </row>
        <row r="113">
          <cell r="B113" t="str">
            <v>18.13.020</v>
          </cell>
          <cell r="C113" t="str">
            <v>Eletroduto de PVC rígido rosqueável de 3/4 pol., com luva de rosca interna, inclusive assentamento em lajes.</v>
          </cell>
          <cell r="D113" t="str">
            <v>m</v>
          </cell>
          <cell r="F113">
            <v>1.51</v>
          </cell>
          <cell r="G113">
            <v>0</v>
          </cell>
        </row>
        <row r="114">
          <cell r="B114" t="str">
            <v>18.13.030</v>
          </cell>
          <cell r="C114" t="str">
            <v>Eletroduto de PVC rígido rosqueável de 1 pol., com luva de rosca interna, inclusive assentamento em lajes.</v>
          </cell>
          <cell r="D114" t="str">
            <v>m</v>
          </cell>
          <cell r="F114">
            <v>2.54</v>
          </cell>
          <cell r="G114">
            <v>0</v>
          </cell>
        </row>
        <row r="115">
          <cell r="B115" t="str">
            <v>18.13.040</v>
          </cell>
          <cell r="C115" t="str">
            <v>Eletroduto de PVC rígido rosqueável de 1/2 pol., com luva de rosca interna, inclusive assentamento com rasgo em alvenaria.</v>
          </cell>
          <cell r="D115" t="str">
            <v>m</v>
          </cell>
          <cell r="F115">
            <v>2.23</v>
          </cell>
          <cell r="G115">
            <v>0</v>
          </cell>
        </row>
        <row r="116">
          <cell r="B116" t="str">
            <v>18.13.050</v>
          </cell>
          <cell r="C116" t="str">
            <v>Eletroduto de PVC rígido rosqueável de 3/4 pol., com luva de rosca interna, inclusive assentamento com rasgo em alvenaria.</v>
          </cell>
          <cell r="D116" t="str">
            <v>m</v>
          </cell>
          <cell r="F116">
            <v>2.71</v>
          </cell>
          <cell r="G116">
            <v>0</v>
          </cell>
        </row>
        <row r="117">
          <cell r="B117" t="str">
            <v>18.13.060</v>
          </cell>
          <cell r="C117" t="str">
            <v>Eletroduto de PVC rígido rosqueável de 1 pol., com luva de rosca interna, inclusive assentamento com rasgo em alvenaria.</v>
          </cell>
          <cell r="D117" t="str">
            <v>m</v>
          </cell>
          <cell r="F117">
            <v>3.3</v>
          </cell>
          <cell r="G117">
            <v>0</v>
          </cell>
        </row>
        <row r="118">
          <cell r="B118" t="str">
            <v>18.12.070</v>
          </cell>
          <cell r="C118" t="str">
            <v>Eletroduto de PVC rígido rosqueável de 1 1/4 pol., com luva de rosca interna, inclusive assentamento com rasgo em alvenaria.</v>
          </cell>
          <cell r="D118" t="str">
            <v>m</v>
          </cell>
          <cell r="F118">
            <v>4.3099999999999996</v>
          </cell>
          <cell r="G118">
            <v>0</v>
          </cell>
        </row>
        <row r="119">
          <cell r="B119" t="str">
            <v>18.13.080</v>
          </cell>
          <cell r="C119" t="str">
            <v>Eletroduto de PVC rígido rosqueável de 1 1/2 pol., com luva de rosca interna, inclusive assentamento com rasgo em alvenaria.</v>
          </cell>
          <cell r="D119" t="str">
            <v>m</v>
          </cell>
          <cell r="F119">
            <v>5.65</v>
          </cell>
          <cell r="G119">
            <v>0</v>
          </cell>
        </row>
        <row r="120">
          <cell r="B120" t="str">
            <v>18.13.085</v>
          </cell>
          <cell r="C120" t="str">
            <v>Fornecimento e colocação de eletroduto de ferro galvanizado de 3 ".</v>
          </cell>
          <cell r="D120" t="str">
            <v>m</v>
          </cell>
          <cell r="F120">
            <v>29.91</v>
          </cell>
        </row>
        <row r="121">
          <cell r="B121" t="str">
            <v>18.13.086</v>
          </cell>
          <cell r="C121" t="str">
            <v>Fornecimento e instalação de quadro de distribuição para telefone.</v>
          </cell>
          <cell r="D121" t="str">
            <v>un</v>
          </cell>
          <cell r="F121">
            <v>96.07</v>
          </cell>
        </row>
        <row r="122">
          <cell r="B122" t="str">
            <v>18.13.090</v>
          </cell>
          <cell r="C122" t="str">
            <v>Eletroduto de PVC rígido rosqueável de 2 pol., com luva de rosca interna, inclusive assentamento com rasgo em alvenaria.</v>
          </cell>
          <cell r="D122" t="str">
            <v>m</v>
          </cell>
          <cell r="F122">
            <v>7.33</v>
          </cell>
          <cell r="G122">
            <v>0</v>
          </cell>
        </row>
        <row r="123">
          <cell r="B123" t="str">
            <v>18.13.100</v>
          </cell>
          <cell r="C123" t="str">
            <v>Eletroduto de PVC rígido rosqueável de 3 pol., com luva de rosca interna, inclusive assentamento com rasgo em alvenaria.</v>
          </cell>
          <cell r="D123" t="str">
            <v>m</v>
          </cell>
          <cell r="F123">
            <v>13.81</v>
          </cell>
          <cell r="G123">
            <v>0</v>
          </cell>
        </row>
        <row r="124">
          <cell r="B124" t="str">
            <v>18.13.110</v>
          </cell>
          <cell r="C124" t="str">
            <v>Eletroduto de PVC rígido rosqueável de 1/2 pol., com luva de rosca interna assentado em valas com profundidade de 0,60 m, inclusive escavação e reaterro.</v>
          </cell>
          <cell r="D124" t="str">
            <v>m</v>
          </cell>
          <cell r="F124">
            <v>3.33</v>
          </cell>
          <cell r="G124">
            <v>0</v>
          </cell>
        </row>
        <row r="125">
          <cell r="B125" t="str">
            <v>18.13.120</v>
          </cell>
          <cell r="C125" t="str">
            <v>Eletroduto de PVC rígido rosqueável de 3/4 pol., com luva de rosca interna assentado em valas com profundidade de 0,60 m, inclusive escavação e reaterro.</v>
          </cell>
          <cell r="D125" t="str">
            <v>m</v>
          </cell>
          <cell r="F125">
            <v>4.01</v>
          </cell>
          <cell r="G125">
            <v>0</v>
          </cell>
        </row>
        <row r="126">
          <cell r="B126" t="str">
            <v>18.13.130</v>
          </cell>
          <cell r="C126" t="str">
            <v>Eletroduto de PVC rígido rosqueável de 1 pol., com luva de rosca interna assentado em valas com profundidade de 0,60 m, inclusive escavação e reaterro.</v>
          </cell>
          <cell r="D126" t="str">
            <v>m</v>
          </cell>
          <cell r="F126">
            <v>5.39</v>
          </cell>
          <cell r="G126">
            <v>0</v>
          </cell>
        </row>
        <row r="127">
          <cell r="B127" t="str">
            <v>18.13.140</v>
          </cell>
          <cell r="C127" t="str">
            <v>Eletroduto de PVC rígido rosqueável de 1 1/2 pol., com luva de rosca interna assentado em valas com profundidade de 0,60 m, inclusive escavação e reaterro.</v>
          </cell>
          <cell r="D127" t="str">
            <v>m</v>
          </cell>
          <cell r="F127">
            <v>6.99</v>
          </cell>
          <cell r="G127">
            <v>0</v>
          </cell>
        </row>
        <row r="128">
          <cell r="B128" t="str">
            <v>18.13.150</v>
          </cell>
          <cell r="C128" t="str">
            <v>Eletroduto de PVC rígido rosqueável de 2 pol., com luva de rosca interna assentado em valas com profundidade de 0,60 m, inclusive escavação e reaterro.</v>
          </cell>
          <cell r="D128" t="str">
            <v>m</v>
          </cell>
          <cell r="F128">
            <v>8.6199999999999992</v>
          </cell>
          <cell r="G128">
            <v>0</v>
          </cell>
        </row>
        <row r="129">
          <cell r="B129" t="str">
            <v>18.13.160</v>
          </cell>
          <cell r="C129" t="str">
            <v>Eletroduto de PVC rígido rosqueável de 3 pol., com luva de rosca interna assentado em valas com profundidade de 0,60 m, inclusive escavação e reaterro.</v>
          </cell>
          <cell r="D129" t="str">
            <v>m</v>
          </cell>
          <cell r="F129">
            <v>15.23</v>
          </cell>
          <cell r="G129">
            <v>0</v>
          </cell>
        </row>
        <row r="130">
          <cell r="B130" t="str">
            <v>18.13.170</v>
          </cell>
          <cell r="C130" t="str">
            <v>Eletroduto de PVC rígido rosqueável de 4 pol., com luva de rosca interna assentado em valas com profundidade de 0,60 m, inclusive escavação e reaterro.</v>
          </cell>
          <cell r="D130" t="str">
            <v>m</v>
          </cell>
          <cell r="F130">
            <v>22.81</v>
          </cell>
          <cell r="G130">
            <v>0</v>
          </cell>
        </row>
        <row r="132">
          <cell r="B132" t="str">
            <v>18.14</v>
          </cell>
        </row>
        <row r="133">
          <cell r="B133" t="str">
            <v>18.14.010</v>
          </cell>
          <cell r="C133" t="str">
            <v xml:space="preserve">Curva de PVC rígido rosqueável de 3/4 pol., com luva de rosca interna, inclusive assentado. </v>
          </cell>
          <cell r="D133" t="str">
            <v>un</v>
          </cell>
          <cell r="F133">
            <v>1.84</v>
          </cell>
          <cell r="G133">
            <v>0</v>
          </cell>
        </row>
        <row r="134">
          <cell r="B134" t="str">
            <v>18.14.020</v>
          </cell>
          <cell r="C134" t="str">
            <v xml:space="preserve">Curva de PVC rígido rosqueável de 1 pol., com luva de rosca interna, inclusive assentado. </v>
          </cell>
          <cell r="D134" t="str">
            <v>un</v>
          </cell>
          <cell r="F134">
            <v>2.6</v>
          </cell>
          <cell r="G134">
            <v>0</v>
          </cell>
        </row>
        <row r="135">
          <cell r="B135" t="str">
            <v>18.14.030</v>
          </cell>
          <cell r="C135" t="str">
            <v xml:space="preserve">Curva de PVC rígido rosqueável de 1 1/4 pol., com luva de rosca interna, inclusive assentado. </v>
          </cell>
          <cell r="D135" t="str">
            <v>un</v>
          </cell>
          <cell r="F135">
            <v>4.0999999999999996</v>
          </cell>
          <cell r="G135">
            <v>0</v>
          </cell>
        </row>
        <row r="136">
          <cell r="B136" t="str">
            <v>18.14.040</v>
          </cell>
          <cell r="C136" t="str">
            <v xml:space="preserve">Curva de PVC rígido rosqueável de 1 1/2 pol., com luva de rosca interna, inclusive assentado. </v>
          </cell>
          <cell r="D136" t="str">
            <v>un</v>
          </cell>
          <cell r="F136">
            <v>5.0999999999999996</v>
          </cell>
          <cell r="G136">
            <v>0</v>
          </cell>
        </row>
        <row r="137">
          <cell r="B137" t="str">
            <v>18.14.050</v>
          </cell>
          <cell r="C137" t="str">
            <v xml:space="preserve">Curva de PVC rígido rosqueável de 2 pol., com luva de rosca interna, inclusive assentado. </v>
          </cell>
          <cell r="D137" t="str">
            <v>un</v>
          </cell>
          <cell r="F137">
            <v>7.96</v>
          </cell>
          <cell r="G137">
            <v>0</v>
          </cell>
        </row>
        <row r="138">
          <cell r="B138" t="str">
            <v>18.14.060</v>
          </cell>
          <cell r="C138" t="str">
            <v xml:space="preserve">Curva de PVC rígido rosqueável de 3 pol., com luva de rosca interna, inclusive assentado. </v>
          </cell>
          <cell r="D138" t="str">
            <v>un</v>
          </cell>
          <cell r="F138">
            <v>23.46</v>
          </cell>
          <cell r="G138">
            <v>0</v>
          </cell>
        </row>
        <row r="139">
          <cell r="B139" t="str">
            <v>18.14.070</v>
          </cell>
          <cell r="C139" t="str">
            <v xml:space="preserve">Curva de PVC rígido rosqueável de 4 pol., com luva de rosca interna, inclusive assentado. </v>
          </cell>
          <cell r="D139" t="str">
            <v>un</v>
          </cell>
          <cell r="F139">
            <v>37.86</v>
          </cell>
          <cell r="G139">
            <v>0</v>
          </cell>
        </row>
        <row r="141">
          <cell r="B141" t="str">
            <v>18.15</v>
          </cell>
        </row>
        <row r="142">
          <cell r="B142" t="str">
            <v>18.15.010</v>
          </cell>
          <cell r="C142" t="str">
            <v>Caixa 4 x 2 pol. Tigreflex ou similar,  inclusive assentamento.</v>
          </cell>
          <cell r="D142" t="str">
            <v>un</v>
          </cell>
          <cell r="F142">
            <v>1.45</v>
          </cell>
          <cell r="G142">
            <v>0</v>
          </cell>
        </row>
        <row r="143">
          <cell r="B143" t="str">
            <v>18.15.020</v>
          </cell>
          <cell r="C143" t="str">
            <v>Caixa 4 x 4 pol. Tigreflex ou similar,  inclusive assentamento.</v>
          </cell>
          <cell r="D143" t="str">
            <v>un</v>
          </cell>
          <cell r="F143">
            <v>1.75</v>
          </cell>
          <cell r="G143">
            <v>0</v>
          </cell>
        </row>
        <row r="144">
          <cell r="B144" t="str">
            <v>18.15.030</v>
          </cell>
          <cell r="C144" t="str">
            <v>Caixa octogonal de 4" Tigreflex ou similar, com fundo móvel, inclusive assentaemnto em laje.</v>
          </cell>
          <cell r="D144" t="str">
            <v>un</v>
          </cell>
          <cell r="F144">
            <v>1.9</v>
          </cell>
          <cell r="G144">
            <v>0</v>
          </cell>
        </row>
        <row r="145">
          <cell r="B145" t="str">
            <v>18.15.035</v>
          </cell>
          <cell r="C145" t="str">
            <v>Fornecimento e colocação de caixa pré-moldada para ar-condicionado de 15.000 BTU's</v>
          </cell>
          <cell r="D145" t="str">
            <v>un</v>
          </cell>
          <cell r="F145">
            <v>73.38</v>
          </cell>
        </row>
        <row r="147">
          <cell r="B147" t="str">
            <v>18.16</v>
          </cell>
        </row>
        <row r="148">
          <cell r="B148" t="str">
            <v>18.16.010</v>
          </cell>
          <cell r="C148" t="str">
            <v>Tomada de embutir (2P+T) com placa para caixa de 4 x 2 pol., 20 A, 250 V, Pial (linha silentoque) ou similar, inclusive instalação.</v>
          </cell>
          <cell r="D148" t="str">
            <v>un</v>
          </cell>
          <cell r="F148">
            <v>7.08</v>
          </cell>
          <cell r="G148">
            <v>0</v>
          </cell>
        </row>
        <row r="149">
          <cell r="B149" t="str">
            <v>18.16.020</v>
          </cell>
          <cell r="C149" t="str">
            <v>Tomada de embutir para telefone quatro polos, Padrão Telebrás, com placa, para caixa de 4 x 2 pol., Pial (linha silentoque) ou similar, inclusive instalação.</v>
          </cell>
          <cell r="D149" t="str">
            <v>un</v>
          </cell>
          <cell r="F149">
            <v>6.55</v>
          </cell>
          <cell r="G149">
            <v>0</v>
          </cell>
        </row>
        <row r="151">
          <cell r="B151" t="str">
            <v>18.17</v>
          </cell>
        </row>
        <row r="152">
          <cell r="B152" t="str">
            <v>18.17.010</v>
          </cell>
          <cell r="C152" t="str">
            <v>Conjunto ARSTOP ou similar de embutir, em caixa 4 x 4 pol., com placa, tomada Tripolar para pino chato e disjuntor termomagnético de 25 A, 250 V, inclusive instalação.</v>
          </cell>
          <cell r="D152" t="str">
            <v>un</v>
          </cell>
          <cell r="F152">
            <v>20.72</v>
          </cell>
          <cell r="G152">
            <v>0</v>
          </cell>
        </row>
        <row r="154">
          <cell r="B154" t="str">
            <v>18.18</v>
          </cell>
        </row>
        <row r="155">
          <cell r="B155" t="str">
            <v>18.18.010</v>
          </cell>
          <cell r="C155" t="str">
            <v>Interruptor de embutir de uma secção para caixa de 4 x 2 pol., com placa, 10 A, 250 V, Pial (linha silentoque) ou similar, inclusive instalação.</v>
          </cell>
          <cell r="D155" t="str">
            <v>un</v>
          </cell>
          <cell r="F155">
            <v>3.9</v>
          </cell>
          <cell r="G155">
            <v>0</v>
          </cell>
        </row>
        <row r="156">
          <cell r="B156" t="str">
            <v>18.18.020</v>
          </cell>
          <cell r="C156" t="str">
            <v>Interruptor de embutir de duas secções para caixa de 4 x 2 pol., com placa, 10 A, 250 V, Pial (linha silentoque) ou similar, inclusive instalação.</v>
          </cell>
          <cell r="D156" t="str">
            <v>un</v>
          </cell>
          <cell r="F156">
            <v>6.76</v>
          </cell>
          <cell r="G156">
            <v>0</v>
          </cell>
        </row>
        <row r="157">
          <cell r="B157" t="str">
            <v>18.18.030</v>
          </cell>
          <cell r="C157" t="str">
            <v>Interruptor de embutir de três secções para caixa de 4 x 2 pol., com placa, 10 A, 250 V, Pial (linha silentoque) ou similar, inclusive instalação.</v>
          </cell>
          <cell r="D157" t="str">
            <v>un</v>
          </cell>
          <cell r="F157">
            <v>8.8800000000000008</v>
          </cell>
          <cell r="G157">
            <v>0</v>
          </cell>
        </row>
        <row r="158">
          <cell r="B158" t="str">
            <v>18.18.040</v>
          </cell>
          <cell r="C158" t="str">
            <v>Interruptor de embutir de uma secção conjugada com tomada, para caixa de 4 x 2 pol., com placa, 10 A, 250 V, Pial (linha silentoque) ou similar, inclusive instalação.</v>
          </cell>
          <cell r="D158" t="str">
            <v>un</v>
          </cell>
          <cell r="F158">
            <v>6.71</v>
          </cell>
          <cell r="G158">
            <v>0</v>
          </cell>
        </row>
        <row r="159">
          <cell r="B159" t="str">
            <v>18.18.050</v>
          </cell>
          <cell r="C159" t="str">
            <v>Interruptor de embutir de duas secções conjugada com tomada, para caixa de 4 x 2 pol., com placa, 10 A, 250 V, Pial (linha silentoque) ou similar, inclusive instalação.</v>
          </cell>
          <cell r="D159" t="str">
            <v>un</v>
          </cell>
          <cell r="F159">
            <v>8.93</v>
          </cell>
          <cell r="G159">
            <v>0</v>
          </cell>
        </row>
        <row r="160">
          <cell r="B160" t="str">
            <v>18.18.060</v>
          </cell>
          <cell r="C160" t="str">
            <v>Interruptor de embutir Three-Way (vai e vem), para caixa de 4 x 2 pol., com placa, 10 A, 250 V, Pial (linha silentoque) ou similar, inclusive instalação.</v>
          </cell>
          <cell r="D160" t="str">
            <v>un</v>
          </cell>
          <cell r="F160">
            <v>5.19</v>
          </cell>
          <cell r="G160">
            <v>0</v>
          </cell>
        </row>
        <row r="162">
          <cell r="B162" t="str">
            <v>18.19</v>
          </cell>
        </row>
        <row r="163">
          <cell r="B163" t="str">
            <v>18.19.010</v>
          </cell>
          <cell r="C163" t="str">
            <v>Fio de cobre, têmpera mole, classe 1, isolamento de PVC - 70 C, tipo BWF, 750 V, Foreplast ou similar, S.M. - 1,5 mm², inclusive instalação em eletroduto.</v>
          </cell>
          <cell r="D163" t="str">
            <v>m</v>
          </cell>
          <cell r="F163">
            <v>0.59</v>
          </cell>
          <cell r="G163">
            <v>0</v>
          </cell>
        </row>
        <row r="164">
          <cell r="B164" t="str">
            <v>18.19.020</v>
          </cell>
          <cell r="C164" t="str">
            <v>Fio de cobre, têmpera mole, classe 1, isolamento de PVC - 70 C, tipo BWF, 750 V, Foreplast ou similar, S.M. - 2,5 mm², inclusive instalação em eletroduto.</v>
          </cell>
          <cell r="D164" t="str">
            <v>m</v>
          </cell>
          <cell r="F164">
            <v>0.85</v>
          </cell>
          <cell r="G164">
            <v>0</v>
          </cell>
        </row>
        <row r="165">
          <cell r="B165" t="str">
            <v>18.19.025</v>
          </cell>
          <cell r="C165" t="str">
            <v>Cabro de cobre, têmpera mole, encordoamento classe 2, isolamento de PVC - 70 C, tipo BWF, 750 V, Foreplast ou similar, S.M. - 2,5 mm², inclusive instalação em eletroduto.</v>
          </cell>
          <cell r="D165" t="str">
            <v>m</v>
          </cell>
          <cell r="F165">
            <v>0.9</v>
          </cell>
          <cell r="G165">
            <v>0</v>
          </cell>
        </row>
        <row r="166">
          <cell r="B166" t="str">
            <v>18.19.030</v>
          </cell>
          <cell r="C166" t="str">
            <v>Cabo de cobre, têmpera mole, encordoamento classe 2, isolamento de PVC - 70 C, tipo BWF, 750 V, Foreplast ou similar, S.M. - 4,0 mm², inclusive instalação em eletroduto.</v>
          </cell>
          <cell r="D166" t="str">
            <v>m</v>
          </cell>
          <cell r="F166">
            <v>0.94</v>
          </cell>
          <cell r="G166">
            <v>0</v>
          </cell>
        </row>
        <row r="167">
          <cell r="B167" t="str">
            <v>18.19.040</v>
          </cell>
          <cell r="C167" t="str">
            <v>Cabo de cobre, têmpera mole, encordoamento classe 2, isolamento de PVC - 70 C, tipo BWF, 750 V, Foreplast ou similar, S.M. - 6,0 mm², inclusive instalação em eletroduto.</v>
          </cell>
          <cell r="D167" t="str">
            <v>m</v>
          </cell>
          <cell r="F167">
            <v>1.1299999999999999</v>
          </cell>
          <cell r="G167">
            <v>0</v>
          </cell>
        </row>
        <row r="168">
          <cell r="B168" t="str">
            <v>18.19.041</v>
          </cell>
          <cell r="C168" t="str">
            <v>Cabo de cobre, têmpera mole, encordoamento classe 2, isolamento de PVC - 70 C, tipo BWF, 750 V, Foreplast ou similar, S.M. - 10,0 mm², inclusive instalação em eletroduto.</v>
          </cell>
          <cell r="D168" t="str">
            <v>m</v>
          </cell>
          <cell r="F168">
            <v>1.6</v>
          </cell>
          <cell r="G168">
            <v>0</v>
          </cell>
        </row>
        <row r="169">
          <cell r="B169" t="str">
            <v>18.19.042</v>
          </cell>
          <cell r="C169" t="str">
            <v>Cabo de cobre, têmpera mole, encordoamento classe 2, isolamento de PVC - 70 C, tipo BWF, 750 V, Foreplast ou similar, S.M. - 16,0 mm², inclusive instalação em eletroduto.</v>
          </cell>
          <cell r="D169" t="str">
            <v>m</v>
          </cell>
          <cell r="F169">
            <v>2.11</v>
          </cell>
          <cell r="G169">
            <v>0</v>
          </cell>
        </row>
        <row r="170">
          <cell r="B170" t="str">
            <v>18.19.043</v>
          </cell>
          <cell r="C170" t="str">
            <v>Cabo de cobre, têmpera mole, encordoamento classe 2, isolamento de PVC - 70 C, tipo BWF, 750 V, Foreplast ou similar, S.M. - 25,0 mm², inclusive instalação em eletroduto.</v>
          </cell>
          <cell r="D170" t="str">
            <v>m</v>
          </cell>
          <cell r="F170">
            <v>2.93</v>
          </cell>
          <cell r="G170">
            <v>0</v>
          </cell>
        </row>
        <row r="171">
          <cell r="B171" t="str">
            <v>18.19.046</v>
          </cell>
          <cell r="C171" t="str">
            <v>Cabo de cobre (1 condutor), têmpera mole, encordoamento classe 2, isolamento de PVC - Flame Resistant - 70 C, 0,6 / 1 Kv, cobertura de PVC-ST 1, Foremax ou similar, S.M. - 1,5 mm², inclusive instalação em eletroduto.</v>
          </cell>
          <cell r="D171" t="str">
            <v>m</v>
          </cell>
          <cell r="F171">
            <v>0.69</v>
          </cell>
          <cell r="G171">
            <v>0</v>
          </cell>
        </row>
        <row r="172">
          <cell r="B172" t="str">
            <v>18.19.047</v>
          </cell>
          <cell r="C172" t="str">
            <v>Cabo de cobre (1 condutor), têmpera mole, encordoamento classe 2, isolamento de PVC - Flame Resistant - 70 C, 0,6 / 1 Kv, cobertura de PVC-ST 1, Foremax ou similar, S.M. - 2,5 mm², inclusive instalação em eletroduto.</v>
          </cell>
          <cell r="D172" t="str">
            <v>m</v>
          </cell>
          <cell r="F172">
            <v>0.83</v>
          </cell>
          <cell r="G172">
            <v>0</v>
          </cell>
        </row>
        <row r="173">
          <cell r="B173" t="str">
            <v>18.19.048</v>
          </cell>
          <cell r="C173" t="str">
            <v>Cabo de cobre (1 condutor), têmpera mole, encordoamento classe 2, isolamento de PVC - Flame Resistant - 70 C, 0,6 / 1 Kv, cobertura de PVC-ST 1, Foremax ou similar, S.M. - 4,0 mm², inclusive instalação em eletroduto.</v>
          </cell>
          <cell r="D173" t="str">
            <v>m</v>
          </cell>
          <cell r="F173">
            <v>1.29</v>
          </cell>
          <cell r="G173">
            <v>0</v>
          </cell>
        </row>
        <row r="174">
          <cell r="B174" t="str">
            <v>18.19.049</v>
          </cell>
          <cell r="C174" t="str">
            <v>Cabo de cobre (1 condutor), têmpera mole, encordoamento classe 2, isolamento de PVC - Flame Resistant - 70 C, 0,6 / 1 Kv, cobertura de PVC-ST 1, Foremax ou similar, S.M. - 6,0 mm², inclusive instalação em eletroduto.</v>
          </cell>
          <cell r="D174" t="str">
            <v>m</v>
          </cell>
          <cell r="F174">
            <v>1.56</v>
          </cell>
          <cell r="G174">
            <v>0</v>
          </cell>
        </row>
        <row r="175">
          <cell r="B175" t="str">
            <v>18.19.050</v>
          </cell>
          <cell r="C175" t="str">
            <v>Cabo de cobre (1 condutor), têmpera mole, encordoamento classe 2, isolamento de PVC - Flame Resistant - 70 C, 0,6 / 1 Kv, cobertura de PVC-ST 1, Foremax ou similar, S.M. - 10,0 mm², inclusive instalação em eletroduto.</v>
          </cell>
          <cell r="D175" t="str">
            <v>m</v>
          </cell>
          <cell r="F175">
            <v>2.06</v>
          </cell>
          <cell r="G175">
            <v>0</v>
          </cell>
        </row>
        <row r="176">
          <cell r="B176" t="str">
            <v>18.19.060</v>
          </cell>
          <cell r="C176" t="str">
            <v>Cabo de cobre (1 condutor), têmpera mole, encordoamento classe 2, isolamento de PVC - Flame Resistant - 70 C, 0,6 / 1 Kv, cobertura de PVC-ST 1, Foremax ou similar, S.M. - 16,0 mm², inclusive instalação em eletroduto.</v>
          </cell>
          <cell r="D176" t="str">
            <v>m</v>
          </cell>
          <cell r="F176">
            <v>2.9</v>
          </cell>
          <cell r="G176">
            <v>0</v>
          </cell>
        </row>
        <row r="177">
          <cell r="B177" t="str">
            <v>18.19.065</v>
          </cell>
          <cell r="C177" t="str">
            <v>Dec., de piso cimentado.</v>
          </cell>
          <cell r="F177">
            <v>9.1</v>
          </cell>
          <cell r="G177">
            <v>0</v>
          </cell>
        </row>
        <row r="178">
          <cell r="B178" t="str">
            <v>18.19.070</v>
          </cell>
          <cell r="C178" t="str">
            <v>Cabo de cobre (1 condutor), têmpera mole, encordoamento classe 2, isolamento de PVC - Flame Resistant - 70 C, 0,6 / 1 Kv, cobertura de PVC-ST 1, Foremax ou similar, S.M. - 25,0 mm², inclusive instalação em eletroduto.</v>
          </cell>
          <cell r="D178" t="str">
            <v>m</v>
          </cell>
          <cell r="F178">
            <v>3.85</v>
          </cell>
          <cell r="G178">
            <v>0</v>
          </cell>
        </row>
        <row r="179">
          <cell r="B179" t="str">
            <v>18.19.080</v>
          </cell>
          <cell r="C179" t="str">
            <v>Cabo de cobre (1 condutor), têmpera mole, encordoamento classe 2, isolamento de PVC - Flame Resistant - 70 C, 0,6 / 1 Kv, cobertura de PVC-ST 1, Foremax ou similar, S.M. - 35,0 mm², inclusive instalação em eletroduto.</v>
          </cell>
          <cell r="D179" t="str">
            <v>m</v>
          </cell>
          <cell r="F179">
            <v>4.91</v>
          </cell>
          <cell r="G179">
            <v>0</v>
          </cell>
        </row>
        <row r="180">
          <cell r="B180" t="str">
            <v>18.19.085</v>
          </cell>
          <cell r="C180" t="str">
            <v>Cabo de Cobre  com isolamento termoplástico para ligação dos postes, com 4,0 mm² - 28 A, inclusive instalação em eletroduto.</v>
          </cell>
          <cell r="D180" t="str">
            <v>m</v>
          </cell>
          <cell r="F180">
            <v>0.8</v>
          </cell>
          <cell r="G180">
            <v>0</v>
          </cell>
        </row>
        <row r="182">
          <cell r="B182" t="str">
            <v>18.20</v>
          </cell>
        </row>
        <row r="183">
          <cell r="B183" t="str">
            <v>18.20.010</v>
          </cell>
          <cell r="C183" t="str">
            <v>Disjuntor monopolar termomagnético até 30 A, 220 V, Eletromar ou similar, inclusive instalação em quadro de distribuição.</v>
          </cell>
          <cell r="D183" t="str">
            <v>un</v>
          </cell>
          <cell r="F183">
            <v>6.01</v>
          </cell>
          <cell r="G183">
            <v>0</v>
          </cell>
        </row>
        <row r="184">
          <cell r="B184" t="str">
            <v>18.20.020</v>
          </cell>
          <cell r="C184" t="str">
            <v>Disjuntor monopolar termomagnético até 35 a 50A, 220 V, Eletromar ou similar, inclusive instalação em quadro de distribuição.</v>
          </cell>
          <cell r="D184" t="str">
            <v>un</v>
          </cell>
          <cell r="F184">
            <v>8.06</v>
          </cell>
          <cell r="G184">
            <v>0</v>
          </cell>
        </row>
        <row r="185">
          <cell r="B185" t="str">
            <v>18.20.030</v>
          </cell>
          <cell r="C185" t="str">
            <v>Disjuntor tripolar termomagnético até 50 A 380, 220 V, Eletromar ou similar, inclusive instalação em quadro de distribuição.</v>
          </cell>
          <cell r="D185" t="str">
            <v>un</v>
          </cell>
          <cell r="F185">
            <v>30.85</v>
          </cell>
          <cell r="G185">
            <v>0</v>
          </cell>
        </row>
        <row r="186">
          <cell r="B186" t="str">
            <v>18.20.040</v>
          </cell>
          <cell r="C186" t="str">
            <v>Disjuntor tripolar termomagnético até 60 a 100 A, 380 V, Eletromar ou similar, inclusive instalação em quadro de distribuição.</v>
          </cell>
          <cell r="D186" t="str">
            <v>un</v>
          </cell>
          <cell r="F186">
            <v>45.39</v>
          </cell>
          <cell r="G186">
            <v>0</v>
          </cell>
        </row>
        <row r="187">
          <cell r="B187" t="str">
            <v>18.20.050</v>
          </cell>
          <cell r="C187" t="str">
            <v>Disjuntor tripolar termomagnético até 120 a 150 A, 380 V, Eletromar ou similar, inclusive instalação em quadro de distribuição.</v>
          </cell>
          <cell r="D187" t="str">
            <v>un</v>
          </cell>
          <cell r="F187">
            <v>115.39</v>
          </cell>
          <cell r="G187">
            <v>0</v>
          </cell>
        </row>
        <row r="188">
          <cell r="B188" t="str">
            <v>18.20.055</v>
          </cell>
          <cell r="C188" t="str">
            <v>Fornecimento e colocação de disjuntor 15 A.</v>
          </cell>
          <cell r="D188" t="str">
            <v>un</v>
          </cell>
          <cell r="F188">
            <v>7.67</v>
          </cell>
        </row>
        <row r="189">
          <cell r="B189" t="str">
            <v>18.20.056</v>
          </cell>
          <cell r="C189" t="str">
            <v>Fornecimento e colocação de disjuntor 50 A.</v>
          </cell>
          <cell r="D189" t="str">
            <v>un</v>
          </cell>
          <cell r="F189">
            <v>10.27</v>
          </cell>
        </row>
        <row r="190">
          <cell r="B190" t="str">
            <v>18.20.057</v>
          </cell>
          <cell r="C190" t="str">
            <v>Fornecimento e colocação de disjuntor tripolar 150 A (quadro de medição).</v>
          </cell>
          <cell r="D190" t="str">
            <v>un</v>
          </cell>
          <cell r="F190">
            <v>149.04</v>
          </cell>
        </row>
        <row r="192">
          <cell r="B192" t="str">
            <v>18.21</v>
          </cell>
        </row>
        <row r="193">
          <cell r="B193" t="str">
            <v>18.21.010</v>
          </cell>
          <cell r="C193" t="str">
            <v xml:space="preserve">Quadro de distribuição metálico de embutir, com barramento de neutro tipo com 600, eletromar ou similar, para até 6 circuitos momopolares, com sobretampa articulada provida de visor transparente, inclusive instalação. </v>
          </cell>
          <cell r="D193" t="str">
            <v>un</v>
          </cell>
          <cell r="F193">
            <v>49.2</v>
          </cell>
          <cell r="G193">
            <v>0</v>
          </cell>
        </row>
        <row r="194">
          <cell r="B194" t="str">
            <v>18.21.020</v>
          </cell>
          <cell r="C194" t="str">
            <v xml:space="preserve">Quadro de distribuição metálico de embutir, com barramento de neutro tipo com 600, eletromar ou similar, para até 8 circuitos momopolares, com sobretampa articulada provida de visor transparente, inclusive instalação. </v>
          </cell>
          <cell r="D194" t="str">
            <v>un</v>
          </cell>
          <cell r="F194">
            <v>52.3</v>
          </cell>
          <cell r="G194">
            <v>0</v>
          </cell>
        </row>
        <row r="196">
          <cell r="B196" t="str">
            <v>18.21.150</v>
          </cell>
          <cell r="C196" t="str">
            <v xml:space="preserve">Quadro de distribuição metálico de embutir, com barramento, chave geral e placa neutro ref. QDETN-12, Cemar ou similar, para até 12 circuitos momopolares, com porta, inclusive instalação. </v>
          </cell>
          <cell r="D196" t="str">
            <v>un</v>
          </cell>
          <cell r="F196">
            <v>50.64</v>
          </cell>
          <cell r="G196">
            <v>0</v>
          </cell>
        </row>
        <row r="197">
          <cell r="B197" t="str">
            <v>18.21.030</v>
          </cell>
          <cell r="C197" t="str">
            <v xml:space="preserve">Quadro de distribuição metálico de embutir, com barramento, chave geral e placa neutro tipo PQR 15 C, eletromar ou similar, para até 15 circuitos momopolares, com porta e trinco, inclusive instalação. </v>
          </cell>
          <cell r="D197" t="str">
            <v>un</v>
          </cell>
          <cell r="F197">
            <v>163.95</v>
          </cell>
          <cell r="G197">
            <v>0</v>
          </cell>
        </row>
        <row r="198">
          <cell r="B198" t="str">
            <v>18.21.035</v>
          </cell>
          <cell r="C198" t="str">
            <v xml:space="preserve">Quadro de distribuição metálico de embutir, com barramento, chave geral e placa neutro tipo PQR 18 CA, eletromar ou similar, para até 18 circuitos momopolares, com porta e trinco, inclusive instalação. </v>
          </cell>
          <cell r="D198" t="str">
            <v>un</v>
          </cell>
          <cell r="F198">
            <v>213.95</v>
          </cell>
          <cell r="G198">
            <v>0</v>
          </cell>
        </row>
        <row r="199">
          <cell r="B199" t="str">
            <v>18.21.170</v>
          </cell>
          <cell r="C199" t="str">
            <v xml:space="preserve">Quadro de distribuição metálico de embutir, com barramento, chave geral e placa neutro ref. QDETN-32 Cemar ou similar, para 32 , circuitos momopolares, com porta e trinco, inclusive instalação. </v>
          </cell>
          <cell r="D199" t="str">
            <v>un</v>
          </cell>
          <cell r="F199">
            <v>104.28</v>
          </cell>
          <cell r="G199">
            <v>0</v>
          </cell>
        </row>
        <row r="200">
          <cell r="B200" t="str">
            <v>18.21.045</v>
          </cell>
          <cell r="C200" t="str">
            <v>Luminária tipo globo leitoso completa.</v>
          </cell>
          <cell r="D200" t="str">
            <v>un</v>
          </cell>
          <cell r="F200">
            <v>24.83</v>
          </cell>
        </row>
        <row r="201">
          <cell r="B201" t="str">
            <v>18.21.050</v>
          </cell>
          <cell r="C201" t="str">
            <v xml:space="preserve">Quadro de distribuição metálico de embutir, com barramento, chave geral e placa neutro tipo PQR 30 CA, eletromar ou similar, para 30 , circuitos momopolares, com porta e trinco, inclusive instalação. </v>
          </cell>
          <cell r="D201" t="str">
            <v>un</v>
          </cell>
          <cell r="F201">
            <v>258.60000000000002</v>
          </cell>
          <cell r="G201">
            <v>0</v>
          </cell>
        </row>
        <row r="202">
          <cell r="B202" t="str">
            <v>18.21.060</v>
          </cell>
          <cell r="C202" t="str">
            <v xml:space="preserve">Quadro de distribuição metálico de embutir, sem barramento, tipo QCSP, Gomes ou similar, para até 3 circuitos momopolares, sem porta, inclusive instalação. </v>
          </cell>
          <cell r="D202" t="str">
            <v>un</v>
          </cell>
          <cell r="F202">
            <v>16.18</v>
          </cell>
          <cell r="G202">
            <v>0</v>
          </cell>
        </row>
        <row r="203">
          <cell r="B203" t="str">
            <v>18.21.070</v>
          </cell>
          <cell r="C203" t="str">
            <v xml:space="preserve">Quadro de distribuição metálico de embutir, sem barramento, tipo QCCP, Gomes ou similar, para até 3 circuitos momopolares, com porta, inclusive instalação. </v>
          </cell>
          <cell r="D203" t="str">
            <v>un</v>
          </cell>
          <cell r="F203">
            <v>16.78</v>
          </cell>
          <cell r="G203">
            <v>0</v>
          </cell>
        </row>
        <row r="204">
          <cell r="B204" t="str">
            <v>18.21.080</v>
          </cell>
          <cell r="C204" t="str">
            <v xml:space="preserve">Quadro de distribuição metálico de embutir, sem barramento, tipo QCCP, Gomes ou similar, para até 6 circuitos momopolares, com porta, inclusive instalação. </v>
          </cell>
          <cell r="D204" t="str">
            <v>un</v>
          </cell>
          <cell r="F204">
            <v>19.13</v>
          </cell>
          <cell r="G204">
            <v>0</v>
          </cell>
        </row>
        <row r="205">
          <cell r="B205" t="str">
            <v>18.21.090</v>
          </cell>
          <cell r="C205" t="str">
            <v xml:space="preserve">Quadro de distribuição metálico de embutir, sem barramento, tipo QCCP, Gomes ou similar, para até 12 circuitos momopolares, com porta, inclusive instalação. </v>
          </cell>
          <cell r="D205" t="str">
            <v>un</v>
          </cell>
          <cell r="F205">
            <v>24.78</v>
          </cell>
          <cell r="G205">
            <v>0</v>
          </cell>
        </row>
        <row r="206">
          <cell r="B206" t="str">
            <v>18.21.100</v>
          </cell>
          <cell r="C206" t="str">
            <v xml:space="preserve">Quadro de distribuição metálico de embutir, sem barramento, tipo QCCP, Gomes ou similar, para até 18 circuitos momopolares, com porta, inclusive instalação. </v>
          </cell>
          <cell r="D206" t="str">
            <v>un</v>
          </cell>
          <cell r="F206">
            <v>44.17</v>
          </cell>
          <cell r="G206">
            <v>0</v>
          </cell>
        </row>
        <row r="208">
          <cell r="B208" t="str">
            <v>18.22</v>
          </cell>
        </row>
        <row r="209">
          <cell r="B209" t="str">
            <v>18.22.005</v>
          </cell>
          <cell r="C209" t="str">
            <v>Fornecimento e instalação de módulo de  distribuição com barramento para 300 A.</v>
          </cell>
          <cell r="D209" t="str">
            <v>un</v>
          </cell>
          <cell r="F209">
            <v>1747.73</v>
          </cell>
        </row>
        <row r="210">
          <cell r="B210" t="str">
            <v>18.22.010</v>
          </cell>
          <cell r="C210" t="str">
            <v>Ponto de luz em teto ou parede, incluindo caixa 4 x 4 pol. Tigreflex ou similar, tubulação PVC rígido e fiação, até o quadro de distribuição.</v>
          </cell>
          <cell r="D210" t="str">
            <v>pt</v>
          </cell>
          <cell r="F210">
            <v>18.059999999999999</v>
          </cell>
          <cell r="G210">
            <v>0</v>
          </cell>
        </row>
        <row r="211">
          <cell r="B211" t="str">
            <v>18.22.015</v>
          </cell>
          <cell r="C211" t="str">
            <v>Recuperação do quadro de medição existente (substação área)</v>
          </cell>
          <cell r="D211" t="str">
            <v>un</v>
          </cell>
          <cell r="F211">
            <v>251.95</v>
          </cell>
        </row>
        <row r="212">
          <cell r="B212" t="str">
            <v>18.22.016</v>
          </cell>
          <cell r="C212" t="str">
            <v>Fornecimento e colocação de cabo 50 mm² (substação ao módulo de distribuição)</v>
          </cell>
          <cell r="D212" t="str">
            <v>m</v>
          </cell>
          <cell r="F212">
            <v>9.75</v>
          </cell>
        </row>
        <row r="213">
          <cell r="B213" t="str">
            <v>18.22.020</v>
          </cell>
          <cell r="C213" t="str">
            <v>Ponto de interruptor de uma secção, Pial ou similar, inclusive tubulação PVC rígido, fiação, caixa 4 x 2 pol., Tigreflex ou similar placa e demais acessórios, até o ponto de luz.</v>
          </cell>
          <cell r="D213" t="str">
            <v>pt</v>
          </cell>
          <cell r="F213">
            <v>16.62</v>
          </cell>
          <cell r="G213">
            <v>0</v>
          </cell>
        </row>
        <row r="214">
          <cell r="B214" t="str">
            <v>18.22.030</v>
          </cell>
          <cell r="C214" t="str">
            <v>Ponto de interruptor de 2 secções, Pial ou similar, inclusive tubulação PVC rígido, fiação, caixa 4 x 2 pol., Tigreflex ou similar, placa e demais acessórios, até o ponto de luz.</v>
          </cell>
          <cell r="D214" t="str">
            <v>pt</v>
          </cell>
          <cell r="F214">
            <v>24.04</v>
          </cell>
          <cell r="G214">
            <v>0</v>
          </cell>
        </row>
        <row r="215">
          <cell r="B215" t="str">
            <v>18.22.040</v>
          </cell>
          <cell r="C215" t="str">
            <v>Ponto de interruptor de 3 secções, Pial ou similar, inclusive tubulação PVC rígido, fiação, caixa 4 x 2 pol., Tigreflex ou similar, placa e demais acessórios, até o ponto de luz.</v>
          </cell>
          <cell r="D215" t="str">
            <v>pt</v>
          </cell>
          <cell r="F215">
            <v>29.36</v>
          </cell>
          <cell r="G215">
            <v>0</v>
          </cell>
        </row>
        <row r="216">
          <cell r="B216" t="str">
            <v>18.22.050</v>
          </cell>
          <cell r="C216" t="str">
            <v>Ponto de interruptor Three-Way, Pial ou similar, inclusive tubulação PVC rígido, fiação, caixa 4 x 2 pol., Tigreflex ou similar, placa e demais acessórios, até o ponto de luz.</v>
          </cell>
          <cell r="D216" t="str">
            <v>pt</v>
          </cell>
          <cell r="F216">
            <v>47.79</v>
          </cell>
          <cell r="G216">
            <v>0</v>
          </cell>
        </row>
        <row r="217">
          <cell r="B217" t="str">
            <v>18.22.060</v>
          </cell>
          <cell r="C217" t="str">
            <v>Ponto de tomada universal (2P+1 T), Pial ou similar, inclusive tubulação PVC rígido, fiação, caixa 4 x 2 pol., Tigreflex ou similar, placa e demais acessórios, até o ponto de luz ou quadro de distribuição.</v>
          </cell>
          <cell r="D217" t="str">
            <v>pt</v>
          </cell>
          <cell r="F217">
            <v>29.94</v>
          </cell>
          <cell r="G217">
            <v>0</v>
          </cell>
        </row>
        <row r="218">
          <cell r="B218" t="str">
            <v>18.22.070</v>
          </cell>
          <cell r="C218" t="str">
            <v>Ponto de tomada universal (2P+1 T), Pial ou similar para 2000 W, inclusive tubulação PVC rígido, fiação, caixa 4 x 2 pol., Tigreflex ou similar, placa e demais acessórios, até o ponto de luz ou quadro de distribuição.</v>
          </cell>
          <cell r="D218" t="str">
            <v>pt</v>
          </cell>
          <cell r="F218">
            <v>44.67</v>
          </cell>
          <cell r="G218">
            <v>0</v>
          </cell>
        </row>
        <row r="219">
          <cell r="B219" t="str">
            <v>18.22.080</v>
          </cell>
          <cell r="C219" t="str">
            <v>Ponto de tomada para ar-condicionado com conjunto tipo Arstop ou similar, em caixa Tigreflex ou similar 4 x 4 pol., com placa, tomada tripolar para pino chato e disjuntor termomagnético de 25 A, inclusive tubulação de PVC rígido, fiação, aterramento e dem</v>
          </cell>
          <cell r="D219" t="str">
            <v>pt</v>
          </cell>
          <cell r="F219">
            <v>56.86</v>
          </cell>
          <cell r="G219">
            <v>0</v>
          </cell>
        </row>
        <row r="220">
          <cell r="B220" t="str">
            <v>18.22.085</v>
          </cell>
          <cell r="C220" t="str">
            <v xml:space="preserve">Ponto de tomada para ar-condicionado </v>
          </cell>
          <cell r="D220" t="str">
            <v>pt</v>
          </cell>
          <cell r="F220">
            <v>67.260000000000005</v>
          </cell>
        </row>
        <row r="221">
          <cell r="B221" t="str">
            <v>18.22.090</v>
          </cell>
          <cell r="C221" t="str">
            <v>Ponto de tomada para telefone, Pial ou similar, em caixa Tigreflex ou similar 4 x 2 pol., inclusive placa, tubulação de PVC rígido, fiação, caixas de passagem e demais acessórios, até a caixa de distribuição do pavimento.</v>
          </cell>
          <cell r="D221" t="str">
            <v>pt</v>
          </cell>
          <cell r="F221">
            <v>30.89</v>
          </cell>
          <cell r="G221">
            <v>0</v>
          </cell>
        </row>
        <row r="222">
          <cell r="B222" t="str">
            <v>18.22.091</v>
          </cell>
          <cell r="C222" t="str">
            <v>Instalação elétrica</v>
          </cell>
          <cell r="D222" t="str">
            <v>vb</v>
          </cell>
          <cell r="F222">
            <v>232.9</v>
          </cell>
          <cell r="G222">
            <v>0</v>
          </cell>
        </row>
        <row r="223">
          <cell r="B223" t="str">
            <v>18.22.095</v>
          </cell>
          <cell r="C223" t="str">
            <v>Ponto de tomada 220 V convencional.</v>
          </cell>
          <cell r="D223" t="str">
            <v>pt</v>
          </cell>
          <cell r="F223">
            <v>38.92</v>
          </cell>
        </row>
        <row r="224">
          <cell r="B224" t="str">
            <v>18.22.096</v>
          </cell>
          <cell r="C224" t="str">
            <v>Ramal de alimentação para ponto de telefone.</v>
          </cell>
          <cell r="D224" t="str">
            <v>vb</v>
          </cell>
          <cell r="F224">
            <v>413.4</v>
          </cell>
        </row>
        <row r="225">
          <cell r="B225" t="str">
            <v>18.22.100</v>
          </cell>
          <cell r="C225" t="str">
            <v>Ponto de campainha, inclusive caixa, cigarra, botão, espelho, tubulação PVC rígido, fiação e demais acessórios, até quadro de sinalização instalado no posto de enfermagem.</v>
          </cell>
          <cell r="D225" t="str">
            <v>pt</v>
          </cell>
          <cell r="F225">
            <v>44.69</v>
          </cell>
          <cell r="G225">
            <v>0</v>
          </cell>
        </row>
        <row r="226">
          <cell r="B226" t="str">
            <v>18.22.110</v>
          </cell>
          <cell r="C226" t="str">
            <v>Ponto para computador</v>
          </cell>
          <cell r="D226" t="str">
            <v>pt</v>
          </cell>
          <cell r="F226">
            <v>51.5</v>
          </cell>
        </row>
        <row r="228">
          <cell r="B228" t="str">
            <v>18.24</v>
          </cell>
        </row>
        <row r="229">
          <cell r="B229" t="str">
            <v>18.24.005</v>
          </cell>
          <cell r="C229" t="str">
            <v>Luminária tipo sobrepor aberta para 02 lâmpads fluorescente 40 W (calha trapezoidal) completa.</v>
          </cell>
          <cell r="D229" t="str">
            <v>un</v>
          </cell>
          <cell r="F229">
            <v>45.84</v>
          </cell>
        </row>
        <row r="230">
          <cell r="B230" t="str">
            <v>18.24.010</v>
          </cell>
          <cell r="C230" t="str">
            <v>Caixa de passagem subterrânea com dimensões internas 0,40 x 0,40 m, altura 0,60 m, sobre camada de brita com 0,10 m de espessura, pararedes em alvenaria e laje de tampa em concreto armado, inclusive escavaçào, remoção e reaterro.</v>
          </cell>
          <cell r="D230" t="str">
            <v>un</v>
          </cell>
          <cell r="F230">
            <v>19.91</v>
          </cell>
          <cell r="G230">
            <v>0</v>
          </cell>
        </row>
        <row r="231">
          <cell r="B231" t="str">
            <v>18.24.020</v>
          </cell>
          <cell r="C231" t="str">
            <v>Caixa de passagem subterrânea para entrada de rede telefônica, tipo R1 (até 35 pontos), com dimensões internas 0,60 x 0,35 m, altura 0,50 m, paredes em alvenaria, e laje de tampa em concreto armado, inclusive escavação, remoção e reaterro.</v>
          </cell>
          <cell r="D231" t="str">
            <v>un</v>
          </cell>
          <cell r="F231">
            <v>21.87</v>
          </cell>
          <cell r="G231">
            <v>0</v>
          </cell>
        </row>
        <row r="232">
          <cell r="B232" t="str">
            <v>18.24.030</v>
          </cell>
          <cell r="C232" t="str">
            <v>Caixa para ar condicionado</v>
          </cell>
          <cell r="D232" t="str">
            <v>un</v>
          </cell>
          <cell r="F232">
            <v>23.82</v>
          </cell>
        </row>
        <row r="234">
          <cell r="B234" t="str">
            <v>18.25</v>
          </cell>
        </row>
        <row r="235">
          <cell r="B235" t="str">
            <v>18.25.005</v>
          </cell>
          <cell r="C235" t="str">
            <v>Inatalação elétrica.</v>
          </cell>
          <cell r="D235" t="str">
            <v>vb</v>
          </cell>
          <cell r="F235">
            <v>91.2</v>
          </cell>
          <cell r="G235">
            <v>0</v>
          </cell>
        </row>
        <row r="236">
          <cell r="B236" t="str">
            <v>18.25.010</v>
          </cell>
          <cell r="C236" t="str">
            <v>Fornecimento e assentamento de luminária.</v>
          </cell>
          <cell r="D236" t="str">
            <v>un</v>
          </cell>
          <cell r="F236">
            <v>570</v>
          </cell>
          <cell r="G236">
            <v>0</v>
          </cell>
        </row>
        <row r="237">
          <cell r="B237" t="str">
            <v>18.25.020</v>
          </cell>
          <cell r="C237" t="str">
            <v>Luminária tipo sobrepor, aberta, para 2 lâmpadas fluorescente de 20 W, ref. TMS-500 Philips ou similar, inclusive reator alto fator de potência lâmpadas, demais acessórios e instalação.</v>
          </cell>
          <cell r="D237" t="str">
            <v>cj</v>
          </cell>
          <cell r="F237">
            <v>41.36</v>
          </cell>
          <cell r="G237">
            <v>0</v>
          </cell>
        </row>
        <row r="238">
          <cell r="B238" t="str">
            <v>18.25.030</v>
          </cell>
          <cell r="C238" t="str">
            <v>Luminária tipo sobrepor, aberta, para 1 lâmpada fluorescente de 40 W, ref. TMS-500 Philips ou similar, inclusive reator alto fator de potência lâmpadas, demais acessórios e instalação.</v>
          </cell>
          <cell r="D238" t="str">
            <v>cj</v>
          </cell>
          <cell r="F238">
            <v>35.770000000000003</v>
          </cell>
          <cell r="G238">
            <v>0</v>
          </cell>
        </row>
        <row r="239">
          <cell r="B239" t="str">
            <v>18.25.031</v>
          </cell>
          <cell r="C239" t="str">
            <v>Fechadura</v>
          </cell>
          <cell r="D239" t="str">
            <v>un</v>
          </cell>
          <cell r="F239">
            <v>39.9</v>
          </cell>
          <cell r="G239">
            <v>0</v>
          </cell>
        </row>
        <row r="240">
          <cell r="B240" t="str">
            <v>18.25.040</v>
          </cell>
          <cell r="C240" t="str">
            <v>Luminária tipo sobrepor, aberta, para 2 lâmpadas fluorescente de 32 W, ref. TMS-500 Philips ou similar, inclusive reator alto fator de potência lâmpadas, demais acessórios e instalação.</v>
          </cell>
          <cell r="D240" t="str">
            <v>cj</v>
          </cell>
          <cell r="F240">
            <v>51.13</v>
          </cell>
          <cell r="G240">
            <v>0</v>
          </cell>
        </row>
        <row r="241">
          <cell r="B241" t="str">
            <v>18.25.041</v>
          </cell>
          <cell r="C241" t="str">
            <v>Fornecimento e colocação de lâmpada fluorescente de 40 W.</v>
          </cell>
          <cell r="D241" t="str">
            <v>un</v>
          </cell>
          <cell r="F241">
            <v>5.8</v>
          </cell>
          <cell r="G241">
            <v>0</v>
          </cell>
        </row>
        <row r="242">
          <cell r="B242" t="str">
            <v>18.25.042</v>
          </cell>
          <cell r="C242" t="str">
            <v>Fornecimento e colocação de reator de 40 W.</v>
          </cell>
          <cell r="D242" t="str">
            <v>un</v>
          </cell>
          <cell r="F242">
            <v>8.5</v>
          </cell>
          <cell r="G242">
            <v>0</v>
          </cell>
        </row>
        <row r="243">
          <cell r="B243" t="str">
            <v>18.25.043</v>
          </cell>
          <cell r="C243" t="str">
            <v>Fornecimento e colocação de térmico com base.</v>
          </cell>
          <cell r="D243" t="str">
            <v>un</v>
          </cell>
          <cell r="F243">
            <v>1</v>
          </cell>
          <cell r="G243">
            <v>0</v>
          </cell>
        </row>
        <row r="244">
          <cell r="B244" t="str">
            <v>18.25.050</v>
          </cell>
          <cell r="C244" t="str">
            <v>Luminária tipo sobrepor, aberta, para 1 lâmpada fluorescente de 20 W, ref. 211-R A. B. Leão ou similar, inclusive reator alto fator de potência lâmpada, demais acessórios e instalação.</v>
          </cell>
          <cell r="D244" t="str">
            <v>cj</v>
          </cell>
          <cell r="F244">
            <v>22.57</v>
          </cell>
          <cell r="G244">
            <v>0</v>
          </cell>
        </row>
        <row r="245">
          <cell r="B245" t="str">
            <v>18.25.060</v>
          </cell>
          <cell r="C245" t="str">
            <v>Luminária tipo sobrepor, aberta, para 2 lâmpadas fluorescente de 20 W, ref. 211-R A. B. Leão ou similar, inclusive reator alto fator de potência lâmpada, demais acessórios e instalação.</v>
          </cell>
          <cell r="D245" t="str">
            <v>cj</v>
          </cell>
          <cell r="F245">
            <v>33.26</v>
          </cell>
          <cell r="G245">
            <v>0</v>
          </cell>
        </row>
        <row r="246">
          <cell r="B246" t="str">
            <v>18.25.070</v>
          </cell>
          <cell r="C246" t="str">
            <v>Luminária tipo sobrepor, aberta, para 1 lâmpada fluorescente de 40 W, ref. 211-R A. B. Leão ou similar, inclusive reator alto fator de potência lâmpada, demais acessórios e instalação.</v>
          </cell>
          <cell r="D246" t="str">
            <v>cj</v>
          </cell>
          <cell r="F246">
            <v>23.67</v>
          </cell>
          <cell r="G246">
            <v>0</v>
          </cell>
        </row>
        <row r="247">
          <cell r="B247" t="str">
            <v>18.25.071</v>
          </cell>
          <cell r="C247" t="str">
            <v>Fornecimento e colocação de lâmpada vapor de mercúrio 250 W.</v>
          </cell>
          <cell r="D247" t="str">
            <v>un</v>
          </cell>
          <cell r="F247">
            <v>16.54</v>
          </cell>
        </row>
        <row r="248">
          <cell r="B248" t="str">
            <v>18.25.080</v>
          </cell>
          <cell r="C248" t="str">
            <v>Luminária tipo sobrepor, aberta, para 2 lâmpadas fluorescente de 40 W, ref. 211-R A. B. Leão ou similar, inclusive reator alto fator de potência lâmpada, demais acessórios e instalação.</v>
          </cell>
          <cell r="D248" t="str">
            <v>cj</v>
          </cell>
          <cell r="F248">
            <v>35.26</v>
          </cell>
          <cell r="G248">
            <v>0</v>
          </cell>
        </row>
        <row r="249">
          <cell r="B249" t="str">
            <v>18.25.082</v>
          </cell>
          <cell r="C249" t="str">
            <v>Conjunto de reator 220 v / 60 HI - 2.000 W</v>
          </cell>
          <cell r="D249" t="str">
            <v>un</v>
          </cell>
        </row>
        <row r="250">
          <cell r="B250" t="str">
            <v>18.25.090</v>
          </cell>
          <cell r="C250" t="str">
            <v>Luminária tipo Drops em globo de vidro leitoso, ref. 515 A.B Leão, ou similar, completa, inclusive lâmpada e instalação.</v>
          </cell>
          <cell r="D250" t="str">
            <v>cj</v>
          </cell>
          <cell r="F250">
            <v>21.26</v>
          </cell>
          <cell r="G250">
            <v>0</v>
          </cell>
        </row>
        <row r="251">
          <cell r="B251" t="str">
            <v>18.25.095</v>
          </cell>
          <cell r="C251" t="str">
            <v>Lâmpada incandescende de 100 W</v>
          </cell>
          <cell r="D251" t="str">
            <v>un</v>
          </cell>
          <cell r="F251">
            <v>1.37</v>
          </cell>
          <cell r="G251">
            <v>0</v>
          </cell>
        </row>
        <row r="252">
          <cell r="B252" t="str">
            <v>18.25.100</v>
          </cell>
          <cell r="C252" t="str">
            <v>Luminária tipo Bedd (Prato), ref. 805 A.B. Leão ou similar, com pendente e suporte, inclusive lâmpada e instalação.</v>
          </cell>
          <cell r="D252" t="str">
            <v>cj</v>
          </cell>
          <cell r="F252">
            <v>30.6</v>
          </cell>
          <cell r="G252">
            <v>0</v>
          </cell>
        </row>
        <row r="253">
          <cell r="B253" t="str">
            <v>18.25.110</v>
          </cell>
          <cell r="C253" t="str">
            <v>Luminária tipo arandela, ref. 403 A.B.Leão ou similar, completa, inclusive lâmpada e instalação.</v>
          </cell>
          <cell r="D253" t="str">
            <v>cj</v>
          </cell>
          <cell r="F253">
            <v>23.41</v>
          </cell>
          <cell r="G253">
            <v>0</v>
          </cell>
        </row>
        <row r="254">
          <cell r="B254" t="str">
            <v>18.25.111</v>
          </cell>
          <cell r="C254" t="str">
            <v>Lâmpada fluorescente universal de 20 W, Phillips ou Osram, inclusive instalação.</v>
          </cell>
          <cell r="D254" t="str">
            <v>un</v>
          </cell>
          <cell r="F254">
            <v>5.5</v>
          </cell>
          <cell r="G254">
            <v>0</v>
          </cell>
        </row>
        <row r="255">
          <cell r="B255" t="str">
            <v>18.25.115</v>
          </cell>
          <cell r="C255" t="str">
            <v>Lâmpada de 40 W.</v>
          </cell>
          <cell r="D255" t="str">
            <v>un</v>
          </cell>
          <cell r="F255">
            <v>5.51</v>
          </cell>
          <cell r="G255">
            <v>0</v>
          </cell>
        </row>
        <row r="256">
          <cell r="B256" t="str">
            <v>18.25.116</v>
          </cell>
          <cell r="C256" t="str">
            <v>Reator</v>
          </cell>
          <cell r="D256" t="str">
            <v>un</v>
          </cell>
          <cell r="F256">
            <v>8.07</v>
          </cell>
          <cell r="G256">
            <v>0</v>
          </cell>
        </row>
        <row r="257">
          <cell r="B257" t="str">
            <v>18.25.117</v>
          </cell>
          <cell r="C257" t="str">
            <v>Reator com lâmpada a vapor de mercúrio.</v>
          </cell>
          <cell r="D257" t="str">
            <v>un</v>
          </cell>
          <cell r="F257">
            <v>54.54</v>
          </cell>
          <cell r="G257">
            <v>0</v>
          </cell>
        </row>
        <row r="258">
          <cell r="B258" t="str">
            <v>18.25.118</v>
          </cell>
          <cell r="C258" t="str">
            <v>Reator para lâmpada fluorescente de 40 W, Phillips ou Osram, inclusive instalação.</v>
          </cell>
          <cell r="D258" t="str">
            <v>un</v>
          </cell>
          <cell r="G258">
            <v>0</v>
          </cell>
        </row>
        <row r="259">
          <cell r="B259" t="str">
            <v>18.25.117</v>
          </cell>
          <cell r="C259" t="str">
            <v>Reator exter.408/E AB Leào ou similar, completo com lâmpada a vapor de mercúrio de 250 m, reator de potência instalações e acessórios correspondentes</v>
          </cell>
          <cell r="D259" t="str">
            <v>un</v>
          </cell>
          <cell r="F259">
            <v>62.18</v>
          </cell>
        </row>
        <row r="260">
          <cell r="B260" t="str">
            <v>18.25.119</v>
          </cell>
          <cell r="C260" t="str">
            <v>Luminária tipo tartaruga.</v>
          </cell>
          <cell r="D260" t="str">
            <v>cj</v>
          </cell>
        </row>
        <row r="261">
          <cell r="B261" t="str">
            <v>18.25.120</v>
          </cell>
          <cell r="C261" t="str">
            <v>Luminária de jardim.</v>
          </cell>
          <cell r="D261" t="str">
            <v>cj</v>
          </cell>
          <cell r="F261">
            <v>75</v>
          </cell>
        </row>
        <row r="262">
          <cell r="B262" t="str">
            <v>18.25.130</v>
          </cell>
          <cell r="C262" t="str">
            <v>Luminária tipo Stop, ref. 401 - P A.B. Leão ou similar, completa, inclusive lâmpada e instalção.</v>
          </cell>
          <cell r="D262" t="str">
            <v>cj</v>
          </cell>
          <cell r="F262">
            <v>11.54</v>
          </cell>
          <cell r="G262">
            <v>0</v>
          </cell>
        </row>
        <row r="263">
          <cell r="B263" t="str">
            <v>18.25.140</v>
          </cell>
          <cell r="C263" t="str">
            <v xml:space="preserve">Refletor externo ref. 408 / E A.B. Leão ou similar, completo,  inclusive lâmpada e instalação. </v>
          </cell>
          <cell r="D263" t="str">
            <v>cj</v>
          </cell>
          <cell r="F263">
            <v>30.6</v>
          </cell>
          <cell r="G263">
            <v>0</v>
          </cell>
        </row>
        <row r="264">
          <cell r="B264" t="str">
            <v>18.25.145</v>
          </cell>
          <cell r="C264" t="str">
            <v>Fornecimento e colocação de refletor externo DN 30, inclusive ponto de luz.</v>
          </cell>
          <cell r="D264" t="str">
            <v>cj</v>
          </cell>
          <cell r="F264">
            <v>96.24</v>
          </cell>
        </row>
        <row r="265">
          <cell r="B265" t="str">
            <v>18.25.170</v>
          </cell>
          <cell r="C265" t="str">
            <v>Luminária para lâmpada a vapor de mercúrio de 125 W, ref. ABL 50 / F A.B. Leão ou similar, completa, inclusive branco, lâmpada, reator alto de potência e instalação.</v>
          </cell>
          <cell r="D265" t="str">
            <v>cj</v>
          </cell>
          <cell r="F265">
            <v>109.45</v>
          </cell>
          <cell r="G265">
            <v>0</v>
          </cell>
        </row>
        <row r="266">
          <cell r="B266" t="str">
            <v>18.25.180</v>
          </cell>
          <cell r="C266" t="str">
            <v>Luminária para lâmpada a vapor de mercúrio de 250 W, ref. ABL 50 / F A.B. Leão ou similar, completa, inclusive braço, lâmpada, reator alto fator de potência e instalação.</v>
          </cell>
          <cell r="D266" t="str">
            <v>cj</v>
          </cell>
          <cell r="F266">
            <v>202.97</v>
          </cell>
          <cell r="G266">
            <v>0</v>
          </cell>
        </row>
        <row r="267">
          <cell r="B267" t="str">
            <v>18.25.183</v>
          </cell>
          <cell r="C267" t="str">
            <v>Galpão industrial simples</v>
          </cell>
          <cell r="D267" t="str">
            <v>vb</v>
          </cell>
          <cell r="F267">
            <v>1219.8</v>
          </cell>
          <cell r="G267">
            <v>0</v>
          </cell>
        </row>
        <row r="268">
          <cell r="B268" t="str">
            <v>18.25.184</v>
          </cell>
          <cell r="C268" t="str">
            <v>Escultura</v>
          </cell>
          <cell r="D268" t="str">
            <v>vb</v>
          </cell>
          <cell r="F268">
            <v>2089.9899999999998</v>
          </cell>
          <cell r="G268">
            <v>0</v>
          </cell>
        </row>
        <row r="269">
          <cell r="B269" t="str">
            <v>18.25.185</v>
          </cell>
          <cell r="C269" t="str">
            <v>Idenização de barraca de tábua.</v>
          </cell>
          <cell r="D269" t="str">
            <v>vb</v>
          </cell>
          <cell r="F269">
            <v>894.9</v>
          </cell>
          <cell r="G269">
            <v>0</v>
          </cell>
        </row>
        <row r="270">
          <cell r="B270" t="str">
            <v>18.25.186</v>
          </cell>
          <cell r="C270" t="str">
            <v xml:space="preserve">Idenização de barraca </v>
          </cell>
          <cell r="D270" t="str">
            <v>vb</v>
          </cell>
          <cell r="F270">
            <v>1281.3599999999999</v>
          </cell>
          <cell r="G270">
            <v>0</v>
          </cell>
        </row>
        <row r="271">
          <cell r="B271" t="str">
            <v>18.25.187</v>
          </cell>
          <cell r="C271" t="str">
            <v>Desapropriação de terreno e edificações.</v>
          </cell>
          <cell r="D271" t="str">
            <v>vb</v>
          </cell>
          <cell r="F271">
            <v>3251755</v>
          </cell>
          <cell r="G271">
            <v>0</v>
          </cell>
        </row>
        <row r="272">
          <cell r="B272" t="str">
            <v>18.25.188</v>
          </cell>
          <cell r="C272" t="str">
            <v>Grelha de ferro</v>
          </cell>
          <cell r="D272" t="str">
            <v>vb</v>
          </cell>
          <cell r="F272">
            <v>1432.27</v>
          </cell>
          <cell r="G272">
            <v>0</v>
          </cell>
        </row>
        <row r="273">
          <cell r="B273" t="str">
            <v>18.25.190</v>
          </cell>
          <cell r="C273" t="str">
            <v>Luminária para lâmpada a vapor de mercúrio de 125 W, ref. ABL 50 / A.B. Leão ou similar, completa, inclusive braço, lâmpada, reator alto fator de potência e instalação.</v>
          </cell>
          <cell r="D273" t="str">
            <v>cj</v>
          </cell>
          <cell r="F273">
            <v>99.95</v>
          </cell>
          <cell r="G273">
            <v>0</v>
          </cell>
        </row>
        <row r="274">
          <cell r="B274" t="str">
            <v>18.25.200</v>
          </cell>
          <cell r="C274" t="str">
            <v>Luminária para lâmpada a vapor de mercúrio de 250 W, ref. ABL 50 / A.B. Leão ou similar, completa, inclusive braço, lâmpada, reator alto fator de potência e instalação.</v>
          </cell>
          <cell r="D274" t="str">
            <v>cj</v>
          </cell>
          <cell r="F274">
            <v>113.35</v>
          </cell>
          <cell r="G274">
            <v>0</v>
          </cell>
        </row>
        <row r="275">
          <cell r="B275" t="str">
            <v>18.25.210</v>
          </cell>
          <cell r="C275" t="str">
            <v>Luminária para lâmpada a vapor de mercúrio de 400 W, ref. ABL 50 / 400 A.B. Leão ou similar, completa, inclusive braço, lâmpada, reator alto fator de potência e instalação.</v>
          </cell>
          <cell r="D275" t="str">
            <v>un</v>
          </cell>
          <cell r="F275">
            <v>176.95</v>
          </cell>
          <cell r="G275">
            <v>0</v>
          </cell>
        </row>
        <row r="276">
          <cell r="B276" t="str">
            <v>18.25.211</v>
          </cell>
          <cell r="C276" t="str">
            <v>Projetor com uma lâmpada de vapor metálico de 2.000 W</v>
          </cell>
          <cell r="D276" t="str">
            <v>un</v>
          </cell>
        </row>
        <row r="278">
          <cell r="B278" t="str">
            <v>18.26</v>
          </cell>
        </row>
        <row r="279">
          <cell r="B279" t="str">
            <v>18.26.010</v>
          </cell>
          <cell r="C279" t="str">
            <v>Assentamento de haste de aterramento de 5/8" x 2,40 m Copperweld ou similar, com conector paralelo e parafusos (inclusive o fornecimento do material).</v>
          </cell>
          <cell r="D279" t="str">
            <v>un</v>
          </cell>
          <cell r="F279">
            <v>19.190000000000001</v>
          </cell>
          <cell r="G279">
            <v>0</v>
          </cell>
        </row>
        <row r="280">
          <cell r="B280" t="str">
            <v>18.26.020</v>
          </cell>
          <cell r="C280" t="str">
            <v xml:space="preserve">Assentamento de bengala de PVC rígido de 3/4 pol., marca Tigre ou similar, inclusive rasgo em alvenaria e fornecimento do material. </v>
          </cell>
          <cell r="D280" t="str">
            <v>un</v>
          </cell>
          <cell r="F280">
            <v>10.37</v>
          </cell>
          <cell r="G280">
            <v>0</v>
          </cell>
        </row>
        <row r="281">
          <cell r="B281" t="str">
            <v>18.26.025</v>
          </cell>
          <cell r="C281" t="str">
            <v>Assentamento de bengala 1".</v>
          </cell>
          <cell r="D281" t="str">
            <v>un</v>
          </cell>
          <cell r="F281">
            <v>8.4600000000000009</v>
          </cell>
          <cell r="G281">
            <v>0</v>
          </cell>
        </row>
        <row r="282">
          <cell r="B282" t="str">
            <v>18.26.030</v>
          </cell>
          <cell r="C282" t="str">
            <v>Assentamento de chave de boia automática, 15 A, superior ou inferior marca lenz ou similar (inclusive o fornecimento do material).</v>
          </cell>
          <cell r="D282" t="str">
            <v>un</v>
          </cell>
          <cell r="F282">
            <v>16.21</v>
          </cell>
          <cell r="G282">
            <v>0</v>
          </cell>
        </row>
        <row r="283">
          <cell r="B283" t="str">
            <v>18.26.040</v>
          </cell>
          <cell r="C283" t="str">
            <v>Assentamento de chave reversora blindada 30 A, 500 V, Eletromar ou similar (inclusive o fornecimento do material).</v>
          </cell>
          <cell r="D283" t="str">
            <v>un</v>
          </cell>
          <cell r="F283">
            <v>53.26</v>
          </cell>
          <cell r="G283">
            <v>0</v>
          </cell>
        </row>
        <row r="284">
          <cell r="B284" t="str">
            <v>18.26.045</v>
          </cell>
          <cell r="C284" t="str">
            <v>Assentamento de chave reversora blindada 30 A, 250 V, Eletromar ou similar (inclusive o fornecimento do material).</v>
          </cell>
          <cell r="D284" t="str">
            <v>un</v>
          </cell>
          <cell r="F284">
            <v>49.58</v>
          </cell>
          <cell r="G284">
            <v>0</v>
          </cell>
        </row>
        <row r="285">
          <cell r="B285" t="str">
            <v>18.26.050</v>
          </cell>
          <cell r="C285" t="str">
            <v>Assentamento de chave magnético guarda-motor até 7,5 cv, Eletromar ou similar (inclusive fornecimento do material)</v>
          </cell>
          <cell r="D285" t="str">
            <v>un</v>
          </cell>
          <cell r="F285">
            <v>140.63</v>
          </cell>
          <cell r="G285">
            <v>0</v>
          </cell>
        </row>
        <row r="286">
          <cell r="B286" t="str">
            <v>18.26.060</v>
          </cell>
          <cell r="C286" t="str">
            <v>Assentamento de chave magnética de 2 x 30 A para comando de iluminação pública, acionada para rele foto-elétrico NA, 220 V, 60 HZ, tipo lux control modelo CIP - F / 70, (inclusive fornecimento do material).</v>
          </cell>
          <cell r="D286" t="str">
            <v>un</v>
          </cell>
          <cell r="F286">
            <v>198.6</v>
          </cell>
          <cell r="G286">
            <v>0</v>
          </cell>
        </row>
        <row r="287">
          <cell r="B287" t="str">
            <v>18.26.065</v>
          </cell>
          <cell r="C287" t="str">
            <v>Fornecimento e colocação de braçadeiras para fixação dos eletrodutos.</v>
          </cell>
          <cell r="D287" t="str">
            <v>un</v>
          </cell>
          <cell r="F287">
            <v>1.43</v>
          </cell>
        </row>
        <row r="288">
          <cell r="B288" t="str">
            <v>18.26.070</v>
          </cell>
          <cell r="C288" t="str">
            <v>Lixeira.</v>
          </cell>
          <cell r="D288" t="str">
            <v>un</v>
          </cell>
          <cell r="F288">
            <v>12.88</v>
          </cell>
        </row>
        <row r="289">
          <cell r="B289" t="str">
            <v>18.26.071</v>
          </cell>
          <cell r="C289" t="str">
            <v>Confecção de lixeira em fibra Gless</v>
          </cell>
          <cell r="D289" t="str">
            <v>un</v>
          </cell>
          <cell r="F289">
            <v>76.87</v>
          </cell>
        </row>
        <row r="290">
          <cell r="B290" t="str">
            <v>18.26.072</v>
          </cell>
          <cell r="C290" t="str">
            <v>Colocação de calha em PVC para proteção de instalação elétrica aparente.</v>
          </cell>
          <cell r="D290" t="str">
            <v>m</v>
          </cell>
          <cell r="F290">
            <v>1.29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1">
          <cell r="B1">
            <v>0</v>
          </cell>
        </row>
      </sheetData>
      <sheetData sheetId="9"/>
      <sheetData sheetId="10"/>
      <sheetData sheetId="11"/>
      <sheetData sheetId="12"/>
      <sheetData sheetId="13">
        <row r="1">
          <cell r="B1">
            <v>0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>
        <row r="1">
          <cell r="B1">
            <v>0</v>
          </cell>
        </row>
      </sheetData>
      <sheetData sheetId="24"/>
      <sheetData sheetId="25"/>
      <sheetData sheetId="26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92D050"/>
  </sheetPr>
  <dimension ref="A1:N256"/>
  <sheetViews>
    <sheetView tabSelected="1" view="pageBreakPreview" topLeftCell="A15" zoomScaleSheetLayoutView="100" workbookViewId="0">
      <pane ySplit="1230" topLeftCell="A220" activePane="bottomLeft"/>
      <selection activeCell="A15" sqref="A1:G1048576"/>
      <selection pane="bottomLeft" activeCell="D220" sqref="D220"/>
    </sheetView>
  </sheetViews>
  <sheetFormatPr defaultColWidth="8.7109375" defaultRowHeight="11.25"/>
  <cols>
    <col min="1" max="1" width="5.5703125" style="105" customWidth="1"/>
    <col min="2" max="2" width="14.28515625" style="106" customWidth="1"/>
    <col min="3" max="3" width="9" style="106" customWidth="1"/>
    <col min="4" max="4" width="42.7109375" style="108" customWidth="1"/>
    <col min="5" max="5" width="4.28515625" style="107" customWidth="1"/>
    <col min="6" max="6" width="12.5703125" style="107" customWidth="1"/>
    <col min="7" max="7" width="12.5703125" style="108" customWidth="1"/>
    <col min="8" max="8" width="14.42578125" style="108" customWidth="1"/>
    <col min="9" max="9" width="18.7109375" style="108" customWidth="1"/>
    <col min="10" max="10" width="4.28515625" style="6" customWidth="1"/>
    <col min="11" max="11" width="8.7109375" style="6"/>
    <col min="12" max="12" width="9.7109375" style="6" bestFit="1" customWidth="1"/>
    <col min="13" max="16384" width="8.7109375" style="6"/>
  </cols>
  <sheetData>
    <row r="1" spans="1:13" ht="16.5" thickBot="1">
      <c r="A1" s="181" t="s">
        <v>10</v>
      </c>
      <c r="B1" s="182"/>
      <c r="C1" s="182"/>
      <c r="D1" s="182"/>
      <c r="E1" s="182"/>
      <c r="F1" s="182"/>
      <c r="G1" s="182"/>
      <c r="H1" s="182"/>
      <c r="I1" s="183"/>
    </row>
    <row r="2" spans="1:13" s="8" customFormat="1" ht="16.5" thickBot="1">
      <c r="A2" s="184"/>
      <c r="B2" s="184"/>
      <c r="C2" s="184"/>
      <c r="D2" s="184"/>
      <c r="E2" s="184"/>
      <c r="F2" s="31"/>
      <c r="G2" s="16"/>
      <c r="H2" s="16"/>
      <c r="I2" s="16"/>
    </row>
    <row r="3" spans="1:13" s="45" customFormat="1" ht="12.75">
      <c r="A3" s="162" t="s">
        <v>397</v>
      </c>
      <c r="B3" s="163"/>
      <c r="C3" s="163"/>
      <c r="D3" s="163"/>
      <c r="E3" s="164"/>
      <c r="F3" s="164"/>
      <c r="G3" s="164"/>
      <c r="H3" s="164"/>
      <c r="I3" s="165"/>
      <c r="K3" s="46" t="s">
        <v>18</v>
      </c>
      <c r="L3" s="46" t="s">
        <v>23</v>
      </c>
    </row>
    <row r="4" spans="1:13" s="111" customFormat="1" ht="12.75">
      <c r="A4" s="166" t="s">
        <v>351</v>
      </c>
      <c r="E4" s="112"/>
      <c r="F4" s="112"/>
      <c r="G4" s="112"/>
      <c r="H4" s="112"/>
      <c r="I4" s="167"/>
      <c r="K4" s="36" t="e">
        <f>#REF!</f>
        <v>#REF!</v>
      </c>
      <c r="L4" s="36">
        <v>0.20499999999999999</v>
      </c>
    </row>
    <row r="5" spans="1:13" s="151" customFormat="1" ht="12.75">
      <c r="A5" s="49" t="s">
        <v>494</v>
      </c>
      <c r="E5" s="35"/>
      <c r="F5" s="35"/>
      <c r="G5" s="35"/>
      <c r="H5" s="35"/>
      <c r="I5" s="50"/>
    </row>
    <row r="6" spans="1:13" s="111" customFormat="1" ht="13.5" thickBot="1">
      <c r="A6" s="168" t="s">
        <v>469</v>
      </c>
      <c r="B6" s="169"/>
      <c r="C6" s="169"/>
      <c r="D6" s="169"/>
      <c r="E6" s="170"/>
      <c r="F6" s="170"/>
      <c r="G6" s="170"/>
      <c r="H6" s="170"/>
      <c r="I6" s="171"/>
    </row>
    <row r="7" spans="1:13" s="8" customFormat="1">
      <c r="A7" s="90"/>
      <c r="B7" s="91"/>
      <c r="C7" s="91"/>
      <c r="D7" s="92"/>
      <c r="E7" s="93"/>
      <c r="F7" s="94"/>
      <c r="G7" s="94"/>
      <c r="H7" s="94"/>
      <c r="I7" s="94"/>
    </row>
    <row r="8" spans="1:13" s="8" customFormat="1" ht="12.75">
      <c r="A8" s="90"/>
      <c r="B8" s="91"/>
      <c r="C8" s="91"/>
      <c r="D8" s="92"/>
      <c r="E8" s="93"/>
      <c r="F8" s="94"/>
      <c r="G8" s="185" t="s">
        <v>506</v>
      </c>
      <c r="H8" s="185"/>
      <c r="I8" s="152">
        <v>0.20499999999999999</v>
      </c>
    </row>
    <row r="9" spans="1:13" s="8" customFormat="1">
      <c r="A9" s="90"/>
      <c r="B9" s="91"/>
      <c r="C9" s="91"/>
      <c r="D9" s="92"/>
      <c r="E9" s="93"/>
      <c r="F9" s="94"/>
      <c r="G9" s="176" t="s">
        <v>33</v>
      </c>
      <c r="H9" s="176"/>
      <c r="I9" s="176"/>
    </row>
    <row r="10" spans="1:13" s="120" customFormat="1" ht="46.35" customHeight="1">
      <c r="A10" s="113" t="s">
        <v>0</v>
      </c>
      <c r="B10" s="114" t="s">
        <v>21</v>
      </c>
      <c r="C10" s="114" t="s">
        <v>9</v>
      </c>
      <c r="D10" s="113" t="s">
        <v>1</v>
      </c>
      <c r="E10" s="113" t="s">
        <v>2</v>
      </c>
      <c r="F10" s="115" t="s">
        <v>11</v>
      </c>
      <c r="G10" s="116" t="s">
        <v>31</v>
      </c>
      <c r="H10" s="116" t="s">
        <v>22</v>
      </c>
      <c r="I10" s="117" t="s">
        <v>19</v>
      </c>
      <c r="J10" s="118"/>
      <c r="K10" s="119"/>
      <c r="M10" s="121"/>
    </row>
    <row r="11" spans="1:13" s="32" customFormat="1">
      <c r="A11" s="95"/>
      <c r="B11" s="96"/>
      <c r="C11" s="96"/>
      <c r="D11" s="97"/>
      <c r="E11" s="98"/>
      <c r="F11" s="99"/>
      <c r="G11" s="99"/>
      <c r="H11" s="99"/>
      <c r="I11" s="99"/>
      <c r="K11" s="34"/>
      <c r="L11" s="33"/>
    </row>
    <row r="12" spans="1:13" s="128" customFormat="1">
      <c r="A12" s="122" t="s">
        <v>4</v>
      </c>
      <c r="B12" s="123"/>
      <c r="C12" s="123"/>
      <c r="D12" s="124" t="s">
        <v>36</v>
      </c>
      <c r="E12" s="125"/>
      <c r="F12" s="127"/>
      <c r="G12" s="127"/>
      <c r="H12" s="127"/>
      <c r="I12" s="126">
        <f>SUM(I13:I38)</f>
        <v>224268.46000000002</v>
      </c>
      <c r="K12" s="129"/>
    </row>
    <row r="13" spans="1:13" s="8" customFormat="1">
      <c r="A13" s="100"/>
      <c r="B13" s="101"/>
      <c r="C13" s="101"/>
      <c r="D13" s="102"/>
      <c r="E13" s="103"/>
      <c r="F13" s="104"/>
      <c r="G13" s="104"/>
      <c r="H13" s="104"/>
      <c r="I13" s="104"/>
      <c r="K13" s="1"/>
    </row>
    <row r="14" spans="1:13" s="136" customFormat="1" ht="37.35" customHeight="1">
      <c r="A14" s="130" t="s">
        <v>5</v>
      </c>
      <c r="B14" s="131" t="s">
        <v>29</v>
      </c>
      <c r="C14" s="132">
        <v>103689</v>
      </c>
      <c r="D14" s="133" t="s">
        <v>62</v>
      </c>
      <c r="E14" s="134" t="s">
        <v>97</v>
      </c>
      <c r="F14" s="135">
        <v>1.5</v>
      </c>
      <c r="G14" s="135">
        <v>468.16</v>
      </c>
      <c r="H14" s="135">
        <f t="shared" ref="H14:H35" si="0">ROUND(G14*(1+$L$4),2)</f>
        <v>564.13</v>
      </c>
      <c r="I14" s="135">
        <f t="shared" ref="I14:I35" si="1">TRUNC(F14*H14,2)</f>
        <v>846.19</v>
      </c>
      <c r="K14" s="172"/>
      <c r="L14" s="137"/>
    </row>
    <row r="15" spans="1:13" s="136" customFormat="1">
      <c r="A15" s="130" t="s">
        <v>198</v>
      </c>
      <c r="B15" s="131" t="s">
        <v>29</v>
      </c>
      <c r="C15" s="132">
        <v>98459</v>
      </c>
      <c r="D15" s="133" t="s">
        <v>89</v>
      </c>
      <c r="E15" s="134" t="s">
        <v>97</v>
      </c>
      <c r="F15" s="135">
        <v>300</v>
      </c>
      <c r="G15" s="135">
        <v>95.69</v>
      </c>
      <c r="H15" s="135">
        <f t="shared" si="0"/>
        <v>115.31</v>
      </c>
      <c r="I15" s="135">
        <f t="shared" si="1"/>
        <v>34593</v>
      </c>
      <c r="K15" s="172"/>
      <c r="L15" s="137"/>
    </row>
    <row r="16" spans="1:13" s="136" customFormat="1" ht="44.1" customHeight="1">
      <c r="A16" s="130" t="s">
        <v>91</v>
      </c>
      <c r="B16" s="131" t="s">
        <v>29</v>
      </c>
      <c r="C16" s="132">
        <v>97622</v>
      </c>
      <c r="D16" s="138" t="s">
        <v>183</v>
      </c>
      <c r="E16" s="134" t="s">
        <v>98</v>
      </c>
      <c r="F16" s="135">
        <v>24.57</v>
      </c>
      <c r="G16" s="135">
        <v>63.43</v>
      </c>
      <c r="H16" s="135">
        <f t="shared" si="0"/>
        <v>76.430000000000007</v>
      </c>
      <c r="I16" s="135">
        <f t="shared" si="1"/>
        <v>1877.88</v>
      </c>
      <c r="K16" s="172"/>
      <c r="L16" s="137"/>
    </row>
    <row r="17" spans="1:13" s="136" customFormat="1" ht="37.35" customHeight="1">
      <c r="A17" s="130" t="s">
        <v>92</v>
      </c>
      <c r="B17" s="131" t="s">
        <v>29</v>
      </c>
      <c r="C17" s="132">
        <v>104790</v>
      </c>
      <c r="D17" s="133" t="s">
        <v>195</v>
      </c>
      <c r="E17" s="134" t="s">
        <v>98</v>
      </c>
      <c r="F17" s="135">
        <v>21.689999999999994</v>
      </c>
      <c r="G17" s="135">
        <v>103.41</v>
      </c>
      <c r="H17" s="135">
        <f t="shared" si="0"/>
        <v>124.61</v>
      </c>
      <c r="I17" s="135">
        <f t="shared" si="1"/>
        <v>2702.79</v>
      </c>
      <c r="K17" s="172"/>
      <c r="L17" s="137"/>
    </row>
    <row r="18" spans="1:13" s="136" customFormat="1" ht="37.35" customHeight="1">
      <c r="A18" s="130" t="s">
        <v>300</v>
      </c>
      <c r="B18" s="131" t="s">
        <v>29</v>
      </c>
      <c r="C18" s="132">
        <v>97634</v>
      </c>
      <c r="D18" s="133" t="s">
        <v>187</v>
      </c>
      <c r="E18" s="134" t="s">
        <v>97</v>
      </c>
      <c r="F18" s="135">
        <v>433.74999999999994</v>
      </c>
      <c r="G18" s="135">
        <v>6.99</v>
      </c>
      <c r="H18" s="135">
        <f t="shared" si="0"/>
        <v>8.42</v>
      </c>
      <c r="I18" s="135">
        <f t="shared" si="1"/>
        <v>3652.17</v>
      </c>
      <c r="K18" s="172"/>
      <c r="L18" s="137"/>
    </row>
    <row r="19" spans="1:13" s="136" customFormat="1" ht="25.5" customHeight="1">
      <c r="A19" s="130" t="s">
        <v>199</v>
      </c>
      <c r="B19" s="131" t="s">
        <v>29</v>
      </c>
      <c r="C19" s="132">
        <v>97632</v>
      </c>
      <c r="D19" s="133" t="s">
        <v>186</v>
      </c>
      <c r="E19" s="134" t="s">
        <v>57</v>
      </c>
      <c r="F19" s="135">
        <v>296.39999999999986</v>
      </c>
      <c r="G19" s="135">
        <v>2.91</v>
      </c>
      <c r="H19" s="135">
        <f t="shared" si="0"/>
        <v>3.51</v>
      </c>
      <c r="I19" s="135">
        <f t="shared" si="1"/>
        <v>1040.3599999999999</v>
      </c>
      <c r="K19" s="172"/>
      <c r="L19" s="137"/>
    </row>
    <row r="20" spans="1:13" s="136" customFormat="1" ht="43.15" customHeight="1">
      <c r="A20" s="130" t="s">
        <v>301</v>
      </c>
      <c r="B20" s="131" t="s">
        <v>29</v>
      </c>
      <c r="C20" s="132">
        <v>97629</v>
      </c>
      <c r="D20" s="133" t="s">
        <v>185</v>
      </c>
      <c r="E20" s="134" t="s">
        <v>98</v>
      </c>
      <c r="F20" s="135">
        <v>3.84</v>
      </c>
      <c r="G20" s="135">
        <v>83.33</v>
      </c>
      <c r="H20" s="135">
        <f t="shared" si="0"/>
        <v>100.41</v>
      </c>
      <c r="I20" s="135">
        <f t="shared" si="1"/>
        <v>385.57</v>
      </c>
      <c r="K20" s="172"/>
      <c r="L20" s="137"/>
    </row>
    <row r="21" spans="1:13" s="136" customFormat="1" ht="48" customHeight="1">
      <c r="A21" s="130" t="s">
        <v>352</v>
      </c>
      <c r="B21" s="131" t="s">
        <v>29</v>
      </c>
      <c r="C21" s="132">
        <v>97627</v>
      </c>
      <c r="D21" s="133" t="s">
        <v>184</v>
      </c>
      <c r="E21" s="134" t="s">
        <v>98</v>
      </c>
      <c r="F21" s="135">
        <v>30.96</v>
      </c>
      <c r="G21" s="135">
        <v>178.93</v>
      </c>
      <c r="H21" s="135">
        <f t="shared" si="0"/>
        <v>215.61</v>
      </c>
      <c r="I21" s="135">
        <f t="shared" si="1"/>
        <v>6675.28</v>
      </c>
      <c r="K21" s="172"/>
      <c r="L21" s="137"/>
    </row>
    <row r="22" spans="1:13" s="136" customFormat="1" ht="25.5" customHeight="1">
      <c r="A22" s="130" t="s">
        <v>353</v>
      </c>
      <c r="B22" s="131" t="s">
        <v>29</v>
      </c>
      <c r="C22" s="132">
        <v>97644</v>
      </c>
      <c r="D22" s="133" t="s">
        <v>190</v>
      </c>
      <c r="E22" s="134" t="s">
        <v>97</v>
      </c>
      <c r="F22" s="135">
        <v>35.49</v>
      </c>
      <c r="G22" s="135">
        <v>10.64</v>
      </c>
      <c r="H22" s="135">
        <f t="shared" si="0"/>
        <v>12.82</v>
      </c>
      <c r="I22" s="135">
        <f t="shared" si="1"/>
        <v>454.98</v>
      </c>
      <c r="K22" s="172"/>
      <c r="L22" s="137"/>
    </row>
    <row r="23" spans="1:13" s="136" customFormat="1" ht="25.5" customHeight="1">
      <c r="A23" s="130" t="s">
        <v>455</v>
      </c>
      <c r="B23" s="131" t="s">
        <v>29</v>
      </c>
      <c r="C23" s="132">
        <v>97645</v>
      </c>
      <c r="D23" s="133" t="s">
        <v>191</v>
      </c>
      <c r="E23" s="134" t="s">
        <v>97</v>
      </c>
      <c r="F23" s="135">
        <v>7.8</v>
      </c>
      <c r="G23" s="135">
        <v>27.47</v>
      </c>
      <c r="H23" s="135">
        <f t="shared" si="0"/>
        <v>33.1</v>
      </c>
      <c r="I23" s="135">
        <f t="shared" si="1"/>
        <v>258.18</v>
      </c>
      <c r="K23" s="172"/>
      <c r="L23" s="137"/>
    </row>
    <row r="24" spans="1:13" s="136" customFormat="1" ht="25.5" customHeight="1">
      <c r="A24" s="130" t="s">
        <v>456</v>
      </c>
      <c r="B24" s="131" t="s">
        <v>29</v>
      </c>
      <c r="C24" s="132">
        <v>97665</v>
      </c>
      <c r="D24" s="133" t="s">
        <v>194</v>
      </c>
      <c r="E24" s="134" t="s">
        <v>58</v>
      </c>
      <c r="F24" s="135">
        <v>35</v>
      </c>
      <c r="G24" s="135">
        <v>2</v>
      </c>
      <c r="H24" s="135">
        <f t="shared" si="0"/>
        <v>2.41</v>
      </c>
      <c r="I24" s="135">
        <f t="shared" si="1"/>
        <v>84.35</v>
      </c>
      <c r="K24" s="172"/>
      <c r="L24" s="137"/>
    </row>
    <row r="25" spans="1:13" s="136" customFormat="1" ht="25.5" customHeight="1">
      <c r="A25" s="130" t="s">
        <v>457</v>
      </c>
      <c r="B25" s="131" t="s">
        <v>29</v>
      </c>
      <c r="C25" s="132">
        <v>97641</v>
      </c>
      <c r="D25" s="133" t="s">
        <v>189</v>
      </c>
      <c r="E25" s="134" t="s">
        <v>97</v>
      </c>
      <c r="F25" s="135">
        <v>64.14</v>
      </c>
      <c r="G25" s="135">
        <v>3.28</v>
      </c>
      <c r="H25" s="135">
        <f t="shared" si="0"/>
        <v>3.95</v>
      </c>
      <c r="I25" s="135">
        <f t="shared" si="1"/>
        <v>253.35</v>
      </c>
      <c r="K25" s="172"/>
      <c r="L25" s="137"/>
    </row>
    <row r="26" spans="1:13" s="136" customFormat="1" ht="48" customHeight="1">
      <c r="A26" s="130" t="s">
        <v>454</v>
      </c>
      <c r="B26" s="131" t="s">
        <v>29</v>
      </c>
      <c r="C26" s="132">
        <v>97640</v>
      </c>
      <c r="D26" s="133" t="s">
        <v>188</v>
      </c>
      <c r="E26" s="134" t="s">
        <v>97</v>
      </c>
      <c r="F26" s="135">
        <v>81.31</v>
      </c>
      <c r="G26" s="135">
        <v>2.06</v>
      </c>
      <c r="H26" s="135">
        <f t="shared" si="0"/>
        <v>2.48</v>
      </c>
      <c r="I26" s="135">
        <f t="shared" si="1"/>
        <v>201.64</v>
      </c>
      <c r="K26" s="172"/>
      <c r="L26" s="137"/>
    </row>
    <row r="27" spans="1:13" s="37" customFormat="1" ht="23.25" customHeight="1">
      <c r="A27" s="71" t="s">
        <v>458</v>
      </c>
      <c r="B27" s="72" t="s">
        <v>28</v>
      </c>
      <c r="C27" s="73">
        <v>12</v>
      </c>
      <c r="D27" s="78" t="s">
        <v>358</v>
      </c>
      <c r="E27" s="75" t="s">
        <v>98</v>
      </c>
      <c r="F27" s="77">
        <v>4</v>
      </c>
      <c r="G27" s="77">
        <v>19.73</v>
      </c>
      <c r="H27" s="77">
        <f t="shared" si="0"/>
        <v>23.77</v>
      </c>
      <c r="I27" s="77">
        <f t="shared" si="1"/>
        <v>95.08</v>
      </c>
      <c r="K27" s="172"/>
      <c r="L27" s="137"/>
      <c r="M27" s="136"/>
    </row>
    <row r="28" spans="1:13" s="37" customFormat="1" ht="59.65" customHeight="1">
      <c r="A28" s="71" t="s">
        <v>459</v>
      </c>
      <c r="B28" s="72" t="s">
        <v>29</v>
      </c>
      <c r="C28" s="73">
        <v>97662</v>
      </c>
      <c r="D28" s="78" t="s">
        <v>193</v>
      </c>
      <c r="E28" s="76" t="s">
        <v>57</v>
      </c>
      <c r="F28" s="77">
        <v>250</v>
      </c>
      <c r="G28" s="77">
        <v>0.56000000000000005</v>
      </c>
      <c r="H28" s="77">
        <f t="shared" si="0"/>
        <v>0.67</v>
      </c>
      <c r="I28" s="77">
        <f t="shared" si="1"/>
        <v>167.5</v>
      </c>
      <c r="K28" s="172"/>
      <c r="L28" s="137"/>
      <c r="M28" s="136"/>
    </row>
    <row r="29" spans="1:13" s="136" customFormat="1" ht="33.75">
      <c r="A29" s="130" t="s">
        <v>460</v>
      </c>
      <c r="B29" s="131" t="s">
        <v>29</v>
      </c>
      <c r="C29" s="132">
        <v>97647</v>
      </c>
      <c r="D29" s="133" t="s">
        <v>192</v>
      </c>
      <c r="E29" s="134" t="s">
        <v>97</v>
      </c>
      <c r="F29" s="135">
        <v>465.8</v>
      </c>
      <c r="G29" s="135">
        <v>3.95</v>
      </c>
      <c r="H29" s="135">
        <f t="shared" si="0"/>
        <v>4.76</v>
      </c>
      <c r="I29" s="135">
        <f t="shared" si="1"/>
        <v>2217.1999999999998</v>
      </c>
      <c r="K29" s="172"/>
      <c r="L29" s="137"/>
    </row>
    <row r="30" spans="1:13" s="37" customFormat="1" ht="39" customHeight="1">
      <c r="A30" s="71" t="s">
        <v>451</v>
      </c>
      <c r="B30" s="72" t="s">
        <v>223</v>
      </c>
      <c r="C30" s="73" t="s">
        <v>452</v>
      </c>
      <c r="D30" s="78" t="s">
        <v>453</v>
      </c>
      <c r="E30" s="75" t="s">
        <v>97</v>
      </c>
      <c r="F30" s="77">
        <v>736.31999999999994</v>
      </c>
      <c r="G30" s="77">
        <v>16.8</v>
      </c>
      <c r="H30" s="77">
        <f t="shared" si="0"/>
        <v>20.239999999999998</v>
      </c>
      <c r="I30" s="77">
        <f t="shared" si="1"/>
        <v>14903.11</v>
      </c>
      <c r="K30" s="172"/>
      <c r="L30" s="137"/>
      <c r="M30" s="136"/>
    </row>
    <row r="31" spans="1:13" s="37" customFormat="1" ht="39" customHeight="1">
      <c r="A31" s="71" t="s">
        <v>449</v>
      </c>
      <c r="B31" s="72" t="s">
        <v>215</v>
      </c>
      <c r="C31" s="73">
        <v>14827</v>
      </c>
      <c r="D31" s="78" t="s">
        <v>450</v>
      </c>
      <c r="E31" s="75" t="s">
        <v>97</v>
      </c>
      <c r="F31" s="77">
        <v>1236.32</v>
      </c>
      <c r="G31" s="77">
        <v>8.5</v>
      </c>
      <c r="H31" s="77">
        <f t="shared" si="0"/>
        <v>10.24</v>
      </c>
      <c r="I31" s="77">
        <f t="shared" si="1"/>
        <v>12659.91</v>
      </c>
      <c r="K31" s="172"/>
      <c r="L31" s="137"/>
      <c r="M31" s="136"/>
    </row>
    <row r="32" spans="1:13" s="37" customFormat="1" ht="11.65" customHeight="1">
      <c r="A32" s="71" t="s">
        <v>446</v>
      </c>
      <c r="B32" s="72" t="s">
        <v>223</v>
      </c>
      <c r="C32" s="73" t="s">
        <v>447</v>
      </c>
      <c r="D32" s="78" t="s">
        <v>448</v>
      </c>
      <c r="E32" s="75" t="s">
        <v>97</v>
      </c>
      <c r="F32" s="77">
        <v>1437.94</v>
      </c>
      <c r="G32" s="77">
        <v>10.61</v>
      </c>
      <c r="H32" s="77">
        <f t="shared" si="0"/>
        <v>12.79</v>
      </c>
      <c r="I32" s="77">
        <f t="shared" si="1"/>
        <v>18391.25</v>
      </c>
      <c r="K32" s="172"/>
      <c r="L32" s="137"/>
      <c r="M32" s="136"/>
    </row>
    <row r="33" spans="1:14" s="37" customFormat="1" ht="30" customHeight="1">
      <c r="A33" s="71" t="s">
        <v>354</v>
      </c>
      <c r="B33" s="72" t="s">
        <v>215</v>
      </c>
      <c r="C33" s="73">
        <v>14817</v>
      </c>
      <c r="D33" s="78" t="s">
        <v>445</v>
      </c>
      <c r="E33" s="75" t="s">
        <v>97</v>
      </c>
      <c r="F33" s="77">
        <v>350</v>
      </c>
      <c r="G33" s="77">
        <v>8.5</v>
      </c>
      <c r="H33" s="77">
        <f t="shared" si="0"/>
        <v>10.24</v>
      </c>
      <c r="I33" s="77">
        <f t="shared" si="1"/>
        <v>3584</v>
      </c>
      <c r="K33" s="172"/>
      <c r="L33" s="137"/>
      <c r="M33" s="136"/>
    </row>
    <row r="34" spans="1:14" s="37" customFormat="1" ht="30" customHeight="1">
      <c r="A34" s="130" t="s">
        <v>355</v>
      </c>
      <c r="B34" s="72" t="s">
        <v>223</v>
      </c>
      <c r="C34" s="73" t="s">
        <v>495</v>
      </c>
      <c r="D34" s="78" t="s">
        <v>496</v>
      </c>
      <c r="E34" s="75" t="s">
        <v>97</v>
      </c>
      <c r="F34" s="77">
        <v>400</v>
      </c>
      <c r="G34" s="77">
        <v>21</v>
      </c>
      <c r="H34" s="77">
        <f t="shared" si="0"/>
        <v>25.31</v>
      </c>
      <c r="I34" s="77">
        <f t="shared" si="1"/>
        <v>10124</v>
      </c>
      <c r="K34" s="172"/>
      <c r="L34" s="137"/>
      <c r="M34" s="136"/>
    </row>
    <row r="35" spans="1:14" s="136" customFormat="1" ht="54" customHeight="1">
      <c r="A35" s="130" t="s">
        <v>356</v>
      </c>
      <c r="B35" s="131" t="s">
        <v>28</v>
      </c>
      <c r="C35" s="132" t="s">
        <v>323</v>
      </c>
      <c r="D35" s="138" t="s">
        <v>217</v>
      </c>
      <c r="E35" s="75" t="s">
        <v>97</v>
      </c>
      <c r="F35" s="135">
        <v>9</v>
      </c>
      <c r="G35" s="135">
        <v>723.61000000000013</v>
      </c>
      <c r="H35" s="135">
        <f t="shared" si="0"/>
        <v>871.95</v>
      </c>
      <c r="I35" s="135">
        <f t="shared" si="1"/>
        <v>7847.55</v>
      </c>
      <c r="K35" s="172"/>
      <c r="L35" s="137"/>
    </row>
    <row r="36" spans="1:14" s="144" customFormat="1">
      <c r="A36" s="139"/>
      <c r="B36" s="140"/>
      <c r="C36" s="140"/>
      <c r="D36" s="141" t="s">
        <v>90</v>
      </c>
      <c r="E36" s="142"/>
      <c r="F36" s="143"/>
      <c r="G36" s="143"/>
      <c r="H36" s="143"/>
      <c r="I36" s="143"/>
      <c r="K36" s="172"/>
      <c r="L36" s="137"/>
      <c r="M36" s="136"/>
    </row>
    <row r="37" spans="1:14" s="136" customFormat="1" ht="37.35" customHeight="1">
      <c r="A37" s="130" t="s">
        <v>357</v>
      </c>
      <c r="B37" s="131" t="s">
        <v>29</v>
      </c>
      <c r="C37" s="132">
        <v>90777</v>
      </c>
      <c r="D37" s="133" t="s">
        <v>197</v>
      </c>
      <c r="E37" s="134" t="s">
        <v>52</v>
      </c>
      <c r="F37" s="135">
        <v>192</v>
      </c>
      <c r="G37" s="135">
        <v>129.55000000000001</v>
      </c>
      <c r="H37" s="135">
        <f>ROUND(G37*(1+$L$4),2)</f>
        <v>156.11000000000001</v>
      </c>
      <c r="I37" s="135">
        <f>TRUNC(F37*H37,2)</f>
        <v>29973.119999999999</v>
      </c>
      <c r="K37" s="172"/>
      <c r="L37" s="137"/>
    </row>
    <row r="38" spans="1:14" s="136" customFormat="1" ht="22.5">
      <c r="A38" s="130" t="s">
        <v>507</v>
      </c>
      <c r="B38" s="131" t="s">
        <v>29</v>
      </c>
      <c r="C38" s="132">
        <v>90776</v>
      </c>
      <c r="D38" s="133" t="s">
        <v>93</v>
      </c>
      <c r="E38" s="134" t="s">
        <v>52</v>
      </c>
      <c r="F38" s="135">
        <v>1320</v>
      </c>
      <c r="G38" s="135">
        <v>44.81</v>
      </c>
      <c r="H38" s="135">
        <f>ROUND(G38*(1+$L$4),2)</f>
        <v>54</v>
      </c>
      <c r="I38" s="135">
        <f>TRUNC(F38*H38,2)</f>
        <v>71280</v>
      </c>
      <c r="K38" s="172"/>
      <c r="L38" s="137"/>
    </row>
    <row r="39" spans="1:14" s="128" customFormat="1">
      <c r="A39" s="122" t="s">
        <v>7</v>
      </c>
      <c r="B39" s="123"/>
      <c r="C39" s="123"/>
      <c r="D39" s="124" t="s">
        <v>34</v>
      </c>
      <c r="E39" s="125"/>
      <c r="F39" s="127"/>
      <c r="G39" s="127"/>
      <c r="H39" s="127"/>
      <c r="I39" s="126">
        <f>SUM(I40:I43)</f>
        <v>112429.04999999999</v>
      </c>
      <c r="K39" s="172"/>
      <c r="L39" s="137"/>
      <c r="M39" s="136"/>
    </row>
    <row r="40" spans="1:14" s="136" customFormat="1" ht="54.6" customHeight="1">
      <c r="A40" s="130" t="s">
        <v>37</v>
      </c>
      <c r="B40" s="131" t="s">
        <v>29</v>
      </c>
      <c r="C40" s="131">
        <v>96523</v>
      </c>
      <c r="D40" s="133" t="s">
        <v>59</v>
      </c>
      <c r="E40" s="134" t="s">
        <v>98</v>
      </c>
      <c r="F40" s="135">
        <v>252.55</v>
      </c>
      <c r="G40" s="135">
        <v>104.1</v>
      </c>
      <c r="H40" s="135">
        <f>ROUND(G40*(1+$L$4),2)</f>
        <v>125.44</v>
      </c>
      <c r="I40" s="135">
        <f>TRUNC(F40*H40,2)</f>
        <v>31679.87</v>
      </c>
      <c r="K40" s="172"/>
      <c r="L40" s="137"/>
    </row>
    <row r="41" spans="1:14" s="136" customFormat="1" ht="22.5">
      <c r="A41" s="130" t="s">
        <v>38</v>
      </c>
      <c r="B41" s="131" t="s">
        <v>29</v>
      </c>
      <c r="C41" s="131">
        <v>104737</v>
      </c>
      <c r="D41" s="133" t="s">
        <v>87</v>
      </c>
      <c r="E41" s="134" t="s">
        <v>98</v>
      </c>
      <c r="F41" s="135">
        <v>252.55</v>
      </c>
      <c r="G41" s="135">
        <v>23.92</v>
      </c>
      <c r="H41" s="135">
        <f>ROUND(G41*(1+$L$4),2)</f>
        <v>28.82</v>
      </c>
      <c r="I41" s="135">
        <f>TRUNC(F41*H41,2)</f>
        <v>7278.49</v>
      </c>
      <c r="K41" s="172"/>
      <c r="L41" s="137"/>
    </row>
    <row r="42" spans="1:14" s="136" customFormat="1" ht="31.9" customHeight="1">
      <c r="A42" s="130" t="s">
        <v>272</v>
      </c>
      <c r="B42" s="131" t="s">
        <v>29</v>
      </c>
      <c r="C42" s="132">
        <v>98557</v>
      </c>
      <c r="D42" s="133" t="s">
        <v>124</v>
      </c>
      <c r="E42" s="134" t="s">
        <v>97</v>
      </c>
      <c r="F42" s="135">
        <v>985.8599999999999</v>
      </c>
      <c r="G42" s="135">
        <v>46.89</v>
      </c>
      <c r="H42" s="135">
        <f>ROUND(G42*(1+$L$4),2)</f>
        <v>56.5</v>
      </c>
      <c r="I42" s="135">
        <f>TRUNC(F42*H42,2)</f>
        <v>55701.09</v>
      </c>
      <c r="K42" s="172"/>
      <c r="L42" s="137"/>
    </row>
    <row r="43" spans="1:14" s="136" customFormat="1" ht="22.5">
      <c r="A43" s="130" t="s">
        <v>302</v>
      </c>
      <c r="B43" s="131" t="s">
        <v>29</v>
      </c>
      <c r="C43" s="132">
        <v>94342</v>
      </c>
      <c r="D43" s="133" t="s">
        <v>167</v>
      </c>
      <c r="E43" s="134" t="s">
        <v>98</v>
      </c>
      <c r="F43" s="135">
        <v>120</v>
      </c>
      <c r="G43" s="135">
        <v>122.89</v>
      </c>
      <c r="H43" s="135">
        <f>ROUND(G43*(1+$L$4),2)</f>
        <v>148.08000000000001</v>
      </c>
      <c r="I43" s="135">
        <f>TRUNC(F43*H43,2)</f>
        <v>17769.599999999999</v>
      </c>
      <c r="K43" s="172"/>
      <c r="L43" s="137"/>
    </row>
    <row r="44" spans="1:14" s="128" customFormat="1">
      <c r="A44" s="122" t="s">
        <v>8</v>
      </c>
      <c r="B44" s="123"/>
      <c r="C44" s="123"/>
      <c r="D44" s="124" t="s">
        <v>35</v>
      </c>
      <c r="E44" s="125"/>
      <c r="F44" s="127"/>
      <c r="G44" s="127"/>
      <c r="H44" s="127"/>
      <c r="I44" s="126">
        <f>SUM(I45:I57)</f>
        <v>452036.89999999997</v>
      </c>
      <c r="K44" s="172"/>
      <c r="L44" s="137"/>
      <c r="M44" s="136"/>
    </row>
    <row r="45" spans="1:14" s="136" customFormat="1" ht="34.5" customHeight="1">
      <c r="A45" s="130" t="s">
        <v>42</v>
      </c>
      <c r="B45" s="131" t="s">
        <v>29</v>
      </c>
      <c r="C45" s="132">
        <v>95241</v>
      </c>
      <c r="D45" s="133" t="s">
        <v>110</v>
      </c>
      <c r="E45" s="134" t="s">
        <v>97</v>
      </c>
      <c r="F45" s="135">
        <v>259.13</v>
      </c>
      <c r="G45" s="135">
        <v>38.25</v>
      </c>
      <c r="H45" s="135">
        <f t="shared" ref="H45:H57" si="2">ROUND(G45*(1+$L$4),2)</f>
        <v>46.09</v>
      </c>
      <c r="I45" s="135">
        <f t="shared" ref="I45:I57" si="3">TRUNC(F45*H45,2)</f>
        <v>11943.3</v>
      </c>
      <c r="K45" s="172"/>
      <c r="L45" s="137"/>
    </row>
    <row r="46" spans="1:14" s="136" customFormat="1" ht="60.75" customHeight="1">
      <c r="A46" s="130" t="s">
        <v>56</v>
      </c>
      <c r="B46" s="131" t="s">
        <v>29</v>
      </c>
      <c r="C46" s="132">
        <v>94965</v>
      </c>
      <c r="D46" s="133" t="s">
        <v>60</v>
      </c>
      <c r="E46" s="134" t="s">
        <v>98</v>
      </c>
      <c r="F46" s="135">
        <v>138.07</v>
      </c>
      <c r="G46" s="135">
        <v>508.02</v>
      </c>
      <c r="H46" s="135">
        <f t="shared" si="2"/>
        <v>612.16</v>
      </c>
      <c r="I46" s="135">
        <f t="shared" si="3"/>
        <v>84520.93</v>
      </c>
      <c r="K46" s="172"/>
      <c r="L46" s="137"/>
      <c r="N46" s="146">
        <f>F46/2</f>
        <v>69.034999999999997</v>
      </c>
    </row>
    <row r="47" spans="1:14" s="136" customFormat="1" ht="52.35" customHeight="1">
      <c r="A47" s="130" t="s">
        <v>68</v>
      </c>
      <c r="B47" s="131" t="s">
        <v>29</v>
      </c>
      <c r="C47" s="132">
        <v>96535</v>
      </c>
      <c r="D47" s="133" t="s">
        <v>113</v>
      </c>
      <c r="E47" s="134" t="s">
        <v>97</v>
      </c>
      <c r="F47" s="135">
        <v>196.10000000000002</v>
      </c>
      <c r="G47" s="135">
        <v>143.41</v>
      </c>
      <c r="H47" s="135">
        <f t="shared" si="2"/>
        <v>172.81</v>
      </c>
      <c r="I47" s="135">
        <f t="shared" si="3"/>
        <v>33888.04</v>
      </c>
      <c r="K47" s="172"/>
      <c r="L47" s="137"/>
    </row>
    <row r="48" spans="1:14" s="136" customFormat="1" ht="45" customHeight="1">
      <c r="A48" s="130" t="s">
        <v>78</v>
      </c>
      <c r="B48" s="131" t="s">
        <v>29</v>
      </c>
      <c r="C48" s="73">
        <v>96542</v>
      </c>
      <c r="D48" s="133" t="s">
        <v>114</v>
      </c>
      <c r="E48" s="134" t="s">
        <v>97</v>
      </c>
      <c r="F48" s="135">
        <v>188.25</v>
      </c>
      <c r="G48" s="135">
        <v>100.27</v>
      </c>
      <c r="H48" s="135">
        <f t="shared" si="2"/>
        <v>120.83</v>
      </c>
      <c r="I48" s="135">
        <f t="shared" si="3"/>
        <v>22746.240000000002</v>
      </c>
      <c r="K48" s="172"/>
      <c r="L48" s="137"/>
    </row>
    <row r="49" spans="1:14" s="136" customFormat="1" ht="66" customHeight="1">
      <c r="A49" s="130" t="s">
        <v>79</v>
      </c>
      <c r="B49" s="131" t="s">
        <v>29</v>
      </c>
      <c r="C49" s="132">
        <v>92479</v>
      </c>
      <c r="D49" s="133" t="s">
        <v>112</v>
      </c>
      <c r="E49" s="134" t="s">
        <v>97</v>
      </c>
      <c r="F49" s="135">
        <v>168.25</v>
      </c>
      <c r="G49" s="135">
        <v>71.06</v>
      </c>
      <c r="H49" s="135">
        <f t="shared" si="2"/>
        <v>85.63</v>
      </c>
      <c r="I49" s="135">
        <f t="shared" si="3"/>
        <v>14407.24</v>
      </c>
      <c r="K49" s="172"/>
      <c r="L49" s="137"/>
    </row>
    <row r="50" spans="1:14" s="136" customFormat="1" ht="75.599999999999994" customHeight="1">
      <c r="A50" s="130" t="s">
        <v>94</v>
      </c>
      <c r="B50" s="131" t="s">
        <v>29</v>
      </c>
      <c r="C50" s="73">
        <v>92435</v>
      </c>
      <c r="D50" s="133" t="s">
        <v>111</v>
      </c>
      <c r="E50" s="134" t="s">
        <v>97</v>
      </c>
      <c r="F50" s="135">
        <v>155.07999999999998</v>
      </c>
      <c r="G50" s="135">
        <v>61.12</v>
      </c>
      <c r="H50" s="135">
        <f t="shared" si="2"/>
        <v>73.650000000000006</v>
      </c>
      <c r="I50" s="135">
        <f t="shared" si="3"/>
        <v>11421.64</v>
      </c>
      <c r="K50" s="172"/>
      <c r="L50" s="137"/>
    </row>
    <row r="51" spans="1:14" s="136" customFormat="1" ht="66" customHeight="1">
      <c r="A51" s="130" t="s">
        <v>95</v>
      </c>
      <c r="B51" s="131" t="s">
        <v>29</v>
      </c>
      <c r="C51" s="132">
        <v>92759</v>
      </c>
      <c r="D51" s="133" t="s">
        <v>116</v>
      </c>
      <c r="E51" s="134" t="s">
        <v>53</v>
      </c>
      <c r="F51" s="135">
        <v>402.36999999999989</v>
      </c>
      <c r="G51" s="135">
        <v>13.87</v>
      </c>
      <c r="H51" s="135">
        <f t="shared" si="2"/>
        <v>16.71</v>
      </c>
      <c r="I51" s="135">
        <f t="shared" si="3"/>
        <v>6723.6</v>
      </c>
      <c r="K51" s="172"/>
      <c r="L51" s="137"/>
    </row>
    <row r="52" spans="1:14" s="136" customFormat="1" ht="66" customHeight="1">
      <c r="A52" s="130" t="s">
        <v>227</v>
      </c>
      <c r="B52" s="131" t="s">
        <v>29</v>
      </c>
      <c r="C52" s="132">
        <v>92761</v>
      </c>
      <c r="D52" s="133" t="s">
        <v>117</v>
      </c>
      <c r="E52" s="134" t="s">
        <v>53</v>
      </c>
      <c r="F52" s="135">
        <v>1505</v>
      </c>
      <c r="G52" s="135">
        <v>11.91</v>
      </c>
      <c r="H52" s="135">
        <f t="shared" si="2"/>
        <v>14.35</v>
      </c>
      <c r="I52" s="135">
        <f t="shared" si="3"/>
        <v>21596.75</v>
      </c>
      <c r="K52" s="172"/>
      <c r="L52" s="137"/>
    </row>
    <row r="53" spans="1:14" s="136" customFormat="1" ht="66" customHeight="1">
      <c r="A53" s="130" t="s">
        <v>228</v>
      </c>
      <c r="B53" s="131" t="s">
        <v>29</v>
      </c>
      <c r="C53" s="132">
        <v>92762</v>
      </c>
      <c r="D53" s="133" t="s">
        <v>118</v>
      </c>
      <c r="E53" s="134" t="s">
        <v>53</v>
      </c>
      <c r="F53" s="135">
        <v>3137.75</v>
      </c>
      <c r="G53" s="135">
        <v>10.53</v>
      </c>
      <c r="H53" s="135">
        <f t="shared" si="2"/>
        <v>12.69</v>
      </c>
      <c r="I53" s="135">
        <f t="shared" si="3"/>
        <v>39818.04</v>
      </c>
      <c r="K53" s="172"/>
      <c r="L53" s="137"/>
    </row>
    <row r="54" spans="1:14" s="16" customFormat="1" ht="33.75">
      <c r="A54" s="71" t="s">
        <v>229</v>
      </c>
      <c r="B54" s="72" t="s">
        <v>29</v>
      </c>
      <c r="C54" s="73">
        <v>104917</v>
      </c>
      <c r="D54" s="74" t="s">
        <v>119</v>
      </c>
      <c r="E54" s="76" t="s">
        <v>53</v>
      </c>
      <c r="F54" s="77">
        <v>1549.6</v>
      </c>
      <c r="G54" s="77">
        <v>15.25</v>
      </c>
      <c r="H54" s="77">
        <f t="shared" si="2"/>
        <v>18.38</v>
      </c>
      <c r="I54" s="77">
        <f t="shared" si="3"/>
        <v>28481.64</v>
      </c>
      <c r="K54" s="172"/>
      <c r="L54" s="137"/>
      <c r="M54" s="136"/>
    </row>
    <row r="55" spans="1:14" s="16" customFormat="1" ht="33.75">
      <c r="A55" s="71" t="s">
        <v>470</v>
      </c>
      <c r="B55" s="72" t="s">
        <v>29</v>
      </c>
      <c r="C55" s="73">
        <v>104916</v>
      </c>
      <c r="D55" s="74" t="s">
        <v>121</v>
      </c>
      <c r="E55" s="76" t="s">
        <v>53</v>
      </c>
      <c r="F55" s="77">
        <v>242.52999999999997</v>
      </c>
      <c r="G55" s="77">
        <v>16.71</v>
      </c>
      <c r="H55" s="77">
        <f t="shared" si="2"/>
        <v>20.14</v>
      </c>
      <c r="I55" s="77">
        <f t="shared" si="3"/>
        <v>4884.55</v>
      </c>
      <c r="K55" s="172"/>
      <c r="L55" s="137"/>
      <c r="M55" s="136"/>
    </row>
    <row r="56" spans="1:14" s="16" customFormat="1" ht="33.75">
      <c r="A56" s="71" t="s">
        <v>471</v>
      </c>
      <c r="B56" s="72" t="s">
        <v>29</v>
      </c>
      <c r="C56" s="73">
        <v>104927</v>
      </c>
      <c r="D56" s="78" t="s">
        <v>115</v>
      </c>
      <c r="E56" s="76" t="s">
        <v>97</v>
      </c>
      <c r="F56" s="77">
        <v>201.29</v>
      </c>
      <c r="G56" s="77">
        <v>81.93</v>
      </c>
      <c r="H56" s="77">
        <f t="shared" si="2"/>
        <v>98.73</v>
      </c>
      <c r="I56" s="77">
        <f t="shared" si="3"/>
        <v>19873.36</v>
      </c>
      <c r="K56" s="172"/>
      <c r="L56" s="137"/>
      <c r="M56" s="136"/>
    </row>
    <row r="57" spans="1:14" s="136" customFormat="1" ht="66" customHeight="1">
      <c r="A57" s="130" t="s">
        <v>472</v>
      </c>
      <c r="B57" s="131" t="s">
        <v>29</v>
      </c>
      <c r="C57" s="132">
        <v>101964</v>
      </c>
      <c r="D57" s="133" t="s">
        <v>393</v>
      </c>
      <c r="E57" s="145" t="s">
        <v>6</v>
      </c>
      <c r="F57" s="135">
        <v>605.86</v>
      </c>
      <c r="G57" s="135">
        <v>207.83</v>
      </c>
      <c r="H57" s="135">
        <f t="shared" si="2"/>
        <v>250.44</v>
      </c>
      <c r="I57" s="135">
        <f t="shared" si="3"/>
        <v>151731.57</v>
      </c>
      <c r="K57" s="172"/>
      <c r="L57" s="137"/>
    </row>
    <row r="58" spans="1:14" s="128" customFormat="1">
      <c r="A58" s="122" t="s">
        <v>44</v>
      </c>
      <c r="B58" s="123"/>
      <c r="C58" s="123"/>
      <c r="D58" s="124" t="s">
        <v>30</v>
      </c>
      <c r="E58" s="125"/>
      <c r="F58" s="127"/>
      <c r="G58" s="127"/>
      <c r="H58" s="127"/>
      <c r="I58" s="126">
        <f>SUM(I59:I68)</f>
        <v>887771.86</v>
      </c>
      <c r="K58" s="172"/>
      <c r="L58" s="137"/>
      <c r="M58" s="136"/>
    </row>
    <row r="59" spans="1:14" s="37" customFormat="1" ht="65.650000000000006" customHeight="1">
      <c r="A59" s="71" t="s">
        <v>43</v>
      </c>
      <c r="B59" s="72" t="s">
        <v>29</v>
      </c>
      <c r="C59" s="73">
        <v>89470</v>
      </c>
      <c r="D59" s="74" t="s">
        <v>169</v>
      </c>
      <c r="E59" s="76" t="s">
        <v>97</v>
      </c>
      <c r="F59" s="77">
        <v>2057.96</v>
      </c>
      <c r="G59" s="77">
        <v>103.17</v>
      </c>
      <c r="H59" s="77">
        <f t="shared" ref="H59:H68" si="4">ROUND(G59*(1+$L$4),2)</f>
        <v>124.32</v>
      </c>
      <c r="I59" s="77">
        <f t="shared" ref="I59:I68" si="5">TRUNC(F59*H59,2)</f>
        <v>255845.58</v>
      </c>
      <c r="K59" s="172"/>
      <c r="L59" s="173"/>
      <c r="M59" s="174"/>
      <c r="N59" s="175">
        <f>F59+F60+F61</f>
        <v>3912.04</v>
      </c>
    </row>
    <row r="60" spans="1:14" s="37" customFormat="1" ht="59.65" customHeight="1">
      <c r="A60" s="71" t="s">
        <v>45</v>
      </c>
      <c r="B60" s="72" t="s">
        <v>29</v>
      </c>
      <c r="C60" s="73">
        <v>103328</v>
      </c>
      <c r="D60" s="74" t="s">
        <v>168</v>
      </c>
      <c r="E60" s="76" t="s">
        <v>97</v>
      </c>
      <c r="F60" s="77">
        <v>1059.96</v>
      </c>
      <c r="G60" s="77">
        <v>93.27</v>
      </c>
      <c r="H60" s="77">
        <f t="shared" si="4"/>
        <v>112.39</v>
      </c>
      <c r="I60" s="77">
        <f t="shared" si="5"/>
        <v>119128.9</v>
      </c>
      <c r="K60" s="172"/>
      <c r="L60" s="137"/>
      <c r="M60" s="136"/>
    </row>
    <row r="61" spans="1:14" s="136" customFormat="1" ht="61.9" customHeight="1">
      <c r="A61" s="130" t="s">
        <v>46</v>
      </c>
      <c r="B61" s="131" t="s">
        <v>29</v>
      </c>
      <c r="C61" s="132">
        <v>103326</v>
      </c>
      <c r="D61" s="133" t="s">
        <v>63</v>
      </c>
      <c r="E61" s="145" t="s">
        <v>6</v>
      </c>
      <c r="F61" s="135">
        <v>794.12</v>
      </c>
      <c r="G61" s="135">
        <v>86.51</v>
      </c>
      <c r="H61" s="135">
        <f t="shared" si="4"/>
        <v>104.24</v>
      </c>
      <c r="I61" s="135">
        <f t="shared" si="5"/>
        <v>82779.06</v>
      </c>
      <c r="K61" s="172"/>
      <c r="L61" s="137"/>
    </row>
    <row r="62" spans="1:14" s="136" customFormat="1" ht="59.65" customHeight="1">
      <c r="A62" s="130" t="s">
        <v>268</v>
      </c>
      <c r="B62" s="131" t="s">
        <v>29</v>
      </c>
      <c r="C62" s="132">
        <v>87879</v>
      </c>
      <c r="D62" s="133" t="s">
        <v>287</v>
      </c>
      <c r="E62" s="134" t="s">
        <v>97</v>
      </c>
      <c r="F62" s="135">
        <v>4417.67</v>
      </c>
      <c r="G62" s="135">
        <v>4.5999999999999996</v>
      </c>
      <c r="H62" s="135">
        <f t="shared" si="4"/>
        <v>5.54</v>
      </c>
      <c r="I62" s="135">
        <f t="shared" si="5"/>
        <v>24473.89</v>
      </c>
      <c r="K62" s="172"/>
      <c r="L62" s="137"/>
    </row>
    <row r="63" spans="1:14" s="136" customFormat="1" ht="74.650000000000006" customHeight="1">
      <c r="A63" s="130" t="s">
        <v>269</v>
      </c>
      <c r="B63" s="131" t="s">
        <v>29</v>
      </c>
      <c r="C63" s="132">
        <v>87547</v>
      </c>
      <c r="D63" s="133" t="s">
        <v>180</v>
      </c>
      <c r="E63" s="134" t="s">
        <v>97</v>
      </c>
      <c r="F63" s="135">
        <v>4417.67</v>
      </c>
      <c r="G63" s="135">
        <v>29.57</v>
      </c>
      <c r="H63" s="135">
        <f t="shared" si="4"/>
        <v>35.630000000000003</v>
      </c>
      <c r="I63" s="135">
        <f t="shared" si="5"/>
        <v>157401.57999999999</v>
      </c>
      <c r="K63" s="172"/>
      <c r="L63" s="137"/>
    </row>
    <row r="64" spans="1:14" s="136" customFormat="1" ht="22.5">
      <c r="A64" s="130" t="s">
        <v>270</v>
      </c>
      <c r="B64" s="131" t="s">
        <v>29</v>
      </c>
      <c r="C64" s="132">
        <v>105022</v>
      </c>
      <c r="D64" s="133" t="s">
        <v>122</v>
      </c>
      <c r="E64" s="134" t="s">
        <v>57</v>
      </c>
      <c r="F64" s="135">
        <v>111</v>
      </c>
      <c r="G64" s="135">
        <v>22.26</v>
      </c>
      <c r="H64" s="135">
        <f t="shared" si="4"/>
        <v>26.82</v>
      </c>
      <c r="I64" s="135">
        <f t="shared" si="5"/>
        <v>2977.02</v>
      </c>
      <c r="K64" s="172"/>
      <c r="L64" s="137"/>
    </row>
    <row r="65" spans="1:13" s="136" customFormat="1" ht="25.9" customHeight="1">
      <c r="A65" s="130" t="s">
        <v>291</v>
      </c>
      <c r="B65" s="131" t="s">
        <v>28</v>
      </c>
      <c r="C65" s="132" t="s">
        <v>325</v>
      </c>
      <c r="D65" s="133" t="s">
        <v>290</v>
      </c>
      <c r="E65" s="145" t="s">
        <v>6</v>
      </c>
      <c r="F65" s="135">
        <v>324.80999999999989</v>
      </c>
      <c r="G65" s="135">
        <v>209.82</v>
      </c>
      <c r="H65" s="135">
        <f t="shared" si="4"/>
        <v>252.83</v>
      </c>
      <c r="I65" s="135">
        <f t="shared" si="5"/>
        <v>82121.710000000006</v>
      </c>
      <c r="K65" s="172"/>
      <c r="L65" s="137"/>
    </row>
    <row r="66" spans="1:13" s="136" customFormat="1" ht="64.349999999999994" customHeight="1">
      <c r="A66" s="130" t="s">
        <v>464</v>
      </c>
      <c r="B66" s="131" t="s">
        <v>29</v>
      </c>
      <c r="C66" s="132">
        <v>104611</v>
      </c>
      <c r="D66" s="133" t="s">
        <v>181</v>
      </c>
      <c r="E66" s="134" t="s">
        <v>97</v>
      </c>
      <c r="F66" s="135">
        <v>868.88</v>
      </c>
      <c r="G66" s="135">
        <v>98.31</v>
      </c>
      <c r="H66" s="135">
        <f t="shared" si="4"/>
        <v>118.46</v>
      </c>
      <c r="I66" s="135">
        <f t="shared" si="5"/>
        <v>102927.52</v>
      </c>
      <c r="K66" s="172"/>
      <c r="L66" s="137"/>
    </row>
    <row r="67" spans="1:13" s="37" customFormat="1" ht="27.6" customHeight="1">
      <c r="A67" s="71" t="s">
        <v>465</v>
      </c>
      <c r="B67" s="72" t="s">
        <v>29</v>
      </c>
      <c r="C67" s="73">
        <v>89993</v>
      </c>
      <c r="D67" s="74" t="s">
        <v>120</v>
      </c>
      <c r="E67" s="76" t="s">
        <v>98</v>
      </c>
      <c r="F67" s="77">
        <v>18.54</v>
      </c>
      <c r="G67" s="77">
        <v>1080.98</v>
      </c>
      <c r="H67" s="77">
        <f t="shared" si="4"/>
        <v>1302.58</v>
      </c>
      <c r="I67" s="77">
        <f t="shared" si="5"/>
        <v>24149.83</v>
      </c>
      <c r="K67" s="172"/>
      <c r="L67" s="137"/>
      <c r="M67" s="136"/>
    </row>
    <row r="68" spans="1:13" s="37" customFormat="1" ht="26.65" customHeight="1">
      <c r="A68" s="71" t="s">
        <v>473</v>
      </c>
      <c r="B68" s="72" t="s">
        <v>29</v>
      </c>
      <c r="C68" s="73">
        <v>98557</v>
      </c>
      <c r="D68" s="74" t="s">
        <v>124</v>
      </c>
      <c r="E68" s="76" t="s">
        <v>97</v>
      </c>
      <c r="F68" s="77">
        <v>636.57999999999993</v>
      </c>
      <c r="G68" s="77">
        <v>46.89</v>
      </c>
      <c r="H68" s="77">
        <f t="shared" si="4"/>
        <v>56.5</v>
      </c>
      <c r="I68" s="77">
        <f t="shared" si="5"/>
        <v>35966.769999999997</v>
      </c>
      <c r="K68" s="172"/>
      <c r="L68" s="137"/>
      <c r="M68" s="136"/>
    </row>
    <row r="69" spans="1:13" s="128" customFormat="1">
      <c r="A69" s="122" t="s">
        <v>47</v>
      </c>
      <c r="B69" s="123"/>
      <c r="C69" s="123"/>
      <c r="D69" s="124" t="s">
        <v>41</v>
      </c>
      <c r="E69" s="125"/>
      <c r="F69" s="127"/>
      <c r="G69" s="127"/>
      <c r="H69" s="127"/>
      <c r="I69" s="126">
        <f>SUM(I70:I79)</f>
        <v>509292.85</v>
      </c>
      <c r="K69" s="172"/>
      <c r="L69" s="137"/>
      <c r="M69" s="136"/>
    </row>
    <row r="70" spans="1:13" s="136" customFormat="1" ht="70.900000000000006" customHeight="1">
      <c r="A70" s="130" t="s">
        <v>48</v>
      </c>
      <c r="B70" s="131" t="s">
        <v>28</v>
      </c>
      <c r="C70" s="132" t="s">
        <v>216</v>
      </c>
      <c r="D70" s="133" t="s">
        <v>214</v>
      </c>
      <c r="E70" s="145" t="s">
        <v>97</v>
      </c>
      <c r="F70" s="135">
        <v>242</v>
      </c>
      <c r="G70" s="135">
        <v>111.38</v>
      </c>
      <c r="H70" s="135">
        <f t="shared" ref="H70:H79" si="6">ROUND(G70*(1+$L$4),2)</f>
        <v>134.21</v>
      </c>
      <c r="I70" s="135">
        <f t="shared" ref="I70:I79" si="7">TRUNC(F70*H70,2)</f>
        <v>32478.82</v>
      </c>
      <c r="K70" s="172"/>
      <c r="L70" s="137"/>
    </row>
    <row r="71" spans="1:13" s="136" customFormat="1" ht="68.25" customHeight="1">
      <c r="A71" s="130" t="s">
        <v>303</v>
      </c>
      <c r="B71" s="131" t="s">
        <v>29</v>
      </c>
      <c r="C71" s="132">
        <v>104162</v>
      </c>
      <c r="D71" s="133" t="s">
        <v>177</v>
      </c>
      <c r="E71" s="76" t="s">
        <v>97</v>
      </c>
      <c r="F71" s="135">
        <v>1324.46</v>
      </c>
      <c r="G71" s="135">
        <v>100.62</v>
      </c>
      <c r="H71" s="135">
        <f t="shared" si="6"/>
        <v>121.25</v>
      </c>
      <c r="I71" s="135">
        <f t="shared" si="7"/>
        <v>160590.76999999999</v>
      </c>
      <c r="K71" s="172"/>
      <c r="L71" s="137"/>
    </row>
    <row r="72" spans="1:13" s="136" customFormat="1" ht="42.6" customHeight="1">
      <c r="A72" s="130" t="s">
        <v>304</v>
      </c>
      <c r="B72" s="131" t="s">
        <v>218</v>
      </c>
      <c r="C72" s="72">
        <v>101749</v>
      </c>
      <c r="D72" s="133" t="s">
        <v>176</v>
      </c>
      <c r="E72" s="76" t="s">
        <v>97</v>
      </c>
      <c r="F72" s="135">
        <v>200</v>
      </c>
      <c r="G72" s="135">
        <v>56.13</v>
      </c>
      <c r="H72" s="135">
        <f t="shared" si="6"/>
        <v>67.64</v>
      </c>
      <c r="I72" s="135">
        <f t="shared" si="7"/>
        <v>13528</v>
      </c>
      <c r="K72" s="172"/>
      <c r="L72" s="137"/>
    </row>
    <row r="73" spans="1:13" s="136" customFormat="1" ht="74.099999999999994" customHeight="1">
      <c r="A73" s="130" t="s">
        <v>305</v>
      </c>
      <c r="B73" s="131" t="s">
        <v>29</v>
      </c>
      <c r="C73" s="131">
        <v>94279</v>
      </c>
      <c r="D73" s="133" t="s">
        <v>67</v>
      </c>
      <c r="E73" s="76" t="s">
        <v>57</v>
      </c>
      <c r="F73" s="135">
        <v>200</v>
      </c>
      <c r="G73" s="135">
        <v>48.76</v>
      </c>
      <c r="H73" s="135">
        <f t="shared" si="6"/>
        <v>58.76</v>
      </c>
      <c r="I73" s="135">
        <f t="shared" si="7"/>
        <v>11752</v>
      </c>
      <c r="K73" s="172"/>
      <c r="L73" s="137"/>
    </row>
    <row r="74" spans="1:13" s="136" customFormat="1" ht="22.5">
      <c r="A74" s="130" t="s">
        <v>61</v>
      </c>
      <c r="B74" s="131" t="s">
        <v>29</v>
      </c>
      <c r="C74" s="131">
        <v>97113</v>
      </c>
      <c r="D74" s="133" t="s">
        <v>75</v>
      </c>
      <c r="E74" s="76" t="s">
        <v>97</v>
      </c>
      <c r="F74" s="135">
        <v>1182.8499999999999</v>
      </c>
      <c r="G74" s="135">
        <v>2.34</v>
      </c>
      <c r="H74" s="135">
        <f t="shared" si="6"/>
        <v>2.82</v>
      </c>
      <c r="I74" s="135">
        <f t="shared" si="7"/>
        <v>3335.63</v>
      </c>
      <c r="K74" s="172"/>
      <c r="L74" s="137"/>
    </row>
    <row r="75" spans="1:13" s="136" customFormat="1">
      <c r="A75" s="130" t="s">
        <v>306</v>
      </c>
      <c r="B75" s="131" t="s">
        <v>218</v>
      </c>
      <c r="C75" s="131" t="s">
        <v>273</v>
      </c>
      <c r="D75" s="133" t="s">
        <v>274</v>
      </c>
      <c r="E75" s="145" t="s">
        <v>97</v>
      </c>
      <c r="F75" s="135">
        <v>1182.8499999999999</v>
      </c>
      <c r="G75" s="135">
        <v>12.24</v>
      </c>
      <c r="H75" s="135">
        <f t="shared" si="6"/>
        <v>14.75</v>
      </c>
      <c r="I75" s="135">
        <f t="shared" si="7"/>
        <v>17447.03</v>
      </c>
      <c r="K75" s="172"/>
      <c r="L75" s="137"/>
    </row>
    <row r="76" spans="1:13" s="136" customFormat="1" ht="62.1" customHeight="1">
      <c r="A76" s="130" t="s">
        <v>307</v>
      </c>
      <c r="B76" s="131" t="s">
        <v>29</v>
      </c>
      <c r="C76" s="131">
        <v>87630</v>
      </c>
      <c r="D76" s="133" t="s">
        <v>179</v>
      </c>
      <c r="E76" s="76" t="s">
        <v>97</v>
      </c>
      <c r="F76" s="135">
        <v>2112.85</v>
      </c>
      <c r="G76" s="135">
        <v>41.01</v>
      </c>
      <c r="H76" s="135">
        <f t="shared" si="6"/>
        <v>49.42</v>
      </c>
      <c r="I76" s="135">
        <f t="shared" si="7"/>
        <v>104417.04</v>
      </c>
      <c r="K76" s="172"/>
      <c r="L76" s="137"/>
    </row>
    <row r="77" spans="1:13" s="37" customFormat="1" ht="34.5" customHeight="1">
      <c r="A77" s="71" t="s">
        <v>308</v>
      </c>
      <c r="B77" s="72" t="s">
        <v>29</v>
      </c>
      <c r="C77" s="131">
        <v>101747</v>
      </c>
      <c r="D77" s="133" t="s">
        <v>178</v>
      </c>
      <c r="E77" s="76" t="s">
        <v>97</v>
      </c>
      <c r="F77" s="77">
        <v>570</v>
      </c>
      <c r="G77" s="135">
        <v>80.17</v>
      </c>
      <c r="H77" s="77">
        <f t="shared" si="6"/>
        <v>96.6</v>
      </c>
      <c r="I77" s="77">
        <f t="shared" si="7"/>
        <v>55062</v>
      </c>
      <c r="K77" s="172"/>
      <c r="L77" s="137"/>
      <c r="M77" s="136"/>
    </row>
    <row r="78" spans="1:13" s="47" customFormat="1" ht="52.35" customHeight="1">
      <c r="A78" s="71" t="s">
        <v>396</v>
      </c>
      <c r="B78" s="72" t="s">
        <v>28</v>
      </c>
      <c r="C78" s="72">
        <v>27</v>
      </c>
      <c r="D78" s="74" t="s">
        <v>498</v>
      </c>
      <c r="E78" s="75" t="s">
        <v>97</v>
      </c>
      <c r="F78" s="77">
        <v>150</v>
      </c>
      <c r="G78" s="77">
        <v>94.55</v>
      </c>
      <c r="H78" s="77">
        <f t="shared" si="6"/>
        <v>113.93</v>
      </c>
      <c r="I78" s="77">
        <f t="shared" si="7"/>
        <v>17089.5</v>
      </c>
      <c r="K78" s="172"/>
      <c r="L78" s="137"/>
      <c r="M78" s="136"/>
    </row>
    <row r="79" spans="1:13" s="47" customFormat="1" ht="52.35" customHeight="1">
      <c r="A79" s="71" t="s">
        <v>497</v>
      </c>
      <c r="B79" s="72" t="s">
        <v>218</v>
      </c>
      <c r="C79" s="72" t="s">
        <v>394</v>
      </c>
      <c r="D79" s="74" t="s">
        <v>395</v>
      </c>
      <c r="E79" s="75" t="s">
        <v>97</v>
      </c>
      <c r="F79" s="77">
        <v>173.37</v>
      </c>
      <c r="G79" s="77">
        <v>448</v>
      </c>
      <c r="H79" s="77">
        <f t="shared" si="6"/>
        <v>539.84</v>
      </c>
      <c r="I79" s="77">
        <f t="shared" si="7"/>
        <v>93592.06</v>
      </c>
      <c r="K79" s="172"/>
      <c r="L79" s="137"/>
      <c r="M79" s="136"/>
    </row>
    <row r="80" spans="1:13" s="128" customFormat="1">
      <c r="A80" s="122" t="s">
        <v>49</v>
      </c>
      <c r="B80" s="123"/>
      <c r="C80" s="123"/>
      <c r="D80" s="124" t="s">
        <v>271</v>
      </c>
      <c r="E80" s="125"/>
      <c r="F80" s="127"/>
      <c r="G80" s="127"/>
      <c r="H80" s="127"/>
      <c r="I80" s="126">
        <f>SUM(I81:I94)</f>
        <v>1189737.29</v>
      </c>
      <c r="K80" s="172"/>
      <c r="L80" s="137"/>
      <c r="M80" s="136"/>
    </row>
    <row r="81" spans="1:14" s="136" customFormat="1" ht="73.349999999999994" customHeight="1">
      <c r="A81" s="130" t="s">
        <v>50</v>
      </c>
      <c r="B81" s="131" t="s">
        <v>29</v>
      </c>
      <c r="C81" s="131">
        <v>94210</v>
      </c>
      <c r="D81" s="74" t="s">
        <v>99</v>
      </c>
      <c r="E81" s="134" t="s">
        <v>97</v>
      </c>
      <c r="F81" s="135">
        <v>567.6</v>
      </c>
      <c r="G81" s="135">
        <v>57.94</v>
      </c>
      <c r="H81" s="135">
        <f t="shared" ref="H81:H94" si="8">ROUND(G81*(1+$L$4),2)</f>
        <v>69.819999999999993</v>
      </c>
      <c r="I81" s="135">
        <f t="shared" ref="I81:I94" si="9">TRUNC(F81*H81,2)</f>
        <v>39629.83</v>
      </c>
      <c r="K81" s="172"/>
      <c r="L81" s="137"/>
    </row>
    <row r="82" spans="1:14" s="136" customFormat="1" ht="37.9" customHeight="1">
      <c r="A82" s="130" t="s">
        <v>51</v>
      </c>
      <c r="B82" s="131" t="s">
        <v>218</v>
      </c>
      <c r="C82" s="131" t="s">
        <v>292</v>
      </c>
      <c r="D82" s="74" t="s">
        <v>293</v>
      </c>
      <c r="E82" s="145" t="s">
        <v>6</v>
      </c>
      <c r="F82" s="135">
        <v>567.6</v>
      </c>
      <c r="G82" s="135">
        <v>49.38</v>
      </c>
      <c r="H82" s="135">
        <f t="shared" si="8"/>
        <v>59.5</v>
      </c>
      <c r="I82" s="135">
        <f t="shared" si="9"/>
        <v>33772.199999999997</v>
      </c>
      <c r="K82" s="172"/>
      <c r="L82" s="137"/>
    </row>
    <row r="83" spans="1:14" s="136" customFormat="1" ht="56.65" customHeight="1">
      <c r="A83" s="130" t="s">
        <v>277</v>
      </c>
      <c r="B83" s="131" t="s">
        <v>29</v>
      </c>
      <c r="C83" s="132">
        <v>100435</v>
      </c>
      <c r="D83" s="74" t="s">
        <v>100</v>
      </c>
      <c r="E83" s="134" t="s">
        <v>57</v>
      </c>
      <c r="F83" s="135">
        <v>150</v>
      </c>
      <c r="G83" s="135">
        <v>75.739999999999995</v>
      </c>
      <c r="H83" s="135">
        <f t="shared" si="8"/>
        <v>91.27</v>
      </c>
      <c r="I83" s="135">
        <f t="shared" si="9"/>
        <v>13690.5</v>
      </c>
      <c r="K83" s="172"/>
      <c r="L83" s="137"/>
    </row>
    <row r="84" spans="1:14" s="136" customFormat="1" ht="37.5" customHeight="1">
      <c r="A84" s="130" t="s">
        <v>278</v>
      </c>
      <c r="B84" s="131" t="s">
        <v>29</v>
      </c>
      <c r="C84" s="132">
        <v>94227</v>
      </c>
      <c r="D84" s="133" t="s">
        <v>101</v>
      </c>
      <c r="E84" s="134" t="s">
        <v>57</v>
      </c>
      <c r="F84" s="135">
        <v>316.54000000000002</v>
      </c>
      <c r="G84" s="135">
        <v>57.36</v>
      </c>
      <c r="H84" s="135">
        <f t="shared" si="8"/>
        <v>69.12</v>
      </c>
      <c r="I84" s="135">
        <f t="shared" si="9"/>
        <v>21879.24</v>
      </c>
      <c r="K84" s="172"/>
      <c r="L84" s="137"/>
    </row>
    <row r="85" spans="1:14" s="136" customFormat="1" ht="34.35" customHeight="1">
      <c r="A85" s="130" t="s">
        <v>284</v>
      </c>
      <c r="B85" s="131" t="s">
        <v>29</v>
      </c>
      <c r="C85" s="131">
        <v>96109</v>
      </c>
      <c r="D85" s="74" t="s">
        <v>182</v>
      </c>
      <c r="E85" s="134" t="s">
        <v>97</v>
      </c>
      <c r="F85" s="135">
        <v>1410.52</v>
      </c>
      <c r="G85" s="135">
        <v>53.78</v>
      </c>
      <c r="H85" s="135">
        <f t="shared" si="8"/>
        <v>64.8</v>
      </c>
      <c r="I85" s="135">
        <f t="shared" si="9"/>
        <v>91401.69</v>
      </c>
      <c r="K85" s="172"/>
      <c r="L85" s="137"/>
    </row>
    <row r="86" spans="1:14" s="136" customFormat="1" ht="66" customHeight="1">
      <c r="A86" s="130" t="s">
        <v>309</v>
      </c>
      <c r="B86" s="131" t="s">
        <v>29</v>
      </c>
      <c r="C86" s="131">
        <v>98547</v>
      </c>
      <c r="D86" s="74" t="s">
        <v>123</v>
      </c>
      <c r="E86" s="134" t="s">
        <v>97</v>
      </c>
      <c r="F86" s="135">
        <v>558.75</v>
      </c>
      <c r="G86" s="135">
        <v>206.79</v>
      </c>
      <c r="H86" s="135">
        <f t="shared" si="8"/>
        <v>249.18</v>
      </c>
      <c r="I86" s="135">
        <f t="shared" si="9"/>
        <v>139229.32</v>
      </c>
      <c r="K86" s="172"/>
      <c r="L86" s="137"/>
    </row>
    <row r="87" spans="1:14" s="136" customFormat="1" ht="22.5">
      <c r="A87" s="130" t="s">
        <v>310</v>
      </c>
      <c r="B87" s="131" t="s">
        <v>29</v>
      </c>
      <c r="C87" s="131">
        <v>98557</v>
      </c>
      <c r="D87" s="74" t="s">
        <v>124</v>
      </c>
      <c r="E87" s="134" t="s">
        <v>97</v>
      </c>
      <c r="F87" s="135">
        <v>558.75</v>
      </c>
      <c r="G87" s="135">
        <v>46.89</v>
      </c>
      <c r="H87" s="135">
        <f t="shared" si="8"/>
        <v>56.5</v>
      </c>
      <c r="I87" s="135">
        <f t="shared" si="9"/>
        <v>31569.37</v>
      </c>
      <c r="K87" s="172"/>
      <c r="L87" s="137"/>
    </row>
    <row r="88" spans="1:14" s="136" customFormat="1" ht="55.35" customHeight="1">
      <c r="A88" s="130" t="s">
        <v>311</v>
      </c>
      <c r="B88" s="131" t="s">
        <v>29</v>
      </c>
      <c r="C88" s="131">
        <v>101978</v>
      </c>
      <c r="D88" s="133" t="s">
        <v>208</v>
      </c>
      <c r="E88" s="134" t="s">
        <v>57</v>
      </c>
      <c r="F88" s="135">
        <v>380</v>
      </c>
      <c r="G88" s="135">
        <v>50.35</v>
      </c>
      <c r="H88" s="135">
        <f t="shared" si="8"/>
        <v>60.67</v>
      </c>
      <c r="I88" s="135">
        <f t="shared" si="9"/>
        <v>23054.6</v>
      </c>
      <c r="K88" s="172"/>
      <c r="L88" s="137"/>
    </row>
    <row r="89" spans="1:14" s="47" customFormat="1" ht="79.900000000000006" customHeight="1">
      <c r="A89" s="71" t="s">
        <v>312</v>
      </c>
      <c r="B89" s="72" t="s">
        <v>28</v>
      </c>
      <c r="C89" s="73">
        <v>17</v>
      </c>
      <c r="D89" s="74" t="s">
        <v>390</v>
      </c>
      <c r="E89" s="75" t="s">
        <v>97</v>
      </c>
      <c r="F89" s="77">
        <v>1755.69</v>
      </c>
      <c r="G89" s="77">
        <v>225.48000000000002</v>
      </c>
      <c r="H89" s="77">
        <f t="shared" si="8"/>
        <v>271.7</v>
      </c>
      <c r="I89" s="77">
        <f t="shared" si="9"/>
        <v>477020.97</v>
      </c>
      <c r="K89" s="172"/>
      <c r="L89" s="173"/>
      <c r="M89" s="174"/>
    </row>
    <row r="90" spans="1:14" s="136" customFormat="1" ht="24.6" customHeight="1">
      <c r="A90" s="130" t="s">
        <v>313</v>
      </c>
      <c r="B90" s="131" t="s">
        <v>28</v>
      </c>
      <c r="C90" s="132" t="s">
        <v>480</v>
      </c>
      <c r="D90" s="133" t="s">
        <v>391</v>
      </c>
      <c r="E90" s="145" t="s">
        <v>57</v>
      </c>
      <c r="F90" s="135">
        <v>100</v>
      </c>
      <c r="G90" s="135">
        <v>232.99</v>
      </c>
      <c r="H90" s="135">
        <f t="shared" si="8"/>
        <v>280.75</v>
      </c>
      <c r="I90" s="135">
        <f t="shared" si="9"/>
        <v>28075</v>
      </c>
      <c r="K90" s="172"/>
      <c r="L90" s="137"/>
    </row>
    <row r="91" spans="1:14" s="136" customFormat="1" ht="37.5" customHeight="1">
      <c r="A91" s="130" t="s">
        <v>342</v>
      </c>
      <c r="B91" s="131" t="s">
        <v>29</v>
      </c>
      <c r="C91" s="132">
        <v>94231</v>
      </c>
      <c r="D91" s="133" t="s">
        <v>102</v>
      </c>
      <c r="E91" s="134" t="s">
        <v>57</v>
      </c>
      <c r="F91" s="135">
        <v>500</v>
      </c>
      <c r="G91" s="135">
        <v>47.32</v>
      </c>
      <c r="H91" s="135">
        <f t="shared" si="8"/>
        <v>57.02</v>
      </c>
      <c r="I91" s="135">
        <f t="shared" si="9"/>
        <v>28510</v>
      </c>
      <c r="K91" s="172"/>
      <c r="L91" s="137"/>
    </row>
    <row r="92" spans="1:14" s="136" customFormat="1" ht="53.65" customHeight="1">
      <c r="A92" s="130" t="s">
        <v>444</v>
      </c>
      <c r="B92" s="131" t="s">
        <v>28</v>
      </c>
      <c r="C92" s="132" t="s">
        <v>481</v>
      </c>
      <c r="D92" s="133" t="s">
        <v>392</v>
      </c>
      <c r="E92" s="145" t="s">
        <v>57</v>
      </c>
      <c r="F92" s="135">
        <v>963.2</v>
      </c>
      <c r="G92" s="135">
        <v>84.759999999999991</v>
      </c>
      <c r="H92" s="135">
        <f t="shared" si="8"/>
        <v>102.14</v>
      </c>
      <c r="I92" s="135">
        <f t="shared" si="9"/>
        <v>98381.24</v>
      </c>
      <c r="K92" s="172"/>
      <c r="L92" s="137"/>
      <c r="N92" s="150">
        <f>F92+F93</f>
        <v>1530.2</v>
      </c>
    </row>
    <row r="93" spans="1:14" s="16" customFormat="1" ht="64.150000000000006" customHeight="1">
      <c r="A93" s="130" t="s">
        <v>468</v>
      </c>
      <c r="B93" s="72" t="s">
        <v>28</v>
      </c>
      <c r="C93" s="73">
        <v>24</v>
      </c>
      <c r="D93" s="74" t="s">
        <v>485</v>
      </c>
      <c r="E93" s="75" t="s">
        <v>97</v>
      </c>
      <c r="F93" s="135">
        <v>567</v>
      </c>
      <c r="G93" s="135">
        <v>192.09</v>
      </c>
      <c r="H93" s="135">
        <f t="shared" si="8"/>
        <v>231.47</v>
      </c>
      <c r="I93" s="135">
        <f t="shared" si="9"/>
        <v>131243.49</v>
      </c>
      <c r="K93" s="172"/>
      <c r="L93" s="137"/>
      <c r="M93" s="136"/>
    </row>
    <row r="94" spans="1:14" s="136" customFormat="1" ht="37.5" customHeight="1">
      <c r="A94" s="130" t="s">
        <v>486</v>
      </c>
      <c r="B94" s="131" t="s">
        <v>218</v>
      </c>
      <c r="C94" s="132" t="s">
        <v>466</v>
      </c>
      <c r="D94" s="133" t="s">
        <v>467</v>
      </c>
      <c r="E94" s="134" t="s">
        <v>97</v>
      </c>
      <c r="F94" s="135">
        <v>222.16</v>
      </c>
      <c r="G94" s="135">
        <v>120.58</v>
      </c>
      <c r="H94" s="135">
        <f t="shared" si="8"/>
        <v>145.30000000000001</v>
      </c>
      <c r="I94" s="135">
        <f t="shared" si="9"/>
        <v>32279.84</v>
      </c>
      <c r="K94" s="172"/>
      <c r="L94" s="137"/>
    </row>
    <row r="95" spans="1:14" s="128" customFormat="1">
      <c r="A95" s="122" t="s">
        <v>66</v>
      </c>
      <c r="B95" s="123"/>
      <c r="C95" s="123"/>
      <c r="D95" s="124" t="s">
        <v>54</v>
      </c>
      <c r="E95" s="125"/>
      <c r="F95" s="127"/>
      <c r="G95" s="127"/>
      <c r="H95" s="127"/>
      <c r="I95" s="126">
        <f>SUM(I96:I151)</f>
        <v>451283.27999999997</v>
      </c>
      <c r="K95" s="172"/>
      <c r="L95" s="137"/>
      <c r="M95" s="136"/>
    </row>
    <row r="96" spans="1:14" s="136" customFormat="1" ht="33.75">
      <c r="A96" s="130" t="s">
        <v>80</v>
      </c>
      <c r="B96" s="131" t="s">
        <v>29</v>
      </c>
      <c r="C96" s="131">
        <v>101946</v>
      </c>
      <c r="D96" s="133" t="s">
        <v>350</v>
      </c>
      <c r="E96" s="134" t="s">
        <v>58</v>
      </c>
      <c r="F96" s="135">
        <v>1</v>
      </c>
      <c r="G96" s="135">
        <v>145.44</v>
      </c>
      <c r="H96" s="135">
        <f t="shared" ref="H96:H127" si="10">ROUND(G96*(1+$L$4),2)</f>
        <v>175.26</v>
      </c>
      <c r="I96" s="135">
        <f t="shared" ref="I96:I127" si="11">TRUNC(F96*H96,2)</f>
        <v>175.26</v>
      </c>
      <c r="K96" s="172"/>
      <c r="L96" s="137"/>
    </row>
    <row r="97" spans="1:13" s="136" customFormat="1" ht="36" customHeight="1">
      <c r="A97" s="130" t="s">
        <v>81</v>
      </c>
      <c r="B97" s="131" t="s">
        <v>28</v>
      </c>
      <c r="C97" s="132" t="s">
        <v>324</v>
      </c>
      <c r="D97" s="133" t="s">
        <v>321</v>
      </c>
      <c r="E97" s="145" t="s">
        <v>58</v>
      </c>
      <c r="F97" s="135">
        <v>1</v>
      </c>
      <c r="G97" s="135">
        <v>801.21999999999991</v>
      </c>
      <c r="H97" s="135">
        <f t="shared" si="10"/>
        <v>965.47</v>
      </c>
      <c r="I97" s="135">
        <f t="shared" si="11"/>
        <v>965.47</v>
      </c>
      <c r="K97" s="172"/>
      <c r="L97" s="137"/>
    </row>
    <row r="98" spans="1:13" s="136" customFormat="1" ht="20.100000000000001" customHeight="1">
      <c r="A98" s="130" t="s">
        <v>82</v>
      </c>
      <c r="B98" s="131" t="s">
        <v>218</v>
      </c>
      <c r="C98" s="147" t="s">
        <v>225</v>
      </c>
      <c r="D98" s="133" t="s">
        <v>226</v>
      </c>
      <c r="E98" s="145" t="s">
        <v>58</v>
      </c>
      <c r="F98" s="135">
        <v>4</v>
      </c>
      <c r="G98" s="148">
        <v>162.96</v>
      </c>
      <c r="H98" s="135">
        <f t="shared" si="10"/>
        <v>196.37</v>
      </c>
      <c r="I98" s="135">
        <f t="shared" si="11"/>
        <v>785.48</v>
      </c>
      <c r="K98" s="172"/>
      <c r="L98" s="137"/>
    </row>
    <row r="99" spans="1:13" s="136" customFormat="1" ht="58.35" customHeight="1">
      <c r="A99" s="130" t="s">
        <v>230</v>
      </c>
      <c r="B99" s="131" t="s">
        <v>29</v>
      </c>
      <c r="C99" s="147">
        <v>103787</v>
      </c>
      <c r="D99" s="133" t="s">
        <v>203</v>
      </c>
      <c r="E99" s="134" t="s">
        <v>58</v>
      </c>
      <c r="F99" s="135">
        <v>30</v>
      </c>
      <c r="G99" s="135">
        <v>21.04</v>
      </c>
      <c r="H99" s="135">
        <f t="shared" si="10"/>
        <v>25.35</v>
      </c>
      <c r="I99" s="135">
        <f t="shared" si="11"/>
        <v>760.5</v>
      </c>
      <c r="K99" s="172"/>
      <c r="L99" s="137"/>
    </row>
    <row r="100" spans="1:13" s="136" customFormat="1" ht="68.650000000000006" customHeight="1">
      <c r="A100" s="130" t="s">
        <v>231</v>
      </c>
      <c r="B100" s="131" t="s">
        <v>29</v>
      </c>
      <c r="C100" s="147">
        <v>91924</v>
      </c>
      <c r="D100" s="133" t="s">
        <v>138</v>
      </c>
      <c r="E100" s="134" t="s">
        <v>57</v>
      </c>
      <c r="F100" s="135">
        <v>359</v>
      </c>
      <c r="G100" s="135">
        <v>3.18</v>
      </c>
      <c r="H100" s="135">
        <f t="shared" si="10"/>
        <v>3.83</v>
      </c>
      <c r="I100" s="135">
        <f t="shared" si="11"/>
        <v>1374.97</v>
      </c>
      <c r="K100" s="172"/>
      <c r="L100" s="137"/>
    </row>
    <row r="101" spans="1:13" s="136" customFormat="1" ht="68.650000000000006" customHeight="1">
      <c r="A101" s="130" t="s">
        <v>232</v>
      </c>
      <c r="B101" s="131" t="s">
        <v>29</v>
      </c>
      <c r="C101" s="147">
        <v>91926</v>
      </c>
      <c r="D101" s="133" t="s">
        <v>139</v>
      </c>
      <c r="E101" s="134" t="s">
        <v>57</v>
      </c>
      <c r="F101" s="135">
        <v>4000</v>
      </c>
      <c r="G101" s="135">
        <v>4.5999999999999996</v>
      </c>
      <c r="H101" s="135">
        <f t="shared" si="10"/>
        <v>5.54</v>
      </c>
      <c r="I101" s="135">
        <f t="shared" si="11"/>
        <v>22160</v>
      </c>
      <c r="K101" s="172"/>
      <c r="L101" s="137"/>
    </row>
    <row r="102" spans="1:13" s="136" customFormat="1" ht="30.75" customHeight="1">
      <c r="A102" s="130" t="s">
        <v>233</v>
      </c>
      <c r="B102" s="131" t="s">
        <v>29</v>
      </c>
      <c r="C102" s="147">
        <v>96985</v>
      </c>
      <c r="D102" s="133" t="s">
        <v>55</v>
      </c>
      <c r="E102" s="134" t="s">
        <v>58</v>
      </c>
      <c r="F102" s="135">
        <v>8</v>
      </c>
      <c r="G102" s="135">
        <v>110.16</v>
      </c>
      <c r="H102" s="135">
        <f t="shared" si="10"/>
        <v>132.74</v>
      </c>
      <c r="I102" s="135">
        <f t="shared" si="11"/>
        <v>1061.92</v>
      </c>
      <c r="K102" s="172"/>
      <c r="L102" s="137"/>
    </row>
    <row r="103" spans="1:13" s="136" customFormat="1" ht="68.650000000000006" customHeight="1">
      <c r="A103" s="130" t="s">
        <v>234</v>
      </c>
      <c r="B103" s="131" t="s">
        <v>29</v>
      </c>
      <c r="C103" s="147">
        <v>98111</v>
      </c>
      <c r="D103" s="133" t="s">
        <v>88</v>
      </c>
      <c r="E103" s="134" t="s">
        <v>58</v>
      </c>
      <c r="F103" s="135">
        <v>1</v>
      </c>
      <c r="G103" s="135">
        <v>47.51</v>
      </c>
      <c r="H103" s="135">
        <f t="shared" si="10"/>
        <v>57.25</v>
      </c>
      <c r="I103" s="135">
        <f t="shared" si="11"/>
        <v>57.25</v>
      </c>
      <c r="K103" s="172"/>
      <c r="L103" s="137"/>
    </row>
    <row r="104" spans="1:13" s="136" customFormat="1" ht="38.1" customHeight="1">
      <c r="A104" s="130" t="s">
        <v>359</v>
      </c>
      <c r="B104" s="131" t="s">
        <v>29</v>
      </c>
      <c r="C104" s="147">
        <v>93654</v>
      </c>
      <c r="D104" s="133" t="s">
        <v>345</v>
      </c>
      <c r="E104" s="134" t="s">
        <v>58</v>
      </c>
      <c r="F104" s="135">
        <v>29</v>
      </c>
      <c r="G104" s="135">
        <v>14.59</v>
      </c>
      <c r="H104" s="135">
        <f t="shared" si="10"/>
        <v>17.579999999999998</v>
      </c>
      <c r="I104" s="135">
        <f t="shared" si="11"/>
        <v>509.82</v>
      </c>
      <c r="K104" s="172"/>
      <c r="L104" s="137"/>
    </row>
    <row r="105" spans="1:13" s="47" customFormat="1" ht="60.6" customHeight="1">
      <c r="A105" s="71" t="s">
        <v>235</v>
      </c>
      <c r="B105" s="72" t="s">
        <v>29</v>
      </c>
      <c r="C105" s="72">
        <v>416</v>
      </c>
      <c r="D105" s="74" t="s">
        <v>201</v>
      </c>
      <c r="E105" s="134" t="s">
        <v>58</v>
      </c>
      <c r="F105" s="77">
        <v>9</v>
      </c>
      <c r="G105" s="77">
        <v>14.37</v>
      </c>
      <c r="H105" s="77">
        <f t="shared" si="10"/>
        <v>17.32</v>
      </c>
      <c r="I105" s="77">
        <f t="shared" si="11"/>
        <v>155.88</v>
      </c>
      <c r="K105" s="172"/>
      <c r="L105" s="137"/>
      <c r="M105" s="136"/>
    </row>
    <row r="106" spans="1:13" s="47" customFormat="1" ht="33.75">
      <c r="A106" s="71" t="s">
        <v>236</v>
      </c>
      <c r="B106" s="72" t="s">
        <v>29</v>
      </c>
      <c r="C106" s="72">
        <v>96986</v>
      </c>
      <c r="D106" s="74" t="s">
        <v>149</v>
      </c>
      <c r="E106" s="134" t="s">
        <v>58</v>
      </c>
      <c r="F106" s="77">
        <v>7</v>
      </c>
      <c r="G106" s="77">
        <v>160.56</v>
      </c>
      <c r="H106" s="77">
        <f t="shared" si="10"/>
        <v>193.47</v>
      </c>
      <c r="I106" s="77">
        <f t="shared" si="11"/>
        <v>1354.29</v>
      </c>
      <c r="K106" s="172"/>
      <c r="L106" s="137"/>
      <c r="M106" s="136"/>
    </row>
    <row r="107" spans="1:13" s="47" customFormat="1" ht="68.650000000000006" customHeight="1">
      <c r="A107" s="71" t="s">
        <v>322</v>
      </c>
      <c r="B107" s="72" t="s">
        <v>29</v>
      </c>
      <c r="C107" s="79">
        <v>101893</v>
      </c>
      <c r="D107" s="74" t="s">
        <v>346</v>
      </c>
      <c r="E107" s="134" t="s">
        <v>58</v>
      </c>
      <c r="F107" s="77">
        <v>8</v>
      </c>
      <c r="G107" s="77">
        <v>104.07</v>
      </c>
      <c r="H107" s="77">
        <f t="shared" si="10"/>
        <v>125.4</v>
      </c>
      <c r="I107" s="77">
        <f t="shared" si="11"/>
        <v>1003.2</v>
      </c>
      <c r="K107" s="172"/>
      <c r="L107" s="137"/>
      <c r="M107" s="136"/>
    </row>
    <row r="108" spans="1:13" s="47" customFormat="1" ht="46.5" customHeight="1">
      <c r="A108" s="71" t="s">
        <v>237</v>
      </c>
      <c r="B108" s="72" t="s">
        <v>29</v>
      </c>
      <c r="C108" s="79">
        <v>106027</v>
      </c>
      <c r="D108" s="74" t="s">
        <v>347</v>
      </c>
      <c r="E108" s="76" t="s">
        <v>58</v>
      </c>
      <c r="F108" s="77">
        <v>20</v>
      </c>
      <c r="G108" s="77">
        <v>85.7</v>
      </c>
      <c r="H108" s="77">
        <f t="shared" si="10"/>
        <v>103.27</v>
      </c>
      <c r="I108" s="77">
        <f t="shared" si="11"/>
        <v>2065.4</v>
      </c>
      <c r="K108" s="172"/>
      <c r="L108" s="137"/>
      <c r="M108" s="136"/>
    </row>
    <row r="109" spans="1:13" s="47" customFormat="1" ht="28.5" customHeight="1">
      <c r="A109" s="71" t="s">
        <v>238</v>
      </c>
      <c r="B109" s="72" t="s">
        <v>218</v>
      </c>
      <c r="C109" s="79" t="s">
        <v>360</v>
      </c>
      <c r="D109" s="74" t="s">
        <v>361</v>
      </c>
      <c r="E109" s="75" t="s">
        <v>58</v>
      </c>
      <c r="F109" s="77">
        <v>2</v>
      </c>
      <c r="G109" s="77">
        <v>273.47000000000003</v>
      </c>
      <c r="H109" s="77">
        <f t="shared" si="10"/>
        <v>329.53</v>
      </c>
      <c r="I109" s="77">
        <f t="shared" si="11"/>
        <v>659.06</v>
      </c>
      <c r="K109" s="172"/>
      <c r="L109" s="137"/>
      <c r="M109" s="136"/>
    </row>
    <row r="110" spans="1:13" s="47" customFormat="1" ht="68.650000000000006" customHeight="1">
      <c r="A110" s="71" t="s">
        <v>239</v>
      </c>
      <c r="B110" s="72" t="s">
        <v>29</v>
      </c>
      <c r="C110" s="79">
        <v>91854</v>
      </c>
      <c r="D110" s="74" t="s">
        <v>125</v>
      </c>
      <c r="E110" s="76" t="s">
        <v>57</v>
      </c>
      <c r="F110" s="77">
        <v>376</v>
      </c>
      <c r="G110" s="77">
        <v>10.34</v>
      </c>
      <c r="H110" s="77">
        <f t="shared" si="10"/>
        <v>12.46</v>
      </c>
      <c r="I110" s="77">
        <f t="shared" si="11"/>
        <v>4684.96</v>
      </c>
      <c r="K110" s="172"/>
      <c r="L110" s="137"/>
      <c r="M110" s="136"/>
    </row>
    <row r="111" spans="1:13" s="47" customFormat="1" ht="68.650000000000006" customHeight="1">
      <c r="A111" s="71" t="s">
        <v>240</v>
      </c>
      <c r="B111" s="72" t="s">
        <v>29</v>
      </c>
      <c r="C111" s="79">
        <v>91871</v>
      </c>
      <c r="D111" s="74" t="s">
        <v>126</v>
      </c>
      <c r="E111" s="76" t="s">
        <v>57</v>
      </c>
      <c r="F111" s="77">
        <v>804</v>
      </c>
      <c r="G111" s="77">
        <v>15.34</v>
      </c>
      <c r="H111" s="77">
        <f t="shared" si="10"/>
        <v>18.48</v>
      </c>
      <c r="I111" s="77">
        <f t="shared" si="11"/>
        <v>14857.92</v>
      </c>
      <c r="K111" s="172"/>
      <c r="L111" s="137"/>
      <c r="M111" s="136"/>
    </row>
    <row r="112" spans="1:13" s="47" customFormat="1" ht="68.650000000000006" customHeight="1">
      <c r="A112" s="71" t="s">
        <v>241</v>
      </c>
      <c r="B112" s="72" t="s">
        <v>29</v>
      </c>
      <c r="C112" s="79">
        <v>91875</v>
      </c>
      <c r="D112" s="74" t="s">
        <v>131</v>
      </c>
      <c r="E112" s="76" t="s">
        <v>58</v>
      </c>
      <c r="F112" s="77">
        <v>250</v>
      </c>
      <c r="G112" s="77">
        <v>9.39</v>
      </c>
      <c r="H112" s="77">
        <f t="shared" si="10"/>
        <v>11.31</v>
      </c>
      <c r="I112" s="77">
        <f t="shared" si="11"/>
        <v>2827.5</v>
      </c>
      <c r="K112" s="172"/>
      <c r="L112" s="137"/>
      <c r="M112" s="136"/>
    </row>
    <row r="113" spans="1:13" s="47" customFormat="1" ht="68.650000000000006" customHeight="1">
      <c r="A113" s="71" t="s">
        <v>254</v>
      </c>
      <c r="B113" s="72" t="s">
        <v>29</v>
      </c>
      <c r="C113" s="79">
        <v>91890</v>
      </c>
      <c r="D113" s="74" t="s">
        <v>133</v>
      </c>
      <c r="E113" s="76" t="s">
        <v>58</v>
      </c>
      <c r="F113" s="77">
        <v>100</v>
      </c>
      <c r="G113" s="77">
        <v>15.52</v>
      </c>
      <c r="H113" s="77">
        <f t="shared" si="10"/>
        <v>18.7</v>
      </c>
      <c r="I113" s="77">
        <f t="shared" si="11"/>
        <v>1870</v>
      </c>
      <c r="K113" s="172"/>
      <c r="L113" s="137"/>
      <c r="M113" s="136"/>
    </row>
    <row r="114" spans="1:13" s="47" customFormat="1" ht="68.650000000000006" customHeight="1">
      <c r="A114" s="71" t="s">
        <v>255</v>
      </c>
      <c r="B114" s="72" t="s">
        <v>29</v>
      </c>
      <c r="C114" s="79">
        <v>91872</v>
      </c>
      <c r="D114" s="74" t="s">
        <v>127</v>
      </c>
      <c r="E114" s="76" t="s">
        <v>57</v>
      </c>
      <c r="F114" s="77">
        <v>117</v>
      </c>
      <c r="G114" s="77">
        <v>19.53</v>
      </c>
      <c r="H114" s="77">
        <f t="shared" si="10"/>
        <v>23.53</v>
      </c>
      <c r="I114" s="77">
        <f t="shared" si="11"/>
        <v>2753.01</v>
      </c>
      <c r="K114" s="172"/>
      <c r="L114" s="137"/>
      <c r="M114" s="136"/>
    </row>
    <row r="115" spans="1:13" s="47" customFormat="1" ht="68.650000000000006" customHeight="1">
      <c r="A115" s="71" t="s">
        <v>330</v>
      </c>
      <c r="B115" s="72" t="s">
        <v>29</v>
      </c>
      <c r="C115" s="79">
        <v>91880</v>
      </c>
      <c r="D115" s="74" t="s">
        <v>132</v>
      </c>
      <c r="E115" s="76" t="s">
        <v>58</v>
      </c>
      <c r="F115" s="77">
        <v>43</v>
      </c>
      <c r="G115" s="77">
        <v>9.75</v>
      </c>
      <c r="H115" s="77">
        <f t="shared" si="10"/>
        <v>11.75</v>
      </c>
      <c r="I115" s="77">
        <f t="shared" si="11"/>
        <v>505.25</v>
      </c>
      <c r="K115" s="172"/>
      <c r="L115" s="137"/>
      <c r="M115" s="136"/>
    </row>
    <row r="116" spans="1:13" s="47" customFormat="1" ht="53.65" customHeight="1">
      <c r="A116" s="71" t="s">
        <v>331</v>
      </c>
      <c r="B116" s="72" t="s">
        <v>29</v>
      </c>
      <c r="C116" s="79">
        <v>91893</v>
      </c>
      <c r="D116" s="74" t="s">
        <v>134</v>
      </c>
      <c r="E116" s="76" t="s">
        <v>58</v>
      </c>
      <c r="F116" s="77">
        <v>13</v>
      </c>
      <c r="G116" s="77">
        <v>19.510000000000002</v>
      </c>
      <c r="H116" s="77">
        <f t="shared" si="10"/>
        <v>23.51</v>
      </c>
      <c r="I116" s="77">
        <f t="shared" si="11"/>
        <v>305.63</v>
      </c>
      <c r="K116" s="172"/>
      <c r="L116" s="137"/>
      <c r="M116" s="136"/>
    </row>
    <row r="117" spans="1:13" s="47" customFormat="1" ht="49.15" customHeight="1">
      <c r="A117" s="71" t="s">
        <v>332</v>
      </c>
      <c r="B117" s="72" t="s">
        <v>29</v>
      </c>
      <c r="C117" s="72">
        <v>93008</v>
      </c>
      <c r="D117" s="74" t="s">
        <v>128</v>
      </c>
      <c r="E117" s="76" t="s">
        <v>57</v>
      </c>
      <c r="F117" s="77">
        <v>83</v>
      </c>
      <c r="G117" s="77">
        <v>19.809999999999999</v>
      </c>
      <c r="H117" s="77">
        <f t="shared" si="10"/>
        <v>23.87</v>
      </c>
      <c r="I117" s="77">
        <f t="shared" si="11"/>
        <v>1981.21</v>
      </c>
      <c r="K117" s="172"/>
      <c r="L117" s="137"/>
      <c r="M117" s="136"/>
    </row>
    <row r="118" spans="1:13" s="47" customFormat="1" ht="53.65" customHeight="1">
      <c r="A118" s="71" t="s">
        <v>333</v>
      </c>
      <c r="B118" s="72" t="s">
        <v>29</v>
      </c>
      <c r="C118" s="72">
        <v>93013</v>
      </c>
      <c r="D118" s="74" t="s">
        <v>135</v>
      </c>
      <c r="E118" s="76" t="s">
        <v>58</v>
      </c>
      <c r="F118" s="77">
        <v>10</v>
      </c>
      <c r="G118" s="77">
        <v>17.739999999999998</v>
      </c>
      <c r="H118" s="77">
        <f t="shared" si="10"/>
        <v>21.38</v>
      </c>
      <c r="I118" s="77">
        <f t="shared" si="11"/>
        <v>213.8</v>
      </c>
      <c r="K118" s="172"/>
      <c r="L118" s="137"/>
      <c r="M118" s="136"/>
    </row>
    <row r="119" spans="1:13" s="47" customFormat="1" ht="58.9" customHeight="1">
      <c r="A119" s="71" t="s">
        <v>334</v>
      </c>
      <c r="B119" s="72" t="s">
        <v>29</v>
      </c>
      <c r="C119" s="72">
        <v>93018</v>
      </c>
      <c r="D119" s="74" t="s">
        <v>136</v>
      </c>
      <c r="E119" s="76" t="s">
        <v>58</v>
      </c>
      <c r="F119" s="77">
        <v>7</v>
      </c>
      <c r="G119" s="77">
        <v>27.15</v>
      </c>
      <c r="H119" s="77">
        <f t="shared" si="10"/>
        <v>32.72</v>
      </c>
      <c r="I119" s="77">
        <f t="shared" si="11"/>
        <v>229.04</v>
      </c>
      <c r="K119" s="172"/>
      <c r="L119" s="137"/>
      <c r="M119" s="136"/>
    </row>
    <row r="120" spans="1:13" s="47" customFormat="1" ht="64.150000000000006" customHeight="1">
      <c r="A120" s="71" t="s">
        <v>335</v>
      </c>
      <c r="B120" s="72" t="s">
        <v>29</v>
      </c>
      <c r="C120" s="72">
        <v>97669</v>
      </c>
      <c r="D120" s="74" t="s">
        <v>130</v>
      </c>
      <c r="E120" s="76" t="s">
        <v>57</v>
      </c>
      <c r="F120" s="77">
        <v>35</v>
      </c>
      <c r="G120" s="77">
        <v>17.670000000000002</v>
      </c>
      <c r="H120" s="77">
        <f t="shared" si="10"/>
        <v>21.29</v>
      </c>
      <c r="I120" s="77">
        <f t="shared" si="11"/>
        <v>745.15</v>
      </c>
      <c r="K120" s="172"/>
      <c r="L120" s="137"/>
      <c r="M120" s="136"/>
    </row>
    <row r="121" spans="1:13" s="47" customFormat="1" ht="59.65" customHeight="1">
      <c r="A121" s="71" t="s">
        <v>362</v>
      </c>
      <c r="B121" s="72" t="s">
        <v>29</v>
      </c>
      <c r="C121" s="72">
        <v>91928</v>
      </c>
      <c r="D121" s="74" t="s">
        <v>140</v>
      </c>
      <c r="E121" s="76" t="s">
        <v>57</v>
      </c>
      <c r="F121" s="77">
        <v>1650</v>
      </c>
      <c r="G121" s="77">
        <v>7.06</v>
      </c>
      <c r="H121" s="77">
        <f t="shared" si="10"/>
        <v>8.51</v>
      </c>
      <c r="I121" s="77">
        <f t="shared" si="11"/>
        <v>14041.5</v>
      </c>
      <c r="K121" s="172"/>
      <c r="L121" s="137"/>
      <c r="M121" s="136"/>
    </row>
    <row r="122" spans="1:13" s="47" customFormat="1" ht="59.65" customHeight="1">
      <c r="A122" s="71" t="s">
        <v>432</v>
      </c>
      <c r="B122" s="72" t="s">
        <v>29</v>
      </c>
      <c r="C122" s="72">
        <v>91935</v>
      </c>
      <c r="D122" s="74" t="s">
        <v>141</v>
      </c>
      <c r="E122" s="76" t="s">
        <v>57</v>
      </c>
      <c r="F122" s="77">
        <v>620</v>
      </c>
      <c r="G122" s="77">
        <v>26.64</v>
      </c>
      <c r="H122" s="77">
        <f t="shared" si="10"/>
        <v>32.1</v>
      </c>
      <c r="I122" s="77">
        <f t="shared" si="11"/>
        <v>19902</v>
      </c>
      <c r="K122" s="172"/>
      <c r="L122" s="137"/>
      <c r="M122" s="136"/>
    </row>
    <row r="123" spans="1:13" s="47" customFormat="1" ht="59.65" customHeight="1">
      <c r="A123" s="71" t="s">
        <v>433</v>
      </c>
      <c r="B123" s="72" t="s">
        <v>29</v>
      </c>
      <c r="C123" s="72">
        <v>91935</v>
      </c>
      <c r="D123" s="74" t="s">
        <v>141</v>
      </c>
      <c r="E123" s="76" t="s">
        <v>57</v>
      </c>
      <c r="F123" s="77">
        <v>5</v>
      </c>
      <c r="G123" s="77">
        <v>26.64</v>
      </c>
      <c r="H123" s="77">
        <f t="shared" si="10"/>
        <v>32.1</v>
      </c>
      <c r="I123" s="77">
        <f t="shared" si="11"/>
        <v>160.5</v>
      </c>
      <c r="K123" s="172"/>
      <c r="L123" s="137"/>
      <c r="M123" s="136"/>
    </row>
    <row r="124" spans="1:13" s="47" customFormat="1" ht="33" customHeight="1">
      <c r="A124" s="71" t="s">
        <v>434</v>
      </c>
      <c r="B124" s="72" t="s">
        <v>218</v>
      </c>
      <c r="C124" s="72" t="s">
        <v>367</v>
      </c>
      <c r="D124" s="74" t="s">
        <v>368</v>
      </c>
      <c r="E124" s="75" t="s">
        <v>58</v>
      </c>
      <c r="F124" s="77">
        <v>51</v>
      </c>
      <c r="G124" s="77">
        <v>9.11</v>
      </c>
      <c r="H124" s="77">
        <f t="shared" si="10"/>
        <v>10.98</v>
      </c>
      <c r="I124" s="77">
        <f t="shared" si="11"/>
        <v>559.98</v>
      </c>
      <c r="K124" s="172"/>
      <c r="L124" s="137"/>
      <c r="M124" s="136"/>
    </row>
    <row r="125" spans="1:13" s="47" customFormat="1" ht="40.5" customHeight="1">
      <c r="A125" s="71" t="s">
        <v>363</v>
      </c>
      <c r="B125" s="72" t="s">
        <v>218</v>
      </c>
      <c r="C125" s="72" t="s">
        <v>370</v>
      </c>
      <c r="D125" s="74" t="s">
        <v>371</v>
      </c>
      <c r="E125" s="75" t="s">
        <v>58</v>
      </c>
      <c r="F125" s="77">
        <v>51</v>
      </c>
      <c r="G125" s="77">
        <v>9.11</v>
      </c>
      <c r="H125" s="77">
        <f t="shared" si="10"/>
        <v>10.98</v>
      </c>
      <c r="I125" s="77">
        <f t="shared" si="11"/>
        <v>559.98</v>
      </c>
      <c r="K125" s="172"/>
      <c r="L125" s="137"/>
      <c r="M125" s="136"/>
    </row>
    <row r="126" spans="1:13" s="47" customFormat="1" ht="33" customHeight="1">
      <c r="A126" s="71" t="s">
        <v>435</v>
      </c>
      <c r="B126" s="72" t="s">
        <v>218</v>
      </c>
      <c r="C126" s="72" t="s">
        <v>373</v>
      </c>
      <c r="D126" s="74" t="s">
        <v>374</v>
      </c>
      <c r="E126" s="75" t="s">
        <v>58</v>
      </c>
      <c r="F126" s="77">
        <v>101</v>
      </c>
      <c r="G126" s="77">
        <v>13.83</v>
      </c>
      <c r="H126" s="77">
        <f t="shared" si="10"/>
        <v>16.670000000000002</v>
      </c>
      <c r="I126" s="77">
        <f t="shared" si="11"/>
        <v>1683.67</v>
      </c>
      <c r="K126" s="172"/>
      <c r="L126" s="137"/>
      <c r="M126" s="136"/>
    </row>
    <row r="127" spans="1:13" s="47" customFormat="1" ht="42.75" customHeight="1">
      <c r="A127" s="71" t="s">
        <v>436</v>
      </c>
      <c r="B127" s="72" t="s">
        <v>28</v>
      </c>
      <c r="C127" s="72">
        <v>13</v>
      </c>
      <c r="D127" s="74" t="s">
        <v>376</v>
      </c>
      <c r="E127" s="75" t="s">
        <v>53</v>
      </c>
      <c r="F127" s="77">
        <v>40</v>
      </c>
      <c r="G127" s="77">
        <v>107.13000000000001</v>
      </c>
      <c r="H127" s="77">
        <f t="shared" si="10"/>
        <v>129.09</v>
      </c>
      <c r="I127" s="77">
        <f t="shared" si="11"/>
        <v>5163.6000000000004</v>
      </c>
      <c r="K127" s="172"/>
      <c r="L127" s="137"/>
      <c r="M127" s="136"/>
    </row>
    <row r="128" spans="1:13" s="47" customFormat="1" ht="59.65" customHeight="1">
      <c r="A128" s="71" t="s">
        <v>437</v>
      </c>
      <c r="B128" s="72" t="s">
        <v>29</v>
      </c>
      <c r="C128" s="72">
        <v>92035</v>
      </c>
      <c r="D128" s="74" t="s">
        <v>148</v>
      </c>
      <c r="E128" s="76" t="s">
        <v>58</v>
      </c>
      <c r="F128" s="77">
        <v>27</v>
      </c>
      <c r="G128" s="77">
        <v>73.489999999999995</v>
      </c>
      <c r="H128" s="77">
        <f t="shared" ref="H128:H151" si="12">ROUND(G128*(1+$L$4),2)</f>
        <v>88.56</v>
      </c>
      <c r="I128" s="77">
        <f t="shared" ref="I128:I151" si="13">TRUNC(F128*H128,2)</f>
        <v>2391.12</v>
      </c>
      <c r="K128" s="172"/>
      <c r="L128" s="137"/>
      <c r="M128" s="136"/>
    </row>
    <row r="129" spans="1:13" s="47" customFormat="1" ht="59.65" customHeight="1">
      <c r="A129" s="71" t="s">
        <v>438</v>
      </c>
      <c r="B129" s="72" t="s">
        <v>29</v>
      </c>
      <c r="C129" s="72">
        <v>92027</v>
      </c>
      <c r="D129" s="74" t="s">
        <v>147</v>
      </c>
      <c r="E129" s="76" t="s">
        <v>58</v>
      </c>
      <c r="F129" s="77">
        <v>15</v>
      </c>
      <c r="G129" s="77">
        <v>66.89</v>
      </c>
      <c r="H129" s="77">
        <f t="shared" si="12"/>
        <v>80.599999999999994</v>
      </c>
      <c r="I129" s="77">
        <f t="shared" si="13"/>
        <v>1209</v>
      </c>
      <c r="K129" s="172"/>
      <c r="L129" s="137"/>
      <c r="M129" s="136"/>
    </row>
    <row r="130" spans="1:13" s="47" customFormat="1" ht="59.65" customHeight="1">
      <c r="A130" s="71" t="s">
        <v>439</v>
      </c>
      <c r="B130" s="72" t="s">
        <v>29</v>
      </c>
      <c r="C130" s="72">
        <v>91971</v>
      </c>
      <c r="D130" s="74" t="s">
        <v>145</v>
      </c>
      <c r="E130" s="76" t="s">
        <v>58</v>
      </c>
      <c r="F130" s="77">
        <v>3</v>
      </c>
      <c r="G130" s="77">
        <v>88.65</v>
      </c>
      <c r="H130" s="77">
        <f t="shared" si="12"/>
        <v>106.82</v>
      </c>
      <c r="I130" s="77">
        <f t="shared" si="13"/>
        <v>320.45999999999998</v>
      </c>
      <c r="K130" s="172"/>
      <c r="L130" s="137"/>
      <c r="M130" s="136"/>
    </row>
    <row r="131" spans="1:13" s="47" customFormat="1" ht="76.900000000000006" customHeight="1">
      <c r="A131" s="71" t="s">
        <v>440</v>
      </c>
      <c r="B131" s="72" t="s">
        <v>218</v>
      </c>
      <c r="C131" s="72" t="s">
        <v>381</v>
      </c>
      <c r="D131" s="74" t="s">
        <v>382</v>
      </c>
      <c r="E131" s="75" t="s">
        <v>58</v>
      </c>
      <c r="F131" s="77">
        <v>258</v>
      </c>
      <c r="G131" s="77">
        <v>506.93</v>
      </c>
      <c r="H131" s="77">
        <f t="shared" si="12"/>
        <v>610.85</v>
      </c>
      <c r="I131" s="77">
        <f t="shared" si="13"/>
        <v>157599.29999999999</v>
      </c>
      <c r="K131" s="172"/>
      <c r="L131" s="137"/>
      <c r="M131" s="136"/>
    </row>
    <row r="132" spans="1:13" s="47" customFormat="1" ht="37.5" customHeight="1">
      <c r="A132" s="71" t="s">
        <v>441</v>
      </c>
      <c r="B132" s="72" t="s">
        <v>29</v>
      </c>
      <c r="C132" s="72">
        <v>101663</v>
      </c>
      <c r="D132" s="74" t="s">
        <v>206</v>
      </c>
      <c r="E132" s="76" t="s">
        <v>58</v>
      </c>
      <c r="F132" s="77">
        <v>951</v>
      </c>
      <c r="G132" s="77">
        <v>29.9</v>
      </c>
      <c r="H132" s="77">
        <f t="shared" si="12"/>
        <v>36.03</v>
      </c>
      <c r="I132" s="77">
        <f t="shared" si="13"/>
        <v>34264.53</v>
      </c>
      <c r="K132" s="172"/>
      <c r="L132" s="137"/>
      <c r="M132" s="136"/>
    </row>
    <row r="133" spans="1:13" s="47" customFormat="1" ht="41.25" customHeight="1">
      <c r="A133" s="71" t="s">
        <v>442</v>
      </c>
      <c r="B133" s="72" t="s">
        <v>29</v>
      </c>
      <c r="C133" s="79">
        <v>39209</v>
      </c>
      <c r="D133" s="74" t="s">
        <v>200</v>
      </c>
      <c r="E133" s="76" t="s">
        <v>58</v>
      </c>
      <c r="F133" s="77">
        <v>5</v>
      </c>
      <c r="G133" s="77">
        <v>0.67</v>
      </c>
      <c r="H133" s="77">
        <f t="shared" si="12"/>
        <v>0.81</v>
      </c>
      <c r="I133" s="77">
        <f t="shared" si="13"/>
        <v>4.05</v>
      </c>
      <c r="K133" s="172"/>
      <c r="L133" s="137"/>
      <c r="M133" s="136"/>
    </row>
    <row r="134" spans="1:13" s="47" customFormat="1" ht="58.15" customHeight="1">
      <c r="A134" s="71" t="s">
        <v>443</v>
      </c>
      <c r="B134" s="72" t="s">
        <v>29</v>
      </c>
      <c r="C134" s="79">
        <v>101878</v>
      </c>
      <c r="D134" s="74" t="s">
        <v>348</v>
      </c>
      <c r="E134" s="76" t="s">
        <v>58</v>
      </c>
      <c r="F134" s="77">
        <v>4</v>
      </c>
      <c r="G134" s="77">
        <v>410.33</v>
      </c>
      <c r="H134" s="77">
        <f t="shared" si="12"/>
        <v>494.45</v>
      </c>
      <c r="I134" s="77">
        <f t="shared" si="13"/>
        <v>1977.8</v>
      </c>
      <c r="K134" s="172"/>
      <c r="L134" s="137"/>
      <c r="M134" s="136"/>
    </row>
    <row r="135" spans="1:13" s="47" customFormat="1" ht="58.15" customHeight="1">
      <c r="A135" s="71" t="s">
        <v>377</v>
      </c>
      <c r="B135" s="72" t="s">
        <v>29</v>
      </c>
      <c r="C135" s="79">
        <v>106024</v>
      </c>
      <c r="D135" s="74" t="s">
        <v>349</v>
      </c>
      <c r="E135" s="76" t="s">
        <v>58</v>
      </c>
      <c r="F135" s="77">
        <v>2</v>
      </c>
      <c r="G135" s="77">
        <v>379.02</v>
      </c>
      <c r="H135" s="77">
        <f t="shared" si="12"/>
        <v>456.72</v>
      </c>
      <c r="I135" s="77">
        <f t="shared" si="13"/>
        <v>913.44</v>
      </c>
      <c r="K135" s="172"/>
      <c r="L135" s="137"/>
      <c r="M135" s="136"/>
    </row>
    <row r="136" spans="1:13" s="47" customFormat="1" ht="53.65" customHeight="1">
      <c r="A136" s="71" t="s">
        <v>378</v>
      </c>
      <c r="B136" s="72" t="s">
        <v>29</v>
      </c>
      <c r="C136" s="72">
        <v>93024</v>
      </c>
      <c r="D136" s="74" t="s">
        <v>137</v>
      </c>
      <c r="E136" s="76" t="s">
        <v>58</v>
      </c>
      <c r="F136" s="77">
        <v>2</v>
      </c>
      <c r="G136" s="77">
        <v>63.42</v>
      </c>
      <c r="H136" s="77">
        <f t="shared" si="12"/>
        <v>76.42</v>
      </c>
      <c r="I136" s="77">
        <f t="shared" si="13"/>
        <v>152.84</v>
      </c>
      <c r="K136" s="172"/>
      <c r="L136" s="137"/>
      <c r="M136" s="136"/>
    </row>
    <row r="137" spans="1:13" s="47" customFormat="1" ht="53.65" customHeight="1">
      <c r="A137" s="71" t="s">
        <v>379</v>
      </c>
      <c r="B137" s="72" t="s">
        <v>29</v>
      </c>
      <c r="C137" s="72">
        <v>92996</v>
      </c>
      <c r="D137" s="74" t="s">
        <v>142</v>
      </c>
      <c r="E137" s="76" t="s">
        <v>57</v>
      </c>
      <c r="F137" s="77">
        <v>160</v>
      </c>
      <c r="G137" s="77">
        <v>163.57</v>
      </c>
      <c r="H137" s="77">
        <f t="shared" si="12"/>
        <v>197.1</v>
      </c>
      <c r="I137" s="77">
        <f t="shared" si="13"/>
        <v>31536</v>
      </c>
      <c r="K137" s="172"/>
      <c r="L137" s="137"/>
      <c r="M137" s="136"/>
    </row>
    <row r="138" spans="1:13" s="47" customFormat="1" ht="48.75" customHeight="1">
      <c r="A138" s="71" t="s">
        <v>426</v>
      </c>
      <c r="B138" s="72" t="s">
        <v>29</v>
      </c>
      <c r="C138" s="72">
        <v>93011</v>
      </c>
      <c r="D138" s="74" t="s">
        <v>129</v>
      </c>
      <c r="E138" s="76" t="s">
        <v>57</v>
      </c>
      <c r="F138" s="77">
        <v>12</v>
      </c>
      <c r="G138" s="77">
        <v>50.07</v>
      </c>
      <c r="H138" s="77">
        <f t="shared" si="12"/>
        <v>60.33</v>
      </c>
      <c r="I138" s="77">
        <f t="shared" si="13"/>
        <v>723.96</v>
      </c>
      <c r="K138" s="172"/>
      <c r="L138" s="137"/>
      <c r="M138" s="136"/>
    </row>
    <row r="139" spans="1:13" s="47" customFormat="1" ht="59.65" customHeight="1">
      <c r="A139" s="71" t="s">
        <v>380</v>
      </c>
      <c r="B139" s="72" t="s">
        <v>29</v>
      </c>
      <c r="C139" s="72">
        <v>104749</v>
      </c>
      <c r="D139" s="74" t="s">
        <v>150</v>
      </c>
      <c r="E139" s="76" t="s">
        <v>58</v>
      </c>
      <c r="F139" s="77">
        <v>2</v>
      </c>
      <c r="G139" s="77">
        <v>24.75</v>
      </c>
      <c r="H139" s="77">
        <f t="shared" si="12"/>
        <v>29.82</v>
      </c>
      <c r="I139" s="77">
        <f t="shared" si="13"/>
        <v>59.64</v>
      </c>
      <c r="K139" s="172"/>
      <c r="L139" s="137"/>
      <c r="M139" s="136"/>
    </row>
    <row r="140" spans="1:13" s="47" customFormat="1" ht="59.65" customHeight="1">
      <c r="A140" s="71" t="s">
        <v>427</v>
      </c>
      <c r="B140" s="72" t="s">
        <v>29</v>
      </c>
      <c r="C140" s="72">
        <v>96994</v>
      </c>
      <c r="D140" s="74" t="s">
        <v>210</v>
      </c>
      <c r="E140" s="76" t="s">
        <v>58</v>
      </c>
      <c r="F140" s="77">
        <v>3</v>
      </c>
      <c r="G140" s="77">
        <v>849</v>
      </c>
      <c r="H140" s="77">
        <f t="shared" si="12"/>
        <v>1023.05</v>
      </c>
      <c r="I140" s="77">
        <f t="shared" si="13"/>
        <v>3069.15</v>
      </c>
      <c r="K140" s="172"/>
      <c r="L140" s="137"/>
      <c r="M140" s="136"/>
    </row>
    <row r="141" spans="1:13" s="47" customFormat="1" ht="36.75" customHeight="1">
      <c r="A141" s="71" t="s">
        <v>428</v>
      </c>
      <c r="B141" s="72" t="s">
        <v>29</v>
      </c>
      <c r="C141" s="72">
        <v>96983</v>
      </c>
      <c r="D141" s="74" t="s">
        <v>211</v>
      </c>
      <c r="E141" s="76" t="s">
        <v>58</v>
      </c>
      <c r="F141" s="77">
        <v>7</v>
      </c>
      <c r="G141" s="77">
        <v>849</v>
      </c>
      <c r="H141" s="77">
        <f t="shared" si="12"/>
        <v>1023.05</v>
      </c>
      <c r="I141" s="77">
        <f t="shared" si="13"/>
        <v>7161.35</v>
      </c>
      <c r="K141" s="172"/>
      <c r="L141" s="137"/>
      <c r="M141" s="136"/>
    </row>
    <row r="142" spans="1:13" s="47" customFormat="1" ht="33.75">
      <c r="A142" s="71" t="s">
        <v>429</v>
      </c>
      <c r="B142" s="72" t="s">
        <v>29</v>
      </c>
      <c r="C142" s="72">
        <v>92008</v>
      </c>
      <c r="D142" s="74" t="s">
        <v>146</v>
      </c>
      <c r="E142" s="76" t="s">
        <v>58</v>
      </c>
      <c r="F142" s="77">
        <v>95</v>
      </c>
      <c r="G142" s="77">
        <v>48.51</v>
      </c>
      <c r="H142" s="77">
        <f t="shared" si="12"/>
        <v>58.45</v>
      </c>
      <c r="I142" s="77">
        <f t="shared" si="13"/>
        <v>5552.75</v>
      </c>
      <c r="K142" s="172"/>
      <c r="L142" s="137"/>
      <c r="M142" s="136"/>
    </row>
    <row r="143" spans="1:13" s="47" customFormat="1" ht="59.65" customHeight="1">
      <c r="A143" s="71" t="s">
        <v>430</v>
      </c>
      <c r="B143" s="72" t="s">
        <v>218</v>
      </c>
      <c r="C143" s="72" t="s">
        <v>422</v>
      </c>
      <c r="D143" s="74" t="s">
        <v>423</v>
      </c>
      <c r="E143" s="75" t="s">
        <v>58</v>
      </c>
      <c r="F143" s="77">
        <v>1</v>
      </c>
      <c r="G143" s="77">
        <v>59954.16</v>
      </c>
      <c r="H143" s="77">
        <f t="shared" si="12"/>
        <v>72244.759999999995</v>
      </c>
      <c r="I143" s="77">
        <f t="shared" si="13"/>
        <v>72244.759999999995</v>
      </c>
      <c r="K143" s="172"/>
      <c r="L143" s="137"/>
      <c r="M143" s="136"/>
    </row>
    <row r="144" spans="1:13" s="47" customFormat="1" ht="24.75" customHeight="1">
      <c r="A144" s="71" t="s">
        <v>364</v>
      </c>
      <c r="B144" s="72" t="s">
        <v>215</v>
      </c>
      <c r="C144" s="72">
        <v>3800</v>
      </c>
      <c r="D144" s="74" t="s">
        <v>424</v>
      </c>
      <c r="E144" s="75" t="s">
        <v>57</v>
      </c>
      <c r="F144" s="77">
        <v>50</v>
      </c>
      <c r="G144" s="77">
        <v>17.48</v>
      </c>
      <c r="H144" s="77">
        <f t="shared" si="12"/>
        <v>21.06</v>
      </c>
      <c r="I144" s="77">
        <f t="shared" si="13"/>
        <v>1053</v>
      </c>
      <c r="K144" s="172"/>
      <c r="L144" s="137"/>
      <c r="M144" s="136"/>
    </row>
    <row r="145" spans="1:13" s="37" customFormat="1" ht="51.6" customHeight="1">
      <c r="A145" s="71" t="s">
        <v>365</v>
      </c>
      <c r="B145" s="72" t="s">
        <v>28</v>
      </c>
      <c r="C145" s="72">
        <v>36</v>
      </c>
      <c r="D145" s="74" t="s">
        <v>425</v>
      </c>
      <c r="E145" s="76" t="s">
        <v>57</v>
      </c>
      <c r="F145" s="77">
        <v>60</v>
      </c>
      <c r="G145" s="77">
        <v>28.939999999999998</v>
      </c>
      <c r="H145" s="77">
        <f t="shared" si="12"/>
        <v>34.869999999999997</v>
      </c>
      <c r="I145" s="77">
        <f t="shared" si="13"/>
        <v>2092.1999999999998</v>
      </c>
      <c r="K145" s="172"/>
      <c r="L145" s="137"/>
      <c r="M145" s="136"/>
    </row>
    <row r="146" spans="1:13" s="37" customFormat="1" ht="54" customHeight="1">
      <c r="A146" s="71" t="s">
        <v>375</v>
      </c>
      <c r="B146" s="72" t="s">
        <v>29</v>
      </c>
      <c r="C146" s="72">
        <v>104452</v>
      </c>
      <c r="D146" s="74" t="s">
        <v>204</v>
      </c>
      <c r="E146" s="76" t="s">
        <v>58</v>
      </c>
      <c r="F146" s="77">
        <v>52</v>
      </c>
      <c r="G146" s="77">
        <v>4.76</v>
      </c>
      <c r="H146" s="77">
        <f t="shared" si="12"/>
        <v>5.74</v>
      </c>
      <c r="I146" s="77">
        <f t="shared" si="13"/>
        <v>298.48</v>
      </c>
      <c r="K146" s="172"/>
      <c r="L146" s="137"/>
      <c r="M146" s="136"/>
    </row>
    <row r="147" spans="1:13" s="37" customFormat="1" ht="47.65" customHeight="1">
      <c r="A147" s="71" t="s">
        <v>369</v>
      </c>
      <c r="B147" s="72" t="s">
        <v>29</v>
      </c>
      <c r="C147" s="72">
        <v>104449</v>
      </c>
      <c r="D147" s="74" t="s">
        <v>205</v>
      </c>
      <c r="E147" s="76" t="s">
        <v>58</v>
      </c>
      <c r="F147" s="77">
        <v>24</v>
      </c>
      <c r="G147" s="77">
        <v>11.42</v>
      </c>
      <c r="H147" s="77">
        <f t="shared" si="12"/>
        <v>13.76</v>
      </c>
      <c r="I147" s="77">
        <f t="shared" si="13"/>
        <v>330.24</v>
      </c>
      <c r="K147" s="172"/>
      <c r="L147" s="137"/>
      <c r="M147" s="136"/>
    </row>
    <row r="148" spans="1:13" s="47" customFormat="1" ht="54.6" customHeight="1">
      <c r="A148" s="71" t="s">
        <v>366</v>
      </c>
      <c r="B148" s="72" t="s">
        <v>29</v>
      </c>
      <c r="C148" s="72">
        <v>95801</v>
      </c>
      <c r="D148" s="74" t="s">
        <v>143</v>
      </c>
      <c r="E148" s="76" t="s">
        <v>58</v>
      </c>
      <c r="F148" s="77">
        <v>381</v>
      </c>
      <c r="G148" s="77">
        <v>42.12</v>
      </c>
      <c r="H148" s="77">
        <f t="shared" si="12"/>
        <v>50.75</v>
      </c>
      <c r="I148" s="77">
        <f t="shared" si="13"/>
        <v>19335.75</v>
      </c>
      <c r="K148" s="172"/>
      <c r="L148" s="137"/>
      <c r="M148" s="136"/>
    </row>
    <row r="149" spans="1:13" s="47" customFormat="1" ht="48.6" customHeight="1">
      <c r="A149" s="71" t="s">
        <v>372</v>
      </c>
      <c r="B149" s="72" t="s">
        <v>29</v>
      </c>
      <c r="C149" s="72">
        <v>95802</v>
      </c>
      <c r="D149" s="74" t="s">
        <v>144</v>
      </c>
      <c r="E149" s="76" t="s">
        <v>58</v>
      </c>
      <c r="F149" s="77">
        <v>28</v>
      </c>
      <c r="G149" s="77">
        <v>52.27</v>
      </c>
      <c r="H149" s="77">
        <f t="shared" si="12"/>
        <v>62.99</v>
      </c>
      <c r="I149" s="77">
        <f t="shared" si="13"/>
        <v>1763.72</v>
      </c>
      <c r="K149" s="172"/>
      <c r="L149" s="137"/>
      <c r="M149" s="136"/>
    </row>
    <row r="150" spans="1:13" s="47" customFormat="1" ht="33.75" customHeight="1">
      <c r="A150" s="71" t="s">
        <v>383</v>
      </c>
      <c r="B150" s="72" t="s">
        <v>29</v>
      </c>
      <c r="C150" s="72">
        <v>90456</v>
      </c>
      <c r="D150" s="74" t="s">
        <v>165</v>
      </c>
      <c r="E150" s="76" t="s">
        <v>58</v>
      </c>
      <c r="F150" s="77">
        <v>148</v>
      </c>
      <c r="G150" s="77">
        <v>5.81</v>
      </c>
      <c r="H150" s="77">
        <f t="shared" si="12"/>
        <v>7</v>
      </c>
      <c r="I150" s="77">
        <f t="shared" si="13"/>
        <v>1036</v>
      </c>
      <c r="K150" s="172"/>
      <c r="L150" s="137"/>
      <c r="M150" s="136"/>
    </row>
    <row r="151" spans="1:13" s="47" customFormat="1" ht="59.65" customHeight="1">
      <c r="A151" s="71" t="s">
        <v>431</v>
      </c>
      <c r="B151" s="72" t="s">
        <v>29</v>
      </c>
      <c r="C151" s="72">
        <v>104749</v>
      </c>
      <c r="D151" s="74" t="s">
        <v>150</v>
      </c>
      <c r="E151" s="76" t="s">
        <v>58</v>
      </c>
      <c r="F151" s="77">
        <v>2</v>
      </c>
      <c r="G151" s="77">
        <v>25.12</v>
      </c>
      <c r="H151" s="77">
        <f t="shared" si="12"/>
        <v>30.27</v>
      </c>
      <c r="I151" s="77">
        <f t="shared" si="13"/>
        <v>60.54</v>
      </c>
      <c r="K151" s="172"/>
      <c r="L151" s="137"/>
      <c r="M151" s="136"/>
    </row>
    <row r="152" spans="1:13" s="128" customFormat="1">
      <c r="A152" s="122" t="s">
        <v>83</v>
      </c>
      <c r="B152" s="123"/>
      <c r="C152" s="123"/>
      <c r="D152" s="124" t="s">
        <v>64</v>
      </c>
      <c r="E152" s="125"/>
      <c r="F152" s="127"/>
      <c r="G152" s="127"/>
      <c r="H152" s="127"/>
      <c r="I152" s="126">
        <f>SUM(I153:I179)</f>
        <v>161186.88999999996</v>
      </c>
      <c r="K152" s="172"/>
      <c r="L152" s="137"/>
      <c r="M152" s="136"/>
    </row>
    <row r="153" spans="1:13" s="136" customFormat="1" ht="33.75">
      <c r="A153" s="130" t="s">
        <v>84</v>
      </c>
      <c r="B153" s="131" t="s">
        <v>29</v>
      </c>
      <c r="C153" s="131">
        <v>89446</v>
      </c>
      <c r="D153" s="133" t="s">
        <v>151</v>
      </c>
      <c r="E153" s="134" t="s">
        <v>57</v>
      </c>
      <c r="F153" s="135">
        <v>300</v>
      </c>
      <c r="G153" s="135">
        <v>5.39</v>
      </c>
      <c r="H153" s="135">
        <f t="shared" ref="H153:H179" si="14">ROUND(G153*(1+$L$4),2)</f>
        <v>6.49</v>
      </c>
      <c r="I153" s="135">
        <f t="shared" ref="I153:I179" si="15">TRUNC(F153*H153,2)</f>
        <v>1947</v>
      </c>
      <c r="K153" s="172"/>
      <c r="L153" s="137"/>
    </row>
    <row r="154" spans="1:13" s="136" customFormat="1" ht="37.5" customHeight="1">
      <c r="A154" s="130" t="s">
        <v>85</v>
      </c>
      <c r="B154" s="131" t="s">
        <v>29</v>
      </c>
      <c r="C154" s="131">
        <v>94497</v>
      </c>
      <c r="D154" s="133" t="s">
        <v>164</v>
      </c>
      <c r="E154" s="134" t="s">
        <v>58</v>
      </c>
      <c r="F154" s="135">
        <v>20</v>
      </c>
      <c r="G154" s="135">
        <v>119.94</v>
      </c>
      <c r="H154" s="135">
        <f t="shared" si="14"/>
        <v>144.53</v>
      </c>
      <c r="I154" s="135">
        <f t="shared" si="15"/>
        <v>2890.6</v>
      </c>
      <c r="K154" s="172"/>
      <c r="L154" s="137"/>
    </row>
    <row r="155" spans="1:13" s="136" customFormat="1" ht="40.5" customHeight="1">
      <c r="A155" s="130" t="s">
        <v>86</v>
      </c>
      <c r="B155" s="131" t="s">
        <v>28</v>
      </c>
      <c r="C155" s="132" t="s">
        <v>326</v>
      </c>
      <c r="D155" s="133" t="s">
        <v>259</v>
      </c>
      <c r="E155" s="145" t="s">
        <v>487</v>
      </c>
      <c r="F155" s="135">
        <v>30</v>
      </c>
      <c r="G155" s="135">
        <v>224.19</v>
      </c>
      <c r="H155" s="135">
        <f t="shared" si="14"/>
        <v>270.14999999999998</v>
      </c>
      <c r="I155" s="135">
        <f t="shared" si="15"/>
        <v>8104.5</v>
      </c>
      <c r="K155" s="172"/>
      <c r="L155" s="137"/>
    </row>
    <row r="156" spans="1:13" s="136" customFormat="1" ht="80.650000000000006" customHeight="1">
      <c r="A156" s="130" t="s">
        <v>242</v>
      </c>
      <c r="B156" s="131" t="s">
        <v>29</v>
      </c>
      <c r="C156" s="132">
        <v>86943</v>
      </c>
      <c r="D156" s="133" t="s">
        <v>159</v>
      </c>
      <c r="E156" s="134" t="s">
        <v>58</v>
      </c>
      <c r="F156" s="135">
        <v>5</v>
      </c>
      <c r="G156" s="135">
        <v>282.19</v>
      </c>
      <c r="H156" s="135">
        <f t="shared" si="14"/>
        <v>340.04</v>
      </c>
      <c r="I156" s="135">
        <f t="shared" si="15"/>
        <v>1700.2</v>
      </c>
      <c r="K156" s="172"/>
      <c r="L156" s="137"/>
    </row>
    <row r="157" spans="1:13" s="136" customFormat="1" ht="33.75">
      <c r="A157" s="130" t="s">
        <v>243</v>
      </c>
      <c r="B157" s="131" t="s">
        <v>29</v>
      </c>
      <c r="C157" s="132">
        <v>100878</v>
      </c>
      <c r="D157" s="133" t="s">
        <v>163</v>
      </c>
      <c r="E157" s="134" t="s">
        <v>58</v>
      </c>
      <c r="F157" s="135">
        <v>15</v>
      </c>
      <c r="G157" s="135">
        <v>672.78</v>
      </c>
      <c r="H157" s="135">
        <f t="shared" si="14"/>
        <v>810.7</v>
      </c>
      <c r="I157" s="135">
        <f t="shared" si="15"/>
        <v>12160.5</v>
      </c>
      <c r="K157" s="172"/>
      <c r="L157" s="137"/>
    </row>
    <row r="158" spans="1:13" s="136" customFormat="1" ht="47.65" customHeight="1">
      <c r="A158" s="130" t="s">
        <v>244</v>
      </c>
      <c r="B158" s="131" t="s">
        <v>29</v>
      </c>
      <c r="C158" s="132">
        <v>95471</v>
      </c>
      <c r="D158" s="133" t="s">
        <v>288</v>
      </c>
      <c r="E158" s="134" t="s">
        <v>58</v>
      </c>
      <c r="F158" s="135">
        <v>1</v>
      </c>
      <c r="G158" s="135">
        <v>781.21</v>
      </c>
      <c r="H158" s="135">
        <f t="shared" si="14"/>
        <v>941.36</v>
      </c>
      <c r="I158" s="135">
        <f t="shared" si="15"/>
        <v>941.36</v>
      </c>
      <c r="K158" s="172"/>
      <c r="L158" s="137"/>
    </row>
    <row r="159" spans="1:13" s="136" customFormat="1" ht="58.35" customHeight="1">
      <c r="A159" s="130" t="s">
        <v>245</v>
      </c>
      <c r="B159" s="131" t="s">
        <v>29</v>
      </c>
      <c r="C159" s="132">
        <v>104327</v>
      </c>
      <c r="D159" s="133" t="s">
        <v>157</v>
      </c>
      <c r="E159" s="134" t="s">
        <v>58</v>
      </c>
      <c r="F159" s="135">
        <v>30</v>
      </c>
      <c r="G159" s="135">
        <v>18.27</v>
      </c>
      <c r="H159" s="135">
        <f t="shared" si="14"/>
        <v>22.02</v>
      </c>
      <c r="I159" s="135">
        <f t="shared" si="15"/>
        <v>660.6</v>
      </c>
      <c r="K159" s="172"/>
      <c r="L159" s="137"/>
    </row>
    <row r="160" spans="1:13" s="136" customFormat="1" ht="108.6" customHeight="1">
      <c r="A160" s="130" t="s">
        <v>246</v>
      </c>
      <c r="B160" s="131" t="s">
        <v>28</v>
      </c>
      <c r="C160" s="132" t="s">
        <v>343</v>
      </c>
      <c r="D160" s="138" t="s">
        <v>338</v>
      </c>
      <c r="E160" s="145" t="s">
        <v>58</v>
      </c>
      <c r="F160" s="135">
        <v>3</v>
      </c>
      <c r="G160" s="135">
        <v>2411.7699999999995</v>
      </c>
      <c r="H160" s="135">
        <f t="shared" si="14"/>
        <v>2906.18</v>
      </c>
      <c r="I160" s="135">
        <f t="shared" si="15"/>
        <v>8718.5400000000009</v>
      </c>
      <c r="K160" s="172"/>
      <c r="L160" s="137"/>
    </row>
    <row r="161" spans="1:13" s="136" customFormat="1" ht="23.65" customHeight="1">
      <c r="A161" s="130" t="s">
        <v>508</v>
      </c>
      <c r="B161" s="131" t="s">
        <v>218</v>
      </c>
      <c r="C161" s="132" t="s">
        <v>252</v>
      </c>
      <c r="D161" s="138" t="s">
        <v>256</v>
      </c>
      <c r="E161" s="145" t="s">
        <v>58</v>
      </c>
      <c r="F161" s="135">
        <v>1</v>
      </c>
      <c r="G161" s="135">
        <v>4777.41</v>
      </c>
      <c r="H161" s="135">
        <f t="shared" si="14"/>
        <v>5756.78</v>
      </c>
      <c r="I161" s="135">
        <f t="shared" si="15"/>
        <v>5756.78</v>
      </c>
      <c r="K161" s="172"/>
      <c r="L161" s="137"/>
    </row>
    <row r="162" spans="1:13" s="136" customFormat="1" ht="37.5" customHeight="1">
      <c r="A162" s="130" t="s">
        <v>247</v>
      </c>
      <c r="B162" s="131" t="s">
        <v>29</v>
      </c>
      <c r="C162" s="132">
        <v>100849</v>
      </c>
      <c r="D162" s="133" t="s">
        <v>160</v>
      </c>
      <c r="E162" s="134" t="s">
        <v>58</v>
      </c>
      <c r="F162" s="135">
        <v>15</v>
      </c>
      <c r="G162" s="135">
        <v>33.58</v>
      </c>
      <c r="H162" s="135">
        <f t="shared" si="14"/>
        <v>40.46</v>
      </c>
      <c r="I162" s="135">
        <f t="shared" si="15"/>
        <v>606.9</v>
      </c>
      <c r="K162" s="172"/>
      <c r="L162" s="137"/>
    </row>
    <row r="163" spans="1:13" s="136" customFormat="1" ht="69" customHeight="1">
      <c r="A163" s="130" t="s">
        <v>251</v>
      </c>
      <c r="B163" s="131" t="s">
        <v>29</v>
      </c>
      <c r="C163" s="132">
        <v>97906</v>
      </c>
      <c r="D163" s="133" t="s">
        <v>155</v>
      </c>
      <c r="E163" s="134" t="s">
        <v>58</v>
      </c>
      <c r="F163" s="135">
        <v>15</v>
      </c>
      <c r="G163" s="135">
        <v>464.65</v>
      </c>
      <c r="H163" s="135">
        <f t="shared" si="14"/>
        <v>559.9</v>
      </c>
      <c r="I163" s="135">
        <f t="shared" si="15"/>
        <v>8398.5</v>
      </c>
      <c r="K163" s="172"/>
      <c r="L163" s="137"/>
    </row>
    <row r="164" spans="1:13" s="136" customFormat="1" ht="43.5" customHeight="1">
      <c r="A164" s="130" t="s">
        <v>257</v>
      </c>
      <c r="B164" s="131" t="s">
        <v>28</v>
      </c>
      <c r="C164" s="132" t="s">
        <v>336</v>
      </c>
      <c r="D164" s="133" t="s">
        <v>294</v>
      </c>
      <c r="E164" s="145" t="s">
        <v>32</v>
      </c>
      <c r="F164" s="135">
        <v>30</v>
      </c>
      <c r="G164" s="135">
        <v>421.26</v>
      </c>
      <c r="H164" s="135">
        <f t="shared" si="14"/>
        <v>507.62</v>
      </c>
      <c r="I164" s="135">
        <f t="shared" si="15"/>
        <v>15228.6</v>
      </c>
      <c r="K164" s="172"/>
      <c r="L164" s="137"/>
    </row>
    <row r="165" spans="1:13" s="136" customFormat="1" ht="28.15" customHeight="1">
      <c r="A165" s="130" t="s">
        <v>258</v>
      </c>
      <c r="B165" s="131" t="s">
        <v>28</v>
      </c>
      <c r="C165" s="132" t="s">
        <v>327</v>
      </c>
      <c r="D165" s="133" t="s">
        <v>261</v>
      </c>
      <c r="E165" s="145" t="s">
        <v>32</v>
      </c>
      <c r="F165" s="135">
        <v>15</v>
      </c>
      <c r="G165" s="135">
        <v>108.85</v>
      </c>
      <c r="H165" s="135">
        <f t="shared" si="14"/>
        <v>131.16</v>
      </c>
      <c r="I165" s="135">
        <f t="shared" si="15"/>
        <v>1967.4</v>
      </c>
      <c r="K165" s="172"/>
      <c r="L165" s="137"/>
    </row>
    <row r="166" spans="1:13" s="136" customFormat="1" ht="28.15" customHeight="1">
      <c r="A166" s="130" t="s">
        <v>314</v>
      </c>
      <c r="B166" s="131" t="s">
        <v>28</v>
      </c>
      <c r="C166" s="132" t="s">
        <v>328</v>
      </c>
      <c r="D166" s="133" t="s">
        <v>264</v>
      </c>
      <c r="E166" s="145" t="s">
        <v>32</v>
      </c>
      <c r="F166" s="135">
        <v>20</v>
      </c>
      <c r="G166" s="135">
        <v>136.4</v>
      </c>
      <c r="H166" s="135">
        <f t="shared" si="14"/>
        <v>164.36</v>
      </c>
      <c r="I166" s="135">
        <f t="shared" si="15"/>
        <v>3287.2</v>
      </c>
      <c r="K166" s="172"/>
      <c r="L166" s="137"/>
    </row>
    <row r="167" spans="1:13" s="136" customFormat="1" ht="78.599999999999994" customHeight="1">
      <c r="A167" s="130" t="s">
        <v>260</v>
      </c>
      <c r="B167" s="131" t="s">
        <v>29</v>
      </c>
      <c r="C167" s="132">
        <v>105296</v>
      </c>
      <c r="D167" s="133" t="s">
        <v>96</v>
      </c>
      <c r="E167" s="134" t="s">
        <v>58</v>
      </c>
      <c r="F167" s="135">
        <v>30</v>
      </c>
      <c r="G167" s="135">
        <v>191.32</v>
      </c>
      <c r="H167" s="135">
        <f t="shared" si="14"/>
        <v>230.54</v>
      </c>
      <c r="I167" s="135">
        <f t="shared" si="15"/>
        <v>6916.2</v>
      </c>
      <c r="K167" s="172"/>
      <c r="L167" s="137"/>
    </row>
    <row r="168" spans="1:13" s="136" customFormat="1" ht="58.15" customHeight="1">
      <c r="A168" s="130" t="s">
        <v>262</v>
      </c>
      <c r="B168" s="131" t="s">
        <v>29</v>
      </c>
      <c r="C168" s="132">
        <v>89512</v>
      </c>
      <c r="D168" s="133" t="s">
        <v>152</v>
      </c>
      <c r="E168" s="134" t="s">
        <v>57</v>
      </c>
      <c r="F168" s="135">
        <v>350</v>
      </c>
      <c r="G168" s="135">
        <v>45.01</v>
      </c>
      <c r="H168" s="135">
        <f t="shared" si="14"/>
        <v>54.24</v>
      </c>
      <c r="I168" s="135">
        <f t="shared" si="15"/>
        <v>18984</v>
      </c>
      <c r="K168" s="172"/>
      <c r="L168" s="137"/>
    </row>
    <row r="169" spans="1:13" s="136" customFormat="1" ht="58.15" customHeight="1">
      <c r="A169" s="130" t="s">
        <v>263</v>
      </c>
      <c r="B169" s="131" t="s">
        <v>29</v>
      </c>
      <c r="C169" s="132">
        <v>89576</v>
      </c>
      <c r="D169" s="133" t="s">
        <v>153</v>
      </c>
      <c r="E169" s="134" t="s">
        <v>57</v>
      </c>
      <c r="F169" s="135">
        <v>200</v>
      </c>
      <c r="G169" s="135">
        <v>22.01</v>
      </c>
      <c r="H169" s="135">
        <f t="shared" si="14"/>
        <v>26.52</v>
      </c>
      <c r="I169" s="135">
        <f t="shared" si="15"/>
        <v>5304</v>
      </c>
      <c r="K169" s="172"/>
      <c r="L169" s="137"/>
    </row>
    <row r="170" spans="1:13" s="136" customFormat="1" ht="58.15" customHeight="1">
      <c r="A170" s="130" t="s">
        <v>265</v>
      </c>
      <c r="B170" s="131" t="s">
        <v>29</v>
      </c>
      <c r="C170" s="132">
        <v>89581</v>
      </c>
      <c r="D170" s="133" t="s">
        <v>154</v>
      </c>
      <c r="E170" s="134" t="s">
        <v>58</v>
      </c>
      <c r="F170" s="135">
        <v>20</v>
      </c>
      <c r="G170" s="135">
        <v>32.090000000000003</v>
      </c>
      <c r="H170" s="135">
        <f t="shared" si="14"/>
        <v>38.67</v>
      </c>
      <c r="I170" s="135">
        <f t="shared" si="15"/>
        <v>773.4</v>
      </c>
      <c r="K170" s="172"/>
      <c r="L170" s="137"/>
    </row>
    <row r="171" spans="1:13" s="136" customFormat="1" ht="58.15" customHeight="1">
      <c r="A171" s="130" t="s">
        <v>266</v>
      </c>
      <c r="B171" s="131" t="s">
        <v>29</v>
      </c>
      <c r="C171" s="132">
        <v>102118</v>
      </c>
      <c r="D171" s="133" t="s">
        <v>166</v>
      </c>
      <c r="E171" s="134" t="s">
        <v>58</v>
      </c>
      <c r="F171" s="135">
        <v>1</v>
      </c>
      <c r="G171" s="135">
        <v>1805.08</v>
      </c>
      <c r="H171" s="135">
        <f t="shared" si="14"/>
        <v>2175.12</v>
      </c>
      <c r="I171" s="135">
        <f t="shared" si="15"/>
        <v>2175.12</v>
      </c>
      <c r="K171" s="172"/>
      <c r="L171" s="137"/>
    </row>
    <row r="172" spans="1:13" s="136" customFormat="1" ht="58.15" customHeight="1">
      <c r="A172" s="130" t="s">
        <v>275</v>
      </c>
      <c r="B172" s="131" t="s">
        <v>29</v>
      </c>
      <c r="C172" s="132">
        <v>100858</v>
      </c>
      <c r="D172" s="133" t="s">
        <v>161</v>
      </c>
      <c r="E172" s="134" t="s">
        <v>58</v>
      </c>
      <c r="F172" s="135">
        <v>2</v>
      </c>
      <c r="G172" s="135">
        <v>771.89</v>
      </c>
      <c r="H172" s="135">
        <f t="shared" si="14"/>
        <v>930.13</v>
      </c>
      <c r="I172" s="135">
        <f t="shared" si="15"/>
        <v>1860.26</v>
      </c>
      <c r="K172" s="172"/>
      <c r="L172" s="137"/>
    </row>
    <row r="173" spans="1:13" s="47" customFormat="1" ht="49.15" customHeight="1">
      <c r="A173" s="130" t="s">
        <v>276</v>
      </c>
      <c r="B173" s="72" t="s">
        <v>29</v>
      </c>
      <c r="C173" s="73">
        <v>102617</v>
      </c>
      <c r="D173" s="74" t="s">
        <v>156</v>
      </c>
      <c r="E173" s="76" t="s">
        <v>58</v>
      </c>
      <c r="F173" s="77">
        <v>1</v>
      </c>
      <c r="G173" s="77">
        <v>3215.13</v>
      </c>
      <c r="H173" s="77">
        <f t="shared" si="14"/>
        <v>3874.23</v>
      </c>
      <c r="I173" s="77">
        <f t="shared" si="15"/>
        <v>3874.23</v>
      </c>
      <c r="K173" s="172"/>
      <c r="L173" s="137"/>
      <c r="M173" s="136"/>
    </row>
    <row r="174" spans="1:13" s="47" customFormat="1" ht="61.9" customHeight="1">
      <c r="A174" s="130" t="s">
        <v>474</v>
      </c>
      <c r="B174" s="72" t="s">
        <v>29</v>
      </c>
      <c r="C174" s="73">
        <v>86936</v>
      </c>
      <c r="D174" s="74" t="s">
        <v>158</v>
      </c>
      <c r="E174" s="76" t="s">
        <v>58</v>
      </c>
      <c r="F174" s="77">
        <v>6</v>
      </c>
      <c r="G174" s="77">
        <v>597.29</v>
      </c>
      <c r="H174" s="77">
        <f t="shared" si="14"/>
        <v>719.73</v>
      </c>
      <c r="I174" s="77">
        <f t="shared" si="15"/>
        <v>4318.38</v>
      </c>
      <c r="K174" s="172"/>
      <c r="L174" s="137"/>
      <c r="M174" s="136"/>
    </row>
    <row r="175" spans="1:13" s="47" customFormat="1" ht="16.899999999999999" customHeight="1">
      <c r="A175" s="130" t="s">
        <v>475</v>
      </c>
      <c r="B175" s="72" t="s">
        <v>28</v>
      </c>
      <c r="C175" s="73">
        <v>15</v>
      </c>
      <c r="D175" s="74" t="s">
        <v>386</v>
      </c>
      <c r="E175" s="75" t="s">
        <v>97</v>
      </c>
      <c r="F175" s="77">
        <v>15</v>
      </c>
      <c r="G175" s="77">
        <v>1263.7199999999998</v>
      </c>
      <c r="H175" s="77">
        <f t="shared" si="14"/>
        <v>1522.78</v>
      </c>
      <c r="I175" s="77">
        <f t="shared" si="15"/>
        <v>22841.7</v>
      </c>
      <c r="K175" s="172"/>
      <c r="L175" s="137"/>
      <c r="M175" s="136"/>
    </row>
    <row r="176" spans="1:13" s="47" customFormat="1" ht="37.15" customHeight="1">
      <c r="A176" s="130" t="s">
        <v>476</v>
      </c>
      <c r="B176" s="72" t="s">
        <v>28</v>
      </c>
      <c r="C176" s="73">
        <v>16</v>
      </c>
      <c r="D176" s="74" t="s">
        <v>387</v>
      </c>
      <c r="E176" s="75" t="s">
        <v>57</v>
      </c>
      <c r="F176" s="77">
        <v>10</v>
      </c>
      <c r="G176" s="77">
        <v>158.22</v>
      </c>
      <c r="H176" s="77">
        <f t="shared" si="14"/>
        <v>190.66</v>
      </c>
      <c r="I176" s="77">
        <f t="shared" si="15"/>
        <v>1906.6</v>
      </c>
      <c r="K176" s="172"/>
      <c r="L176" s="137"/>
      <c r="M176" s="136"/>
    </row>
    <row r="177" spans="1:13" s="47" customFormat="1" ht="28.15" customHeight="1">
      <c r="A177" s="130" t="s">
        <v>477</v>
      </c>
      <c r="B177" s="72" t="s">
        <v>218</v>
      </c>
      <c r="C177" s="73" t="s">
        <v>388</v>
      </c>
      <c r="D177" s="74" t="s">
        <v>389</v>
      </c>
      <c r="E177" s="75" t="s">
        <v>58</v>
      </c>
      <c r="F177" s="77">
        <v>2</v>
      </c>
      <c r="G177" s="77">
        <v>382.97</v>
      </c>
      <c r="H177" s="77">
        <f t="shared" si="14"/>
        <v>461.48</v>
      </c>
      <c r="I177" s="77">
        <f t="shared" si="15"/>
        <v>922.96</v>
      </c>
      <c r="K177" s="172"/>
      <c r="L177" s="137"/>
      <c r="M177" s="136"/>
    </row>
    <row r="178" spans="1:13" s="47" customFormat="1" ht="28.15" customHeight="1">
      <c r="A178" s="130" t="s">
        <v>478</v>
      </c>
      <c r="B178" s="72" t="s">
        <v>218</v>
      </c>
      <c r="C178" s="73" t="s">
        <v>419</v>
      </c>
      <c r="D178" s="74" t="s">
        <v>420</v>
      </c>
      <c r="E178" s="75" t="s">
        <v>58</v>
      </c>
      <c r="F178" s="77">
        <v>15</v>
      </c>
      <c r="G178" s="77">
        <v>141.21</v>
      </c>
      <c r="H178" s="77">
        <f t="shared" si="14"/>
        <v>170.16</v>
      </c>
      <c r="I178" s="77">
        <f t="shared" si="15"/>
        <v>2552.4</v>
      </c>
      <c r="K178" s="172"/>
      <c r="L178" s="137"/>
      <c r="M178" s="136"/>
    </row>
    <row r="179" spans="1:13" s="47" customFormat="1" ht="111.75" customHeight="1">
      <c r="A179" s="130" t="s">
        <v>479</v>
      </c>
      <c r="B179" s="72" t="s">
        <v>28</v>
      </c>
      <c r="C179" s="73" t="s">
        <v>484</v>
      </c>
      <c r="D179" s="78" t="s">
        <v>421</v>
      </c>
      <c r="E179" s="75" t="s">
        <v>58</v>
      </c>
      <c r="F179" s="77">
        <v>4</v>
      </c>
      <c r="G179" s="77">
        <v>3400.2</v>
      </c>
      <c r="H179" s="77">
        <f t="shared" si="14"/>
        <v>4097.24</v>
      </c>
      <c r="I179" s="77">
        <f t="shared" si="15"/>
        <v>16388.96</v>
      </c>
      <c r="K179" s="172"/>
      <c r="L179" s="137"/>
      <c r="M179" s="136"/>
    </row>
    <row r="180" spans="1:13" s="128" customFormat="1">
      <c r="A180" s="122" t="s">
        <v>69</v>
      </c>
      <c r="B180" s="123"/>
      <c r="C180" s="123"/>
      <c r="D180" s="124" t="s">
        <v>73</v>
      </c>
      <c r="E180" s="125"/>
      <c r="F180" s="127"/>
      <c r="G180" s="127"/>
      <c r="H180" s="127"/>
      <c r="I180" s="126">
        <f>SUM(I181:I190)</f>
        <v>331003.43000000005</v>
      </c>
      <c r="K180" s="172"/>
      <c r="L180" s="137"/>
      <c r="M180" s="136"/>
    </row>
    <row r="181" spans="1:13" s="149" customFormat="1" ht="22.5">
      <c r="A181" s="130" t="s">
        <v>70</v>
      </c>
      <c r="B181" s="131" t="s">
        <v>29</v>
      </c>
      <c r="C181" s="132">
        <v>88485</v>
      </c>
      <c r="D181" s="133" t="s">
        <v>171</v>
      </c>
      <c r="E181" s="134" t="s">
        <v>97</v>
      </c>
      <c r="F181" s="135">
        <v>1934.8899999999996</v>
      </c>
      <c r="G181" s="135">
        <v>4.79</v>
      </c>
      <c r="H181" s="135">
        <f t="shared" ref="H181:H190" si="16">ROUND(G181*(1+$L$4),2)</f>
        <v>5.77</v>
      </c>
      <c r="I181" s="135">
        <f t="shared" ref="I181:I190" si="17">TRUNC(F181*H181,2)</f>
        <v>11164.31</v>
      </c>
      <c r="K181" s="172"/>
      <c r="L181" s="137"/>
      <c r="M181" s="136"/>
    </row>
    <row r="182" spans="1:13" s="149" customFormat="1" ht="41.1" customHeight="1">
      <c r="A182" s="130" t="s">
        <v>71</v>
      </c>
      <c r="B182" s="131" t="s">
        <v>29</v>
      </c>
      <c r="C182" s="132">
        <v>88489</v>
      </c>
      <c r="D182" s="133" t="s">
        <v>77</v>
      </c>
      <c r="E182" s="134" t="s">
        <v>97</v>
      </c>
      <c r="F182" s="135">
        <v>4025.8900000000003</v>
      </c>
      <c r="G182" s="135">
        <v>15.12</v>
      </c>
      <c r="H182" s="135">
        <f t="shared" si="16"/>
        <v>18.22</v>
      </c>
      <c r="I182" s="135">
        <f t="shared" si="17"/>
        <v>73351.710000000006</v>
      </c>
      <c r="K182" s="172"/>
      <c r="L182" s="137"/>
      <c r="M182" s="136"/>
    </row>
    <row r="183" spans="1:13" s="136" customFormat="1" ht="39.75" customHeight="1">
      <c r="A183" s="130" t="s">
        <v>72</v>
      </c>
      <c r="B183" s="131" t="s">
        <v>29</v>
      </c>
      <c r="C183" s="132">
        <v>96130</v>
      </c>
      <c r="D183" s="133" t="s">
        <v>76</v>
      </c>
      <c r="E183" s="134" t="s">
        <v>97</v>
      </c>
      <c r="F183" s="135">
        <v>2478</v>
      </c>
      <c r="G183" s="135">
        <v>19.09</v>
      </c>
      <c r="H183" s="135">
        <f t="shared" si="16"/>
        <v>23</v>
      </c>
      <c r="I183" s="135">
        <f t="shared" si="17"/>
        <v>56994</v>
      </c>
      <c r="K183" s="172"/>
      <c r="L183" s="137"/>
    </row>
    <row r="184" spans="1:13" s="136" customFormat="1" ht="51.75" customHeight="1">
      <c r="A184" s="130" t="s">
        <v>315</v>
      </c>
      <c r="B184" s="131" t="s">
        <v>29</v>
      </c>
      <c r="C184" s="132">
        <v>102494</v>
      </c>
      <c r="D184" s="133" t="s">
        <v>175</v>
      </c>
      <c r="E184" s="134" t="s">
        <v>97</v>
      </c>
      <c r="F184" s="135">
        <v>570</v>
      </c>
      <c r="G184" s="135">
        <v>81.09</v>
      </c>
      <c r="H184" s="135">
        <f t="shared" si="16"/>
        <v>97.71</v>
      </c>
      <c r="I184" s="135">
        <f t="shared" si="17"/>
        <v>55694.7</v>
      </c>
      <c r="K184" s="172"/>
      <c r="L184" s="137"/>
    </row>
    <row r="185" spans="1:13" s="136" customFormat="1" ht="75.599999999999994" customHeight="1">
      <c r="A185" s="130" t="s">
        <v>253</v>
      </c>
      <c r="B185" s="131" t="s">
        <v>29</v>
      </c>
      <c r="C185" s="132">
        <v>100743</v>
      </c>
      <c r="D185" s="133" t="s">
        <v>289</v>
      </c>
      <c r="E185" s="134" t="s">
        <v>97</v>
      </c>
      <c r="F185" s="135">
        <v>500</v>
      </c>
      <c r="G185" s="135">
        <v>13.74</v>
      </c>
      <c r="H185" s="135">
        <f t="shared" si="16"/>
        <v>16.559999999999999</v>
      </c>
      <c r="I185" s="135">
        <f t="shared" si="17"/>
        <v>8280</v>
      </c>
      <c r="K185" s="172"/>
      <c r="L185" s="137"/>
    </row>
    <row r="186" spans="1:13" s="136" customFormat="1" ht="51" customHeight="1">
      <c r="A186" s="130" t="s">
        <v>316</v>
      </c>
      <c r="B186" s="131" t="s">
        <v>29</v>
      </c>
      <c r="C186" s="132">
        <v>88488</v>
      </c>
      <c r="D186" s="133" t="s">
        <v>172</v>
      </c>
      <c r="E186" s="134" t="s">
        <v>97</v>
      </c>
      <c r="F186" s="135">
        <v>1410.52</v>
      </c>
      <c r="G186" s="135">
        <v>17.649999999999999</v>
      </c>
      <c r="H186" s="135">
        <f t="shared" si="16"/>
        <v>21.27</v>
      </c>
      <c r="I186" s="135">
        <f t="shared" si="17"/>
        <v>30001.759999999998</v>
      </c>
      <c r="K186" s="172"/>
      <c r="L186" s="137"/>
    </row>
    <row r="187" spans="1:13" s="136" customFormat="1" ht="36.6" customHeight="1">
      <c r="A187" s="130" t="s">
        <v>267</v>
      </c>
      <c r="B187" s="131" t="s">
        <v>29</v>
      </c>
      <c r="C187" s="132">
        <v>88484</v>
      </c>
      <c r="D187" s="133" t="s">
        <v>170</v>
      </c>
      <c r="E187" s="134" t="s">
        <v>97</v>
      </c>
      <c r="F187" s="135">
        <v>1410.52</v>
      </c>
      <c r="G187" s="135">
        <v>5.83</v>
      </c>
      <c r="H187" s="135">
        <f t="shared" si="16"/>
        <v>7.03</v>
      </c>
      <c r="I187" s="135">
        <f t="shared" si="17"/>
        <v>9915.9500000000007</v>
      </c>
      <c r="K187" s="172"/>
      <c r="L187" s="137"/>
    </row>
    <row r="188" spans="1:13" s="136" customFormat="1" ht="43.5" customHeight="1">
      <c r="A188" s="130" t="s">
        <v>317</v>
      </c>
      <c r="B188" s="131" t="s">
        <v>29</v>
      </c>
      <c r="C188" s="132">
        <v>88496</v>
      </c>
      <c r="D188" s="133" t="s">
        <v>173</v>
      </c>
      <c r="E188" s="134" t="s">
        <v>97</v>
      </c>
      <c r="F188" s="135">
        <v>1410.52</v>
      </c>
      <c r="G188" s="135">
        <v>33.090000000000003</v>
      </c>
      <c r="H188" s="135">
        <f t="shared" si="16"/>
        <v>39.869999999999997</v>
      </c>
      <c r="I188" s="135">
        <f t="shared" si="17"/>
        <v>56237.43</v>
      </c>
      <c r="K188" s="172"/>
      <c r="L188" s="137"/>
    </row>
    <row r="189" spans="1:13" s="47" customFormat="1" ht="37.15" customHeight="1">
      <c r="A189" s="71" t="s">
        <v>461</v>
      </c>
      <c r="B189" s="72" t="s">
        <v>29</v>
      </c>
      <c r="C189" s="73">
        <v>88497</v>
      </c>
      <c r="D189" s="74" t="s">
        <v>174</v>
      </c>
      <c r="E189" s="76" t="s">
        <v>97</v>
      </c>
      <c r="F189" s="77">
        <v>1087.8899999999996</v>
      </c>
      <c r="G189" s="77">
        <v>18.02</v>
      </c>
      <c r="H189" s="77">
        <f t="shared" si="16"/>
        <v>21.71</v>
      </c>
      <c r="I189" s="77">
        <f t="shared" si="17"/>
        <v>23618.09</v>
      </c>
      <c r="K189" s="172"/>
      <c r="L189" s="137"/>
      <c r="M189" s="136"/>
    </row>
    <row r="190" spans="1:13" s="47" customFormat="1" ht="59.65" customHeight="1">
      <c r="A190" s="71" t="s">
        <v>462</v>
      </c>
      <c r="B190" s="72" t="s">
        <v>417</v>
      </c>
      <c r="C190" s="73">
        <v>2407980</v>
      </c>
      <c r="D190" s="74" t="s">
        <v>418</v>
      </c>
      <c r="E190" s="75" t="s">
        <v>97</v>
      </c>
      <c r="F190" s="77">
        <v>346.74</v>
      </c>
      <c r="G190" s="77">
        <v>13.75</v>
      </c>
      <c r="H190" s="77">
        <f t="shared" si="16"/>
        <v>16.57</v>
      </c>
      <c r="I190" s="77">
        <f t="shared" si="17"/>
        <v>5745.48</v>
      </c>
      <c r="K190" s="172"/>
      <c r="L190" s="137"/>
      <c r="M190" s="136"/>
    </row>
    <row r="191" spans="1:13" s="128" customFormat="1">
      <c r="A191" s="122" t="s">
        <v>220</v>
      </c>
      <c r="B191" s="123"/>
      <c r="C191" s="123"/>
      <c r="D191" s="124" t="s">
        <v>219</v>
      </c>
      <c r="E191" s="125"/>
      <c r="F191" s="127"/>
      <c r="G191" s="127"/>
      <c r="H191" s="127"/>
      <c r="I191" s="126">
        <f>SUM(I192:I208)</f>
        <v>249350.21000000002</v>
      </c>
      <c r="K191" s="172"/>
      <c r="L191" s="137"/>
      <c r="M191" s="136"/>
    </row>
    <row r="192" spans="1:13" s="136" customFormat="1" ht="84" customHeight="1">
      <c r="A192" s="130" t="s">
        <v>222</v>
      </c>
      <c r="B192" s="131" t="s">
        <v>29</v>
      </c>
      <c r="C192" s="132">
        <v>91341</v>
      </c>
      <c r="D192" s="74" t="s">
        <v>109</v>
      </c>
      <c r="E192" s="134" t="s">
        <v>97</v>
      </c>
      <c r="F192" s="135">
        <v>17.64</v>
      </c>
      <c r="G192" s="135">
        <v>609.44000000000005</v>
      </c>
      <c r="H192" s="135">
        <f t="shared" ref="H192:H208" si="18">ROUND(G192*(1+$L$4),2)</f>
        <v>734.38</v>
      </c>
      <c r="I192" s="135">
        <f t="shared" ref="I192:I208" si="19">TRUNC(F192*H192,2)</f>
        <v>12954.46</v>
      </c>
      <c r="K192" s="172"/>
      <c r="L192" s="137"/>
    </row>
    <row r="193" spans="1:13" s="136" customFormat="1" ht="24" customHeight="1">
      <c r="A193" s="130" t="s">
        <v>224</v>
      </c>
      <c r="B193" s="131" t="s">
        <v>218</v>
      </c>
      <c r="C193" s="132" t="s">
        <v>295</v>
      </c>
      <c r="D193" s="74" t="s">
        <v>296</v>
      </c>
      <c r="E193" s="145" t="s">
        <v>58</v>
      </c>
      <c r="F193" s="135">
        <v>42</v>
      </c>
      <c r="G193" s="135">
        <v>29.76</v>
      </c>
      <c r="H193" s="135">
        <f t="shared" si="18"/>
        <v>35.86</v>
      </c>
      <c r="I193" s="135">
        <f t="shared" si="19"/>
        <v>1506.12</v>
      </c>
      <c r="K193" s="172"/>
      <c r="L193" s="137"/>
    </row>
    <row r="194" spans="1:13" s="136" customFormat="1" ht="22.35" customHeight="1">
      <c r="A194" s="130" t="s">
        <v>248</v>
      </c>
      <c r="B194" s="131" t="s">
        <v>28</v>
      </c>
      <c r="C194" s="132" t="s">
        <v>344</v>
      </c>
      <c r="D194" s="74" t="s">
        <v>297</v>
      </c>
      <c r="E194" s="145" t="s">
        <v>97</v>
      </c>
      <c r="F194" s="135">
        <v>83.93</v>
      </c>
      <c r="G194" s="135">
        <v>326.11</v>
      </c>
      <c r="H194" s="135">
        <f t="shared" si="18"/>
        <v>392.96</v>
      </c>
      <c r="I194" s="135">
        <f t="shared" si="19"/>
        <v>32981.129999999997</v>
      </c>
      <c r="K194" s="172"/>
      <c r="L194" s="137"/>
    </row>
    <row r="195" spans="1:13" s="136" customFormat="1" ht="73.5" customHeight="1">
      <c r="A195" s="130" t="s">
        <v>249</v>
      </c>
      <c r="B195" s="131" t="s">
        <v>29</v>
      </c>
      <c r="C195" s="131">
        <v>90830</v>
      </c>
      <c r="D195" s="74" t="s">
        <v>103</v>
      </c>
      <c r="E195" s="134" t="s">
        <v>58</v>
      </c>
      <c r="F195" s="135">
        <v>20</v>
      </c>
      <c r="G195" s="135">
        <v>207.59</v>
      </c>
      <c r="H195" s="135">
        <f t="shared" si="18"/>
        <v>250.15</v>
      </c>
      <c r="I195" s="135">
        <f t="shared" si="19"/>
        <v>5003</v>
      </c>
      <c r="K195" s="172"/>
      <c r="L195" s="137"/>
    </row>
    <row r="196" spans="1:13" s="136" customFormat="1" ht="95.1" customHeight="1">
      <c r="A196" s="130" t="s">
        <v>250</v>
      </c>
      <c r="B196" s="131" t="s">
        <v>218</v>
      </c>
      <c r="C196" s="131" t="s">
        <v>298</v>
      </c>
      <c r="D196" s="74" t="s">
        <v>299</v>
      </c>
      <c r="E196" s="145" t="s">
        <v>97</v>
      </c>
      <c r="F196" s="135">
        <v>115</v>
      </c>
      <c r="G196" s="135">
        <v>135.56</v>
      </c>
      <c r="H196" s="135">
        <f t="shared" si="18"/>
        <v>163.35</v>
      </c>
      <c r="I196" s="135">
        <f t="shared" si="19"/>
        <v>18785.25</v>
      </c>
      <c r="K196" s="172"/>
      <c r="L196" s="137"/>
    </row>
    <row r="197" spans="1:13" s="136" customFormat="1" ht="25.35" customHeight="1">
      <c r="A197" s="130" t="s">
        <v>318</v>
      </c>
      <c r="B197" s="131" t="s">
        <v>29</v>
      </c>
      <c r="C197" s="131">
        <v>100874</v>
      </c>
      <c r="D197" s="74" t="s">
        <v>162</v>
      </c>
      <c r="E197" s="134" t="s">
        <v>58</v>
      </c>
      <c r="F197" s="135">
        <v>3</v>
      </c>
      <c r="G197" s="135">
        <v>334.19</v>
      </c>
      <c r="H197" s="135">
        <f t="shared" si="18"/>
        <v>402.7</v>
      </c>
      <c r="I197" s="135">
        <f t="shared" si="19"/>
        <v>1208.0999999999999</v>
      </c>
      <c r="K197" s="172"/>
      <c r="L197" s="137"/>
    </row>
    <row r="198" spans="1:13" s="47" customFormat="1" ht="84" customHeight="1">
      <c r="A198" s="71" t="s">
        <v>412</v>
      </c>
      <c r="B198" s="72" t="s">
        <v>29</v>
      </c>
      <c r="C198" s="73">
        <v>90843</v>
      </c>
      <c r="D198" s="74" t="s">
        <v>105</v>
      </c>
      <c r="E198" s="134" t="s">
        <v>58</v>
      </c>
      <c r="F198" s="77">
        <v>41</v>
      </c>
      <c r="G198" s="77">
        <v>1123.1199999999999</v>
      </c>
      <c r="H198" s="77">
        <f t="shared" si="18"/>
        <v>1353.36</v>
      </c>
      <c r="I198" s="77">
        <f t="shared" si="19"/>
        <v>55487.76</v>
      </c>
      <c r="K198" s="172"/>
      <c r="L198" s="137"/>
      <c r="M198" s="136"/>
    </row>
    <row r="199" spans="1:13" s="47" customFormat="1" ht="84" customHeight="1">
      <c r="A199" s="71" t="s">
        <v>413</v>
      </c>
      <c r="B199" s="72" t="s">
        <v>29</v>
      </c>
      <c r="C199" s="73">
        <v>90842</v>
      </c>
      <c r="D199" s="74" t="s">
        <v>104</v>
      </c>
      <c r="E199" s="76" t="s">
        <v>58</v>
      </c>
      <c r="F199" s="77">
        <v>1</v>
      </c>
      <c r="G199" s="77">
        <v>1071.6400000000001</v>
      </c>
      <c r="H199" s="77">
        <f t="shared" si="18"/>
        <v>1291.33</v>
      </c>
      <c r="I199" s="77">
        <f t="shared" si="19"/>
        <v>1291.33</v>
      </c>
      <c r="K199" s="172"/>
      <c r="L199" s="137"/>
      <c r="M199" s="136"/>
    </row>
    <row r="200" spans="1:13" s="47" customFormat="1" ht="44.25" customHeight="1">
      <c r="A200" s="71" t="s">
        <v>414</v>
      </c>
      <c r="B200" s="72" t="s">
        <v>29</v>
      </c>
      <c r="C200" s="73">
        <v>90838</v>
      </c>
      <c r="D200" s="74" t="s">
        <v>108</v>
      </c>
      <c r="E200" s="76" t="s">
        <v>58</v>
      </c>
      <c r="F200" s="77">
        <v>4</v>
      </c>
      <c r="G200" s="77">
        <v>1760.56</v>
      </c>
      <c r="H200" s="77">
        <f t="shared" si="18"/>
        <v>2121.4699999999998</v>
      </c>
      <c r="I200" s="77">
        <f t="shared" si="19"/>
        <v>8485.8799999999992</v>
      </c>
      <c r="K200" s="172"/>
      <c r="L200" s="137"/>
      <c r="M200" s="136"/>
    </row>
    <row r="201" spans="1:13" s="47" customFormat="1" ht="44.25" customHeight="1">
      <c r="A201" s="71" t="s">
        <v>415</v>
      </c>
      <c r="B201" s="72" t="s">
        <v>29</v>
      </c>
      <c r="C201" s="73">
        <v>102186</v>
      </c>
      <c r="D201" s="74" t="s">
        <v>213</v>
      </c>
      <c r="E201" s="76" t="s">
        <v>58</v>
      </c>
      <c r="F201" s="77">
        <v>4</v>
      </c>
      <c r="G201" s="77">
        <v>823.25</v>
      </c>
      <c r="H201" s="77">
        <f t="shared" si="18"/>
        <v>992.02</v>
      </c>
      <c r="I201" s="77">
        <f t="shared" si="19"/>
        <v>3968.08</v>
      </c>
      <c r="K201" s="172"/>
      <c r="L201" s="137"/>
      <c r="M201" s="136"/>
    </row>
    <row r="202" spans="1:13" s="47" customFormat="1" ht="39" customHeight="1">
      <c r="A202" s="71" t="s">
        <v>384</v>
      </c>
      <c r="B202" s="72" t="s">
        <v>29</v>
      </c>
      <c r="C202" s="73">
        <v>100701</v>
      </c>
      <c r="D202" s="74" t="s">
        <v>107</v>
      </c>
      <c r="E202" s="76" t="s">
        <v>97</v>
      </c>
      <c r="F202" s="77">
        <v>10.809999999999999</v>
      </c>
      <c r="G202" s="77">
        <v>823.25</v>
      </c>
      <c r="H202" s="77">
        <f t="shared" si="18"/>
        <v>992.02</v>
      </c>
      <c r="I202" s="77">
        <f t="shared" si="19"/>
        <v>10723.73</v>
      </c>
      <c r="K202" s="172"/>
      <c r="L202" s="137"/>
      <c r="M202" s="136"/>
    </row>
    <row r="203" spans="1:13" s="47" customFormat="1" ht="70.5" customHeight="1">
      <c r="A203" s="71" t="s">
        <v>416</v>
      </c>
      <c r="B203" s="72" t="s">
        <v>29</v>
      </c>
      <c r="C203" s="73">
        <v>90844</v>
      </c>
      <c r="D203" s="74" t="s">
        <v>106</v>
      </c>
      <c r="E203" s="76" t="s">
        <v>58</v>
      </c>
      <c r="F203" s="77">
        <v>10</v>
      </c>
      <c r="G203" s="77">
        <v>823.25</v>
      </c>
      <c r="H203" s="77">
        <f t="shared" si="18"/>
        <v>992.02</v>
      </c>
      <c r="I203" s="77">
        <f t="shared" si="19"/>
        <v>9920.2000000000007</v>
      </c>
      <c r="K203" s="172"/>
      <c r="L203" s="137"/>
      <c r="M203" s="136"/>
    </row>
    <row r="204" spans="1:13" s="16" customFormat="1">
      <c r="A204" s="71" t="s">
        <v>488</v>
      </c>
      <c r="B204" s="72" t="s">
        <v>218</v>
      </c>
      <c r="C204" s="73" t="s">
        <v>489</v>
      </c>
      <c r="D204" s="74" t="s">
        <v>490</v>
      </c>
      <c r="E204" s="75" t="s">
        <v>58</v>
      </c>
      <c r="F204" s="77">
        <v>20</v>
      </c>
      <c r="G204" s="77">
        <v>27.68</v>
      </c>
      <c r="H204" s="77">
        <f t="shared" si="18"/>
        <v>33.35</v>
      </c>
      <c r="I204" s="77">
        <f t="shared" si="19"/>
        <v>667</v>
      </c>
      <c r="K204" s="172"/>
      <c r="L204" s="137"/>
      <c r="M204" s="136"/>
    </row>
    <row r="205" spans="1:13" s="16" customFormat="1" ht="22.5">
      <c r="A205" s="71">
        <v>10.14</v>
      </c>
      <c r="B205" s="72" t="s">
        <v>218</v>
      </c>
      <c r="C205" s="73" t="s">
        <v>491</v>
      </c>
      <c r="D205" s="74" t="s">
        <v>492</v>
      </c>
      <c r="E205" s="75" t="s">
        <v>97</v>
      </c>
      <c r="F205" s="77">
        <v>31.84</v>
      </c>
      <c r="G205" s="77">
        <v>806.73</v>
      </c>
      <c r="H205" s="77">
        <f t="shared" si="18"/>
        <v>972.11</v>
      </c>
      <c r="I205" s="77">
        <f t="shared" si="19"/>
        <v>30951.98</v>
      </c>
      <c r="K205" s="172"/>
      <c r="L205" s="137"/>
      <c r="M205" s="136"/>
    </row>
    <row r="206" spans="1:13" ht="22.5">
      <c r="A206" s="130">
        <v>10.15</v>
      </c>
      <c r="B206" s="131" t="s">
        <v>28</v>
      </c>
      <c r="C206" s="132">
        <v>25</v>
      </c>
      <c r="D206" s="133" t="s">
        <v>493</v>
      </c>
      <c r="E206" s="145" t="s">
        <v>97</v>
      </c>
      <c r="F206" s="135">
        <v>38.450000000000003</v>
      </c>
      <c r="G206" s="135">
        <v>720.00000000000011</v>
      </c>
      <c r="H206" s="135">
        <f t="shared" si="18"/>
        <v>867.6</v>
      </c>
      <c r="I206" s="135">
        <f t="shared" si="19"/>
        <v>33359.22</v>
      </c>
      <c r="K206" s="172"/>
      <c r="L206" s="137"/>
      <c r="M206" s="136"/>
    </row>
    <row r="207" spans="1:13" s="47" customFormat="1" ht="24" customHeight="1">
      <c r="A207" s="71">
        <v>10.16</v>
      </c>
      <c r="B207" s="72" t="s">
        <v>28</v>
      </c>
      <c r="C207" s="73">
        <v>14</v>
      </c>
      <c r="D207" s="133" t="s">
        <v>385</v>
      </c>
      <c r="E207" s="75" t="s">
        <v>97</v>
      </c>
      <c r="F207" s="77">
        <v>120.35</v>
      </c>
      <c r="G207" s="77">
        <v>102.16</v>
      </c>
      <c r="H207" s="77">
        <f t="shared" si="18"/>
        <v>123.1</v>
      </c>
      <c r="I207" s="77">
        <f t="shared" si="19"/>
        <v>14815.08</v>
      </c>
      <c r="K207" s="172"/>
      <c r="L207" s="137"/>
      <c r="M207" s="136"/>
    </row>
    <row r="208" spans="1:13" s="47" customFormat="1" ht="107.65" customHeight="1">
      <c r="A208" s="71">
        <v>10.17</v>
      </c>
      <c r="B208" s="72" t="s">
        <v>29</v>
      </c>
      <c r="C208" s="72">
        <v>94573</v>
      </c>
      <c r="D208" s="74" t="s">
        <v>202</v>
      </c>
      <c r="E208" s="76" t="s">
        <v>97</v>
      </c>
      <c r="F208" s="77">
        <v>13.879999999999999</v>
      </c>
      <c r="G208" s="77">
        <v>432.99</v>
      </c>
      <c r="H208" s="77">
        <f t="shared" si="18"/>
        <v>521.75</v>
      </c>
      <c r="I208" s="77">
        <f t="shared" si="19"/>
        <v>7241.89</v>
      </c>
      <c r="K208" s="172"/>
      <c r="L208" s="137"/>
      <c r="M208" s="136"/>
    </row>
    <row r="209" spans="1:14" s="128" customFormat="1">
      <c r="A209" s="122" t="s">
        <v>280</v>
      </c>
      <c r="B209" s="123"/>
      <c r="C209" s="123"/>
      <c r="D209" s="124" t="s">
        <v>65</v>
      </c>
      <c r="E209" s="125"/>
      <c r="F209" s="127"/>
      <c r="G209" s="127"/>
      <c r="H209" s="127"/>
      <c r="I209" s="126">
        <f>SUM(I210:I212)</f>
        <v>49739.199999999997</v>
      </c>
      <c r="K209" s="172"/>
      <c r="L209" s="137"/>
      <c r="M209" s="136"/>
    </row>
    <row r="210" spans="1:14" s="136" customFormat="1" ht="27.6" customHeight="1">
      <c r="A210" s="130" t="s">
        <v>319</v>
      </c>
      <c r="B210" s="131" t="s">
        <v>29</v>
      </c>
      <c r="C210" s="131">
        <v>105521</v>
      </c>
      <c r="D210" s="133" t="s">
        <v>196</v>
      </c>
      <c r="E210" s="76" t="s">
        <v>97</v>
      </c>
      <c r="F210" s="135">
        <v>1315.4</v>
      </c>
      <c r="G210" s="135">
        <v>3.34</v>
      </c>
      <c r="H210" s="135">
        <f>ROUND(G210*(1+$L$4),2)</f>
        <v>4.0199999999999996</v>
      </c>
      <c r="I210" s="135">
        <f>TRUNC(F210*H210,2)</f>
        <v>5287.9</v>
      </c>
      <c r="K210" s="172"/>
      <c r="L210" s="137"/>
    </row>
    <row r="211" spans="1:14" s="136" customFormat="1" ht="67.349999999999994" customHeight="1">
      <c r="A211" s="130" t="s">
        <v>282</v>
      </c>
      <c r="B211" s="131" t="s">
        <v>29</v>
      </c>
      <c r="C211" s="131">
        <v>98506</v>
      </c>
      <c r="D211" s="133" t="s">
        <v>207</v>
      </c>
      <c r="E211" s="134" t="s">
        <v>58</v>
      </c>
      <c r="F211" s="135">
        <v>20</v>
      </c>
      <c r="G211" s="135">
        <v>1.8</v>
      </c>
      <c r="H211" s="135">
        <f>ROUND(G211*(1+$L$4),2)</f>
        <v>2.17</v>
      </c>
      <c r="I211" s="135">
        <f>TRUNC(F211*H211,2)</f>
        <v>43.4</v>
      </c>
      <c r="K211" s="172"/>
      <c r="L211" s="137"/>
    </row>
    <row r="212" spans="1:14" s="136" customFormat="1" ht="36" customHeight="1">
      <c r="A212" s="130" t="s">
        <v>463</v>
      </c>
      <c r="B212" s="131" t="s">
        <v>29</v>
      </c>
      <c r="C212" s="131">
        <v>103946</v>
      </c>
      <c r="D212" s="133" t="s">
        <v>74</v>
      </c>
      <c r="E212" s="134" t="s">
        <v>97</v>
      </c>
      <c r="F212" s="135">
        <v>1315.4</v>
      </c>
      <c r="G212" s="135">
        <v>28.02</v>
      </c>
      <c r="H212" s="135">
        <f>ROUND(G212*(1+$L$4),2)</f>
        <v>33.76</v>
      </c>
      <c r="I212" s="135">
        <f>TRUNC(F212*H212,2)</f>
        <v>44407.9</v>
      </c>
      <c r="K212" s="172"/>
      <c r="L212" s="137"/>
    </row>
    <row r="213" spans="1:14" s="128" customFormat="1">
      <c r="A213" s="122" t="s">
        <v>281</v>
      </c>
      <c r="B213" s="123"/>
      <c r="C213" s="123"/>
      <c r="D213" s="124" t="s">
        <v>221</v>
      </c>
      <c r="E213" s="125"/>
      <c r="F213" s="127"/>
      <c r="G213" s="127"/>
      <c r="H213" s="127"/>
      <c r="I213" s="126">
        <f>SUM(I214:I225)</f>
        <v>119088.73000000001</v>
      </c>
      <c r="K213" s="172"/>
      <c r="L213" s="137"/>
      <c r="M213" s="136"/>
    </row>
    <row r="214" spans="1:14" s="136" customFormat="1">
      <c r="A214" s="130" t="s">
        <v>320</v>
      </c>
      <c r="B214" s="131" t="s">
        <v>218</v>
      </c>
      <c r="C214" s="131" t="s">
        <v>285</v>
      </c>
      <c r="D214" s="133" t="s">
        <v>286</v>
      </c>
      <c r="E214" s="75" t="s">
        <v>57</v>
      </c>
      <c r="F214" s="135">
        <v>1.8</v>
      </c>
      <c r="G214" s="135">
        <v>199.9</v>
      </c>
      <c r="H214" s="135">
        <f t="shared" ref="H214:H224" si="20">ROUND(G214*(1+$L$4),2)</f>
        <v>240.88</v>
      </c>
      <c r="I214" s="135">
        <f t="shared" ref="I214:I224" si="21">TRUNC(F214*H214,2)</f>
        <v>433.58</v>
      </c>
      <c r="K214" s="172"/>
      <c r="L214" s="137"/>
    </row>
    <row r="215" spans="1:14" s="136" customFormat="1" ht="69" customHeight="1">
      <c r="A215" s="130" t="s">
        <v>283</v>
      </c>
      <c r="B215" s="131" t="s">
        <v>28</v>
      </c>
      <c r="C215" s="132" t="s">
        <v>329</v>
      </c>
      <c r="D215" s="133" t="s">
        <v>279</v>
      </c>
      <c r="E215" s="75" t="s">
        <v>57</v>
      </c>
      <c r="F215" s="135">
        <v>50</v>
      </c>
      <c r="G215" s="135">
        <v>912.04</v>
      </c>
      <c r="H215" s="135">
        <f t="shared" si="20"/>
        <v>1099.01</v>
      </c>
      <c r="I215" s="135">
        <f t="shared" si="21"/>
        <v>54950.5</v>
      </c>
      <c r="K215" s="172"/>
      <c r="L215" s="137"/>
      <c r="N215" s="150" t="e">
        <f>F215+#REF!</f>
        <v>#REF!</v>
      </c>
    </row>
    <row r="216" spans="1:14" s="136" customFormat="1" ht="35.65" customHeight="1">
      <c r="A216" s="130" t="s">
        <v>337</v>
      </c>
      <c r="B216" s="131" t="s">
        <v>29</v>
      </c>
      <c r="C216" s="131">
        <v>102146</v>
      </c>
      <c r="D216" s="133" t="s">
        <v>212</v>
      </c>
      <c r="E216" s="134" t="s">
        <v>97</v>
      </c>
      <c r="F216" s="135">
        <v>4.16</v>
      </c>
      <c r="G216" s="135">
        <v>440.43</v>
      </c>
      <c r="H216" s="135">
        <f t="shared" si="20"/>
        <v>530.72</v>
      </c>
      <c r="I216" s="135">
        <f t="shared" si="21"/>
        <v>2207.79</v>
      </c>
      <c r="K216" s="172"/>
      <c r="L216" s="137"/>
    </row>
    <row r="217" spans="1:14" s="136" customFormat="1" ht="26.65" customHeight="1">
      <c r="A217" s="130" t="s">
        <v>339</v>
      </c>
      <c r="B217" s="131" t="s">
        <v>218</v>
      </c>
      <c r="C217" s="131" t="s">
        <v>340</v>
      </c>
      <c r="D217" s="133" t="s">
        <v>341</v>
      </c>
      <c r="E217" s="145" t="s">
        <v>58</v>
      </c>
      <c r="F217" s="135">
        <v>1</v>
      </c>
      <c r="G217" s="148">
        <v>1115.3599999999999</v>
      </c>
      <c r="H217" s="135">
        <f t="shared" si="20"/>
        <v>1344.01</v>
      </c>
      <c r="I217" s="135">
        <f t="shared" si="21"/>
        <v>1344.01</v>
      </c>
      <c r="K217" s="172"/>
      <c r="L217" s="137"/>
    </row>
    <row r="218" spans="1:14" s="136" customFormat="1" ht="36" customHeight="1">
      <c r="A218" s="130" t="s">
        <v>398</v>
      </c>
      <c r="B218" s="131" t="s">
        <v>29</v>
      </c>
      <c r="C218" s="131">
        <v>101095</v>
      </c>
      <c r="D218" s="133" t="s">
        <v>209</v>
      </c>
      <c r="E218" s="134" t="s">
        <v>57</v>
      </c>
      <c r="F218" s="135">
        <v>36.78</v>
      </c>
      <c r="G218" s="135">
        <v>42.38</v>
      </c>
      <c r="H218" s="135">
        <f t="shared" si="20"/>
        <v>51.07</v>
      </c>
      <c r="I218" s="135">
        <f t="shared" si="21"/>
        <v>1878.35</v>
      </c>
      <c r="K218" s="172"/>
      <c r="L218" s="137"/>
    </row>
    <row r="219" spans="1:14" s="47" customFormat="1" ht="35.65" customHeight="1">
      <c r="A219" s="71" t="s">
        <v>400</v>
      </c>
      <c r="B219" s="72" t="s">
        <v>215</v>
      </c>
      <c r="C219" s="72">
        <v>3223</v>
      </c>
      <c r="D219" s="74" t="s">
        <v>399</v>
      </c>
      <c r="E219" s="75" t="s">
        <v>58</v>
      </c>
      <c r="F219" s="77">
        <v>2</v>
      </c>
      <c r="G219" s="77">
        <v>1061.6199999999999</v>
      </c>
      <c r="H219" s="77">
        <f t="shared" si="20"/>
        <v>1279.25</v>
      </c>
      <c r="I219" s="77">
        <f t="shared" si="21"/>
        <v>2558.5</v>
      </c>
      <c r="K219" s="172"/>
      <c r="L219" s="137"/>
      <c r="M219" s="136"/>
    </row>
    <row r="220" spans="1:14" s="47" customFormat="1" ht="38.65" customHeight="1">
      <c r="A220" s="71" t="s">
        <v>403</v>
      </c>
      <c r="B220" s="72" t="s">
        <v>218</v>
      </c>
      <c r="C220" s="72" t="s">
        <v>401</v>
      </c>
      <c r="D220" s="74" t="s">
        <v>402</v>
      </c>
      <c r="E220" s="75" t="s">
        <v>58</v>
      </c>
      <c r="F220" s="77">
        <v>4</v>
      </c>
      <c r="G220" s="77">
        <v>978.9</v>
      </c>
      <c r="H220" s="77">
        <f t="shared" si="20"/>
        <v>1179.57</v>
      </c>
      <c r="I220" s="77">
        <f t="shared" si="21"/>
        <v>4718.28</v>
      </c>
      <c r="K220" s="172"/>
      <c r="L220" s="137"/>
      <c r="M220" s="136"/>
    </row>
    <row r="221" spans="1:14" s="47" customFormat="1" ht="20.65" customHeight="1">
      <c r="A221" s="71" t="s">
        <v>405</v>
      </c>
      <c r="B221" s="72" t="s">
        <v>215</v>
      </c>
      <c r="C221" s="72">
        <v>2406</v>
      </c>
      <c r="D221" s="74" t="s">
        <v>404</v>
      </c>
      <c r="E221" s="75" t="s">
        <v>58</v>
      </c>
      <c r="F221" s="77">
        <v>4</v>
      </c>
      <c r="G221" s="77">
        <v>2830</v>
      </c>
      <c r="H221" s="77">
        <f t="shared" si="20"/>
        <v>3410.15</v>
      </c>
      <c r="I221" s="77">
        <f t="shared" si="21"/>
        <v>13640.6</v>
      </c>
      <c r="K221" s="172"/>
      <c r="L221" s="137"/>
      <c r="M221" s="136"/>
    </row>
    <row r="222" spans="1:14" s="47" customFormat="1" ht="34.5" customHeight="1">
      <c r="A222" s="71" t="s">
        <v>407</v>
      </c>
      <c r="B222" s="72" t="s">
        <v>28</v>
      </c>
      <c r="C222" s="73">
        <v>20</v>
      </c>
      <c r="D222" s="74" t="s">
        <v>406</v>
      </c>
      <c r="E222" s="75" t="s">
        <v>58</v>
      </c>
      <c r="F222" s="77">
        <v>6</v>
      </c>
      <c r="G222" s="77">
        <v>685.57</v>
      </c>
      <c r="H222" s="77">
        <f t="shared" si="20"/>
        <v>826.11</v>
      </c>
      <c r="I222" s="77">
        <f t="shared" si="21"/>
        <v>4956.66</v>
      </c>
      <c r="K222" s="172"/>
      <c r="L222" s="137"/>
      <c r="M222" s="136"/>
      <c r="N222" s="67" t="e">
        <f>F222+#REF!</f>
        <v>#REF!</v>
      </c>
    </row>
    <row r="223" spans="1:14" s="47" customFormat="1" ht="86.65" customHeight="1">
      <c r="A223" s="71" t="s">
        <v>408</v>
      </c>
      <c r="B223" s="72" t="s">
        <v>28</v>
      </c>
      <c r="C223" s="73" t="s">
        <v>482</v>
      </c>
      <c r="D223" s="74" t="s">
        <v>409</v>
      </c>
      <c r="E223" s="75" t="s">
        <v>58</v>
      </c>
      <c r="F223" s="77">
        <v>2</v>
      </c>
      <c r="G223" s="77">
        <v>4029.86</v>
      </c>
      <c r="H223" s="77">
        <f t="shared" si="20"/>
        <v>4855.9799999999996</v>
      </c>
      <c r="I223" s="77">
        <f t="shared" si="21"/>
        <v>9711.9599999999991</v>
      </c>
      <c r="K223" s="172"/>
      <c r="L223" s="137"/>
      <c r="M223" s="136"/>
      <c r="N223" s="67" t="e">
        <f>F223+#REF!</f>
        <v>#REF!</v>
      </c>
    </row>
    <row r="224" spans="1:14" s="47" customFormat="1" ht="99.6" customHeight="1">
      <c r="A224" s="71" t="s">
        <v>411</v>
      </c>
      <c r="B224" s="72" t="s">
        <v>28</v>
      </c>
      <c r="C224" s="73" t="s">
        <v>483</v>
      </c>
      <c r="D224" s="74" t="s">
        <v>410</v>
      </c>
      <c r="E224" s="75" t="s">
        <v>57</v>
      </c>
      <c r="F224" s="77">
        <v>50</v>
      </c>
      <c r="G224" s="77">
        <v>376.57</v>
      </c>
      <c r="H224" s="77">
        <f t="shared" si="20"/>
        <v>453.77</v>
      </c>
      <c r="I224" s="77">
        <f t="shared" si="21"/>
        <v>22688.5</v>
      </c>
      <c r="K224" s="172"/>
      <c r="L224" s="137"/>
      <c r="M224" s="136"/>
      <c r="N224" s="67" t="e">
        <f>F224+#REF!</f>
        <v>#REF!</v>
      </c>
    </row>
    <row r="225" spans="1:13" s="16" customFormat="1" ht="12" thickBot="1">
      <c r="A225" s="153"/>
      <c r="B225" s="154"/>
      <c r="C225" s="154"/>
      <c r="D225" s="155"/>
      <c r="E225" s="156"/>
      <c r="F225" s="156"/>
      <c r="G225" s="155"/>
      <c r="H225" s="155"/>
      <c r="I225" s="155"/>
      <c r="K225" s="172"/>
      <c r="L225" s="137"/>
      <c r="M225" s="136"/>
    </row>
    <row r="226" spans="1:13" s="16" customFormat="1" ht="29.65" customHeight="1" thickBot="1">
      <c r="A226" s="179" t="s">
        <v>510</v>
      </c>
      <c r="B226" s="180"/>
      <c r="C226" s="180"/>
      <c r="D226" s="180"/>
      <c r="E226" s="180"/>
      <c r="F226" s="180"/>
      <c r="G226" s="177" t="s">
        <v>509</v>
      </c>
      <c r="H226" s="178"/>
      <c r="I226" s="161">
        <f>SUM(I12,I39,I44,I58,I69,I95,I152,I209,I180,I80,I191,I213)</f>
        <v>4737188.1500000013</v>
      </c>
      <c r="K226" s="172"/>
      <c r="L226" s="137"/>
      <c r="M226" s="136"/>
    </row>
    <row r="227" spans="1:13" s="16" customFormat="1">
      <c r="A227" s="157"/>
      <c r="B227" s="158"/>
      <c r="C227" s="158"/>
      <c r="D227" s="159"/>
      <c r="E227" s="160"/>
      <c r="F227" s="160"/>
      <c r="G227" s="159"/>
      <c r="H227" s="159"/>
      <c r="I227" s="159"/>
      <c r="L227" s="48"/>
      <c r="M227" s="37"/>
    </row>
    <row r="228" spans="1:13" s="16" customFormat="1">
      <c r="A228" s="105"/>
      <c r="B228" s="106"/>
      <c r="C228" s="106"/>
      <c r="D228" s="108"/>
      <c r="E228" s="107"/>
      <c r="F228" s="107"/>
      <c r="G228" s="108"/>
      <c r="H228" s="108"/>
      <c r="I228" s="108"/>
      <c r="L228" s="48"/>
      <c r="M228" s="37"/>
    </row>
    <row r="229" spans="1:13" s="16" customFormat="1">
      <c r="A229" s="105"/>
      <c r="B229" s="106"/>
      <c r="C229" s="106"/>
      <c r="D229" s="108"/>
      <c r="E229" s="107"/>
      <c r="F229" s="107"/>
      <c r="G229" s="108"/>
      <c r="H229" s="108"/>
      <c r="I229" s="109">
        <f>I14+I15+I16+I17+I18+I19+I20+I21+I22+I23+I24+I25+I26+I27+I28+I29+I30+I31+I32+I33+I35+I37+I38+I40+I41+I42+I43+I45+I46+I47+I48+I49+I50+I51+I52+I53+I54+I55+I56+I57+I59+I60+I61+I62+I63+I64+I65+I66+I67+I68+I70+I71+I72+I73+I74+I75+I77+I76+I79+I81+I82+I83+I84+I85+I86+I87+I88+I89+I90+I91+I92+I94+I96+I97+I98+I99+I100+I101+I102+I103+I104+I105+I106+I107+I108+I109+I110+I111+I112+I113+I114+I115+I116+I117+I118+I119+I120+I121+I122+I123+I124+I125+I126+I127+I128+I129+I130+I131+I132+I133+I134+I135+I136+I137+I138+I139+I140+I141+I142+I143+I144+I145+I146+I147+I148+I149+I150+I151+I153+I154+I155+I156+I157+I158+I159+I160+I161+I162+I163+I164+I165+I166+I167+I168+I169+I170+I171+I172+I173+I174+I175+I176+I177+I178+I179+I181+I182+I183+I184+I185+I186+I187+I188+I189+I190+I192+I193+I194+I195+I196+I197+I198+I199+I200+I201+I202+I207+I210+I211+I212+I214+I215+I216+I217+I218+I219+I220+I221+I222+I223+I224+I93+I203+I204+I205+I206+I208+I34+I78</f>
        <v>4737188.1500000013</v>
      </c>
      <c r="K229" s="87">
        <f>I229-I37-I38</f>
        <v>4635935.0300000012</v>
      </c>
    </row>
    <row r="230" spans="1:13" s="16" customFormat="1">
      <c r="A230" s="105"/>
      <c r="B230" s="106"/>
      <c r="C230" s="106"/>
      <c r="D230" s="108"/>
      <c r="E230" s="107"/>
      <c r="F230" s="107"/>
      <c r="G230" s="108"/>
      <c r="H230" s="108"/>
      <c r="I230" s="108"/>
    </row>
    <row r="231" spans="1:13" s="16" customFormat="1" ht="26.25">
      <c r="A231" s="105"/>
      <c r="B231" s="106"/>
      <c r="C231" s="106"/>
      <c r="D231" s="108"/>
      <c r="E231" s="107"/>
      <c r="F231" s="107"/>
      <c r="G231" s="108"/>
      <c r="H231" s="108"/>
      <c r="I231" s="110" t="str">
        <f>IF(I229=I226,"ok","erro")</f>
        <v>ok</v>
      </c>
    </row>
    <row r="232" spans="1:13" s="16" customFormat="1">
      <c r="A232" s="105"/>
      <c r="B232" s="106"/>
      <c r="C232" s="106"/>
      <c r="D232" s="108"/>
      <c r="E232" s="107"/>
      <c r="F232" s="107"/>
      <c r="G232" s="108"/>
      <c r="H232" s="108"/>
      <c r="I232" s="108"/>
    </row>
    <row r="233" spans="1:13" s="16" customFormat="1">
      <c r="A233" s="105"/>
      <c r="B233" s="106"/>
      <c r="C233" s="106"/>
      <c r="D233" s="108"/>
      <c r="E233" s="107"/>
      <c r="F233" s="107"/>
      <c r="G233" s="108"/>
      <c r="H233" s="108"/>
      <c r="I233" s="108"/>
    </row>
    <row r="234" spans="1:13" s="16" customFormat="1">
      <c r="A234" s="105"/>
      <c r="B234" s="106"/>
      <c r="C234" s="106"/>
      <c r="D234" s="108"/>
      <c r="E234" s="107"/>
      <c r="F234" s="107"/>
      <c r="G234" s="108"/>
      <c r="H234" s="108"/>
      <c r="I234" s="108"/>
    </row>
    <row r="235" spans="1:13" s="16" customFormat="1">
      <c r="A235" s="105"/>
      <c r="B235" s="106"/>
      <c r="C235" s="106"/>
      <c r="D235" s="108"/>
      <c r="E235" s="107"/>
      <c r="F235" s="107"/>
      <c r="G235" s="108"/>
      <c r="H235" s="108"/>
      <c r="I235" s="108"/>
    </row>
    <row r="236" spans="1:13" s="16" customFormat="1">
      <c r="A236" s="105"/>
      <c r="B236" s="106"/>
      <c r="C236" s="106"/>
      <c r="D236" s="108"/>
      <c r="E236" s="107"/>
      <c r="F236" s="107"/>
      <c r="G236" s="108"/>
      <c r="H236" s="108"/>
      <c r="I236" s="108"/>
    </row>
    <row r="237" spans="1:13" s="16" customFormat="1">
      <c r="A237" s="105"/>
      <c r="B237" s="106"/>
      <c r="C237" s="106"/>
      <c r="D237" s="108"/>
      <c r="E237" s="107"/>
      <c r="F237" s="107"/>
      <c r="G237" s="108"/>
      <c r="H237" s="108"/>
      <c r="I237" s="108"/>
    </row>
    <row r="238" spans="1:13" s="16" customFormat="1">
      <c r="A238" s="105"/>
      <c r="B238" s="106"/>
      <c r="C238" s="106"/>
      <c r="D238" s="108"/>
      <c r="E238" s="107"/>
      <c r="F238" s="107"/>
      <c r="G238" s="108"/>
      <c r="H238" s="108"/>
      <c r="I238" s="108"/>
    </row>
    <row r="239" spans="1:13" s="16" customFormat="1">
      <c r="A239" s="105"/>
      <c r="B239" s="106"/>
      <c r="C239" s="106"/>
      <c r="D239" s="108"/>
      <c r="E239" s="107"/>
      <c r="F239" s="107"/>
      <c r="G239" s="108"/>
      <c r="H239" s="108"/>
      <c r="I239" s="108"/>
    </row>
    <row r="240" spans="1:13" s="16" customFormat="1">
      <c r="A240" s="105"/>
      <c r="B240" s="106"/>
      <c r="C240" s="106"/>
      <c r="D240" s="108"/>
      <c r="E240" s="107"/>
      <c r="F240" s="107"/>
      <c r="G240" s="108"/>
      <c r="H240" s="108"/>
      <c r="I240" s="108"/>
    </row>
    <row r="241" spans="1:9" s="16" customFormat="1">
      <c r="A241" s="105"/>
      <c r="B241" s="106"/>
      <c r="C241" s="106"/>
      <c r="D241" s="108"/>
      <c r="E241" s="107"/>
      <c r="F241" s="107"/>
      <c r="G241" s="108"/>
      <c r="H241" s="108"/>
      <c r="I241" s="108"/>
    </row>
    <row r="242" spans="1:9" s="16" customFormat="1">
      <c r="A242" s="105"/>
      <c r="B242" s="106"/>
      <c r="C242" s="106"/>
      <c r="D242" s="108"/>
      <c r="E242" s="107"/>
      <c r="F242" s="107"/>
      <c r="G242" s="108"/>
      <c r="H242" s="108"/>
      <c r="I242" s="108"/>
    </row>
    <row r="243" spans="1:9" s="16" customFormat="1">
      <c r="A243" s="105"/>
      <c r="B243" s="106"/>
      <c r="C243" s="106"/>
      <c r="D243" s="108"/>
      <c r="E243" s="107"/>
      <c r="F243" s="107"/>
      <c r="G243" s="108"/>
      <c r="H243" s="108"/>
      <c r="I243" s="108"/>
    </row>
    <row r="244" spans="1:9" s="16" customFormat="1">
      <c r="A244" s="105"/>
      <c r="B244" s="106"/>
      <c r="C244" s="106"/>
      <c r="D244" s="108"/>
      <c r="E244" s="107"/>
      <c r="F244" s="107"/>
      <c r="G244" s="108"/>
      <c r="H244" s="108"/>
      <c r="I244" s="108"/>
    </row>
    <row r="245" spans="1:9" s="16" customFormat="1">
      <c r="A245" s="105"/>
      <c r="B245" s="106"/>
      <c r="C245" s="106"/>
      <c r="D245" s="108"/>
      <c r="E245" s="107"/>
      <c r="F245" s="107"/>
      <c r="G245" s="108"/>
      <c r="H245" s="108"/>
      <c r="I245" s="108"/>
    </row>
    <row r="246" spans="1:9" s="16" customFormat="1">
      <c r="A246" s="105"/>
      <c r="B246" s="106"/>
      <c r="C246" s="106"/>
      <c r="D246" s="108"/>
      <c r="E246" s="107"/>
      <c r="F246" s="107"/>
      <c r="G246" s="108"/>
      <c r="H246" s="108"/>
      <c r="I246" s="108"/>
    </row>
    <row r="247" spans="1:9" s="16" customFormat="1">
      <c r="A247" s="105"/>
      <c r="B247" s="106"/>
      <c r="C247" s="106"/>
      <c r="D247" s="108"/>
      <c r="E247" s="107"/>
      <c r="F247" s="107"/>
      <c r="G247" s="108"/>
      <c r="H247" s="108"/>
      <c r="I247" s="108"/>
    </row>
    <row r="248" spans="1:9" s="16" customFormat="1">
      <c r="A248" s="105"/>
      <c r="B248" s="106"/>
      <c r="C248" s="106"/>
      <c r="D248" s="108"/>
      <c r="E248" s="107"/>
      <c r="F248" s="107"/>
      <c r="G248" s="108"/>
      <c r="H248" s="108"/>
      <c r="I248" s="108"/>
    </row>
    <row r="249" spans="1:9" s="16" customFormat="1">
      <c r="A249" s="105"/>
      <c r="B249" s="106"/>
      <c r="C249" s="106"/>
      <c r="D249" s="108"/>
      <c r="E249" s="107"/>
      <c r="F249" s="107"/>
      <c r="G249" s="108"/>
      <c r="H249" s="108"/>
      <c r="I249" s="108"/>
    </row>
    <row r="250" spans="1:9" s="16" customFormat="1">
      <c r="A250" s="105"/>
      <c r="B250" s="106"/>
      <c r="C250" s="106"/>
      <c r="D250" s="108"/>
      <c r="E250" s="107"/>
      <c r="F250" s="107"/>
      <c r="G250" s="108"/>
      <c r="H250" s="108"/>
      <c r="I250" s="108"/>
    </row>
    <row r="251" spans="1:9" s="16" customFormat="1">
      <c r="A251" s="105"/>
      <c r="B251" s="106"/>
      <c r="C251" s="106"/>
      <c r="D251" s="108"/>
      <c r="E251" s="107"/>
      <c r="F251" s="107"/>
      <c r="G251" s="108"/>
      <c r="H251" s="108"/>
      <c r="I251" s="108"/>
    </row>
    <row r="252" spans="1:9" s="16" customFormat="1">
      <c r="A252" s="105"/>
      <c r="B252" s="106"/>
      <c r="C252" s="106"/>
      <c r="D252" s="108"/>
      <c r="E252" s="107"/>
      <c r="F252" s="107"/>
      <c r="G252" s="108"/>
      <c r="H252" s="108"/>
      <c r="I252" s="108"/>
    </row>
    <row r="253" spans="1:9" s="16" customFormat="1">
      <c r="A253" s="105"/>
      <c r="B253" s="106"/>
      <c r="C253" s="106"/>
      <c r="D253" s="108"/>
      <c r="E253" s="107"/>
      <c r="F253" s="107"/>
      <c r="G253" s="108"/>
      <c r="H253" s="108"/>
      <c r="I253" s="108"/>
    </row>
    <row r="254" spans="1:9" s="16" customFormat="1">
      <c r="A254" s="105"/>
      <c r="B254" s="106"/>
      <c r="C254" s="106"/>
      <c r="D254" s="108"/>
      <c r="E254" s="107"/>
      <c r="F254" s="107"/>
      <c r="G254" s="108"/>
      <c r="H254" s="108"/>
      <c r="I254" s="108"/>
    </row>
    <row r="255" spans="1:9" s="16" customFormat="1">
      <c r="A255" s="105"/>
      <c r="B255" s="106"/>
      <c r="C255" s="106"/>
      <c r="D255" s="108"/>
      <c r="E255" s="107"/>
      <c r="F255" s="107"/>
      <c r="G255" s="108"/>
      <c r="H255" s="108"/>
      <c r="I255" s="108"/>
    </row>
    <row r="256" spans="1:9" s="16" customFormat="1">
      <c r="A256" s="105"/>
      <c r="B256" s="106"/>
      <c r="C256" s="106"/>
      <c r="D256" s="108"/>
      <c r="E256" s="107"/>
      <c r="F256" s="107"/>
      <c r="G256" s="108"/>
      <c r="H256" s="108"/>
      <c r="I256" s="108"/>
    </row>
  </sheetData>
  <autoFilter ref="A12:I224"/>
  <mergeCells count="6">
    <mergeCell ref="G9:I9"/>
    <mergeCell ref="G226:H226"/>
    <mergeCell ref="A226:F226"/>
    <mergeCell ref="A1:I1"/>
    <mergeCell ref="A2:E2"/>
    <mergeCell ref="G8:H8"/>
  </mergeCells>
  <phoneticPr fontId="11" type="noConversion"/>
  <printOptions horizontalCentered="1"/>
  <pageMargins left="0.59055118110236227" right="0.39370078740157483" top="0.98425196850393704" bottom="0.98425196850393704" header="0.39370078740157483" footer="0"/>
  <pageSetup paperSize="9" scale="69" orientation="portrait" r:id="rId1"/>
  <headerFooter>
    <oddHeader>&amp;C</oddHeader>
    <oddFooter>&amp;R&amp;"Arial,Normal"&amp;8Pág.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Planilha2">
    <tabColor theme="9" tint="-0.249977111117893"/>
  </sheetPr>
  <dimension ref="B1:S57"/>
  <sheetViews>
    <sheetView view="pageBreakPreview" topLeftCell="A18" zoomScaleSheetLayoutView="100" workbookViewId="0">
      <pane ySplit="900" activePane="bottomLeft"/>
      <selection activeCell="B18" sqref="B1:D1048576"/>
      <selection pane="bottomLeft" activeCell="J23" sqref="J23"/>
    </sheetView>
  </sheetViews>
  <sheetFormatPr defaultColWidth="9.28515625" defaultRowHeight="11.25"/>
  <cols>
    <col min="1" max="1" width="0.7109375" style="6" customWidth="1"/>
    <col min="2" max="2" width="6.5703125" style="6" customWidth="1"/>
    <col min="3" max="3" width="35.28515625" style="6" customWidth="1"/>
    <col min="4" max="4" width="13.28515625" style="6" customWidth="1"/>
    <col min="5" max="16" width="11.5703125" style="6" customWidth="1"/>
    <col min="17" max="17" width="9.28515625" style="6"/>
    <col min="18" max="18" width="10" style="6" bestFit="1" customWidth="1"/>
    <col min="19" max="16384" width="9.28515625" style="6"/>
  </cols>
  <sheetData>
    <row r="1" spans="2:17" ht="18.75" thickBot="1">
      <c r="B1" s="192" t="s">
        <v>20</v>
      </c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3"/>
      <c r="P1" s="194"/>
    </row>
    <row r="2" spans="2:17">
      <c r="B2" s="80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84"/>
    </row>
    <row r="3" spans="2:17" s="7" customFormat="1" ht="13.15" customHeight="1">
      <c r="B3" s="195" t="s">
        <v>397</v>
      </c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6"/>
      <c r="P3" s="197"/>
    </row>
    <row r="4" spans="2:17" s="7" customFormat="1" ht="12.75">
      <c r="B4" s="81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3"/>
    </row>
    <row r="5" spans="2:17" s="7" customFormat="1" ht="12.75">
      <c r="B5" s="49" t="s">
        <v>351</v>
      </c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50"/>
    </row>
    <row r="6" spans="2:17" ht="12" thickBot="1">
      <c r="B6" s="65"/>
      <c r="C6" s="88"/>
      <c r="D6" s="70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89"/>
    </row>
    <row r="7" spans="2:17" s="20" customFormat="1" ht="16.5" customHeight="1" thickBot="1">
      <c r="B7" s="202" t="s">
        <v>12</v>
      </c>
      <c r="C7" s="204" t="s">
        <v>13</v>
      </c>
      <c r="D7" s="206" t="s">
        <v>14</v>
      </c>
      <c r="E7" s="189" t="s">
        <v>24</v>
      </c>
      <c r="F7" s="190"/>
      <c r="G7" s="190"/>
      <c r="H7" s="190"/>
      <c r="I7" s="190"/>
      <c r="J7" s="190"/>
      <c r="K7" s="190"/>
      <c r="L7" s="190"/>
      <c r="M7" s="190"/>
      <c r="N7" s="190"/>
      <c r="O7" s="190"/>
      <c r="P7" s="191"/>
    </row>
    <row r="8" spans="2:17" s="20" customFormat="1" ht="12.75" thickTop="1" thickBot="1">
      <c r="B8" s="203"/>
      <c r="C8" s="205"/>
      <c r="D8" s="207"/>
      <c r="E8" s="23" t="s">
        <v>25</v>
      </c>
      <c r="F8" s="23" t="s">
        <v>26</v>
      </c>
      <c r="G8" s="23" t="s">
        <v>27</v>
      </c>
      <c r="H8" s="23" t="s">
        <v>39</v>
      </c>
      <c r="I8" s="23" t="s">
        <v>40</v>
      </c>
      <c r="J8" s="23" t="s">
        <v>499</v>
      </c>
      <c r="K8" s="23" t="s">
        <v>500</v>
      </c>
      <c r="L8" s="23" t="s">
        <v>501</v>
      </c>
      <c r="M8" s="23" t="s">
        <v>502</v>
      </c>
      <c r="N8" s="23" t="s">
        <v>503</v>
      </c>
      <c r="O8" s="23" t="s">
        <v>504</v>
      </c>
      <c r="P8" s="51" t="s">
        <v>505</v>
      </c>
    </row>
    <row r="9" spans="2:17" s="12" customFormat="1" ht="12" thickTop="1">
      <c r="B9" s="52"/>
      <c r="C9" s="28"/>
      <c r="D9" s="29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53"/>
    </row>
    <row r="10" spans="2:17" s="8" customFormat="1">
      <c r="B10" s="54" t="s">
        <v>4</v>
      </c>
      <c r="C10" s="22" t="s">
        <v>36</v>
      </c>
      <c r="D10" s="17">
        <v>224268.46000000002</v>
      </c>
      <c r="E10" s="13">
        <f>ROUND($D10*E11,2)</f>
        <v>224268.46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55"/>
      <c r="Q10" s="26">
        <f>SUM(E10:P10)</f>
        <v>224268.46</v>
      </c>
    </row>
    <row r="11" spans="2:17" s="8" customFormat="1">
      <c r="B11" s="56"/>
      <c r="C11" s="5"/>
      <c r="D11" s="3"/>
      <c r="E11" s="14">
        <v>1</v>
      </c>
      <c r="F11" s="3"/>
      <c r="G11" s="3"/>
      <c r="H11" s="3"/>
      <c r="I11" s="3"/>
      <c r="J11" s="3"/>
      <c r="K11" s="3"/>
      <c r="L11" s="3"/>
      <c r="M11" s="3"/>
      <c r="N11" s="3"/>
      <c r="O11" s="3"/>
      <c r="P11" s="55"/>
      <c r="Q11" s="26">
        <f>SUM(E11:P11)-1</f>
        <v>0</v>
      </c>
    </row>
    <row r="12" spans="2:17" s="12" customFormat="1">
      <c r="B12" s="56"/>
      <c r="C12" s="38"/>
      <c r="D12" s="2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55"/>
      <c r="Q12" s="26"/>
    </row>
    <row r="13" spans="2:17" s="8" customFormat="1">
      <c r="B13" s="54" t="s">
        <v>7</v>
      </c>
      <c r="C13" s="22" t="s">
        <v>34</v>
      </c>
      <c r="D13" s="17">
        <v>112429.04999999999</v>
      </c>
      <c r="E13" s="13">
        <f t="shared" ref="E13:G13" si="0">ROUND($D13*E14,2)</f>
        <v>44971.62</v>
      </c>
      <c r="F13" s="13">
        <f t="shared" si="0"/>
        <v>33728.720000000001</v>
      </c>
      <c r="G13" s="13">
        <f t="shared" si="0"/>
        <v>33728.720000000001</v>
      </c>
      <c r="H13" s="68"/>
      <c r="I13" s="68"/>
      <c r="J13" s="68"/>
      <c r="K13" s="68"/>
      <c r="L13" s="68"/>
      <c r="M13" s="68"/>
      <c r="N13" s="68"/>
      <c r="O13" s="68"/>
      <c r="P13" s="55"/>
      <c r="Q13" s="26">
        <f>SUM(E13:P13)</f>
        <v>112429.06</v>
      </c>
    </row>
    <row r="14" spans="2:17" s="8" customFormat="1">
      <c r="B14" s="56"/>
      <c r="C14" s="5"/>
      <c r="D14" s="3"/>
      <c r="E14" s="14">
        <v>0.4</v>
      </c>
      <c r="F14" s="14">
        <v>0.3</v>
      </c>
      <c r="G14" s="14">
        <v>0.3</v>
      </c>
      <c r="H14" s="69"/>
      <c r="I14" s="69"/>
      <c r="J14" s="69"/>
      <c r="K14" s="69"/>
      <c r="L14" s="69"/>
      <c r="M14" s="69"/>
      <c r="N14" s="69"/>
      <c r="O14" s="69"/>
      <c r="P14" s="55"/>
      <c r="Q14" s="26">
        <f>SUM(E14:P14)-1</f>
        <v>0</v>
      </c>
    </row>
    <row r="15" spans="2:17" s="8" customFormat="1">
      <c r="B15" s="56"/>
      <c r="C15" s="5"/>
      <c r="D15" s="2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55"/>
      <c r="Q15" s="26"/>
    </row>
    <row r="16" spans="2:17" s="8" customFormat="1">
      <c r="B16" s="54" t="s">
        <v>8</v>
      </c>
      <c r="C16" s="22" t="s">
        <v>35</v>
      </c>
      <c r="D16" s="17">
        <v>452036.89999999997</v>
      </c>
      <c r="E16" s="13">
        <f t="shared" ref="E16:H16" si="1">ROUND($D16*E17,2)</f>
        <v>113009.23</v>
      </c>
      <c r="F16" s="13">
        <f t="shared" si="1"/>
        <v>113009.23</v>
      </c>
      <c r="G16" s="13">
        <f t="shared" si="1"/>
        <v>113009.23</v>
      </c>
      <c r="H16" s="13">
        <f t="shared" si="1"/>
        <v>113009.23</v>
      </c>
      <c r="I16" s="3"/>
      <c r="J16" s="3"/>
      <c r="K16" s="3"/>
      <c r="L16" s="3"/>
      <c r="M16" s="3"/>
      <c r="N16" s="3"/>
      <c r="O16" s="3"/>
      <c r="P16" s="85"/>
      <c r="Q16" s="26">
        <f>SUM(E16:P16)</f>
        <v>452036.92</v>
      </c>
    </row>
    <row r="17" spans="2:17" s="8" customFormat="1">
      <c r="B17" s="56"/>
      <c r="C17" s="5"/>
      <c r="D17" s="3"/>
      <c r="E17" s="14">
        <v>0.25</v>
      </c>
      <c r="F17" s="14">
        <v>0.25</v>
      </c>
      <c r="G17" s="14">
        <v>0.25</v>
      </c>
      <c r="H17" s="14">
        <v>0.25</v>
      </c>
      <c r="I17" s="3"/>
      <c r="J17" s="3"/>
      <c r="K17" s="3"/>
      <c r="L17" s="3"/>
      <c r="M17" s="3"/>
      <c r="N17" s="3"/>
      <c r="O17" s="3"/>
      <c r="P17" s="86"/>
      <c r="Q17" s="26">
        <f>SUM(E17:P17)-1</f>
        <v>0</v>
      </c>
    </row>
    <row r="18" spans="2:17" s="8" customFormat="1">
      <c r="B18" s="56"/>
      <c r="C18" s="5"/>
      <c r="D18" s="2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55"/>
      <c r="Q18" s="26"/>
    </row>
    <row r="19" spans="2:17" s="8" customFormat="1">
      <c r="B19" s="54" t="s">
        <v>44</v>
      </c>
      <c r="C19" s="22" t="s">
        <v>30</v>
      </c>
      <c r="D19" s="17">
        <v>887771.86</v>
      </c>
      <c r="E19" s="3"/>
      <c r="F19" s="3"/>
      <c r="G19" s="13">
        <f>ROUND($D19*G20,2)</f>
        <v>443885.93</v>
      </c>
      <c r="H19" s="13">
        <f>ROUND($D19*H20,2)</f>
        <v>443885.93</v>
      </c>
      <c r="I19" s="3"/>
      <c r="J19" s="3"/>
      <c r="K19" s="3"/>
      <c r="L19" s="3"/>
      <c r="M19" s="3"/>
      <c r="N19" s="3"/>
      <c r="O19" s="3"/>
      <c r="P19" s="55"/>
      <c r="Q19" s="26">
        <f>SUM(E19:P19)</f>
        <v>887771.86</v>
      </c>
    </row>
    <row r="20" spans="2:17" s="8" customFormat="1">
      <c r="B20" s="56"/>
      <c r="C20" s="5"/>
      <c r="D20" s="3"/>
      <c r="E20" s="3"/>
      <c r="F20" s="3"/>
      <c r="G20" s="14">
        <v>0.5</v>
      </c>
      <c r="H20" s="14">
        <v>0.5</v>
      </c>
      <c r="I20" s="3"/>
      <c r="J20" s="3"/>
      <c r="K20" s="3"/>
      <c r="L20" s="3"/>
      <c r="M20" s="3"/>
      <c r="N20" s="3"/>
      <c r="O20" s="3"/>
      <c r="P20" s="55"/>
      <c r="Q20" s="26">
        <f>SUM(E20:P20)-1</f>
        <v>0</v>
      </c>
    </row>
    <row r="21" spans="2:17" s="8" customFormat="1">
      <c r="B21" s="56"/>
      <c r="C21" s="5"/>
      <c r="D21" s="2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55"/>
      <c r="Q21" s="26"/>
    </row>
    <row r="22" spans="2:17" s="8" customFormat="1">
      <c r="B22" s="54" t="s">
        <v>47</v>
      </c>
      <c r="C22" s="22" t="s">
        <v>41</v>
      </c>
      <c r="D22" s="17">
        <v>509292.85</v>
      </c>
      <c r="E22" s="3"/>
      <c r="F22" s="3"/>
      <c r="G22" s="3"/>
      <c r="H22" s="3"/>
      <c r="I22" s="13">
        <f>ROUND($D22*I23,2)</f>
        <v>254646.43</v>
      </c>
      <c r="J22" s="13">
        <f>ROUND($D22*J23,2)</f>
        <v>254646.43</v>
      </c>
      <c r="K22" s="3"/>
      <c r="L22" s="3"/>
      <c r="M22" s="3"/>
      <c r="N22" s="3"/>
      <c r="O22" s="3"/>
      <c r="P22" s="55"/>
      <c r="Q22" s="26">
        <f>SUM(E22:P22)</f>
        <v>509292.86</v>
      </c>
    </row>
    <row r="23" spans="2:17" s="8" customFormat="1">
      <c r="B23" s="56"/>
      <c r="C23" s="5"/>
      <c r="D23" s="3"/>
      <c r="E23" s="3"/>
      <c r="F23" s="3"/>
      <c r="G23" s="3"/>
      <c r="H23" s="3"/>
      <c r="I23" s="14">
        <v>0.5</v>
      </c>
      <c r="J23" s="14">
        <v>0.5</v>
      </c>
      <c r="K23" s="3"/>
      <c r="L23" s="3"/>
      <c r="M23" s="3"/>
      <c r="N23" s="3"/>
      <c r="O23" s="3"/>
      <c r="P23" s="55"/>
      <c r="Q23" s="26">
        <f>SUM(E23:P23)-1</f>
        <v>0</v>
      </c>
    </row>
    <row r="24" spans="2:17" s="8" customFormat="1">
      <c r="B24" s="56"/>
      <c r="C24" s="5"/>
      <c r="D24" s="2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55"/>
      <c r="Q24" s="26"/>
    </row>
    <row r="25" spans="2:17" s="8" customFormat="1">
      <c r="B25" s="54" t="s">
        <v>49</v>
      </c>
      <c r="C25" s="22" t="s">
        <v>271</v>
      </c>
      <c r="D25" s="17">
        <v>1189737.29</v>
      </c>
      <c r="E25" s="3"/>
      <c r="F25" s="3"/>
      <c r="G25" s="3"/>
      <c r="H25" s="3"/>
      <c r="I25" s="3"/>
      <c r="J25" s="3"/>
      <c r="K25" s="3"/>
      <c r="L25" s="3"/>
      <c r="M25" s="3"/>
      <c r="N25" s="3"/>
      <c r="O25" s="13">
        <f>ROUND($D25*O26,2)</f>
        <v>594868.65</v>
      </c>
      <c r="P25" s="57">
        <f>ROUND($D25*P26,2)</f>
        <v>594868.65</v>
      </c>
      <c r="Q25" s="26">
        <f>SUM(E25:P25)</f>
        <v>1189737.3</v>
      </c>
    </row>
    <row r="26" spans="2:17" s="8" customFormat="1">
      <c r="B26" s="56"/>
      <c r="C26" s="5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4">
        <v>0.5</v>
      </c>
      <c r="P26" s="58">
        <v>0.5</v>
      </c>
      <c r="Q26" s="26">
        <f>SUM(E26:P26)-1</f>
        <v>0</v>
      </c>
    </row>
    <row r="27" spans="2:17" s="8" customFormat="1">
      <c r="B27" s="56"/>
      <c r="C27" s="5"/>
      <c r="D27" s="2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55"/>
      <c r="Q27" s="26"/>
    </row>
    <row r="28" spans="2:17" s="8" customFormat="1">
      <c r="B28" s="54" t="s">
        <v>66</v>
      </c>
      <c r="C28" s="22" t="s">
        <v>54</v>
      </c>
      <c r="D28" s="17">
        <v>451283.27999999997</v>
      </c>
      <c r="E28" s="3"/>
      <c r="F28" s="3"/>
      <c r="G28" s="3"/>
      <c r="H28" s="3"/>
      <c r="I28" s="3"/>
      <c r="J28" s="3"/>
      <c r="K28" s="13">
        <f t="shared" ref="K28:N28" si="2">ROUND($D28*K29,2)</f>
        <v>112820.82</v>
      </c>
      <c r="L28" s="13">
        <f t="shared" si="2"/>
        <v>112820.82</v>
      </c>
      <c r="M28" s="13">
        <f t="shared" si="2"/>
        <v>112820.82</v>
      </c>
      <c r="N28" s="13">
        <f t="shared" si="2"/>
        <v>112820.82</v>
      </c>
      <c r="O28" s="3"/>
      <c r="P28" s="55"/>
      <c r="Q28" s="26">
        <f>SUM(E28:P28)</f>
        <v>451283.28</v>
      </c>
    </row>
    <row r="29" spans="2:17" s="8" customFormat="1">
      <c r="B29" s="56"/>
      <c r="C29" s="5"/>
      <c r="D29" s="3"/>
      <c r="E29" s="3"/>
      <c r="F29" s="3"/>
      <c r="G29" s="3"/>
      <c r="H29" s="3"/>
      <c r="I29" s="3"/>
      <c r="J29" s="3"/>
      <c r="K29" s="14">
        <v>0.25</v>
      </c>
      <c r="L29" s="14">
        <v>0.25</v>
      </c>
      <c r="M29" s="14">
        <v>0.25</v>
      </c>
      <c r="N29" s="14">
        <v>0.25</v>
      </c>
      <c r="O29" s="3"/>
      <c r="P29" s="55"/>
      <c r="Q29" s="26">
        <f>SUM(E29:P29)-1</f>
        <v>0</v>
      </c>
    </row>
    <row r="30" spans="2:17" s="8" customFormat="1">
      <c r="B30" s="56"/>
      <c r="C30" s="5"/>
      <c r="D30" s="2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55"/>
      <c r="Q30" s="26"/>
    </row>
    <row r="31" spans="2:17" s="8" customFormat="1">
      <c r="B31" s="54" t="s">
        <v>83</v>
      </c>
      <c r="C31" s="22" t="s">
        <v>64</v>
      </c>
      <c r="D31" s="17">
        <v>161186.88999999996</v>
      </c>
      <c r="E31" s="3"/>
      <c r="F31" s="3"/>
      <c r="G31" s="3"/>
      <c r="H31" s="3"/>
      <c r="I31" s="3"/>
      <c r="J31" s="3"/>
      <c r="K31" s="3"/>
      <c r="L31" s="13">
        <f t="shared" ref="L31:O31" si="3">ROUND($D31*L32,2)</f>
        <v>40296.720000000001</v>
      </c>
      <c r="M31" s="13">
        <f t="shared" si="3"/>
        <v>40296.720000000001</v>
      </c>
      <c r="N31" s="13">
        <f t="shared" si="3"/>
        <v>40296.720000000001</v>
      </c>
      <c r="O31" s="13">
        <f t="shared" si="3"/>
        <v>40296.720000000001</v>
      </c>
      <c r="P31" s="55"/>
      <c r="Q31" s="26">
        <f>SUM(E31:P31)</f>
        <v>161186.88</v>
      </c>
    </row>
    <row r="32" spans="2:17" s="8" customFormat="1">
      <c r="B32" s="56"/>
      <c r="C32" s="5"/>
      <c r="D32" s="3"/>
      <c r="E32" s="3"/>
      <c r="F32" s="3"/>
      <c r="G32" s="3"/>
      <c r="H32" s="3"/>
      <c r="I32" s="3"/>
      <c r="J32" s="3"/>
      <c r="K32" s="3"/>
      <c r="L32" s="14">
        <v>0.25</v>
      </c>
      <c r="M32" s="14">
        <v>0.25</v>
      </c>
      <c r="N32" s="14">
        <v>0.25</v>
      </c>
      <c r="O32" s="14">
        <v>0.25</v>
      </c>
      <c r="P32" s="55"/>
      <c r="Q32" s="26">
        <f>SUM(E32:P32)-1</f>
        <v>0</v>
      </c>
    </row>
    <row r="33" spans="2:17" s="8" customFormat="1">
      <c r="B33" s="56"/>
      <c r="C33" s="5"/>
      <c r="D33" s="2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55"/>
      <c r="Q33" s="26"/>
    </row>
    <row r="34" spans="2:17" s="8" customFormat="1">
      <c r="B34" s="54" t="s">
        <v>69</v>
      </c>
      <c r="C34" s="22" t="s">
        <v>73</v>
      </c>
      <c r="D34" s="17">
        <v>331003.43000000005</v>
      </c>
      <c r="E34" s="3"/>
      <c r="F34" s="3"/>
      <c r="G34" s="3"/>
      <c r="H34" s="3"/>
      <c r="I34" s="3"/>
      <c r="J34" s="3"/>
      <c r="K34" s="3"/>
      <c r="L34" s="3"/>
      <c r="M34" s="3"/>
      <c r="N34" s="3"/>
      <c r="O34" s="13">
        <f>ROUND($D34*O35,2)</f>
        <v>165501.72</v>
      </c>
      <c r="P34" s="57">
        <f>ROUND($D34*P35,2)</f>
        <v>165501.72</v>
      </c>
      <c r="Q34" s="26">
        <f>SUM(E34:P34)</f>
        <v>331003.44</v>
      </c>
    </row>
    <row r="35" spans="2:17" s="8" customFormat="1">
      <c r="B35" s="56"/>
      <c r="C35" s="5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14">
        <v>0.5</v>
      </c>
      <c r="P35" s="58">
        <v>0.5</v>
      </c>
      <c r="Q35" s="26">
        <f>SUM(E35:P35)-1</f>
        <v>0</v>
      </c>
    </row>
    <row r="36" spans="2:17" s="8" customFormat="1">
      <c r="B36" s="56"/>
      <c r="C36" s="5"/>
      <c r="D36" s="2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55"/>
      <c r="Q36" s="26"/>
    </row>
    <row r="37" spans="2:17" s="8" customFormat="1">
      <c r="B37" s="54" t="s">
        <v>220</v>
      </c>
      <c r="C37" s="22" t="s">
        <v>219</v>
      </c>
      <c r="D37" s="17">
        <v>249350.21000000002</v>
      </c>
      <c r="E37" s="3"/>
      <c r="F37" s="3"/>
      <c r="G37" s="3"/>
      <c r="H37" s="3"/>
      <c r="I37" s="3"/>
      <c r="J37" s="3"/>
      <c r="K37" s="3"/>
      <c r="L37" s="13">
        <f t="shared" ref="L37:O37" si="4">ROUND($D37*L38,2)</f>
        <v>62337.55</v>
      </c>
      <c r="M37" s="13">
        <f t="shared" si="4"/>
        <v>62337.55</v>
      </c>
      <c r="N37" s="13">
        <f t="shared" si="4"/>
        <v>62337.55</v>
      </c>
      <c r="O37" s="13">
        <f t="shared" si="4"/>
        <v>62337.55</v>
      </c>
      <c r="P37" s="55"/>
      <c r="Q37" s="26">
        <f>SUM(E37:P37)</f>
        <v>249350.2</v>
      </c>
    </row>
    <row r="38" spans="2:17" s="8" customFormat="1">
      <c r="B38" s="56"/>
      <c r="C38" s="5"/>
      <c r="D38" s="3"/>
      <c r="E38" s="3"/>
      <c r="F38" s="3"/>
      <c r="G38" s="3"/>
      <c r="H38" s="3"/>
      <c r="I38" s="3"/>
      <c r="J38" s="3"/>
      <c r="K38" s="3"/>
      <c r="L38" s="14">
        <v>0.25</v>
      </c>
      <c r="M38" s="14">
        <v>0.25</v>
      </c>
      <c r="N38" s="14">
        <v>0.25</v>
      </c>
      <c r="O38" s="14">
        <v>0.25</v>
      </c>
      <c r="P38" s="55"/>
      <c r="Q38" s="26">
        <f>SUM(E38:P38)-1</f>
        <v>0</v>
      </c>
    </row>
    <row r="39" spans="2:17" s="8" customFormat="1" ht="13.5" customHeight="1">
      <c r="B39" s="56"/>
      <c r="C39" s="5"/>
      <c r="D39" s="2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55"/>
      <c r="Q39" s="26"/>
    </row>
    <row r="40" spans="2:17" s="8" customFormat="1">
      <c r="B40" s="54" t="s">
        <v>280</v>
      </c>
      <c r="C40" s="22" t="s">
        <v>65</v>
      </c>
      <c r="D40" s="17">
        <v>49739.199999999997</v>
      </c>
      <c r="E40" s="3"/>
      <c r="F40" s="68"/>
      <c r="G40" s="68"/>
      <c r="H40" s="68"/>
      <c r="I40" s="68"/>
      <c r="J40" s="68"/>
      <c r="K40" s="68"/>
      <c r="L40" s="68"/>
      <c r="M40" s="68"/>
      <c r="N40" s="68"/>
      <c r="O40" s="68"/>
      <c r="P40" s="57">
        <f>ROUND($D40*P41,2)</f>
        <v>49739.199999999997</v>
      </c>
      <c r="Q40" s="26">
        <f>SUM(E40:P40)</f>
        <v>49739.199999999997</v>
      </c>
    </row>
    <row r="41" spans="2:17" s="8" customFormat="1">
      <c r="B41" s="56"/>
      <c r="C41" s="5"/>
      <c r="D41" s="3"/>
      <c r="E41" s="3"/>
      <c r="F41" s="68"/>
      <c r="G41" s="69"/>
      <c r="H41" s="69"/>
      <c r="I41" s="69"/>
      <c r="J41" s="69"/>
      <c r="K41" s="69"/>
      <c r="L41" s="69"/>
      <c r="M41" s="69"/>
      <c r="N41" s="69"/>
      <c r="O41" s="69"/>
      <c r="P41" s="58">
        <v>1</v>
      </c>
      <c r="Q41" s="26">
        <f>SUM(E41:P41)-1</f>
        <v>0</v>
      </c>
    </row>
    <row r="42" spans="2:17" s="8" customFormat="1" ht="13.5" customHeight="1">
      <c r="B42" s="56"/>
      <c r="C42" s="5"/>
      <c r="D42" s="2"/>
      <c r="E42" s="3"/>
      <c r="F42" s="68"/>
      <c r="G42" s="68"/>
      <c r="H42" s="68"/>
      <c r="I42" s="68"/>
      <c r="J42" s="68"/>
      <c r="K42" s="68"/>
      <c r="L42" s="68"/>
      <c r="M42" s="68"/>
      <c r="N42" s="68"/>
      <c r="O42" s="68"/>
      <c r="P42" s="55"/>
      <c r="Q42" s="26"/>
    </row>
    <row r="43" spans="2:17" s="8" customFormat="1">
      <c r="B43" s="54" t="s">
        <v>281</v>
      </c>
      <c r="C43" s="22" t="s">
        <v>221</v>
      </c>
      <c r="D43" s="17">
        <v>119088.73000000001</v>
      </c>
      <c r="E43" s="3"/>
      <c r="F43" s="68"/>
      <c r="G43" s="68"/>
      <c r="H43" s="68"/>
      <c r="I43" s="68"/>
      <c r="J43" s="68"/>
      <c r="K43" s="68"/>
      <c r="L43" s="68"/>
      <c r="M43" s="68"/>
      <c r="N43" s="68"/>
      <c r="O43" s="68"/>
      <c r="P43" s="57">
        <f>ROUND($D43*P44,2)</f>
        <v>119088.73</v>
      </c>
      <c r="Q43" s="26">
        <f>SUM(E43:P43)</f>
        <v>119088.73</v>
      </c>
    </row>
    <row r="44" spans="2:17" s="8" customFormat="1">
      <c r="B44" s="56"/>
      <c r="C44" s="5"/>
      <c r="D44" s="3"/>
      <c r="E44" s="3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58">
        <v>1</v>
      </c>
      <c r="Q44" s="26">
        <f>SUM(E44:P44)-1</f>
        <v>0</v>
      </c>
    </row>
    <row r="45" spans="2:17" s="8" customFormat="1">
      <c r="B45" s="56"/>
      <c r="C45" s="5"/>
      <c r="D45" s="2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55"/>
      <c r="Q45" s="26"/>
    </row>
    <row r="46" spans="2:17" s="8" customFormat="1">
      <c r="B46" s="59"/>
      <c r="C46" s="39" t="s">
        <v>3</v>
      </c>
      <c r="D46" s="21">
        <v>4737188.1500000004</v>
      </c>
      <c r="E46" s="40"/>
      <c r="F46" s="40"/>
      <c r="G46" s="40"/>
      <c r="H46" s="40"/>
      <c r="I46" s="40"/>
      <c r="J46" s="40"/>
      <c r="K46" s="40"/>
      <c r="L46" s="40"/>
      <c r="M46" s="40"/>
      <c r="N46" s="40"/>
      <c r="O46" s="40"/>
      <c r="P46" s="60"/>
    </row>
    <row r="47" spans="2:17" s="8" customFormat="1">
      <c r="B47" s="61"/>
      <c r="C47" s="41"/>
      <c r="D47" s="42"/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60"/>
    </row>
    <row r="48" spans="2:17" s="8" customFormat="1">
      <c r="B48" s="61"/>
      <c r="C48" s="41"/>
      <c r="D48" s="42"/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60"/>
    </row>
    <row r="49" spans="2:19" s="19" customFormat="1">
      <c r="B49" s="200" t="s">
        <v>15</v>
      </c>
      <c r="C49" s="201"/>
      <c r="D49" s="201"/>
      <c r="E49" s="15">
        <f t="shared" ref="E49:F49" si="5">SUM(E13,E10,E16,E22,E28,E40,E19,E37,E43,E31,E34,E25)</f>
        <v>382249.31</v>
      </c>
      <c r="F49" s="15">
        <f t="shared" si="5"/>
        <v>146737.95000000001</v>
      </c>
      <c r="G49" s="15">
        <f t="shared" ref="G49:P49" si="6">SUM(G13,G10,G16,G22,G28,G40,G19,G37,G43,G31,G34,G25)</f>
        <v>590623.88</v>
      </c>
      <c r="H49" s="15">
        <f t="shared" si="6"/>
        <v>556895.16</v>
      </c>
      <c r="I49" s="15">
        <f t="shared" si="6"/>
        <v>254646.43</v>
      </c>
      <c r="J49" s="15">
        <f t="shared" si="6"/>
        <v>254646.43</v>
      </c>
      <c r="K49" s="15">
        <f t="shared" si="6"/>
        <v>112820.82</v>
      </c>
      <c r="L49" s="15">
        <f t="shared" si="6"/>
        <v>215455.09</v>
      </c>
      <c r="M49" s="15">
        <f t="shared" si="6"/>
        <v>215455.09</v>
      </c>
      <c r="N49" s="15">
        <f t="shared" si="6"/>
        <v>215455.09</v>
      </c>
      <c r="O49" s="15">
        <f t="shared" si="6"/>
        <v>863004.64</v>
      </c>
      <c r="P49" s="62">
        <f t="shared" si="6"/>
        <v>929198.3</v>
      </c>
      <c r="Q49" s="26">
        <f>SUM(E49:P49)</f>
        <v>4737188.1899999995</v>
      </c>
    </row>
    <row r="50" spans="2:19" s="9" customFormat="1">
      <c r="B50" s="56"/>
      <c r="C50" s="43"/>
      <c r="D50" s="43"/>
      <c r="E50" s="18">
        <f t="shared" ref="E50:F50" si="7">E49/($D$46)</f>
        <v>8.0691181750929597E-2</v>
      </c>
      <c r="F50" s="18">
        <f t="shared" si="7"/>
        <v>3.0975748767757938E-2</v>
      </c>
      <c r="G50" s="18">
        <f t="shared" ref="G50:P50" si="8">G49/($D$46)</f>
        <v>0.12467815533144909</v>
      </c>
      <c r="H50" s="18">
        <f t="shared" si="8"/>
        <v>0.11755816791866289</v>
      </c>
      <c r="I50" s="18">
        <f t="shared" si="8"/>
        <v>5.3754763783237104E-2</v>
      </c>
      <c r="J50" s="18">
        <f t="shared" si="8"/>
        <v>5.3754763783237104E-2</v>
      </c>
      <c r="K50" s="18">
        <f t="shared" si="8"/>
        <v>2.3815988816065919E-2</v>
      </c>
      <c r="L50" s="18">
        <f t="shared" si="8"/>
        <v>4.5481640833708488E-2</v>
      </c>
      <c r="M50" s="18">
        <f t="shared" si="8"/>
        <v>4.5481640833708488E-2</v>
      </c>
      <c r="N50" s="18">
        <f t="shared" si="8"/>
        <v>4.5481640833708488E-2</v>
      </c>
      <c r="O50" s="18">
        <f t="shared" si="8"/>
        <v>0.18217655973829114</v>
      </c>
      <c r="P50" s="63">
        <f t="shared" si="8"/>
        <v>0.19614975605307128</v>
      </c>
      <c r="Q50" s="26">
        <f>SUM(E50:P50)-1</f>
        <v>8.4438278591392191E-9</v>
      </c>
    </row>
    <row r="51" spans="2:19" s="9" customFormat="1">
      <c r="B51" s="56"/>
      <c r="C51" s="43"/>
      <c r="D51" s="4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55"/>
    </row>
    <row r="52" spans="2:19" s="19" customFormat="1">
      <c r="B52" s="200" t="s">
        <v>16</v>
      </c>
      <c r="C52" s="201"/>
      <c r="D52" s="201"/>
      <c r="E52" s="15">
        <f>E49</f>
        <v>382249.31</v>
      </c>
      <c r="F52" s="15">
        <f t="shared" ref="F52:P52" si="9">F49+E52</f>
        <v>528987.26</v>
      </c>
      <c r="G52" s="15">
        <f t="shared" si="9"/>
        <v>1119611.1400000001</v>
      </c>
      <c r="H52" s="15">
        <f t="shared" si="9"/>
        <v>1676506.3000000003</v>
      </c>
      <c r="I52" s="15">
        <f t="shared" si="9"/>
        <v>1931152.7300000002</v>
      </c>
      <c r="J52" s="15">
        <f t="shared" si="9"/>
        <v>2185799.16</v>
      </c>
      <c r="K52" s="15">
        <f t="shared" si="9"/>
        <v>2298619.98</v>
      </c>
      <c r="L52" s="15">
        <f t="shared" si="9"/>
        <v>2514075.0699999998</v>
      </c>
      <c r="M52" s="15">
        <f t="shared" si="9"/>
        <v>2729530.1599999997</v>
      </c>
      <c r="N52" s="15">
        <f t="shared" si="9"/>
        <v>2944985.2499999995</v>
      </c>
      <c r="O52" s="15">
        <f t="shared" si="9"/>
        <v>3807989.8899999997</v>
      </c>
      <c r="P52" s="62">
        <f t="shared" si="9"/>
        <v>4737188.1899999995</v>
      </c>
    </row>
    <row r="53" spans="2:19" s="9" customFormat="1">
      <c r="B53" s="64"/>
      <c r="C53" s="44"/>
      <c r="D53" s="44"/>
      <c r="E53" s="18">
        <f t="shared" ref="E53:F53" si="10">E52/($D$46)</f>
        <v>8.0691181750929597E-2</v>
      </c>
      <c r="F53" s="18">
        <f t="shared" si="10"/>
        <v>0.11166693051868753</v>
      </c>
      <c r="G53" s="18">
        <f t="shared" ref="G53:P53" si="11">G52/($D$46)</f>
        <v>0.23634508585013667</v>
      </c>
      <c r="H53" s="18">
        <f t="shared" si="11"/>
        <v>0.35390325376879955</v>
      </c>
      <c r="I53" s="18">
        <f t="shared" si="11"/>
        <v>0.40765801755203668</v>
      </c>
      <c r="J53" s="18">
        <f t="shared" si="11"/>
        <v>0.46141278133527375</v>
      </c>
      <c r="K53" s="18">
        <f t="shared" si="11"/>
        <v>0.48522877015133964</v>
      </c>
      <c r="L53" s="18">
        <f t="shared" si="11"/>
        <v>0.53071041098504812</v>
      </c>
      <c r="M53" s="18">
        <f t="shared" si="11"/>
        <v>0.57619205181875655</v>
      </c>
      <c r="N53" s="18">
        <f t="shared" si="11"/>
        <v>0.62167369265246497</v>
      </c>
      <c r="O53" s="18">
        <f t="shared" si="11"/>
        <v>0.80385025239075614</v>
      </c>
      <c r="P53" s="63">
        <f t="shared" si="11"/>
        <v>1.0000000084438274</v>
      </c>
    </row>
    <row r="54" spans="2:19" s="9" customFormat="1" ht="12" thickBot="1">
      <c r="B54" s="65"/>
      <c r="C54" s="88"/>
      <c r="D54" s="88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66"/>
    </row>
    <row r="55" spans="2:19" s="11" customFormat="1" ht="15.6" customHeight="1" thickTop="1" thickBot="1">
      <c r="B55" s="198" t="s">
        <v>17</v>
      </c>
      <c r="C55" s="199"/>
      <c r="D55" s="199"/>
      <c r="E55" s="186">
        <f>D46</f>
        <v>4737188.1500000004</v>
      </c>
      <c r="F55" s="187"/>
      <c r="G55" s="187"/>
      <c r="H55" s="187"/>
      <c r="I55" s="187"/>
      <c r="J55" s="187"/>
      <c r="K55" s="187"/>
      <c r="L55" s="187"/>
      <c r="M55" s="187"/>
      <c r="N55" s="187"/>
      <c r="O55" s="187"/>
      <c r="P55" s="188"/>
      <c r="R55" s="15" t="e">
        <f>#REF!</f>
        <v>#REF!</v>
      </c>
      <c r="S55" s="27" t="e">
        <f>E55-R55</f>
        <v>#REF!</v>
      </c>
    </row>
    <row r="57" spans="2:19">
      <c r="R57" s="25" t="e">
        <f>R55/3</f>
        <v>#REF!</v>
      </c>
    </row>
  </sheetData>
  <mergeCells count="10">
    <mergeCell ref="E55:P55"/>
    <mergeCell ref="E7:P7"/>
    <mergeCell ref="B1:P1"/>
    <mergeCell ref="B3:P3"/>
    <mergeCell ref="B55:D55"/>
    <mergeCell ref="B49:D49"/>
    <mergeCell ref="B52:D52"/>
    <mergeCell ref="B7:B8"/>
    <mergeCell ref="C7:C8"/>
    <mergeCell ref="D7:D8"/>
  </mergeCells>
  <phoneticPr fontId="11" type="noConversion"/>
  <printOptions horizontalCentered="1"/>
  <pageMargins left="0.59055118110236227" right="0.39370078740157483" top="0.98425196850393704" bottom="0.59055118110236227" header="0.39370078740157483" footer="0.39370078740157483"/>
  <pageSetup paperSize="9" scale="70" orientation="landscape" horizontalDpi="4294967293" verticalDpi="4294967293" r:id="rId1"/>
  <headerFooter>
    <oddHeader>&amp;C&amp;"Arial,Negrito"&amp;12</oddHeader>
    <oddFooter>&amp;R&amp;"Arial,Normal"&amp;8Pág. 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4</vt:i4>
      </vt:variant>
    </vt:vector>
  </HeadingPairs>
  <TitlesOfParts>
    <vt:vector size="6" baseType="lpstr">
      <vt:lpstr>ORÇAMENTO</vt:lpstr>
      <vt:lpstr>CRONOGRAMA</vt:lpstr>
      <vt:lpstr>CRONOGRAMA!Area_de_impressao</vt:lpstr>
      <vt:lpstr>ORÇAMENTO!Area_de_impressao</vt:lpstr>
      <vt:lpstr>CRONOGRAMA!Titulos_de_impressao</vt:lpstr>
      <vt:lpstr>ORÇAMENTO!Titulos_de_impressao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2006-09-25T12:47:36Z</dcterms:created>
  <dcterms:modified xsi:type="dcterms:W3CDTF">2026-01-05T20:45:06Z</dcterms:modified>
</cp:coreProperties>
</file>