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Y:\Engenharia 2022\PROJETOS\Planejamento\SGRI\Rua 12 - Iluminação ornamental\"/>
    </mc:Choice>
  </mc:AlternateContent>
  <bookViews>
    <workbookView xWindow="-120" yWindow="-120" windowWidth="24240" windowHeight="13140" tabRatio="860" activeTab="1"/>
  </bookViews>
  <sheets>
    <sheet name="Planilha_Iluminação" sheetId="44" r:id="rId1"/>
    <sheet name="Cronograma" sheetId="9" r:id="rId2"/>
  </sheets>
  <definedNames>
    <definedName name="_xlnm.Print_Area" localSheetId="1">Cronograma!$A$1:$O$50</definedName>
    <definedName name="_xlnm.Print_Area" localSheetId="0">Planilha_Iluminação!$A$1:$L$57</definedName>
    <definedName name="br" hidden="1">#REF!</definedName>
    <definedName name="BRHJGOUUCG" hidden="1">#REF!</definedName>
    <definedName name="cgb" hidden="1">#REF!</definedName>
    <definedName name="CNNLIWNNYW" hidden="1">#REF!</definedName>
    <definedName name="cot" hidden="1">#REF!</definedName>
    <definedName name="dfv" hidden="1">#REF!</definedName>
    <definedName name="EGEFBMPJUH" hidden="1">#REF!</definedName>
    <definedName name="erf" hidden="1">#REF!</definedName>
    <definedName name="GEMVODUGLB" hidden="1">#REF!</definedName>
    <definedName name="HAQSZQJJXH" hidden="1">#REF!</definedName>
    <definedName name="HZCZQRBQEV" hidden="1">#REF!</definedName>
    <definedName name="IELZYZMUSY" hidden="1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FGTVTGSZB" hidden="1">#REF!</definedName>
    <definedName name="KLWPNNJBRB" hidden="1">#REF!</definedName>
    <definedName name="MCRWXOVTHS" hidden="1">#REF!</definedName>
    <definedName name="NLXQXITZYY" hidden="1">#REF!</definedName>
    <definedName name="PKNTSHYCBD" hidden="1">#REF!</definedName>
    <definedName name="RTDCURKAAC" hidden="1">#REF!</definedName>
    <definedName name="rtgrt" hidden="1">#REF!</definedName>
    <definedName name="tg" hidden="1">#REF!</definedName>
    <definedName name="_xlnm.Print_Titles" localSheetId="1">Cronograma!$1:$11</definedName>
    <definedName name="_xlnm.Print_Titles" localSheetId="0">Planilha_Iluminação!$1:$13</definedName>
    <definedName name="TTBILMJNUT" hidden="1">#REF!</definedName>
    <definedName name="UKBALFKBBW" hidden="1">#REF!</definedName>
    <definedName name="vfd" hidden="1">#REF!</definedName>
    <definedName name="VTYLRQEYAB" hidden="1">#REF!</definedName>
    <definedName name="we" hidden="1">#REF!</definedName>
    <definedName name="wldfkjbvhsdolbvflsdfjvgl" hidden="1">#REF!</definedName>
    <definedName name="ZGYLVHFASF" hidden="1">#REF!</definedName>
  </definedNames>
  <calcPr calcId="162913" fullPrecision="0"/>
</workbook>
</file>

<file path=xl/calcChain.xml><?xml version="1.0" encoding="utf-8"?>
<calcChain xmlns="http://schemas.openxmlformats.org/spreadsheetml/2006/main">
  <c r="L39" i="44" l="1"/>
  <c r="B43" i="9" l="1"/>
  <c r="A2" i="9"/>
  <c r="A1" i="9"/>
  <c r="AC17" i="44" l="1"/>
  <c r="AF17" i="44" s="1"/>
  <c r="AC16" i="44"/>
  <c r="AF16" i="44" s="1"/>
  <c r="AC15" i="44"/>
  <c r="AF15" i="44" s="1"/>
  <c r="I39" i="44"/>
  <c r="I40" i="44"/>
  <c r="B37" i="9"/>
  <c r="P34" i="9"/>
  <c r="B33" i="9"/>
  <c r="P32" i="9"/>
  <c r="B31" i="9"/>
  <c r="P30" i="9"/>
  <c r="B29" i="9"/>
  <c r="P28" i="9"/>
  <c r="B27" i="9"/>
  <c r="P26" i="9"/>
  <c r="B25" i="9"/>
  <c r="P24" i="9"/>
  <c r="B23" i="9"/>
  <c r="P22" i="9"/>
  <c r="B21" i="9"/>
  <c r="P20" i="9"/>
  <c r="B19" i="9"/>
  <c r="P18" i="9"/>
  <c r="B17" i="9"/>
  <c r="B9" i="9"/>
  <c r="B7" i="9"/>
  <c r="B6" i="9"/>
  <c r="AC42" i="44" l="1"/>
  <c r="AC41" i="44"/>
  <c r="AC40" i="44"/>
  <c r="AF40" i="44" s="1"/>
  <c r="AC39" i="44"/>
  <c r="AC38" i="44"/>
  <c r="AC37" i="44"/>
  <c r="AF37" i="44" s="1"/>
  <c r="AC36" i="44"/>
  <c r="AC35" i="44"/>
  <c r="AC34" i="44"/>
  <c r="AC33" i="44"/>
  <c r="AC30" i="44"/>
  <c r="AF30" i="44" s="1"/>
  <c r="AC29" i="44"/>
  <c r="AF29" i="44" s="1"/>
  <c r="AC28" i="44"/>
  <c r="AF28" i="44" s="1"/>
  <c r="AC27" i="44"/>
  <c r="AF27" i="44" s="1"/>
  <c r="AC26" i="44"/>
  <c r="AF26" i="44" s="1"/>
  <c r="AC25" i="44"/>
  <c r="AF25" i="44" s="1"/>
  <c r="AC24" i="44"/>
  <c r="AF24" i="44" s="1"/>
  <c r="AC23" i="44"/>
  <c r="AF23" i="44" s="1"/>
  <c r="AC22" i="44"/>
  <c r="AF22" i="44" s="1"/>
  <c r="AC21" i="44"/>
  <c r="AF21" i="44" s="1"/>
  <c r="AC20" i="44"/>
  <c r="AF20" i="44" s="1"/>
  <c r="AF39" i="44" l="1"/>
  <c r="AF38" i="44"/>
  <c r="AF36" i="44"/>
  <c r="J39" i="44"/>
  <c r="AF33" i="44"/>
  <c r="AF41" i="44"/>
  <c r="AF34" i="44"/>
  <c r="AF35" i="44"/>
  <c r="AF42" i="44"/>
  <c r="O31" i="9" l="1"/>
  <c r="O29" i="9"/>
  <c r="O27" i="9"/>
  <c r="O33" i="9" l="1"/>
  <c r="O25" i="9"/>
  <c r="O23" i="9"/>
  <c r="O21" i="9"/>
  <c r="O19" i="9" l="1"/>
  <c r="O17" i="9"/>
  <c r="O15" i="9"/>
  <c r="O13" i="9"/>
  <c r="J17" i="44" l="1"/>
  <c r="J33" i="44"/>
  <c r="J27" i="44"/>
  <c r="J22" i="44"/>
  <c r="J30" i="44"/>
  <c r="J37" i="44"/>
  <c r="J23" i="44"/>
  <c r="J16" i="44"/>
  <c r="J21" i="44"/>
  <c r="J42" i="44"/>
  <c r="J20" i="44"/>
  <c r="J34" i="44"/>
  <c r="J15" i="44"/>
  <c r="J36" i="44"/>
  <c r="J28" i="44"/>
  <c r="J24" i="44"/>
  <c r="J29" i="44"/>
  <c r="J41" i="44"/>
  <c r="J35" i="44"/>
  <c r="J26" i="44"/>
  <c r="J25" i="44"/>
  <c r="J40" i="44"/>
  <c r="J38" i="44"/>
  <c r="J32" i="44" s="1"/>
  <c r="J19" i="44" l="1"/>
  <c r="J18" i="44" s="1"/>
  <c r="L41" i="44"/>
  <c r="L38" i="44"/>
  <c r="L33" i="44"/>
  <c r="L29" i="44"/>
  <c r="L27" i="44"/>
  <c r="L40" i="44"/>
  <c r="L25" i="44"/>
  <c r="L42" i="44"/>
  <c r="L30" i="44"/>
  <c r="L22" i="44"/>
  <c r="L21" i="44"/>
  <c r="L15" i="44"/>
  <c r="L26" i="44"/>
  <c r="L24" i="44"/>
  <c r="L28" i="44"/>
  <c r="L17" i="44"/>
  <c r="L23" i="44"/>
  <c r="L34" i="44"/>
  <c r="L16" i="44"/>
  <c r="L37" i="44"/>
  <c r="L20" i="44"/>
  <c r="L35" i="44"/>
  <c r="L36" i="44"/>
  <c r="J14" i="44"/>
  <c r="N32" i="9"/>
  <c r="M34" i="9"/>
  <c r="L32" i="44" l="1"/>
  <c r="L19" i="44"/>
  <c r="L18" i="44" s="1"/>
  <c r="L14" i="44"/>
  <c r="R37" i="44"/>
  <c r="AA37" i="44"/>
  <c r="O37" i="44"/>
  <c r="U37" i="44"/>
  <c r="X37" i="44"/>
  <c r="O34" i="44"/>
  <c r="U34" i="44"/>
  <c r="AA34" i="44"/>
  <c r="X34" i="44"/>
  <c r="R34" i="44"/>
  <c r="AA25" i="44"/>
  <c r="O25" i="44"/>
  <c r="X25" i="44"/>
  <c r="U25" i="44"/>
  <c r="R25" i="44"/>
  <c r="O23" i="44"/>
  <c r="U23" i="44"/>
  <c r="X23" i="44"/>
  <c r="R23" i="44"/>
  <c r="AA23" i="44"/>
  <c r="O40" i="44"/>
  <c r="X40" i="44"/>
  <c r="U40" i="44"/>
  <c r="R40" i="44"/>
  <c r="AA40" i="44"/>
  <c r="AA30" i="44"/>
  <c r="O30" i="44"/>
  <c r="U30" i="44"/>
  <c r="R30" i="44"/>
  <c r="X30" i="44"/>
  <c r="R17" i="44"/>
  <c r="O17" i="44"/>
  <c r="AA17" i="44"/>
  <c r="X17" i="44"/>
  <c r="U17" i="44"/>
  <c r="U27" i="44"/>
  <c r="R27" i="44"/>
  <c r="X27" i="44"/>
  <c r="O27" i="44"/>
  <c r="AA27" i="44"/>
  <c r="O39" i="44"/>
  <c r="AA39" i="44"/>
  <c r="X39" i="44"/>
  <c r="U39" i="44"/>
  <c r="R39" i="44"/>
  <c r="AA29" i="44"/>
  <c r="O29" i="44"/>
  <c r="X29" i="44"/>
  <c r="R29" i="44"/>
  <c r="U29" i="44"/>
  <c r="X16" i="44"/>
  <c r="U16" i="44"/>
  <c r="O16" i="44"/>
  <c r="AA16" i="44"/>
  <c r="R16" i="44"/>
  <c r="X28" i="44"/>
  <c r="U28" i="44"/>
  <c r="AA28" i="44"/>
  <c r="R28" i="44"/>
  <c r="O28" i="44"/>
  <c r="X33" i="44"/>
  <c r="R33" i="44"/>
  <c r="AA33" i="44"/>
  <c r="U33" i="44"/>
  <c r="O33" i="44"/>
  <c r="U24" i="44"/>
  <c r="R24" i="44"/>
  <c r="X24" i="44"/>
  <c r="O24" i="44"/>
  <c r="AA24" i="44"/>
  <c r="R38" i="44"/>
  <c r="U38" i="44"/>
  <c r="AA38" i="44"/>
  <c r="X38" i="44"/>
  <c r="O38" i="44"/>
  <c r="J44" i="44"/>
  <c r="X26" i="44"/>
  <c r="O26" i="44"/>
  <c r="U26" i="44"/>
  <c r="R26" i="44"/>
  <c r="AA26" i="44"/>
  <c r="R41" i="44"/>
  <c r="X41" i="44"/>
  <c r="AA41" i="44"/>
  <c r="U41" i="44"/>
  <c r="O41" i="44"/>
  <c r="X36" i="44"/>
  <c r="AA36" i="44"/>
  <c r="R36" i="44"/>
  <c r="U36" i="44"/>
  <c r="O36" i="44"/>
  <c r="AA15" i="44"/>
  <c r="X15" i="44"/>
  <c r="U15" i="44"/>
  <c r="O15" i="44"/>
  <c r="R15" i="44"/>
  <c r="AA42" i="44"/>
  <c r="U42" i="44"/>
  <c r="R42" i="44"/>
  <c r="X42" i="44"/>
  <c r="O42" i="44"/>
  <c r="AA35" i="44"/>
  <c r="R35" i="44"/>
  <c r="X35" i="44"/>
  <c r="O35" i="44"/>
  <c r="U35" i="44"/>
  <c r="X21" i="44"/>
  <c r="AA21" i="44"/>
  <c r="U21" i="44"/>
  <c r="R21" i="44"/>
  <c r="O21" i="44"/>
  <c r="U20" i="44"/>
  <c r="X20" i="44"/>
  <c r="R20" i="44"/>
  <c r="O20" i="44"/>
  <c r="AA20" i="44"/>
  <c r="AA22" i="44"/>
  <c r="R22" i="44"/>
  <c r="O22" i="44"/>
  <c r="X22" i="44"/>
  <c r="U22" i="44"/>
  <c r="N26" i="9"/>
  <c r="N28" i="9"/>
  <c r="J32" i="9"/>
  <c r="D32" i="9"/>
  <c r="M32" i="9"/>
  <c r="E32" i="9"/>
  <c r="H32" i="9"/>
  <c r="C32" i="9"/>
  <c r="O32" i="9" s="1"/>
  <c r="F32" i="9"/>
  <c r="I32" i="9"/>
  <c r="K32" i="9"/>
  <c r="L32" i="9"/>
  <c r="G32" i="9"/>
  <c r="F30" i="9"/>
  <c r="M30" i="9"/>
  <c r="G30" i="9"/>
  <c r="D30" i="9"/>
  <c r="J30" i="9"/>
  <c r="E30" i="9"/>
  <c r="C30" i="9"/>
  <c r="O30" i="9" s="1"/>
  <c r="N30" i="9"/>
  <c r="K30" i="9"/>
  <c r="L30" i="9"/>
  <c r="I30" i="9"/>
  <c r="H30" i="9"/>
  <c r="N34" i="9"/>
  <c r="G34" i="9"/>
  <c r="F34" i="9"/>
  <c r="E34" i="9"/>
  <c r="D34" i="9"/>
  <c r="C34" i="9"/>
  <c r="L34" i="9"/>
  <c r="I34" i="9"/>
  <c r="K34" i="9"/>
  <c r="H34" i="9"/>
  <c r="J34" i="9"/>
  <c r="L44" i="44" l="1"/>
  <c r="AD24" i="44"/>
  <c r="AG24" i="44" s="1"/>
  <c r="AD23" i="44"/>
  <c r="AG23" i="44" s="1"/>
  <c r="AD22" i="44"/>
  <c r="AG22" i="44" s="1"/>
  <c r="AD21" i="44"/>
  <c r="AG21" i="44" s="1"/>
  <c r="AD36" i="44"/>
  <c r="AG36" i="44" s="1"/>
  <c r="AD38" i="44"/>
  <c r="AG38" i="44" s="1"/>
  <c r="U18" i="44"/>
  <c r="AD35" i="44"/>
  <c r="AG35" i="44" s="1"/>
  <c r="AD16" i="44"/>
  <c r="AG16" i="44" s="1"/>
  <c r="AD28" i="44"/>
  <c r="AG28" i="44" s="1"/>
  <c r="AD40" i="44"/>
  <c r="AG40" i="44" s="1"/>
  <c r="AD34" i="44"/>
  <c r="AG34" i="44" s="1"/>
  <c r="AD15" i="44"/>
  <c r="AG15" i="44" s="1"/>
  <c r="AD30" i="44"/>
  <c r="AG30" i="44" s="1"/>
  <c r="AD25" i="44"/>
  <c r="AG25" i="44" s="1"/>
  <c r="AA18" i="44"/>
  <c r="AD42" i="44"/>
  <c r="AG42" i="44" s="1"/>
  <c r="AD26" i="44"/>
  <c r="AG26" i="44" s="1"/>
  <c r="AD39" i="44"/>
  <c r="AG39" i="44" s="1"/>
  <c r="AD37" i="44"/>
  <c r="AG37" i="44" s="1"/>
  <c r="O18" i="44"/>
  <c r="AD20" i="44"/>
  <c r="AD41" i="44"/>
  <c r="AG41" i="44" s="1"/>
  <c r="AD33" i="44"/>
  <c r="AG33" i="44" s="1"/>
  <c r="AD17" i="44"/>
  <c r="AG17" i="44" s="1"/>
  <c r="R18" i="44"/>
  <c r="AD29" i="44"/>
  <c r="AG29" i="44" s="1"/>
  <c r="X18" i="44"/>
  <c r="E14" i="9"/>
  <c r="F14" i="9"/>
  <c r="P35" i="9"/>
  <c r="AD27" i="44"/>
  <c r="AG27" i="44" s="1"/>
  <c r="H20" i="9"/>
  <c r="E18" i="9"/>
  <c r="I14" i="9"/>
  <c r="I35" i="9" s="1"/>
  <c r="K24" i="9"/>
  <c r="I22" i="9"/>
  <c r="H26" i="9"/>
  <c r="D26" i="9"/>
  <c r="K26" i="9"/>
  <c r="L26" i="9"/>
  <c r="J26" i="9"/>
  <c r="E26" i="9"/>
  <c r="F26" i="9"/>
  <c r="I26" i="9"/>
  <c r="M26" i="9"/>
  <c r="G26" i="9"/>
  <c r="C26" i="9"/>
  <c r="F28" i="9"/>
  <c r="C28" i="9"/>
  <c r="L28" i="9"/>
  <c r="G28" i="9"/>
  <c r="J28" i="9"/>
  <c r="H28" i="9"/>
  <c r="D28" i="9"/>
  <c r="I28" i="9"/>
  <c r="M28" i="9"/>
  <c r="K28" i="9"/>
  <c r="E28" i="9"/>
  <c r="O34" i="9"/>
  <c r="AD18" i="44" l="1"/>
  <c r="AG20" i="44"/>
  <c r="AG18" i="44" s="1"/>
  <c r="K18" i="9"/>
  <c r="D18" i="9"/>
  <c r="N20" i="9"/>
  <c r="H18" i="9"/>
  <c r="G18" i="9"/>
  <c r="C14" i="9"/>
  <c r="L20" i="9"/>
  <c r="N18" i="9"/>
  <c r="I20" i="9"/>
  <c r="M20" i="9"/>
  <c r="D20" i="9"/>
  <c r="K20" i="9"/>
  <c r="F18" i="9"/>
  <c r="C18" i="9"/>
  <c r="G20" i="9"/>
  <c r="J20" i="9"/>
  <c r="F20" i="9"/>
  <c r="E20" i="9"/>
  <c r="C20" i="9"/>
  <c r="I18" i="9"/>
  <c r="M18" i="9"/>
  <c r="L18" i="9"/>
  <c r="J18" i="9"/>
  <c r="L14" i="9"/>
  <c r="L35" i="9" s="1"/>
  <c r="K14" i="9"/>
  <c r="K35" i="9" s="1"/>
  <c r="M14" i="9"/>
  <c r="M35" i="9" s="1"/>
  <c r="J14" i="9"/>
  <c r="J35" i="9" s="1"/>
  <c r="D14" i="9"/>
  <c r="G14" i="9"/>
  <c r="G35" i="9" s="1"/>
  <c r="N14" i="9"/>
  <c r="N35" i="9" s="1"/>
  <c r="H14" i="9"/>
  <c r="H35" i="9" s="1"/>
  <c r="H24" i="9"/>
  <c r="F24" i="9"/>
  <c r="N24" i="9"/>
  <c r="G24" i="9"/>
  <c r="E24" i="9"/>
  <c r="C24" i="9"/>
  <c r="M24" i="9"/>
  <c r="I24" i="9"/>
  <c r="J24" i="9"/>
  <c r="D24" i="9"/>
  <c r="L24" i="9"/>
  <c r="L22" i="9"/>
  <c r="G22" i="9"/>
  <c r="N22" i="9"/>
  <c r="K22" i="9"/>
  <c r="E22" i="9"/>
  <c r="H22" i="9"/>
  <c r="F22" i="9"/>
  <c r="C22" i="9"/>
  <c r="D22" i="9"/>
  <c r="J22" i="9"/>
  <c r="M22" i="9"/>
  <c r="O26" i="9"/>
  <c r="O28" i="9"/>
  <c r="N16" i="9"/>
  <c r="O18" i="9" l="1"/>
  <c r="O20" i="9"/>
  <c r="O14" i="9"/>
  <c r="O24" i="9"/>
  <c r="O22" i="9"/>
  <c r="G16" i="9"/>
  <c r="E16" i="9"/>
  <c r="E35" i="9" s="1"/>
  <c r="M16" i="9"/>
  <c r="F16" i="9"/>
  <c r="F35" i="9" s="1"/>
  <c r="J16" i="9"/>
  <c r="D16" i="9"/>
  <c r="D35" i="9" s="1"/>
  <c r="H16" i="9"/>
  <c r="I16" i="9"/>
  <c r="C16" i="9"/>
  <c r="C35" i="9" s="1"/>
  <c r="L16" i="9"/>
  <c r="K16" i="9"/>
  <c r="O16" i="9" l="1"/>
  <c r="O35" i="9"/>
  <c r="AG44" i="44" l="1"/>
  <c r="O44" i="44"/>
  <c r="U44" i="44"/>
  <c r="AA44" i="44"/>
  <c r="R44" i="44"/>
  <c r="X44" i="44"/>
  <c r="AD44" i="44"/>
  <c r="AC44" i="44" l="1"/>
  <c r="Q44" i="44"/>
  <c r="N44" i="44"/>
  <c r="T44" i="44"/>
  <c r="W44" i="44"/>
  <c r="Z44" i="44"/>
  <c r="AF44" i="44"/>
</calcChain>
</file>

<file path=xl/sharedStrings.xml><?xml version="1.0" encoding="utf-8"?>
<sst xmlns="http://schemas.openxmlformats.org/spreadsheetml/2006/main" count="235" uniqueCount="161">
  <si>
    <t>FONTE</t>
  </si>
  <si>
    <t>CÓDIGO</t>
  </si>
  <si>
    <t>DESCRIÇÃO</t>
  </si>
  <si>
    <t>UNID.</t>
  </si>
  <si>
    <t>QUANT.</t>
  </si>
  <si>
    <t>TOTAL GERAL</t>
  </si>
  <si>
    <t>BDI</t>
  </si>
  <si>
    <t>Total</t>
  </si>
  <si>
    <t>12</t>
  </si>
  <si>
    <t>11</t>
  </si>
  <si>
    <t>10</t>
  </si>
  <si>
    <t>09</t>
  </si>
  <si>
    <t>08</t>
  </si>
  <si>
    <t>07</t>
  </si>
  <si>
    <t>06</t>
  </si>
  <si>
    <t>05</t>
  </si>
  <si>
    <t>04</t>
  </si>
  <si>
    <t>03</t>
  </si>
  <si>
    <t>02</t>
  </si>
  <si>
    <t>01</t>
  </si>
  <si>
    <t>Poste de concreto circular, 200 kg, H = 7,00 m</t>
  </si>
  <si>
    <t>Caixa de inspeção do terra cilíndrica em PVC rígido, diâmetro de 300 mm - h= 400 mm</t>
  </si>
  <si>
    <t>Poste telecônico reto em aço SAE 1010/1020 galvanizado a fogo, altura de 6,00 m</t>
  </si>
  <si>
    <t>Contator de potência 32 A - 2na+2nf</t>
  </si>
  <si>
    <t>Caixa de passagem em chapa, com tampa parafusada, 200 x 200 x 100 mm</t>
  </si>
  <si>
    <t>Cabo de cobre nu, têmpera mole, classe 2, de 16 mm²</t>
  </si>
  <si>
    <t>Eletroduto de PVC rígido roscável de 1 1/4´ - com acessórios</t>
  </si>
  <si>
    <t>Eletroduto de PVC rígido roscável de 1´ - com acessórios</t>
  </si>
  <si>
    <t>Mini-disjuntor termomagnético, bipolar 220/380 V, corrente de 10 A até 32 A</t>
  </si>
  <si>
    <t>Caixa de medição tipo II (300 x 560 x 200) mm, padrão concessionárias</t>
  </si>
  <si>
    <t>Placa em lona com impressão digital e estrutura em madeira</t>
  </si>
  <si>
    <t>02.01.180</t>
  </si>
  <si>
    <t>02.02.150</t>
  </si>
  <si>
    <t>02.08.050</t>
  </si>
  <si>
    <t>36.03.010</t>
  </si>
  <si>
    <t>37.13.840</t>
  </si>
  <si>
    <t>38.01.060</t>
  </si>
  <si>
    <t>38.01.080</t>
  </si>
  <si>
    <t>39.04.050</t>
  </si>
  <si>
    <t>40.02.060</t>
  </si>
  <si>
    <t>40.10.100</t>
  </si>
  <si>
    <t>40.11.010</t>
  </si>
  <si>
    <t>41.10.060</t>
  </si>
  <si>
    <t>41.10.430</t>
  </si>
  <si>
    <t>42.05.200</t>
  </si>
  <si>
    <t>42.05.320</t>
  </si>
  <si>
    <t>42.05.370</t>
  </si>
  <si>
    <t>68.01.600</t>
  </si>
  <si>
    <t>39.21.060</t>
  </si>
  <si>
    <t>Cabo de cobre flexível de 16 mm², isolamento 0,6/1kV - isolação HEPR 90°C</t>
  </si>
  <si>
    <t>39.24.151</t>
  </si>
  <si>
    <t>Banheiro químico modelo Standard, com manutenção conforme exigências da CETESB</t>
  </si>
  <si>
    <t>Locação de container tipo depósito - área mínima de 13,80 m²</t>
  </si>
  <si>
    <t>Relé fotoelétrico 50/60 Hz, 110/220 V, 1200 VA, completo</t>
  </si>
  <si>
    <t>Caixa de equalização, de embutir, em aço com barramento, de 400 x 400 mm e tampa</t>
  </si>
  <si>
    <t>33.11.050</t>
  </si>
  <si>
    <t>Esmalte à base água em superfície metálica, inclusive preparo</t>
  </si>
  <si>
    <t>Cabo de cobre flexível de 3 x 1,5 mm², isolamento 500 V - isolação PP 70°C</t>
  </si>
  <si>
    <t>CDHU</t>
  </si>
  <si>
    <t>UN</t>
  </si>
  <si>
    <t>M2</t>
  </si>
  <si>
    <t>M</t>
  </si>
  <si>
    <t>UNMES</t>
  </si>
  <si>
    <t>Braço em tubo de ferro galvanizado de 1" x 1,00 m para fixação de uma luminária</t>
  </si>
  <si>
    <t>41.11.704</t>
  </si>
  <si>
    <t>Luminária LED retangular para poste, fluxo luminoso de 14083 lm, eficiência mínima 135 lm/W - potência de 104 W</t>
  </si>
  <si>
    <t>ITEM</t>
  </si>
  <si>
    <t>1.1</t>
  </si>
  <si>
    <t>1.2</t>
  </si>
  <si>
    <t>1.3</t>
  </si>
  <si>
    <t>2.1</t>
  </si>
  <si>
    <t>2.2</t>
  </si>
  <si>
    <t>TOTAL + BDI</t>
  </si>
  <si>
    <t>MEMÓRIA DE CÁLCULO</t>
  </si>
  <si>
    <t>PLANILHA ORÇAMENTÁRIA</t>
  </si>
  <si>
    <t>OBRA:</t>
  </si>
  <si>
    <t xml:space="preserve">ENDEREÇO: </t>
  </si>
  <si>
    <t>BASE:</t>
  </si>
  <si>
    <t>CRONOGRAMA FÍSICO-FINANCEIRO</t>
  </si>
  <si>
    <t xml:space="preserve">END: </t>
  </si>
  <si>
    <t>1ª MEDIÇÃO</t>
  </si>
  <si>
    <t>2ª MEDIÇÃO</t>
  </si>
  <si>
    <t>3ª MEDIÇÃO</t>
  </si>
  <si>
    <t>4ª MEDIÇÃO</t>
  </si>
  <si>
    <t>5ª MEDIÇÃO</t>
  </si>
  <si>
    <t>ACUMULADO</t>
  </si>
  <si>
    <t>SALDO</t>
  </si>
  <si>
    <t>Qtde</t>
  </si>
  <si>
    <t>SERVIÇOS PRELIMINARES</t>
  </si>
  <si>
    <t xml:space="preserve">                                                            Meses
Serviços</t>
  </si>
  <si>
    <t>60</t>
  </si>
  <si>
    <t>90</t>
  </si>
  <si>
    <t>120</t>
  </si>
  <si>
    <t>150</t>
  </si>
  <si>
    <t>180</t>
  </si>
  <si>
    <t>210</t>
  </si>
  <si>
    <t>240</t>
  </si>
  <si>
    <t>270</t>
  </si>
  <si>
    <t>300</t>
  </si>
  <si>
    <t>330</t>
  </si>
  <si>
    <t>360</t>
  </si>
  <si>
    <t>Data da medição:</t>
  </si>
  <si>
    <t>V. UN. S/ BDI</t>
  </si>
  <si>
    <t>SEM BDI</t>
  </si>
  <si>
    <t>COM BDI</t>
  </si>
  <si>
    <t>VALOR UNITÁRIO</t>
  </si>
  <si>
    <t>PROPOSTA EMPRESA</t>
  </si>
  <si>
    <t>Haste de aterramento de 5/8" x 2,4 m</t>
  </si>
  <si>
    <t>Rua Doze, s/nº. Vila Cianelli. Itirapina/SP.</t>
  </si>
  <si>
    <t>ILUMINAÇÃO</t>
  </si>
  <si>
    <t>COT</t>
  </si>
  <si>
    <t>1</t>
  </si>
  <si>
    <t>Cabo de alumínio triplex 16mm² com neutro isolado 1KV</t>
  </si>
  <si>
    <t>Padrão de entrada</t>
  </si>
  <si>
    <t>Postes e luminárias</t>
  </si>
  <si>
    <t>1 unidade</t>
  </si>
  <si>
    <t>1 unidade no poste</t>
  </si>
  <si>
    <t>1 unidade na base no poste</t>
  </si>
  <si>
    <t>1 unidade para o poste</t>
  </si>
  <si>
    <t>15 m para eletroduto que desce da rede principal ao solo</t>
  </si>
  <si>
    <t>15 m de cabo para aterramento</t>
  </si>
  <si>
    <t>45 unidades de poste, conforme projeto</t>
  </si>
  <si>
    <t>33 postes com 2 braços + 12 postes com 1 braço = 78 unidades</t>
  </si>
  <si>
    <t>Igual ao número de braços: 78 unidades</t>
  </si>
  <si>
    <t>Rede dividida em 2 aterramentos</t>
  </si>
  <si>
    <t>45 postes de 6 m + 1 m de folga no solo por poste + 78 braços de 1 m = 393 m</t>
  </si>
  <si>
    <t>1 caixa por poste x 45 postes + 2 aterramentos = 47 unidades</t>
  </si>
  <si>
    <t>Iluminação pública ornamental na Rua Doze</t>
  </si>
  <si>
    <t>0                         30</t>
  </si>
  <si>
    <t>4,5 m x 1,5 m = 6 m²</t>
  </si>
  <si>
    <t>3 meses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</si>
  <si>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</si>
  <si>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</si>
  <si>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</si>
  <si>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</si>
  <si>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</si>
  <si>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</si>
  <si>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</si>
  <si>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</si>
  <si>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</si>
  <si>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</si>
  <si>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</si>
  <si>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</si>
  <si>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</si>
  <si>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</si>
  <si>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</si>
  <si>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</si>
  <si>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</si>
  <si>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</si>
  <si>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</si>
  <si>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</si>
  <si>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</si>
  <si>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45 postes x 6 m x perímetro do tubo de 15 cm de diâmetro + 78 braços x 1 m x perímetro do tubo de 1" de diâmtro = 133,46 m²</t>
  </si>
  <si>
    <t>comprimento total da rede: 661,50 m</t>
  </si>
  <si>
    <t>3 cabos x 12 m para ligação = 36 m</t>
  </si>
  <si>
    <t>CDHU 193 - 03/2024 - Com desoneração</t>
  </si>
  <si>
    <t/>
  </si>
  <si>
    <t>[NOME DA EMPRESA]</t>
  </si>
  <si>
    <t>[ENDEREÇO DA EMPRESA]</t>
  </si>
  <si>
    <t>[LOCAL, DATA]</t>
  </si>
  <si>
    <t>[RESPONSÁVEL TÉCNICO]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</si>
</sst>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_(* #,##0.00_);_(* \(#,##0.00\);_(* &quot;-&quot;??_);_(@_)"/>
    <numFmt numFmtId="166" formatCode="&quot;R$&quot;\ #,##0.00"/>
  </numFmts>
  <fonts count="36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9.85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1"/>
      <color indexed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9">
    <xf numFmtId="0" fontId="0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4" fillId="0" borderId="0" applyNumberFormat="0" applyFill="0" applyBorder="0" applyProtection="0">
      <alignment vertical="center"/>
    </xf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 applyNumberFormat="0" applyFill="0" applyBorder="0" applyProtection="0">
      <alignment vertical="center"/>
    </xf>
    <xf numFmtId="0" fontId="2" fillId="0" borderId="0">
      <alignment vertical="top"/>
    </xf>
    <xf numFmtId="9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4" borderId="0" applyNumberFormat="0" applyBorder="0" applyAlignment="0" applyProtection="0"/>
    <xf numFmtId="0" fontId="8" fillId="16" borderId="24" applyNumberFormat="0" applyAlignment="0" applyProtection="0"/>
    <xf numFmtId="0" fontId="9" fillId="17" borderId="25" applyNumberFormat="0" applyAlignment="0" applyProtection="0"/>
    <xf numFmtId="0" fontId="10" fillId="0" borderId="26" applyNumberFormat="0" applyFill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24" applyNumberFormat="0" applyAlignment="0" applyProtection="0"/>
    <xf numFmtId="0" fontId="3" fillId="0" borderId="0"/>
    <xf numFmtId="0" fontId="12" fillId="3" borderId="0" applyNumberFormat="0" applyBorder="0" applyAlignment="0" applyProtection="0"/>
    <xf numFmtId="0" fontId="4" fillId="0" borderId="0" applyNumberFormat="0" applyFill="0" applyBorder="0" applyProtection="0">
      <alignment vertical="center"/>
    </xf>
    <xf numFmtId="0" fontId="13" fillId="22" borderId="0" applyNumberFormat="0" applyBorder="0" applyAlignment="0" applyProtection="0"/>
    <xf numFmtId="0" fontId="1" fillId="0" borderId="0"/>
    <xf numFmtId="0" fontId="14" fillId="0" borderId="0"/>
    <xf numFmtId="0" fontId="2" fillId="0" borderId="0">
      <alignment vertical="top"/>
    </xf>
    <xf numFmtId="0" fontId="3" fillId="0" borderId="0"/>
    <xf numFmtId="0" fontId="3" fillId="23" borderId="27" applyNumberFormat="0" applyFont="0" applyAlignment="0" applyProtection="0"/>
    <xf numFmtId="0" fontId="15" fillId="16" borderId="2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9" applyNumberFormat="0" applyFill="0" applyAlignment="0" applyProtection="0"/>
    <xf numFmtId="0" fontId="19" fillId="0" borderId="30" applyNumberFormat="0" applyFill="0" applyAlignment="0" applyProtection="0"/>
    <xf numFmtId="0" fontId="20" fillId="0" borderId="31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2" applyNumberFormat="0" applyFill="0" applyAlignment="0" applyProtection="0"/>
    <xf numFmtId="165" fontId="2" fillId="0" borderId="0" applyFont="0" applyFill="0" applyBorder="0" applyAlignment="0" applyProtection="0">
      <alignment vertical="top"/>
    </xf>
    <xf numFmtId="165" fontId="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5" fillId="0" borderId="0">
      <alignment vertical="top"/>
    </xf>
    <xf numFmtId="0" fontId="23" fillId="0" borderId="0"/>
    <xf numFmtId="165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154">
    <xf numFmtId="0" fontId="0" fillId="0" borderId="0" xfId="0"/>
    <xf numFmtId="0" fontId="28" fillId="0" borderId="0" xfId="1" applyFont="1" applyAlignment="1">
      <alignment vertical="center"/>
    </xf>
    <xf numFmtId="49" fontId="29" fillId="0" borderId="3" xfId="1" applyNumberFormat="1" applyFont="1" applyBorder="1" applyAlignment="1">
      <alignment vertical="center"/>
    </xf>
    <xf numFmtId="49" fontId="29" fillId="0" borderId="3" xfId="1" applyNumberFormat="1" applyFont="1" applyBorder="1" applyAlignment="1">
      <alignment vertical="center" wrapText="1"/>
    </xf>
    <xf numFmtId="49" fontId="29" fillId="0" borderId="3" xfId="59" applyNumberFormat="1" applyFont="1" applyBorder="1" applyAlignment="1">
      <alignment horizontal="right" vertical="center"/>
    </xf>
    <xf numFmtId="0" fontId="29" fillId="0" borderId="4" xfId="47" applyFont="1" applyBorder="1" applyAlignment="1">
      <alignment horizontal="left" vertical="center"/>
    </xf>
    <xf numFmtId="0" fontId="29" fillId="0" borderId="0" xfId="1" applyFont="1" applyAlignment="1">
      <alignment vertical="center"/>
    </xf>
    <xf numFmtId="0" fontId="28" fillId="0" borderId="5" xfId="1" applyFont="1" applyBorder="1" applyAlignment="1">
      <alignment horizontal="center" vertical="center"/>
    </xf>
    <xf numFmtId="0" fontId="28" fillId="0" borderId="6" xfId="1" applyFont="1" applyBorder="1" applyAlignment="1">
      <alignment horizontal="left" vertical="center" wrapText="1"/>
    </xf>
    <xf numFmtId="165" fontId="28" fillId="0" borderId="6" xfId="59" applyFont="1" applyBorder="1" applyAlignment="1">
      <alignment horizontal="right" vertical="center"/>
    </xf>
    <xf numFmtId="165" fontId="28" fillId="0" borderId="6" xfId="59" applyFont="1" applyBorder="1" applyAlignment="1">
      <alignment horizontal="left" vertical="center" wrapText="1"/>
    </xf>
    <xf numFmtId="49" fontId="28" fillId="0" borderId="6" xfId="1" applyNumberFormat="1" applyFont="1" applyBorder="1" applyAlignment="1">
      <alignment horizontal="center" vertical="center"/>
    </xf>
    <xf numFmtId="0" fontId="29" fillId="0" borderId="0" xfId="2" applyFont="1" applyAlignment="1">
      <alignment vertical="center"/>
    </xf>
    <xf numFmtId="49" fontId="28" fillId="0" borderId="0" xfId="1" applyNumberFormat="1" applyFont="1" applyAlignment="1">
      <alignment horizontal="center" vertical="center"/>
    </xf>
    <xf numFmtId="0" fontId="28" fillId="0" borderId="0" xfId="1" applyFont="1" applyAlignment="1">
      <alignment horizontal="left" vertical="center" wrapText="1"/>
    </xf>
    <xf numFmtId="4" fontId="28" fillId="0" borderId="0" xfId="1" applyNumberFormat="1" applyFont="1" applyAlignment="1">
      <alignment vertical="center"/>
    </xf>
    <xf numFmtId="4" fontId="28" fillId="0" borderId="0" xfId="59" applyNumberFormat="1" applyFont="1" applyAlignment="1">
      <alignment horizontal="right" vertical="center"/>
    </xf>
    <xf numFmtId="0" fontId="29" fillId="0" borderId="0" xfId="1" applyFont="1" applyAlignment="1">
      <alignment horizontal="center" vertical="center" wrapText="1"/>
    </xf>
    <xf numFmtId="0" fontId="3" fillId="0" borderId="0" xfId="9" applyFont="1" applyAlignment="1">
      <alignment vertical="center"/>
    </xf>
    <xf numFmtId="0" fontId="31" fillId="0" borderId="0" xfId="9" applyFont="1" applyAlignment="1">
      <alignment vertical="center"/>
    </xf>
    <xf numFmtId="49" fontId="30" fillId="0" borderId="0" xfId="9" applyNumberFormat="1" applyFont="1" applyAlignment="1">
      <alignment horizontal="center" vertical="center"/>
    </xf>
    <xf numFmtId="9" fontId="30" fillId="0" borderId="21" xfId="5" applyFont="1" applyFill="1" applyBorder="1" applyAlignment="1">
      <alignment horizontal="center" vertical="center"/>
    </xf>
    <xf numFmtId="9" fontId="30" fillId="0" borderId="20" xfId="5" applyFont="1" applyFill="1" applyBorder="1" applyAlignment="1">
      <alignment horizontal="center" vertical="center"/>
    </xf>
    <xf numFmtId="9" fontId="31" fillId="0" borderId="19" xfId="10" applyFont="1" applyBorder="1" applyAlignment="1">
      <alignment horizontal="center" vertical="center"/>
    </xf>
    <xf numFmtId="165" fontId="31" fillId="0" borderId="18" xfId="3" applyFont="1" applyBorder="1" applyAlignment="1">
      <alignment horizontal="center" vertical="center"/>
    </xf>
    <xf numFmtId="165" fontId="31" fillId="0" borderId="17" xfId="3" applyFont="1" applyBorder="1" applyAlignment="1">
      <alignment horizontal="center" vertical="center"/>
    </xf>
    <xf numFmtId="165" fontId="31" fillId="0" borderId="16" xfId="3" applyFont="1" applyBorder="1" applyAlignment="1">
      <alignment horizontal="center" vertical="center"/>
    </xf>
    <xf numFmtId="165" fontId="31" fillId="0" borderId="0" xfId="3" applyFont="1" applyBorder="1" applyAlignment="1">
      <alignment vertical="center"/>
    </xf>
    <xf numFmtId="165" fontId="30" fillId="0" borderId="15" xfId="3" applyFont="1" applyBorder="1" applyAlignment="1">
      <alignment vertical="center"/>
    </xf>
    <xf numFmtId="0" fontId="28" fillId="0" borderId="0" xfId="1" applyFont="1" applyAlignment="1">
      <alignment horizontal="center" vertical="center" wrapText="1"/>
    </xf>
    <xf numFmtId="0" fontId="30" fillId="0" borderId="0" xfId="9" applyFont="1" applyAlignment="1">
      <alignment horizontal="center" vertical="center"/>
    </xf>
    <xf numFmtId="49" fontId="29" fillId="0" borderId="3" xfId="1" applyNumberFormat="1" applyFont="1" applyBorder="1" applyAlignment="1">
      <alignment horizontal="left" vertical="center"/>
    </xf>
    <xf numFmtId="0" fontId="28" fillId="0" borderId="6" xfId="1" applyFont="1" applyBorder="1" applyAlignment="1">
      <alignment horizontal="center" vertical="center"/>
    </xf>
    <xf numFmtId="165" fontId="2" fillId="0" borderId="6" xfId="59" applyFont="1" applyBorder="1" applyAlignment="1">
      <alignment horizontal="center" vertical="center" wrapText="1"/>
    </xf>
    <xf numFmtId="0" fontId="28" fillId="0" borderId="0" xfId="1" applyFont="1" applyAlignment="1">
      <alignment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166" fontId="29" fillId="25" borderId="9" xfId="4" applyNumberFormat="1" applyFont="1" applyFill="1" applyBorder="1">
      <alignment vertical="center"/>
    </xf>
    <xf numFmtId="0" fontId="29" fillId="25" borderId="8" xfId="2" applyFont="1" applyFill="1" applyBorder="1" applyAlignment="1">
      <alignment horizontal="left" vertical="center" wrapText="1"/>
    </xf>
    <xf numFmtId="0" fontId="28" fillId="25" borderId="8" xfId="2" applyFont="1" applyFill="1" applyBorder="1" applyAlignment="1">
      <alignment vertical="center"/>
    </xf>
    <xf numFmtId="0" fontId="29" fillId="25" borderId="8" xfId="2" applyFont="1" applyFill="1" applyBorder="1" applyAlignment="1">
      <alignment vertical="center" wrapText="1"/>
    </xf>
    <xf numFmtId="0" fontId="29" fillId="26" borderId="12" xfId="1" applyFont="1" applyFill="1" applyBorder="1" applyAlignment="1">
      <alignment horizontal="center" vertical="center"/>
    </xf>
    <xf numFmtId="0" fontId="29" fillId="26" borderId="13" xfId="2" applyFont="1" applyFill="1" applyBorder="1" applyAlignment="1">
      <alignment horizontal="center" vertical="center"/>
    </xf>
    <xf numFmtId="49" fontId="29" fillId="26" borderId="13" xfId="2" applyNumberFormat="1" applyFont="1" applyFill="1" applyBorder="1" applyAlignment="1">
      <alignment horizontal="center" vertical="center"/>
    </xf>
    <xf numFmtId="0" fontId="29" fillId="26" borderId="13" xfId="2" applyFont="1" applyFill="1" applyBorder="1" applyAlignment="1">
      <alignment vertical="center" wrapText="1"/>
    </xf>
    <xf numFmtId="4" fontId="29" fillId="26" borderId="13" xfId="2" applyNumberFormat="1" applyFont="1" applyFill="1" applyBorder="1" applyAlignment="1">
      <alignment vertical="center"/>
    </xf>
    <xf numFmtId="165" fontId="28" fillId="26" borderId="13" xfId="3" applyFont="1" applyFill="1" applyBorder="1" applyAlignment="1">
      <alignment horizontal="right" vertical="center"/>
    </xf>
    <xf numFmtId="165" fontId="2" fillId="26" borderId="13" xfId="3" applyFont="1" applyFill="1" applyBorder="1" applyAlignment="1">
      <alignment horizontal="center" vertical="center"/>
    </xf>
    <xf numFmtId="0" fontId="29" fillId="25" borderId="7" xfId="2" applyFont="1" applyFill="1" applyBorder="1" applyAlignment="1">
      <alignment vertical="center"/>
    </xf>
    <xf numFmtId="165" fontId="28" fillId="0" borderId="33" xfId="59" applyFont="1" applyBorder="1" applyAlignment="1">
      <alignment horizontal="right" vertical="center"/>
    </xf>
    <xf numFmtId="0" fontId="29" fillId="0" borderId="3" xfId="1" applyFont="1" applyBorder="1" applyAlignment="1">
      <alignment vertical="center" wrapText="1"/>
    </xf>
    <xf numFmtId="165" fontId="29" fillId="26" borderId="38" xfId="3" applyFont="1" applyFill="1" applyBorder="1" applyAlignment="1">
      <alignment vertical="center"/>
    </xf>
    <xf numFmtId="165" fontId="29" fillId="26" borderId="13" xfId="3" applyFont="1" applyFill="1" applyBorder="1" applyAlignment="1">
      <alignment vertical="center"/>
    </xf>
    <xf numFmtId="166" fontId="29" fillId="25" borderId="37" xfId="4" applyNumberFormat="1" applyFont="1" applyFill="1" applyBorder="1">
      <alignment vertical="center"/>
    </xf>
    <xf numFmtId="165" fontId="30" fillId="0" borderId="35" xfId="3" applyFont="1" applyBorder="1" applyAlignment="1">
      <alignment horizontal="center" vertical="center"/>
    </xf>
    <xf numFmtId="165" fontId="30" fillId="0" borderId="0" xfId="3" applyFont="1" applyBorder="1" applyAlignment="1">
      <alignment vertical="center"/>
    </xf>
    <xf numFmtId="0" fontId="30" fillId="0" borderId="0" xfId="9" applyFont="1" applyAlignment="1">
      <alignment vertical="center"/>
    </xf>
    <xf numFmtId="0" fontId="29" fillId="0" borderId="0" xfId="1" applyFont="1" applyAlignment="1">
      <alignment vertical="center" wrapText="1"/>
    </xf>
    <xf numFmtId="0" fontId="29" fillId="0" borderId="0" xfId="1" applyFont="1" applyAlignment="1">
      <alignment horizontal="center" vertical="center"/>
    </xf>
    <xf numFmtId="0" fontId="28" fillId="0" borderId="0" xfId="1" applyFont="1" applyAlignment="1">
      <alignment horizontal="left" vertical="center"/>
    </xf>
    <xf numFmtId="0" fontId="29" fillId="0" borderId="0" xfId="1" applyFont="1" applyAlignment="1">
      <alignment horizontal="left" vertical="center" wrapText="1"/>
    </xf>
    <xf numFmtId="49" fontId="28" fillId="0" borderId="0" xfId="1" applyNumberFormat="1" applyFont="1" applyAlignment="1">
      <alignment horizontal="left" vertical="center"/>
    </xf>
    <xf numFmtId="49" fontId="29" fillId="0" borderId="0" xfId="1" applyNumberFormat="1" applyFont="1" applyAlignment="1">
      <alignment horizontal="left" vertical="center"/>
    </xf>
    <xf numFmtId="10" fontId="29" fillId="0" borderId="0" xfId="1" applyNumberFormat="1" applyFont="1" applyAlignment="1">
      <alignment horizontal="center" vertical="center" wrapText="1"/>
    </xf>
    <xf numFmtId="49" fontId="29" fillId="0" borderId="0" xfId="1" applyNumberFormat="1" applyFont="1" applyAlignment="1">
      <alignment vertical="center"/>
    </xf>
    <xf numFmtId="49" fontId="29" fillId="0" borderId="0" xfId="1" applyNumberFormat="1" applyFont="1" applyAlignment="1">
      <alignment vertical="center" wrapText="1"/>
    </xf>
    <xf numFmtId="49" fontId="29" fillId="0" borderId="0" xfId="59" applyNumberFormat="1" applyFont="1" applyBorder="1" applyAlignment="1">
      <alignment horizontal="right" vertical="center"/>
    </xf>
    <xf numFmtId="0" fontId="29" fillId="0" borderId="0" xfId="47" applyFont="1" applyAlignment="1">
      <alignment horizontal="left" vertical="center"/>
    </xf>
    <xf numFmtId="165" fontId="28" fillId="0" borderId="6" xfId="59" applyFont="1" applyFill="1" applyBorder="1" applyAlignment="1">
      <alignment horizontal="right" vertical="center"/>
    </xf>
    <xf numFmtId="165" fontId="29" fillId="26" borderId="39" xfId="3" applyFont="1" applyFill="1" applyBorder="1" applyAlignment="1">
      <alignment vertical="center"/>
    </xf>
    <xf numFmtId="166" fontId="29" fillId="25" borderId="11" xfId="4" applyNumberFormat="1" applyFont="1" applyFill="1" applyBorder="1">
      <alignment vertical="center"/>
    </xf>
    <xf numFmtId="10" fontId="29" fillId="25" borderId="10" xfId="68" applyNumberFormat="1" applyFont="1" applyFill="1" applyBorder="1" applyAlignment="1">
      <alignment vertical="center"/>
    </xf>
    <xf numFmtId="4" fontId="30" fillId="0" borderId="0" xfId="0" applyNumberFormat="1" applyFont="1" applyAlignment="1">
      <alignment horizontal="center" vertical="center"/>
    </xf>
    <xf numFmtId="0" fontId="31" fillId="0" borderId="0" xfId="0" applyFont="1"/>
    <xf numFmtId="165" fontId="31" fillId="0" borderId="0" xfId="59" applyFont="1" applyFill="1" applyBorder="1" applyAlignment="1">
      <alignment vertical="center"/>
    </xf>
    <xf numFmtId="165" fontId="33" fillId="0" borderId="0" xfId="59" applyFont="1" applyAlignment="1">
      <alignment vertical="center"/>
    </xf>
    <xf numFmtId="43" fontId="33" fillId="0" borderId="39" xfId="67" applyFont="1" applyFill="1" applyBorder="1" applyAlignment="1">
      <alignment vertical="center"/>
    </xf>
    <xf numFmtId="43" fontId="31" fillId="0" borderId="39" xfId="67" applyFont="1" applyFill="1" applyBorder="1" applyAlignment="1">
      <alignment vertical="center"/>
    </xf>
    <xf numFmtId="165" fontId="33" fillId="0" borderId="0" xfId="59" applyFont="1" applyFill="1" applyAlignment="1">
      <alignment vertical="center"/>
    </xf>
    <xf numFmtId="165" fontId="31" fillId="0" borderId="39" xfId="59" applyFont="1" applyFill="1" applyBorder="1" applyAlignment="1">
      <alignment vertical="center"/>
    </xf>
    <xf numFmtId="9" fontId="30" fillId="0" borderId="40" xfId="5" applyFont="1" applyFill="1" applyBorder="1" applyAlignment="1">
      <alignment horizontal="center" vertical="center"/>
    </xf>
    <xf numFmtId="9" fontId="30" fillId="0" borderId="41" xfId="5" applyFont="1" applyFill="1" applyBorder="1" applyAlignment="1">
      <alignment horizontal="center" vertical="center"/>
    </xf>
    <xf numFmtId="9" fontId="31" fillId="0" borderId="42" xfId="10" applyFont="1" applyBorder="1" applyAlignment="1">
      <alignment horizontal="center" vertical="center"/>
    </xf>
    <xf numFmtId="4" fontId="30" fillId="25" borderId="13" xfId="3" applyNumberFormat="1" applyFont="1" applyFill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29" fillId="24" borderId="34" xfId="1" applyFont="1" applyFill="1" applyBorder="1" applyAlignment="1">
      <alignment horizontal="center" vertical="center" wrapText="1"/>
    </xf>
    <xf numFmtId="10" fontId="29" fillId="24" borderId="36" xfId="1" applyNumberFormat="1" applyFont="1" applyFill="1" applyBorder="1" applyAlignment="1">
      <alignment horizontal="center" vertical="center" wrapText="1"/>
    </xf>
    <xf numFmtId="165" fontId="28" fillId="0" borderId="48" xfId="59" applyFont="1" applyBorder="1" applyAlignment="1">
      <alignment horizontal="left" vertical="center" wrapText="1"/>
    </xf>
    <xf numFmtId="165" fontId="29" fillId="26" borderId="54" xfId="3" applyFont="1" applyFill="1" applyBorder="1" applyAlignment="1">
      <alignment vertical="center"/>
    </xf>
    <xf numFmtId="0" fontId="28" fillId="0" borderId="47" xfId="1" applyFont="1" applyBorder="1" applyAlignment="1">
      <alignment horizontal="center" vertical="center"/>
    </xf>
    <xf numFmtId="0" fontId="28" fillId="0" borderId="54" xfId="1" applyFont="1" applyBorder="1" applyAlignment="1">
      <alignment horizontal="center" vertical="center"/>
    </xf>
    <xf numFmtId="49" fontId="28" fillId="0" borderId="54" xfId="1" applyNumberFormat="1" applyFont="1" applyBorder="1" applyAlignment="1">
      <alignment horizontal="center" vertical="center"/>
    </xf>
    <xf numFmtId="0" fontId="28" fillId="0" borderId="54" xfId="1" applyFont="1" applyBorder="1" applyAlignment="1">
      <alignment horizontal="left" vertical="center" wrapText="1"/>
    </xf>
    <xf numFmtId="165" fontId="28" fillId="0" borderId="54" xfId="59" applyFont="1" applyBorder="1" applyAlignment="1">
      <alignment horizontal="right" vertical="center"/>
    </xf>
    <xf numFmtId="165" fontId="28" fillId="0" borderId="54" xfId="59" applyFont="1" applyBorder="1" applyAlignment="1">
      <alignment horizontal="left" vertical="center" wrapText="1"/>
    </xf>
    <xf numFmtId="165" fontId="2" fillId="0" borderId="54" xfId="59" applyFont="1" applyBorder="1" applyAlignment="1">
      <alignment horizontal="center" vertical="center" wrapText="1"/>
    </xf>
    <xf numFmtId="43" fontId="33" fillId="0" borderId="54" xfId="67" applyFont="1" applyFill="1" applyBorder="1" applyAlignment="1">
      <alignment vertical="center"/>
    </xf>
    <xf numFmtId="43" fontId="31" fillId="0" borderId="54" xfId="67" applyFont="1" applyFill="1" applyBorder="1" applyAlignment="1">
      <alignment vertical="center"/>
    </xf>
    <xf numFmtId="165" fontId="31" fillId="0" borderId="54" xfId="59" applyFont="1" applyFill="1" applyBorder="1" applyAlignment="1">
      <alignment vertical="center"/>
    </xf>
    <xf numFmtId="4" fontId="28" fillId="0" borderId="0" xfId="59" applyNumberFormat="1" applyFont="1" applyBorder="1" applyAlignment="1">
      <alignment horizontal="right" vertical="center"/>
    </xf>
    <xf numFmtId="0" fontId="29" fillId="0" borderId="0" xfId="1" applyFont="1" applyAlignment="1">
      <alignment horizontal="left" vertical="center"/>
    </xf>
    <xf numFmtId="49" fontId="30" fillId="26" borderId="19" xfId="9" applyNumberFormat="1" applyFont="1" applyFill="1" applyBorder="1" applyAlignment="1">
      <alignment horizontal="center" vertical="center"/>
    </xf>
    <xf numFmtId="49" fontId="30" fillId="26" borderId="1" xfId="9" applyNumberFormat="1" applyFont="1" applyFill="1" applyBorder="1" applyAlignment="1">
      <alignment horizontal="center" vertical="center"/>
    </xf>
    <xf numFmtId="49" fontId="31" fillId="26" borderId="16" xfId="9" applyNumberFormat="1" applyFont="1" applyFill="1" applyBorder="1" applyAlignment="1">
      <alignment horizontal="center" vertical="center"/>
    </xf>
    <xf numFmtId="49" fontId="31" fillId="26" borderId="16" xfId="9" applyNumberFormat="1" applyFont="1" applyFill="1" applyBorder="1" applyAlignment="1">
      <alignment horizontal="right" vertical="center"/>
    </xf>
    <xf numFmtId="43" fontId="31" fillId="0" borderId="0" xfId="9" applyNumberFormat="1" applyFont="1" applyAlignment="1">
      <alignment vertical="center"/>
    </xf>
    <xf numFmtId="4" fontId="30" fillId="25" borderId="53" xfId="3" applyNumberFormat="1" applyFont="1" applyFill="1" applyBorder="1" applyAlignment="1">
      <alignment horizontal="center" vertical="center"/>
    </xf>
    <xf numFmtId="4" fontId="30" fillId="25" borderId="14" xfId="3" applyNumberFormat="1" applyFont="1" applyFill="1" applyBorder="1" applyAlignment="1">
      <alignment horizontal="center" vertical="center"/>
    </xf>
    <xf numFmtId="4" fontId="30" fillId="25" borderId="49" xfId="3" applyNumberFormat="1" applyFont="1" applyFill="1" applyBorder="1" applyAlignment="1">
      <alignment horizontal="center" vertical="center"/>
    </xf>
    <xf numFmtId="4" fontId="30" fillId="25" borderId="12" xfId="3" applyNumberFormat="1" applyFont="1" applyFill="1" applyBorder="1" applyAlignment="1">
      <alignment horizontal="center" vertical="center"/>
    </xf>
    <xf numFmtId="4" fontId="30" fillId="25" borderId="50" xfId="0" applyNumberFormat="1" applyFont="1" applyFill="1" applyBorder="1" applyAlignment="1">
      <alignment horizontal="center" vertical="center"/>
    </xf>
    <xf numFmtId="4" fontId="30" fillId="25" borderId="13" xfId="0" applyNumberFormat="1" applyFont="1" applyFill="1" applyBorder="1" applyAlignment="1">
      <alignment horizontal="center" vertical="center"/>
    </xf>
    <xf numFmtId="4" fontId="30" fillId="25" borderId="50" xfId="3" applyNumberFormat="1" applyFont="1" applyFill="1" applyBorder="1" applyAlignment="1">
      <alignment horizontal="center" vertical="center"/>
    </xf>
    <xf numFmtId="4" fontId="30" fillId="25" borderId="13" xfId="3" applyNumberFormat="1" applyFont="1" applyFill="1" applyBorder="1" applyAlignment="1">
      <alignment horizontal="center" vertical="center"/>
    </xf>
    <xf numFmtId="4" fontId="30" fillId="25" borderId="51" xfId="3" applyNumberFormat="1" applyFont="1" applyFill="1" applyBorder="1" applyAlignment="1">
      <alignment horizontal="center" vertical="center"/>
    </xf>
    <xf numFmtId="4" fontId="30" fillId="25" borderId="52" xfId="3" applyNumberFormat="1" applyFont="1" applyFill="1" applyBorder="1" applyAlignment="1">
      <alignment horizontal="center" vertical="center"/>
    </xf>
    <xf numFmtId="4" fontId="30" fillId="25" borderId="50" xfId="3" applyNumberFormat="1" applyFont="1" applyFill="1" applyBorder="1" applyAlignment="1">
      <alignment horizontal="center" vertical="center" wrapText="1"/>
    </xf>
    <xf numFmtId="4" fontId="30" fillId="25" borderId="13" xfId="3" applyNumberFormat="1" applyFont="1" applyFill="1" applyBorder="1" applyAlignment="1">
      <alignment horizontal="center" vertical="center" wrapText="1"/>
    </xf>
    <xf numFmtId="0" fontId="29" fillId="25" borderId="49" xfId="1" applyFont="1" applyFill="1" applyBorder="1" applyAlignment="1">
      <alignment horizontal="center" vertical="center"/>
    </xf>
    <xf numFmtId="0" fontId="29" fillId="25" borderId="12" xfId="1" applyFont="1" applyFill="1" applyBorder="1" applyAlignment="1">
      <alignment horizontal="center" vertical="center"/>
    </xf>
    <xf numFmtId="49" fontId="30" fillId="25" borderId="50" xfId="2" applyNumberFormat="1" applyFont="1" applyFill="1" applyBorder="1" applyAlignment="1">
      <alignment horizontal="center" vertical="center"/>
    </xf>
    <xf numFmtId="49" fontId="30" fillId="25" borderId="13" xfId="2" applyNumberFormat="1" applyFont="1" applyFill="1" applyBorder="1" applyAlignment="1">
      <alignment horizontal="center" vertical="center"/>
    </xf>
    <xf numFmtId="0" fontId="30" fillId="25" borderId="50" xfId="2" applyFont="1" applyFill="1" applyBorder="1" applyAlignment="1">
      <alignment horizontal="center" vertical="center" wrapText="1"/>
    </xf>
    <xf numFmtId="0" fontId="30" fillId="25" borderId="13" xfId="2" applyFont="1" applyFill="1" applyBorder="1" applyAlignment="1">
      <alignment horizontal="center" vertical="center" wrapText="1"/>
    </xf>
    <xf numFmtId="0" fontId="30" fillId="25" borderId="50" xfId="2" applyFont="1" applyFill="1" applyBorder="1" applyAlignment="1">
      <alignment horizontal="center" vertical="center"/>
    </xf>
    <xf numFmtId="0" fontId="30" fillId="25" borderId="13" xfId="2" applyFont="1" applyFill="1" applyBorder="1" applyAlignment="1">
      <alignment horizontal="center" vertical="center"/>
    </xf>
    <xf numFmtId="0" fontId="32" fillId="0" borderId="0" xfId="1" applyFont="1" applyAlignment="1">
      <alignment horizontal="center" vertical="center"/>
    </xf>
    <xf numFmtId="165" fontId="30" fillId="28" borderId="7" xfId="59" applyFont="1" applyFill="1" applyBorder="1" applyAlignment="1">
      <alignment horizontal="center" vertical="center"/>
    </xf>
    <xf numFmtId="165" fontId="30" fillId="28" borderId="9" xfId="59" applyFont="1" applyFill="1" applyBorder="1" applyAlignment="1">
      <alignment horizontal="center" vertical="center"/>
    </xf>
    <xf numFmtId="0" fontId="34" fillId="27" borderId="7" xfId="1" applyFont="1" applyFill="1" applyBorder="1" applyAlignment="1">
      <alignment horizontal="center" vertical="center"/>
    </xf>
    <xf numFmtId="0" fontId="34" fillId="27" borderId="9" xfId="1" applyFont="1" applyFill="1" applyBorder="1" applyAlignment="1">
      <alignment horizontal="center" vertical="center"/>
    </xf>
    <xf numFmtId="0" fontId="35" fillId="0" borderId="39" xfId="1" applyFont="1" applyBorder="1" applyAlignment="1">
      <alignment horizontal="center" vertical="center"/>
    </xf>
    <xf numFmtId="14" fontId="26" fillId="0" borderId="39" xfId="1" applyNumberFormat="1" applyFont="1" applyBorder="1" applyAlignment="1">
      <alignment horizontal="center" vertical="center"/>
    </xf>
    <xf numFmtId="0" fontId="26" fillId="0" borderId="39" xfId="1" applyFont="1" applyBorder="1" applyAlignment="1">
      <alignment horizontal="center" vertical="center"/>
    </xf>
    <xf numFmtId="0" fontId="30" fillId="26" borderId="43" xfId="9" applyFont="1" applyFill="1" applyBorder="1" applyAlignment="1">
      <alignment horizontal="left" vertical="center" wrapText="1"/>
    </xf>
    <xf numFmtId="0" fontId="30" fillId="26" borderId="44" xfId="9" applyFont="1" applyFill="1" applyBorder="1" applyAlignment="1">
      <alignment horizontal="left" vertical="center"/>
    </xf>
    <xf numFmtId="0" fontId="30" fillId="26" borderId="45" xfId="9" applyFont="1" applyFill="1" applyBorder="1" applyAlignment="1">
      <alignment horizontal="left" vertical="center"/>
    </xf>
    <xf numFmtId="0" fontId="30" fillId="26" borderId="46" xfId="9" applyFont="1" applyFill="1" applyBorder="1" applyAlignment="1">
      <alignment horizontal="left" vertical="center"/>
    </xf>
    <xf numFmtId="49" fontId="30" fillId="26" borderId="19" xfId="9" applyNumberFormat="1" applyFont="1" applyFill="1" applyBorder="1" applyAlignment="1">
      <alignment horizontal="center" vertical="center"/>
    </xf>
    <xf numFmtId="49" fontId="30" fillId="26" borderId="16" xfId="9" applyNumberFormat="1" applyFont="1" applyFill="1" applyBorder="1" applyAlignment="1">
      <alignment horizontal="center" vertical="center"/>
    </xf>
    <xf numFmtId="0" fontId="30" fillId="0" borderId="23" xfId="9" applyFont="1" applyBorder="1" applyAlignment="1">
      <alignment horizontal="center" vertical="center" wrapText="1"/>
    </xf>
    <xf numFmtId="0" fontId="30" fillId="0" borderId="22" xfId="9" applyFont="1" applyBorder="1" applyAlignment="1">
      <alignment horizontal="center" vertical="center" wrapText="1"/>
    </xf>
    <xf numFmtId="0" fontId="30" fillId="0" borderId="23" xfId="9" applyFont="1" applyBorder="1" applyAlignment="1">
      <alignment horizontal="left" vertical="center"/>
    </xf>
    <xf numFmtId="0" fontId="30" fillId="0" borderId="22" xfId="9" applyFont="1" applyBorder="1" applyAlignment="1">
      <alignment horizontal="left" vertical="center"/>
    </xf>
    <xf numFmtId="0" fontId="30" fillId="0" borderId="7" xfId="9" applyFont="1" applyBorder="1" applyAlignment="1">
      <alignment horizontal="left" vertical="center"/>
    </xf>
    <xf numFmtId="0" fontId="30" fillId="0" borderId="9" xfId="9" applyFont="1" applyBorder="1" applyAlignment="1">
      <alignment horizontal="left" vertical="center"/>
    </xf>
    <xf numFmtId="0" fontId="32" fillId="28" borderId="0" xfId="1" applyFont="1" applyFill="1" applyAlignment="1">
      <alignment horizontal="center" vertical="center"/>
    </xf>
    <xf numFmtId="0" fontId="28" fillId="28" borderId="0" xfId="1" applyFont="1" applyFill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10" fontId="29" fillId="0" borderId="0" xfId="1" applyNumberFormat="1" applyFont="1" applyFill="1" applyBorder="1" applyAlignment="1">
      <alignment horizontal="center" vertical="center" wrapText="1"/>
    </xf>
    <xf numFmtId="0" fontId="28" fillId="28" borderId="0" xfId="1" applyFont="1" applyFill="1" applyAlignment="1">
      <alignment horizontal="center" vertical="center" wrapText="1"/>
    </xf>
    <xf numFmtId="0" fontId="29" fillId="28" borderId="0" xfId="1" applyFont="1" applyFill="1" applyAlignment="1">
      <alignment horizontal="center" vertical="center" wrapText="1"/>
    </xf>
    <xf numFmtId="0" fontId="31" fillId="28" borderId="0" xfId="9" applyFont="1" applyFill="1" applyAlignment="1">
      <alignment horizontal="center" vertical="center"/>
    </xf>
    <xf numFmtId="0" fontId="30" fillId="28" borderId="0" xfId="9" applyFont="1" applyFill="1" applyAlignment="1">
      <alignment horizontal="center" vertical="center"/>
    </xf>
  </cellXfs>
  <cellStyles count="69">
    <cellStyle name="20% - Ênfase1 2" xfId="11"/>
    <cellStyle name="20% - Ênfase2 2" xfId="12"/>
    <cellStyle name="20% - Ênfase3 2" xfId="13"/>
    <cellStyle name="20% - Ênfase4 2" xfId="14"/>
    <cellStyle name="20% - Ênfase5 2" xfId="15"/>
    <cellStyle name="20% - Ênfase6 2" xfId="16"/>
    <cellStyle name="40% - Ênfase1 2" xfId="17"/>
    <cellStyle name="40% - Ênfase2 2" xfId="18"/>
    <cellStyle name="40% - Ênfase3 2" xfId="19"/>
    <cellStyle name="40% - Ênfase4 2" xfId="20"/>
    <cellStyle name="40% - Ênfase5 2" xfId="21"/>
    <cellStyle name="40% - Ênfase6 2" xfId="22"/>
    <cellStyle name="60% - Ênfase1 2" xfId="23"/>
    <cellStyle name="60% - Ênfase2 2" xfId="24"/>
    <cellStyle name="60% - Ênfase3 2" xfId="25"/>
    <cellStyle name="60% - Ênfase4 2" xfId="26"/>
    <cellStyle name="60% - Ênfase5 2" xfId="27"/>
    <cellStyle name="60% - Ênfase6 2" xfId="28"/>
    <cellStyle name="Bom 2" xfId="29"/>
    <cellStyle name="Cálculo 2" xfId="30"/>
    <cellStyle name="Célula de Verificação 2" xfId="31"/>
    <cellStyle name="Célula Vinculada 2" xfId="32"/>
    <cellStyle name="Ênfase1 2" xfId="33"/>
    <cellStyle name="Ênfase2 2" xfId="34"/>
    <cellStyle name="Ênfase3 2" xfId="35"/>
    <cellStyle name="Ênfase4 2" xfId="36"/>
    <cellStyle name="Ênfase5 2" xfId="37"/>
    <cellStyle name="Ênfase6 2" xfId="38"/>
    <cellStyle name="Entrada 2" xfId="39"/>
    <cellStyle name="Excel Built-in Normal" xfId="40"/>
    <cellStyle name="Incorreto 2" xfId="41"/>
    <cellStyle name="Moeda 2" xfId="42"/>
    <cellStyle name="Moeda 2 2" xfId="4"/>
    <cellStyle name="Moeda 2_3_-_PLANILHA_MODELO_e_Boletim_CPOS_157" xfId="8"/>
    <cellStyle name="Neutra 2" xfId="43"/>
    <cellStyle name="Normal" xfId="0" builtinId="0"/>
    <cellStyle name="Normal 2" xfId="1"/>
    <cellStyle name="Normal 2 2" xfId="44"/>
    <cellStyle name="Normal 2 2 2" xfId="2"/>
    <cellStyle name="Normal 2 3" xfId="7"/>
    <cellStyle name="Normal 2 4" xfId="62"/>
    <cellStyle name="Normal 2 5" xfId="65"/>
    <cellStyle name="Normal 2_3_-_PLANILHA_MODELO_e_Boletim_CPOS_157" xfId="6"/>
    <cellStyle name="Normal 3" xfId="45"/>
    <cellStyle name="Normal 4" xfId="46"/>
    <cellStyle name="Normal 4 2" xfId="9"/>
    <cellStyle name="Normal 5" xfId="47"/>
    <cellStyle name="Normal 6" xfId="60"/>
    <cellStyle name="Normal 7" xfId="64"/>
    <cellStyle name="Nota 2" xfId="48"/>
    <cellStyle name="Porcentagem" xfId="68" builtinId="5"/>
    <cellStyle name="Porcentagem 2" xfId="5"/>
    <cellStyle name="Porcentagem 3" xfId="10"/>
    <cellStyle name="Saída 2" xfId="49"/>
    <cellStyle name="Separador de milhares 2" xfId="61"/>
    <cellStyle name="Texto de Aviso 2" xfId="50"/>
    <cellStyle name="Texto Explicativo 2" xfId="51"/>
    <cellStyle name="Título 1 2" xfId="52"/>
    <cellStyle name="Título 2 2" xfId="53"/>
    <cellStyle name="Título 3 2" xfId="54"/>
    <cellStyle name="Título 4 2" xfId="55"/>
    <cellStyle name="Título 5" xfId="56"/>
    <cellStyle name="Total 2" xfId="57"/>
    <cellStyle name="Vírgula" xfId="67" builtinId="3"/>
    <cellStyle name="Vírgula 2" xfId="58"/>
    <cellStyle name="Vírgula 2 2" xfId="63"/>
    <cellStyle name="Vírgula 2 3" xfId="66"/>
    <cellStyle name="Vírgula 3" xfId="59"/>
    <cellStyle name="Vírgula 3 2" xfId="3"/>
  </cellStyles>
  <dxfs count="2"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FFFF99"/>
      <color rgb="FFFFFF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67235</xdr:colOff>
      <xdr:row>0</xdr:row>
      <xdr:rowOff>33618</xdr:rowOff>
    </xdr:from>
    <xdr:to>
      <xdr:col>1</xdr:col>
      <xdr:colOff>582706</xdr:colOff>
      <xdr:row>4</xdr:row>
      <xdr:rowOff>123265</xdr:rowOff>
    </xdr:to>
    <xdr:sp macro="" textlink="">
      <xdr:nvSpPr>
        <xdr:cNvPr id="4" name="CaixaDeTexto 3"/>
        <xdr:cNvSpPr txBox="1"/>
      </xdr:nvSpPr>
      <xdr:spPr>
        <a:xfrm>
          <a:off x="67235" y="33618"/>
          <a:ext cx="1143000" cy="1143000"/>
        </a:xfrm>
        <a:prstGeom prst="rect">
          <a:avLst/>
        </a:prstGeom>
        <a:solidFill>
          <a:srgbClr val="FFFF99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>
              <a:latin typeface="Arial" panose="020B0604020202020204" pitchFamily="34" charset="0"/>
              <a:cs typeface="Arial" panose="020B0604020202020204" pitchFamily="34" charset="0"/>
            </a:rPr>
            <a:t>LOGO DA EMPRESA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95250</xdr:rowOff>
    </xdr:from>
    <xdr:to>
      <xdr:col>1</xdr:col>
      <xdr:colOff>657225</xdr:colOff>
      <xdr:row>4</xdr:row>
      <xdr:rowOff>47625</xdr:rowOff>
    </xdr:to>
    <xdr:sp macro="" textlink="">
      <xdr:nvSpPr>
        <xdr:cNvPr id="4" name="CaixaDeTexto 3"/>
        <xdr:cNvSpPr txBox="1"/>
      </xdr:nvSpPr>
      <xdr:spPr>
        <a:xfrm>
          <a:off x="104775" y="95250"/>
          <a:ext cx="1143000" cy="1143000"/>
        </a:xfrm>
        <a:prstGeom prst="rect">
          <a:avLst/>
        </a:prstGeom>
        <a:solidFill>
          <a:srgbClr val="FFFF99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>
              <a:latin typeface="Arial" panose="020B0604020202020204" pitchFamily="34" charset="0"/>
              <a:cs typeface="Arial" panose="020B0604020202020204" pitchFamily="34" charset="0"/>
            </a:rPr>
            <a:t>LOGO DA EMPRESA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H57"/>
  <sheetViews>
    <sheetView view="pageBreakPreview" zoomScale="85" zoomScaleNormal="85" zoomScaleSheetLayoutView="85" zoomScalePageLayoutView="70" workbookViewId="0">
      <selection activeCell="K15" sqref="K15"/>
    </sheetView>
  </sheetViews>
  <sheetFormatPr defaultColWidth="9.140625" defaultRowHeight="15" x14ac:dyDescent="0.25"/>
  <cols>
    <col min="1" max="1" width="9.42578125" style="36" customWidth="1"/>
    <col min="2" max="2" width="9.140625" style="1" bestFit="1" customWidth="1"/>
    <col min="3" max="3" width="14.5703125" style="13" bestFit="1" customWidth="1"/>
    <col min="4" max="4" width="52.42578125" style="14" customWidth="1"/>
    <col min="5" max="5" width="8.85546875" style="1" bestFit="1" customWidth="1"/>
    <col min="6" max="6" width="12.42578125" style="15" bestFit="1" customWidth="1"/>
    <col min="7" max="7" width="13.28515625" style="16" customWidth="1"/>
    <col min="8" max="8" width="15.140625" style="16" bestFit="1" customWidth="1"/>
    <col min="9" max="9" width="22.5703125" style="16" hidden="1" customWidth="1"/>
    <col min="10" max="10" width="21.28515625" style="15" customWidth="1"/>
    <col min="11" max="11" width="15.42578125" style="1" bestFit="1" customWidth="1"/>
    <col min="12" max="12" width="17.140625" style="1" bestFit="1" customWidth="1"/>
    <col min="13" max="13" width="0.7109375" style="1" customWidth="1"/>
    <col min="14" max="14" width="9.140625" style="1" customWidth="1"/>
    <col min="15" max="15" width="14.42578125" style="1" bestFit="1" customWidth="1"/>
    <col min="16" max="16" width="0.7109375" style="1" customWidth="1"/>
    <col min="17" max="17" width="9.140625" style="1" customWidth="1"/>
    <col min="18" max="18" width="14.42578125" style="1" bestFit="1" customWidth="1"/>
    <col min="19" max="19" width="0.7109375" style="1" customWidth="1"/>
    <col min="20" max="20" width="9.140625" style="1" customWidth="1"/>
    <col min="21" max="21" width="9.5703125" style="1" customWidth="1"/>
    <col min="22" max="22" width="0.7109375" style="1" customWidth="1"/>
    <col min="23" max="23" width="9.140625" style="1" customWidth="1"/>
    <col min="24" max="24" width="9.5703125" style="1" customWidth="1"/>
    <col min="25" max="25" width="0.7109375" style="1" customWidth="1"/>
    <col min="26" max="26" width="9.140625" style="1" customWidth="1"/>
    <col min="27" max="27" width="9.5703125" style="1" customWidth="1"/>
    <col min="28" max="28" width="0.7109375" style="1" customWidth="1"/>
    <col min="29" max="29" width="9.140625" style="1"/>
    <col min="30" max="30" width="14.42578125" style="1" bestFit="1" customWidth="1"/>
    <col min="31" max="31" width="0.7109375" style="1" customWidth="1"/>
    <col min="32" max="32" width="10.5703125" style="1" bestFit="1" customWidth="1"/>
    <col min="33" max="33" width="14.42578125" style="1" bestFit="1" customWidth="1"/>
    <col min="34" max="34" width="4" style="1" customWidth="1"/>
    <col min="35" max="16384" width="9.140625" style="1"/>
  </cols>
  <sheetData>
    <row r="1" spans="1:34" ht="26.25" customHeight="1" x14ac:dyDescent="0.25">
      <c r="A1" s="146" t="s">
        <v>157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34" x14ac:dyDescent="0.25">
      <c r="A2" s="147" t="s">
        <v>158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</row>
    <row r="3" spans="1:34" ht="15" customHeight="1" x14ac:dyDescent="0.25">
      <c r="A3"/>
      <c r="B3" s="57"/>
      <c r="C3" s="58"/>
      <c r="D3" s="58"/>
      <c r="E3" s="58"/>
      <c r="F3" s="58"/>
      <c r="G3" s="58"/>
      <c r="H3" s="58"/>
      <c r="I3" s="58"/>
      <c r="J3" s="58"/>
    </row>
    <row r="4" spans="1:34" ht="26.25" customHeight="1" x14ac:dyDescent="0.25">
      <c r="A4" s="126" t="s">
        <v>74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34" ht="15" customHeight="1" x14ac:dyDescent="0.25">
      <c r="B5" s="57"/>
      <c r="C5" s="6"/>
      <c r="D5" s="57"/>
      <c r="E5" s="34"/>
      <c r="F5" s="34"/>
      <c r="G5" s="34"/>
      <c r="H5" s="34"/>
      <c r="I5" s="34"/>
      <c r="J5" s="34"/>
    </row>
    <row r="6" spans="1:34" ht="21.75" customHeight="1" x14ac:dyDescent="0.25">
      <c r="A6" s="6" t="s">
        <v>75</v>
      </c>
      <c r="B6" s="6"/>
      <c r="C6" s="1" t="s">
        <v>127</v>
      </c>
      <c r="D6" s="6"/>
      <c r="E6" s="34"/>
      <c r="F6" s="34"/>
      <c r="G6" s="34"/>
      <c r="H6" s="34"/>
      <c r="I6" s="34"/>
      <c r="J6" s="34"/>
    </row>
    <row r="7" spans="1:34" ht="21.75" customHeight="1" x14ac:dyDescent="0.25">
      <c r="A7" s="6" t="s">
        <v>76</v>
      </c>
      <c r="B7" s="6"/>
      <c r="C7" s="59" t="s">
        <v>108</v>
      </c>
      <c r="D7" s="57"/>
      <c r="E7" s="34"/>
      <c r="F7" s="34"/>
      <c r="G7" s="34"/>
      <c r="H7" s="34"/>
      <c r="I7" s="34"/>
      <c r="J7" s="34"/>
      <c r="N7" s="131" t="s">
        <v>101</v>
      </c>
      <c r="O7" s="131"/>
      <c r="Q7" s="131" t="s">
        <v>101</v>
      </c>
      <c r="R7" s="131"/>
      <c r="T7" s="131" t="s">
        <v>101</v>
      </c>
      <c r="U7" s="131"/>
      <c r="W7" s="131" t="s">
        <v>101</v>
      </c>
      <c r="X7" s="131"/>
      <c r="Z7" s="131" t="s">
        <v>101</v>
      </c>
      <c r="AA7" s="131"/>
    </row>
    <row r="8" spans="1:34" ht="6.75" customHeight="1" x14ac:dyDescent="0.25">
      <c r="B8" s="60"/>
      <c r="C8" s="34"/>
      <c r="D8" s="57"/>
      <c r="E8" s="34"/>
      <c r="F8" s="34"/>
      <c r="G8" s="34"/>
      <c r="H8" s="34"/>
      <c r="I8" s="34"/>
      <c r="J8" s="34"/>
      <c r="N8" s="131"/>
      <c r="O8" s="131"/>
      <c r="Q8" s="131"/>
      <c r="R8" s="131"/>
      <c r="T8" s="131"/>
      <c r="U8" s="131"/>
      <c r="W8" s="131"/>
      <c r="X8" s="131"/>
      <c r="Z8" s="131"/>
      <c r="AA8" s="131"/>
    </row>
    <row r="9" spans="1:34" ht="22.5" customHeight="1" x14ac:dyDescent="0.25">
      <c r="A9" s="6" t="s">
        <v>77</v>
      </c>
      <c r="B9" s="6"/>
      <c r="C9" s="61" t="s">
        <v>155</v>
      </c>
      <c r="D9" s="6"/>
      <c r="E9" s="34"/>
      <c r="F9" s="34"/>
      <c r="G9" s="148"/>
      <c r="H9" s="149"/>
      <c r="I9" s="34"/>
      <c r="K9" s="85" t="s">
        <v>6</v>
      </c>
      <c r="L9" s="86">
        <v>0.32779999999999998</v>
      </c>
      <c r="N9" s="132"/>
      <c r="O9" s="133"/>
      <c r="Q9" s="132"/>
      <c r="R9" s="133"/>
      <c r="T9" s="132"/>
      <c r="U9" s="133"/>
      <c r="W9" s="132"/>
      <c r="X9" s="133"/>
      <c r="Z9" s="132"/>
      <c r="AA9" s="133"/>
    </row>
    <row r="10" spans="1:34" ht="6.75" customHeight="1" thickBot="1" x14ac:dyDescent="0.3">
      <c r="A10" s="6"/>
      <c r="B10" s="6"/>
      <c r="C10" s="1"/>
      <c r="D10" s="62"/>
      <c r="E10" s="34"/>
      <c r="I10" s="34"/>
      <c r="J10" s="1"/>
    </row>
    <row r="11" spans="1:34" ht="16.5" thickBot="1" x14ac:dyDescent="0.3">
      <c r="A11" s="84"/>
      <c r="B11" s="50"/>
      <c r="C11" s="31"/>
      <c r="D11" s="31"/>
      <c r="E11" s="2"/>
      <c r="F11" s="3"/>
      <c r="G11" s="4"/>
      <c r="H11" s="4"/>
      <c r="I11" s="4"/>
      <c r="J11" s="5"/>
      <c r="K11" s="129" t="s">
        <v>106</v>
      </c>
      <c r="L11" s="130"/>
      <c r="N11" s="129" t="s">
        <v>80</v>
      </c>
      <c r="O11" s="130"/>
      <c r="Q11" s="129" t="s">
        <v>81</v>
      </c>
      <c r="R11" s="130"/>
      <c r="T11" s="129" t="s">
        <v>82</v>
      </c>
      <c r="U11" s="130"/>
      <c r="W11" s="129" t="s">
        <v>83</v>
      </c>
      <c r="X11" s="130"/>
      <c r="Z11" s="129" t="s">
        <v>84</v>
      </c>
      <c r="AA11" s="130"/>
      <c r="AC11" s="127" t="s">
        <v>85</v>
      </c>
      <c r="AD11" s="128"/>
      <c r="AF11" s="127" t="s">
        <v>86</v>
      </c>
      <c r="AG11" s="128"/>
    </row>
    <row r="12" spans="1:34" ht="15.75" x14ac:dyDescent="0.2">
      <c r="A12" s="118" t="s">
        <v>66</v>
      </c>
      <c r="B12" s="120" t="s">
        <v>0</v>
      </c>
      <c r="C12" s="120" t="s">
        <v>1</v>
      </c>
      <c r="D12" s="122" t="s">
        <v>2</v>
      </c>
      <c r="E12" s="124" t="s">
        <v>3</v>
      </c>
      <c r="F12" s="112" t="s">
        <v>4</v>
      </c>
      <c r="G12" s="114" t="s">
        <v>105</v>
      </c>
      <c r="H12" s="115"/>
      <c r="I12" s="116" t="s">
        <v>73</v>
      </c>
      <c r="J12" s="106" t="s">
        <v>72</v>
      </c>
      <c r="K12" s="108" t="s">
        <v>102</v>
      </c>
      <c r="L12" s="106" t="s">
        <v>72</v>
      </c>
      <c r="N12" s="110" t="s">
        <v>87</v>
      </c>
      <c r="O12" s="110" t="s">
        <v>7</v>
      </c>
      <c r="P12" s="72"/>
      <c r="Q12" s="110" t="s">
        <v>87</v>
      </c>
      <c r="R12" s="110" t="s">
        <v>7</v>
      </c>
      <c r="S12" s="73"/>
      <c r="T12" s="110" t="s">
        <v>87</v>
      </c>
      <c r="U12" s="110" t="s">
        <v>7</v>
      </c>
      <c r="V12" s="73"/>
      <c r="W12" s="110" t="s">
        <v>87</v>
      </c>
      <c r="X12" s="110" t="s">
        <v>7</v>
      </c>
      <c r="Y12" s="73"/>
      <c r="Z12" s="110" t="s">
        <v>87</v>
      </c>
      <c r="AA12" s="110" t="s">
        <v>7</v>
      </c>
      <c r="AB12" s="73"/>
      <c r="AC12" s="110" t="s">
        <v>87</v>
      </c>
      <c r="AD12" s="110" t="s">
        <v>7</v>
      </c>
      <c r="AE12" s="73"/>
      <c r="AF12" s="110" t="s">
        <v>87</v>
      </c>
      <c r="AG12" s="110" t="s">
        <v>7</v>
      </c>
    </row>
    <row r="13" spans="1:34" ht="15.75" x14ac:dyDescent="0.2">
      <c r="A13" s="119"/>
      <c r="B13" s="121"/>
      <c r="C13" s="121"/>
      <c r="D13" s="123"/>
      <c r="E13" s="125"/>
      <c r="F13" s="113"/>
      <c r="G13" s="83" t="s">
        <v>103</v>
      </c>
      <c r="H13" s="83" t="s">
        <v>104</v>
      </c>
      <c r="I13" s="117"/>
      <c r="J13" s="107"/>
      <c r="K13" s="109"/>
      <c r="L13" s="107"/>
      <c r="N13" s="111"/>
      <c r="O13" s="111"/>
      <c r="P13" s="72"/>
      <c r="Q13" s="111"/>
      <c r="R13" s="111"/>
      <c r="S13" s="73"/>
      <c r="T13" s="111"/>
      <c r="U13" s="111"/>
      <c r="V13" s="73"/>
      <c r="W13" s="111"/>
      <c r="X13" s="111"/>
      <c r="Y13" s="73"/>
      <c r="Z13" s="111"/>
      <c r="AA13" s="111"/>
      <c r="AB13" s="73"/>
      <c r="AC13" s="111"/>
      <c r="AD13" s="111"/>
      <c r="AE13" s="73"/>
      <c r="AF13" s="111"/>
      <c r="AG13" s="111"/>
    </row>
    <row r="14" spans="1:34" s="6" customFormat="1" ht="15.75" x14ac:dyDescent="0.25">
      <c r="A14" s="41">
        <v>1</v>
      </c>
      <c r="B14" s="42"/>
      <c r="C14" s="43"/>
      <c r="D14" s="44" t="s">
        <v>88</v>
      </c>
      <c r="E14" s="42"/>
      <c r="F14" s="45"/>
      <c r="G14" s="46"/>
      <c r="H14" s="46"/>
      <c r="I14" s="47"/>
      <c r="J14" s="51">
        <f>SUM(J15:J17)</f>
        <v>8692.77</v>
      </c>
      <c r="K14" s="52"/>
      <c r="L14" s="51">
        <f>SUM(L15:L17)</f>
        <v>0</v>
      </c>
      <c r="N14" s="88"/>
      <c r="O14" s="88"/>
      <c r="P14" s="74"/>
      <c r="Q14" s="88"/>
      <c r="R14" s="88"/>
      <c r="S14" s="75"/>
      <c r="T14" s="88"/>
      <c r="U14" s="88"/>
      <c r="V14" s="75"/>
      <c r="W14" s="88"/>
      <c r="X14" s="88"/>
      <c r="Y14" s="75"/>
      <c r="Z14" s="88"/>
      <c r="AA14" s="88"/>
      <c r="AB14" s="75"/>
      <c r="AC14" s="88"/>
      <c r="AD14" s="88"/>
      <c r="AE14" s="75"/>
      <c r="AF14" s="88"/>
      <c r="AG14" s="88"/>
    </row>
    <row r="15" spans="1:34" s="6" customFormat="1" ht="30" x14ac:dyDescent="0.25">
      <c r="A15" s="7" t="s">
        <v>67</v>
      </c>
      <c r="B15" s="32" t="s">
        <v>58</v>
      </c>
      <c r="C15" s="11" t="s">
        <v>33</v>
      </c>
      <c r="D15" s="8" t="s">
        <v>30</v>
      </c>
      <c r="E15" s="8" t="s">
        <v>60</v>
      </c>
      <c r="F15" s="9">
        <v>6</v>
      </c>
      <c r="G15" s="10">
        <v>172.6</v>
      </c>
      <c r="H15" s="87">
        <v>229.18</v>
      </c>
      <c r="I15" s="33" t="s">
        <v>129</v>
      </c>
      <c r="J15" s="49">
        <f t="shared" ref="J15:J17" si="0">H15*F15</f>
        <v>1375.08</v>
      </c>
      <c r="K15" s="9"/>
      <c r="L15" s="49">
        <f t="shared" ref="L15:L17" si="1">F15*ROUND(K15*(1+$L$9),2)</f>
        <v>0</v>
      </c>
      <c r="N15" s="76"/>
      <c r="O15" s="77">
        <f t="shared" ref="O15:O17" si="2">($L15/$F15)*N15</f>
        <v>0</v>
      </c>
      <c r="P15" s="74"/>
      <c r="Q15" s="76"/>
      <c r="R15" s="77">
        <f t="shared" ref="R15:R17" si="3">($L15/$F15)*Q15</f>
        <v>0</v>
      </c>
      <c r="S15" s="78"/>
      <c r="T15" s="76"/>
      <c r="U15" s="77">
        <f t="shared" ref="U15:U17" si="4">($L15/$F15)*T15</f>
        <v>0</v>
      </c>
      <c r="V15" s="78"/>
      <c r="W15" s="76"/>
      <c r="X15" s="77">
        <f t="shared" ref="X15:X17" si="5">($L15/$F15)*W15</f>
        <v>0</v>
      </c>
      <c r="Y15" s="78"/>
      <c r="Z15" s="76"/>
      <c r="AA15" s="77">
        <f t="shared" ref="AA15:AA17" si="6">($L15/$F15)*Z15</f>
        <v>0</v>
      </c>
      <c r="AB15" s="78"/>
      <c r="AC15" s="79">
        <f t="shared" ref="AC15:AC17" si="7">N15+Q15+T15+W15+Z15</f>
        <v>0</v>
      </c>
      <c r="AD15" s="79">
        <f t="shared" ref="AD15:AD17" si="8">O15+R15+U15+X15+AA15</f>
        <v>0</v>
      </c>
      <c r="AE15" s="78"/>
      <c r="AF15" s="79">
        <f t="shared" ref="AF15:AF17" si="9">F15-AC15</f>
        <v>6</v>
      </c>
      <c r="AG15" s="79">
        <f t="shared" ref="AG15:AG17" si="10">L15-AD15</f>
        <v>0</v>
      </c>
      <c r="AH15" s="1"/>
    </row>
    <row r="16" spans="1:34" s="6" customFormat="1" ht="30" x14ac:dyDescent="0.25">
      <c r="A16" s="7" t="s">
        <v>68</v>
      </c>
      <c r="B16" s="32" t="s">
        <v>58</v>
      </c>
      <c r="C16" s="11" t="s">
        <v>32</v>
      </c>
      <c r="D16" s="8" t="s">
        <v>52</v>
      </c>
      <c r="E16" s="8" t="s">
        <v>62</v>
      </c>
      <c r="F16" s="9">
        <v>3</v>
      </c>
      <c r="G16" s="10">
        <v>811.2</v>
      </c>
      <c r="H16" s="87">
        <v>1077.1099999999999</v>
      </c>
      <c r="I16" s="33" t="s">
        <v>130</v>
      </c>
      <c r="J16" s="49">
        <f t="shared" si="0"/>
        <v>3231.33</v>
      </c>
      <c r="K16" s="9"/>
      <c r="L16" s="49">
        <f t="shared" si="1"/>
        <v>0</v>
      </c>
      <c r="N16" s="76"/>
      <c r="O16" s="77">
        <f t="shared" si="2"/>
        <v>0</v>
      </c>
      <c r="P16" s="74"/>
      <c r="Q16" s="76"/>
      <c r="R16" s="77">
        <f t="shared" si="3"/>
        <v>0</v>
      </c>
      <c r="S16" s="78"/>
      <c r="T16" s="76"/>
      <c r="U16" s="77">
        <f t="shared" si="4"/>
        <v>0</v>
      </c>
      <c r="V16" s="78"/>
      <c r="W16" s="76"/>
      <c r="X16" s="77">
        <f t="shared" si="5"/>
        <v>0</v>
      </c>
      <c r="Y16" s="78"/>
      <c r="Z16" s="76"/>
      <c r="AA16" s="77">
        <f t="shared" si="6"/>
        <v>0</v>
      </c>
      <c r="AB16" s="78"/>
      <c r="AC16" s="79">
        <f t="shared" si="7"/>
        <v>0</v>
      </c>
      <c r="AD16" s="79">
        <f t="shared" si="8"/>
        <v>0</v>
      </c>
      <c r="AE16" s="78"/>
      <c r="AF16" s="79">
        <f t="shared" si="9"/>
        <v>3</v>
      </c>
      <c r="AG16" s="79">
        <f t="shared" si="10"/>
        <v>0</v>
      </c>
      <c r="AH16" s="1"/>
    </row>
    <row r="17" spans="1:34" s="6" customFormat="1" ht="30" x14ac:dyDescent="0.25">
      <c r="A17" s="7" t="s">
        <v>69</v>
      </c>
      <c r="B17" s="32" t="s">
        <v>58</v>
      </c>
      <c r="C17" s="11" t="s">
        <v>31</v>
      </c>
      <c r="D17" s="8" t="s">
        <v>51</v>
      </c>
      <c r="E17" s="8" t="s">
        <v>62</v>
      </c>
      <c r="F17" s="9">
        <v>3</v>
      </c>
      <c r="G17" s="10">
        <v>1025.8499999999999</v>
      </c>
      <c r="H17" s="87">
        <v>1362.12</v>
      </c>
      <c r="I17" s="33" t="s">
        <v>130</v>
      </c>
      <c r="J17" s="49">
        <f t="shared" si="0"/>
        <v>4086.36</v>
      </c>
      <c r="K17" s="9"/>
      <c r="L17" s="49">
        <f t="shared" si="1"/>
        <v>0</v>
      </c>
      <c r="N17" s="76"/>
      <c r="O17" s="77">
        <f t="shared" si="2"/>
        <v>0</v>
      </c>
      <c r="P17" s="74"/>
      <c r="Q17" s="76"/>
      <c r="R17" s="77">
        <f t="shared" si="3"/>
        <v>0</v>
      </c>
      <c r="S17" s="78"/>
      <c r="T17" s="76"/>
      <c r="U17" s="77">
        <f t="shared" si="4"/>
        <v>0</v>
      </c>
      <c r="V17" s="78"/>
      <c r="W17" s="76"/>
      <c r="X17" s="77">
        <f t="shared" si="5"/>
        <v>0</v>
      </c>
      <c r="Y17" s="78"/>
      <c r="Z17" s="76"/>
      <c r="AA17" s="77">
        <f t="shared" si="6"/>
        <v>0</v>
      </c>
      <c r="AB17" s="78"/>
      <c r="AC17" s="79">
        <f t="shared" si="7"/>
        <v>0</v>
      </c>
      <c r="AD17" s="79">
        <f t="shared" si="8"/>
        <v>0</v>
      </c>
      <c r="AE17" s="78"/>
      <c r="AF17" s="79">
        <f t="shared" si="9"/>
        <v>3</v>
      </c>
      <c r="AG17" s="79">
        <f t="shared" si="10"/>
        <v>0</v>
      </c>
      <c r="AH17" s="1"/>
    </row>
    <row r="18" spans="1:34" s="6" customFormat="1" ht="15.75" x14ac:dyDescent="0.25">
      <c r="A18" s="41">
        <v>2</v>
      </c>
      <c r="B18" s="42"/>
      <c r="C18" s="43"/>
      <c r="D18" s="44" t="s">
        <v>109</v>
      </c>
      <c r="E18" s="42"/>
      <c r="F18" s="45"/>
      <c r="G18" s="46" t="s">
        <v>156</v>
      </c>
      <c r="H18" s="46"/>
      <c r="I18" s="47"/>
      <c r="J18" s="51">
        <f>J19+J32</f>
        <v>278086.96000000002</v>
      </c>
      <c r="K18" s="52"/>
      <c r="L18" s="51">
        <f>L19+L32</f>
        <v>0</v>
      </c>
      <c r="N18" s="69"/>
      <c r="O18" s="69">
        <f>SUBTOTAL(9,O20:O42)</f>
        <v>0</v>
      </c>
      <c r="P18" s="74"/>
      <c r="Q18" s="69"/>
      <c r="R18" s="69">
        <f>SUBTOTAL(9,R20:R42)</f>
        <v>0</v>
      </c>
      <c r="S18" s="75"/>
      <c r="T18" s="69"/>
      <c r="U18" s="69">
        <f>SUBTOTAL(9,U20:U42)</f>
        <v>0</v>
      </c>
      <c r="V18" s="75"/>
      <c r="W18" s="69"/>
      <c r="X18" s="69">
        <f>SUBTOTAL(9,X20:X42)</f>
        <v>0</v>
      </c>
      <c r="Y18" s="75"/>
      <c r="Z18" s="69"/>
      <c r="AA18" s="69">
        <f>SUBTOTAL(9,AA20:AA42)</f>
        <v>0</v>
      </c>
      <c r="AB18" s="75"/>
      <c r="AC18" s="69"/>
      <c r="AD18" s="69">
        <f>SUBTOTAL(9,AD20:AD42)</f>
        <v>0</v>
      </c>
      <c r="AE18" s="75"/>
      <c r="AF18" s="69"/>
      <c r="AG18" s="69">
        <f>SUBTOTAL(9,AG20:AG42)</f>
        <v>0</v>
      </c>
    </row>
    <row r="19" spans="1:34" s="6" customFormat="1" ht="15.75" x14ac:dyDescent="0.25">
      <c r="A19" s="41" t="s">
        <v>70</v>
      </c>
      <c r="B19" s="42"/>
      <c r="C19" s="43"/>
      <c r="D19" s="44" t="s">
        <v>113</v>
      </c>
      <c r="E19" s="42"/>
      <c r="F19" s="45"/>
      <c r="G19" s="46"/>
      <c r="H19" s="46"/>
      <c r="I19" s="47"/>
      <c r="J19" s="51">
        <f>SUM(J20:J30)</f>
        <v>6508.18</v>
      </c>
      <c r="K19" s="52"/>
      <c r="L19" s="51">
        <f>SUM(L20:L30)</f>
        <v>0</v>
      </c>
      <c r="N19" s="88"/>
      <c r="O19" s="88"/>
      <c r="P19" s="74"/>
      <c r="Q19" s="88"/>
      <c r="R19" s="88"/>
      <c r="S19" s="75"/>
      <c r="T19" s="88"/>
      <c r="U19" s="88"/>
      <c r="V19" s="75"/>
      <c r="W19" s="88"/>
      <c r="X19" s="88"/>
      <c r="Y19" s="75"/>
      <c r="Z19" s="88"/>
      <c r="AA19" s="88"/>
      <c r="AB19" s="75"/>
      <c r="AC19" s="88"/>
      <c r="AD19" s="88"/>
      <c r="AE19" s="75"/>
      <c r="AF19" s="88"/>
      <c r="AG19" s="88"/>
    </row>
    <row r="20" spans="1:34" s="6" customFormat="1" ht="15.75" x14ac:dyDescent="0.25">
      <c r="A20" s="7" t="s">
        <v>131</v>
      </c>
      <c r="B20" s="32" t="s">
        <v>58</v>
      </c>
      <c r="C20" s="11" t="s">
        <v>47</v>
      </c>
      <c r="D20" s="8" t="s">
        <v>20</v>
      </c>
      <c r="E20" s="8" t="s">
        <v>59</v>
      </c>
      <c r="F20" s="9">
        <v>1</v>
      </c>
      <c r="G20" s="10">
        <v>1637.95</v>
      </c>
      <c r="H20" s="87">
        <v>2174.87</v>
      </c>
      <c r="I20" s="33" t="s">
        <v>115</v>
      </c>
      <c r="J20" s="49">
        <f t="shared" ref="J20:J42" si="11">H20*F20</f>
        <v>2174.87</v>
      </c>
      <c r="K20" s="9"/>
      <c r="L20" s="49">
        <f t="shared" ref="L20:L42" si="12">F20*ROUND(K20*(1+$L$9),2)</f>
        <v>0</v>
      </c>
      <c r="N20" s="76"/>
      <c r="O20" s="77">
        <f t="shared" ref="O20:O42" si="13">($L20/$F20)*N20</f>
        <v>0</v>
      </c>
      <c r="P20" s="74"/>
      <c r="Q20" s="76"/>
      <c r="R20" s="77">
        <f t="shared" ref="R20:R42" si="14">($L20/$F20)*Q20</f>
        <v>0</v>
      </c>
      <c r="S20" s="78"/>
      <c r="T20" s="76"/>
      <c r="U20" s="77">
        <f t="shared" ref="U20:U42" si="15">($L20/$F20)*T20</f>
        <v>0</v>
      </c>
      <c r="V20" s="78"/>
      <c r="W20" s="76"/>
      <c r="X20" s="77">
        <f t="shared" ref="X20:X42" si="16">($L20/$F20)*W20</f>
        <v>0</v>
      </c>
      <c r="Y20" s="78"/>
      <c r="Z20" s="76"/>
      <c r="AA20" s="77">
        <f t="shared" ref="AA20:AA42" si="17">($L20/$F20)*Z20</f>
        <v>0</v>
      </c>
      <c r="AB20" s="78"/>
      <c r="AC20" s="79">
        <f t="shared" ref="AC20:AD42" si="18">N20+Q20+T20+W20+Z20</f>
        <v>0</v>
      </c>
      <c r="AD20" s="79">
        <f t="shared" si="18"/>
        <v>0</v>
      </c>
      <c r="AE20" s="78"/>
      <c r="AF20" s="79">
        <f t="shared" ref="AF20:AF42" si="19">F20-AC20</f>
        <v>1</v>
      </c>
      <c r="AG20" s="79">
        <f t="shared" ref="AG20:AG42" si="20">L20-AD20</f>
        <v>0</v>
      </c>
      <c r="AH20" s="1"/>
    </row>
    <row r="21" spans="1:34" s="6" customFormat="1" ht="30" x14ac:dyDescent="0.25">
      <c r="A21" s="7" t="s">
        <v>132</v>
      </c>
      <c r="B21" s="32" t="s">
        <v>58</v>
      </c>
      <c r="C21" s="11" t="s">
        <v>34</v>
      </c>
      <c r="D21" s="8" t="s">
        <v>29</v>
      </c>
      <c r="E21" s="8" t="s">
        <v>59</v>
      </c>
      <c r="F21" s="9">
        <v>1</v>
      </c>
      <c r="G21" s="10">
        <v>278.27999999999997</v>
      </c>
      <c r="H21" s="87">
        <v>369.5</v>
      </c>
      <c r="I21" s="33" t="s">
        <v>116</v>
      </c>
      <c r="J21" s="49">
        <f t="shared" si="11"/>
        <v>369.5</v>
      </c>
      <c r="K21" s="9"/>
      <c r="L21" s="49">
        <f t="shared" si="12"/>
        <v>0</v>
      </c>
      <c r="N21" s="76"/>
      <c r="O21" s="77">
        <f t="shared" si="13"/>
        <v>0</v>
      </c>
      <c r="P21" s="74"/>
      <c r="Q21" s="76"/>
      <c r="R21" s="77">
        <f t="shared" si="14"/>
        <v>0</v>
      </c>
      <c r="S21" s="78"/>
      <c r="T21" s="76"/>
      <c r="U21" s="77">
        <f t="shared" si="15"/>
        <v>0</v>
      </c>
      <c r="V21" s="78"/>
      <c r="W21" s="76"/>
      <c r="X21" s="77">
        <f t="shared" si="16"/>
        <v>0</v>
      </c>
      <c r="Y21" s="78"/>
      <c r="Z21" s="76"/>
      <c r="AA21" s="77">
        <f t="shared" si="17"/>
        <v>0</v>
      </c>
      <c r="AB21" s="78"/>
      <c r="AC21" s="79">
        <f t="shared" si="18"/>
        <v>0</v>
      </c>
      <c r="AD21" s="79">
        <f t="shared" si="18"/>
        <v>0</v>
      </c>
      <c r="AE21" s="78"/>
      <c r="AF21" s="79">
        <f t="shared" si="19"/>
        <v>1</v>
      </c>
      <c r="AG21" s="79">
        <f t="shared" si="20"/>
        <v>0</v>
      </c>
      <c r="AH21" s="1"/>
    </row>
    <row r="22" spans="1:34" s="6" customFormat="1" ht="38.25" x14ac:dyDescent="0.25">
      <c r="A22" s="7" t="s">
        <v>133</v>
      </c>
      <c r="B22" s="32" t="s">
        <v>58</v>
      </c>
      <c r="C22" s="11" t="s">
        <v>37</v>
      </c>
      <c r="D22" s="8" t="s">
        <v>26</v>
      </c>
      <c r="E22" s="8" t="s">
        <v>61</v>
      </c>
      <c r="F22" s="9">
        <v>15</v>
      </c>
      <c r="G22" s="10">
        <v>44.55</v>
      </c>
      <c r="H22" s="87">
        <v>59.15</v>
      </c>
      <c r="I22" s="33" t="s">
        <v>119</v>
      </c>
      <c r="J22" s="49">
        <f t="shared" si="11"/>
        <v>887.25</v>
      </c>
      <c r="K22" s="9"/>
      <c r="L22" s="49">
        <f t="shared" si="12"/>
        <v>0</v>
      </c>
      <c r="N22" s="76"/>
      <c r="O22" s="77">
        <f t="shared" si="13"/>
        <v>0</v>
      </c>
      <c r="P22" s="74"/>
      <c r="Q22" s="76"/>
      <c r="R22" s="77">
        <f t="shared" si="14"/>
        <v>0</v>
      </c>
      <c r="S22" s="78"/>
      <c r="T22" s="76"/>
      <c r="U22" s="77">
        <f t="shared" si="15"/>
        <v>0</v>
      </c>
      <c r="V22" s="78"/>
      <c r="W22" s="76"/>
      <c r="X22" s="77">
        <f t="shared" si="16"/>
        <v>0</v>
      </c>
      <c r="Y22" s="78"/>
      <c r="Z22" s="76"/>
      <c r="AA22" s="77">
        <f t="shared" si="17"/>
        <v>0</v>
      </c>
      <c r="AB22" s="78"/>
      <c r="AC22" s="79">
        <f t="shared" si="18"/>
        <v>0</v>
      </c>
      <c r="AD22" s="79">
        <f t="shared" si="18"/>
        <v>0</v>
      </c>
      <c r="AE22" s="78"/>
      <c r="AF22" s="79">
        <f t="shared" si="19"/>
        <v>15</v>
      </c>
      <c r="AG22" s="79">
        <f t="shared" si="20"/>
        <v>0</v>
      </c>
      <c r="AH22" s="1"/>
    </row>
    <row r="23" spans="1:34" s="6" customFormat="1" ht="30" x14ac:dyDescent="0.25">
      <c r="A23" s="7" t="s">
        <v>134</v>
      </c>
      <c r="B23" s="32" t="s">
        <v>58</v>
      </c>
      <c r="C23" s="11" t="s">
        <v>45</v>
      </c>
      <c r="D23" s="8" t="s">
        <v>21</v>
      </c>
      <c r="E23" s="8" t="s">
        <v>59</v>
      </c>
      <c r="F23" s="9">
        <v>1</v>
      </c>
      <c r="G23" s="10">
        <v>36.89</v>
      </c>
      <c r="H23" s="87">
        <v>48.98</v>
      </c>
      <c r="I23" s="33" t="s">
        <v>117</v>
      </c>
      <c r="J23" s="49">
        <f t="shared" si="11"/>
        <v>48.98</v>
      </c>
      <c r="K23" s="9"/>
      <c r="L23" s="49">
        <f t="shared" si="12"/>
        <v>0</v>
      </c>
      <c r="N23" s="76"/>
      <c r="O23" s="77">
        <f t="shared" si="13"/>
        <v>0</v>
      </c>
      <c r="P23" s="74"/>
      <c r="Q23" s="76"/>
      <c r="R23" s="77">
        <f t="shared" si="14"/>
        <v>0</v>
      </c>
      <c r="S23" s="78"/>
      <c r="T23" s="76"/>
      <c r="U23" s="77">
        <f t="shared" si="15"/>
        <v>0</v>
      </c>
      <c r="V23" s="78"/>
      <c r="W23" s="76"/>
      <c r="X23" s="77">
        <f t="shared" si="16"/>
        <v>0</v>
      </c>
      <c r="Y23" s="78"/>
      <c r="Z23" s="76"/>
      <c r="AA23" s="77">
        <f t="shared" si="17"/>
        <v>0</v>
      </c>
      <c r="AB23" s="78"/>
      <c r="AC23" s="79">
        <f t="shared" si="18"/>
        <v>0</v>
      </c>
      <c r="AD23" s="79">
        <f t="shared" si="18"/>
        <v>0</v>
      </c>
      <c r="AE23" s="78"/>
      <c r="AF23" s="79">
        <f t="shared" si="19"/>
        <v>1</v>
      </c>
      <c r="AG23" s="79">
        <f t="shared" si="20"/>
        <v>0</v>
      </c>
      <c r="AH23" s="1"/>
    </row>
    <row r="24" spans="1:34" s="6" customFormat="1" ht="15.75" x14ac:dyDescent="0.25">
      <c r="A24" s="7" t="s">
        <v>135</v>
      </c>
      <c r="B24" s="32" t="s">
        <v>58</v>
      </c>
      <c r="C24" s="11" t="s">
        <v>44</v>
      </c>
      <c r="D24" s="8" t="s">
        <v>107</v>
      </c>
      <c r="E24" s="8" t="s">
        <v>59</v>
      </c>
      <c r="F24" s="9">
        <v>1</v>
      </c>
      <c r="G24" s="10">
        <v>206.16</v>
      </c>
      <c r="H24" s="87">
        <v>273.74</v>
      </c>
      <c r="I24" s="33" t="s">
        <v>118</v>
      </c>
      <c r="J24" s="49">
        <f t="shared" si="11"/>
        <v>273.74</v>
      </c>
      <c r="K24" s="9"/>
      <c r="L24" s="49">
        <f t="shared" si="12"/>
        <v>0</v>
      </c>
      <c r="N24" s="76"/>
      <c r="O24" s="77">
        <f t="shared" si="13"/>
        <v>0</v>
      </c>
      <c r="P24" s="74"/>
      <c r="Q24" s="76"/>
      <c r="R24" s="77">
        <f t="shared" si="14"/>
        <v>0</v>
      </c>
      <c r="S24" s="78"/>
      <c r="T24" s="76"/>
      <c r="U24" s="77">
        <f t="shared" si="15"/>
        <v>0</v>
      </c>
      <c r="V24" s="78"/>
      <c r="W24" s="76"/>
      <c r="X24" s="77">
        <f t="shared" si="16"/>
        <v>0</v>
      </c>
      <c r="Y24" s="78"/>
      <c r="Z24" s="76"/>
      <c r="AA24" s="77">
        <f t="shared" si="17"/>
        <v>0</v>
      </c>
      <c r="AB24" s="78"/>
      <c r="AC24" s="79">
        <f t="shared" si="18"/>
        <v>0</v>
      </c>
      <c r="AD24" s="79">
        <f t="shared" si="18"/>
        <v>0</v>
      </c>
      <c r="AE24" s="78"/>
      <c r="AF24" s="79">
        <f t="shared" si="19"/>
        <v>1</v>
      </c>
      <c r="AG24" s="79">
        <f t="shared" si="20"/>
        <v>0</v>
      </c>
      <c r="AH24" s="1"/>
    </row>
    <row r="25" spans="1:34" s="6" customFormat="1" ht="30" x14ac:dyDescent="0.25">
      <c r="A25" s="7" t="s">
        <v>136</v>
      </c>
      <c r="B25" s="32" t="s">
        <v>58</v>
      </c>
      <c r="C25" s="11" t="s">
        <v>48</v>
      </c>
      <c r="D25" s="8" t="s">
        <v>49</v>
      </c>
      <c r="E25" s="8" t="s">
        <v>61</v>
      </c>
      <c r="F25" s="9">
        <v>36</v>
      </c>
      <c r="G25" s="10">
        <v>15.62</v>
      </c>
      <c r="H25" s="87">
        <v>20.74</v>
      </c>
      <c r="I25" s="33" t="s">
        <v>154</v>
      </c>
      <c r="J25" s="49">
        <f t="shared" si="11"/>
        <v>746.64</v>
      </c>
      <c r="K25" s="9"/>
      <c r="L25" s="49">
        <f t="shared" si="12"/>
        <v>0</v>
      </c>
      <c r="N25" s="76"/>
      <c r="O25" s="77">
        <f t="shared" si="13"/>
        <v>0</v>
      </c>
      <c r="P25" s="74"/>
      <c r="Q25" s="76"/>
      <c r="R25" s="77">
        <f t="shared" si="14"/>
        <v>0</v>
      </c>
      <c r="S25" s="78"/>
      <c r="T25" s="76"/>
      <c r="U25" s="77">
        <f t="shared" si="15"/>
        <v>0</v>
      </c>
      <c r="V25" s="78"/>
      <c r="W25" s="76"/>
      <c r="X25" s="77">
        <f t="shared" si="16"/>
        <v>0</v>
      </c>
      <c r="Y25" s="78"/>
      <c r="Z25" s="76"/>
      <c r="AA25" s="77">
        <f t="shared" si="17"/>
        <v>0</v>
      </c>
      <c r="AB25" s="78"/>
      <c r="AC25" s="79">
        <f t="shared" si="18"/>
        <v>0</v>
      </c>
      <c r="AD25" s="79">
        <f t="shared" si="18"/>
        <v>0</v>
      </c>
      <c r="AE25" s="78"/>
      <c r="AF25" s="79">
        <f t="shared" si="19"/>
        <v>36</v>
      </c>
      <c r="AG25" s="79">
        <f t="shared" si="20"/>
        <v>0</v>
      </c>
      <c r="AH25" s="1"/>
    </row>
    <row r="26" spans="1:34" s="6" customFormat="1" ht="30" x14ac:dyDescent="0.25">
      <c r="A26" s="7" t="s">
        <v>137</v>
      </c>
      <c r="B26" s="32" t="s">
        <v>58</v>
      </c>
      <c r="C26" s="11" t="s">
        <v>38</v>
      </c>
      <c r="D26" s="8" t="s">
        <v>25</v>
      </c>
      <c r="E26" s="8" t="s">
        <v>61</v>
      </c>
      <c r="F26" s="9">
        <v>15</v>
      </c>
      <c r="G26" s="10">
        <v>15.52</v>
      </c>
      <c r="H26" s="87">
        <v>20.61</v>
      </c>
      <c r="I26" s="33" t="s">
        <v>120</v>
      </c>
      <c r="J26" s="49">
        <f t="shared" si="11"/>
        <v>309.14999999999998</v>
      </c>
      <c r="K26" s="9"/>
      <c r="L26" s="49">
        <f t="shared" si="12"/>
        <v>0</v>
      </c>
      <c r="N26" s="76"/>
      <c r="O26" s="77">
        <f t="shared" si="13"/>
        <v>0</v>
      </c>
      <c r="P26" s="74"/>
      <c r="Q26" s="76"/>
      <c r="R26" s="77">
        <f t="shared" si="14"/>
        <v>0</v>
      </c>
      <c r="S26" s="78"/>
      <c r="T26" s="76"/>
      <c r="U26" s="77">
        <f t="shared" si="15"/>
        <v>0</v>
      </c>
      <c r="V26" s="78"/>
      <c r="W26" s="76"/>
      <c r="X26" s="77">
        <f t="shared" si="16"/>
        <v>0</v>
      </c>
      <c r="Y26" s="78"/>
      <c r="Z26" s="76"/>
      <c r="AA26" s="77">
        <f t="shared" si="17"/>
        <v>0</v>
      </c>
      <c r="AB26" s="78"/>
      <c r="AC26" s="79">
        <f t="shared" si="18"/>
        <v>0</v>
      </c>
      <c r="AD26" s="79">
        <f t="shared" si="18"/>
        <v>0</v>
      </c>
      <c r="AE26" s="78"/>
      <c r="AF26" s="79">
        <f t="shared" si="19"/>
        <v>15</v>
      </c>
      <c r="AG26" s="79">
        <f t="shared" si="20"/>
        <v>0</v>
      </c>
      <c r="AH26" s="1"/>
    </row>
    <row r="27" spans="1:34" s="6" customFormat="1" ht="30" x14ac:dyDescent="0.25">
      <c r="A27" s="7" t="s">
        <v>138</v>
      </c>
      <c r="B27" s="32" t="s">
        <v>58</v>
      </c>
      <c r="C27" s="11" t="s">
        <v>41</v>
      </c>
      <c r="D27" s="8" t="s">
        <v>53</v>
      </c>
      <c r="E27" s="8" t="s">
        <v>59</v>
      </c>
      <c r="F27" s="9">
        <v>1</v>
      </c>
      <c r="G27" s="10">
        <v>81.63</v>
      </c>
      <c r="H27" s="87">
        <v>108.39</v>
      </c>
      <c r="I27" s="33" t="s">
        <v>115</v>
      </c>
      <c r="J27" s="49">
        <f t="shared" si="11"/>
        <v>108.39</v>
      </c>
      <c r="K27" s="9"/>
      <c r="L27" s="49">
        <f t="shared" si="12"/>
        <v>0</v>
      </c>
      <c r="N27" s="76"/>
      <c r="O27" s="77">
        <f t="shared" si="13"/>
        <v>0</v>
      </c>
      <c r="P27" s="74"/>
      <c r="Q27" s="76"/>
      <c r="R27" s="77">
        <f t="shared" si="14"/>
        <v>0</v>
      </c>
      <c r="S27" s="78"/>
      <c r="T27" s="76"/>
      <c r="U27" s="77">
        <f t="shared" si="15"/>
        <v>0</v>
      </c>
      <c r="V27" s="78"/>
      <c r="W27" s="76"/>
      <c r="X27" s="77">
        <f t="shared" si="16"/>
        <v>0</v>
      </c>
      <c r="Y27" s="78"/>
      <c r="Z27" s="76"/>
      <c r="AA27" s="77">
        <f t="shared" si="17"/>
        <v>0</v>
      </c>
      <c r="AB27" s="78"/>
      <c r="AC27" s="79">
        <f t="shared" si="18"/>
        <v>0</v>
      </c>
      <c r="AD27" s="79">
        <f t="shared" si="18"/>
        <v>0</v>
      </c>
      <c r="AE27" s="78"/>
      <c r="AF27" s="79">
        <f t="shared" si="19"/>
        <v>1</v>
      </c>
      <c r="AG27" s="79">
        <f t="shared" si="20"/>
        <v>0</v>
      </c>
      <c r="AH27" s="1"/>
    </row>
    <row r="28" spans="1:34" s="6" customFormat="1" ht="30" x14ac:dyDescent="0.25">
      <c r="A28" s="7" t="s">
        <v>139</v>
      </c>
      <c r="B28" s="32" t="s">
        <v>58</v>
      </c>
      <c r="C28" s="11" t="s">
        <v>46</v>
      </c>
      <c r="D28" s="8" t="s">
        <v>54</v>
      </c>
      <c r="E28" s="8" t="s">
        <v>59</v>
      </c>
      <c r="F28" s="9">
        <v>1</v>
      </c>
      <c r="G28" s="10">
        <v>535.72</v>
      </c>
      <c r="H28" s="87">
        <v>711.33</v>
      </c>
      <c r="I28" s="33" t="s">
        <v>115</v>
      </c>
      <c r="J28" s="49">
        <f t="shared" si="11"/>
        <v>711.33</v>
      </c>
      <c r="K28" s="9"/>
      <c r="L28" s="49">
        <f t="shared" si="12"/>
        <v>0</v>
      </c>
      <c r="N28" s="76"/>
      <c r="O28" s="77">
        <f t="shared" si="13"/>
        <v>0</v>
      </c>
      <c r="P28" s="74"/>
      <c r="Q28" s="76"/>
      <c r="R28" s="77">
        <f t="shared" si="14"/>
        <v>0</v>
      </c>
      <c r="S28" s="78"/>
      <c r="T28" s="76"/>
      <c r="U28" s="77">
        <f t="shared" si="15"/>
        <v>0</v>
      </c>
      <c r="V28" s="78"/>
      <c r="W28" s="76"/>
      <c r="X28" s="77">
        <f t="shared" si="16"/>
        <v>0</v>
      </c>
      <c r="Y28" s="78"/>
      <c r="Z28" s="76"/>
      <c r="AA28" s="77">
        <f t="shared" si="17"/>
        <v>0</v>
      </c>
      <c r="AB28" s="78"/>
      <c r="AC28" s="79">
        <f t="shared" si="18"/>
        <v>0</v>
      </c>
      <c r="AD28" s="79">
        <f t="shared" si="18"/>
        <v>0</v>
      </c>
      <c r="AE28" s="78"/>
      <c r="AF28" s="79">
        <f t="shared" si="19"/>
        <v>1</v>
      </c>
      <c r="AG28" s="79">
        <f t="shared" si="20"/>
        <v>0</v>
      </c>
      <c r="AH28" s="1"/>
    </row>
    <row r="29" spans="1:34" s="6" customFormat="1" ht="15.75" x14ac:dyDescent="0.25">
      <c r="A29" s="7" t="s">
        <v>140</v>
      </c>
      <c r="B29" s="32" t="s">
        <v>58</v>
      </c>
      <c r="C29" s="11" t="s">
        <v>40</v>
      </c>
      <c r="D29" s="8" t="s">
        <v>23</v>
      </c>
      <c r="E29" s="8" t="s">
        <v>59</v>
      </c>
      <c r="F29" s="9">
        <v>1</v>
      </c>
      <c r="G29" s="10">
        <v>609.48</v>
      </c>
      <c r="H29" s="87">
        <v>809.27</v>
      </c>
      <c r="I29" s="33" t="s">
        <v>115</v>
      </c>
      <c r="J29" s="49">
        <f t="shared" si="11"/>
        <v>809.27</v>
      </c>
      <c r="K29" s="9"/>
      <c r="L29" s="49">
        <f t="shared" si="12"/>
        <v>0</v>
      </c>
      <c r="N29" s="76"/>
      <c r="O29" s="77">
        <f t="shared" si="13"/>
        <v>0</v>
      </c>
      <c r="P29" s="74"/>
      <c r="Q29" s="76"/>
      <c r="R29" s="77">
        <f t="shared" si="14"/>
        <v>0</v>
      </c>
      <c r="S29" s="78"/>
      <c r="T29" s="76"/>
      <c r="U29" s="77">
        <f t="shared" si="15"/>
        <v>0</v>
      </c>
      <c r="V29" s="78"/>
      <c r="W29" s="76"/>
      <c r="X29" s="77">
        <f t="shared" si="16"/>
        <v>0</v>
      </c>
      <c r="Y29" s="78"/>
      <c r="Z29" s="76"/>
      <c r="AA29" s="77">
        <f t="shared" si="17"/>
        <v>0</v>
      </c>
      <c r="AB29" s="78"/>
      <c r="AC29" s="79">
        <f t="shared" si="18"/>
        <v>0</v>
      </c>
      <c r="AD29" s="79">
        <f t="shared" si="18"/>
        <v>0</v>
      </c>
      <c r="AE29" s="78"/>
      <c r="AF29" s="79">
        <f t="shared" si="19"/>
        <v>1</v>
      </c>
      <c r="AG29" s="79">
        <f t="shared" si="20"/>
        <v>0</v>
      </c>
      <c r="AH29" s="1"/>
    </row>
    <row r="30" spans="1:34" s="6" customFormat="1" ht="30" x14ac:dyDescent="0.25">
      <c r="A30" s="7" t="s">
        <v>141</v>
      </c>
      <c r="B30" s="32" t="s">
        <v>58</v>
      </c>
      <c r="C30" s="11" t="s">
        <v>35</v>
      </c>
      <c r="D30" s="8" t="s">
        <v>28</v>
      </c>
      <c r="E30" s="8" t="s">
        <v>59</v>
      </c>
      <c r="F30" s="9">
        <v>1</v>
      </c>
      <c r="G30" s="10">
        <v>52.01</v>
      </c>
      <c r="H30" s="87">
        <v>69.06</v>
      </c>
      <c r="I30" s="33" t="s">
        <v>115</v>
      </c>
      <c r="J30" s="49">
        <f t="shared" si="11"/>
        <v>69.06</v>
      </c>
      <c r="K30" s="9"/>
      <c r="L30" s="49">
        <f t="shared" si="12"/>
        <v>0</v>
      </c>
      <c r="N30" s="76"/>
      <c r="O30" s="77">
        <f t="shared" si="13"/>
        <v>0</v>
      </c>
      <c r="P30" s="74"/>
      <c r="Q30" s="76"/>
      <c r="R30" s="77">
        <f t="shared" si="14"/>
        <v>0</v>
      </c>
      <c r="S30" s="78"/>
      <c r="T30" s="76"/>
      <c r="U30" s="77">
        <f t="shared" si="15"/>
        <v>0</v>
      </c>
      <c r="V30" s="78"/>
      <c r="W30" s="76"/>
      <c r="X30" s="77">
        <f t="shared" si="16"/>
        <v>0</v>
      </c>
      <c r="Y30" s="78"/>
      <c r="Z30" s="76"/>
      <c r="AA30" s="77">
        <f t="shared" si="17"/>
        <v>0</v>
      </c>
      <c r="AB30" s="78"/>
      <c r="AC30" s="79">
        <f t="shared" si="18"/>
        <v>0</v>
      </c>
      <c r="AD30" s="79">
        <f t="shared" si="18"/>
        <v>0</v>
      </c>
      <c r="AE30" s="78"/>
      <c r="AF30" s="79">
        <f t="shared" si="19"/>
        <v>1</v>
      </c>
      <c r="AG30" s="79">
        <f t="shared" si="20"/>
        <v>0</v>
      </c>
      <c r="AH30" s="1"/>
    </row>
    <row r="31" spans="1:34" s="6" customFormat="1" ht="16.5" customHeight="1" x14ac:dyDescent="0.25">
      <c r="A31" s="7"/>
      <c r="B31" s="32"/>
      <c r="C31" s="11"/>
      <c r="D31" s="8"/>
      <c r="E31" s="8"/>
      <c r="F31" s="9"/>
      <c r="G31" s="10"/>
      <c r="H31" s="87"/>
      <c r="I31" s="33"/>
      <c r="J31" s="49"/>
      <c r="K31" s="9"/>
      <c r="L31" s="49"/>
      <c r="N31" s="76"/>
      <c r="O31" s="77"/>
      <c r="P31" s="74"/>
      <c r="Q31" s="76"/>
      <c r="R31" s="77"/>
      <c r="S31" s="78"/>
      <c r="T31" s="76"/>
      <c r="U31" s="77"/>
      <c r="V31" s="78"/>
      <c r="W31" s="76"/>
      <c r="X31" s="77"/>
      <c r="Y31" s="78"/>
      <c r="Z31" s="76"/>
      <c r="AA31" s="77"/>
      <c r="AB31" s="78"/>
      <c r="AC31" s="79"/>
      <c r="AD31" s="79"/>
      <c r="AE31" s="78"/>
      <c r="AF31" s="79"/>
      <c r="AG31" s="79"/>
      <c r="AH31" s="1"/>
    </row>
    <row r="32" spans="1:34" s="6" customFormat="1" ht="15.75" x14ac:dyDescent="0.25">
      <c r="A32" s="41" t="s">
        <v>71</v>
      </c>
      <c r="B32" s="42"/>
      <c r="C32" s="43"/>
      <c r="D32" s="44" t="s">
        <v>114</v>
      </c>
      <c r="E32" s="42"/>
      <c r="F32" s="45"/>
      <c r="G32" s="46"/>
      <c r="H32" s="46"/>
      <c r="I32" s="47"/>
      <c r="J32" s="51">
        <f>SUM(J33:J42)</f>
        <v>271578.78000000003</v>
      </c>
      <c r="K32" s="52"/>
      <c r="L32" s="51">
        <f>SUM(L33:L42)</f>
        <v>0</v>
      </c>
      <c r="N32" s="88"/>
      <c r="O32" s="88"/>
      <c r="P32" s="74"/>
      <c r="Q32" s="88"/>
      <c r="R32" s="88"/>
      <c r="S32" s="75"/>
      <c r="T32" s="88"/>
      <c r="U32" s="88"/>
      <c r="V32" s="75"/>
      <c r="W32" s="88"/>
      <c r="X32" s="88"/>
      <c r="Y32" s="75"/>
      <c r="Z32" s="88"/>
      <c r="AA32" s="88"/>
      <c r="AB32" s="75"/>
      <c r="AC32" s="88"/>
      <c r="AD32" s="88"/>
      <c r="AE32" s="75"/>
      <c r="AF32" s="88"/>
      <c r="AG32" s="88"/>
    </row>
    <row r="33" spans="1:34" s="6" customFormat="1" ht="30" x14ac:dyDescent="0.25">
      <c r="A33" s="7" t="s">
        <v>142</v>
      </c>
      <c r="B33" s="32" t="s">
        <v>58</v>
      </c>
      <c r="C33" s="11" t="s">
        <v>36</v>
      </c>
      <c r="D33" s="8" t="s">
        <v>27</v>
      </c>
      <c r="E33" s="8" t="s">
        <v>61</v>
      </c>
      <c r="F33" s="9">
        <v>661.5</v>
      </c>
      <c r="G33" s="10">
        <v>35.630000000000003</v>
      </c>
      <c r="H33" s="87">
        <v>47.31</v>
      </c>
      <c r="I33" s="33" t="s">
        <v>153</v>
      </c>
      <c r="J33" s="49">
        <f t="shared" si="11"/>
        <v>31295.57</v>
      </c>
      <c r="K33" s="9"/>
      <c r="L33" s="49">
        <f t="shared" si="12"/>
        <v>0</v>
      </c>
      <c r="N33" s="76"/>
      <c r="O33" s="77">
        <f t="shared" si="13"/>
        <v>0</v>
      </c>
      <c r="P33" s="74"/>
      <c r="Q33" s="76"/>
      <c r="R33" s="77">
        <f t="shared" si="14"/>
        <v>0</v>
      </c>
      <c r="S33" s="78"/>
      <c r="T33" s="76"/>
      <c r="U33" s="77">
        <f t="shared" si="15"/>
        <v>0</v>
      </c>
      <c r="V33" s="78"/>
      <c r="W33" s="76"/>
      <c r="X33" s="77">
        <f t="shared" si="16"/>
        <v>0</v>
      </c>
      <c r="Y33" s="78"/>
      <c r="Z33" s="76"/>
      <c r="AA33" s="77">
        <f t="shared" si="17"/>
        <v>0</v>
      </c>
      <c r="AB33" s="78"/>
      <c r="AC33" s="79">
        <f t="shared" si="18"/>
        <v>0</v>
      </c>
      <c r="AD33" s="79">
        <f t="shared" si="18"/>
        <v>0</v>
      </c>
      <c r="AE33" s="78"/>
      <c r="AF33" s="79">
        <f t="shared" si="19"/>
        <v>661.5</v>
      </c>
      <c r="AG33" s="79">
        <f t="shared" si="20"/>
        <v>0</v>
      </c>
      <c r="AH33" s="1"/>
    </row>
    <row r="34" spans="1:34" s="6" customFormat="1" ht="30" x14ac:dyDescent="0.25">
      <c r="A34" s="7" t="s">
        <v>143</v>
      </c>
      <c r="B34" s="32" t="s">
        <v>58</v>
      </c>
      <c r="C34" s="11" t="s">
        <v>43</v>
      </c>
      <c r="D34" s="8" t="s">
        <v>22</v>
      </c>
      <c r="E34" s="8" t="s">
        <v>59</v>
      </c>
      <c r="F34" s="68">
        <v>45</v>
      </c>
      <c r="G34" s="10">
        <v>1703.59</v>
      </c>
      <c r="H34" s="87">
        <v>2262.0300000000002</v>
      </c>
      <c r="I34" s="33" t="s">
        <v>121</v>
      </c>
      <c r="J34" s="49">
        <f t="shared" si="11"/>
        <v>101791.35</v>
      </c>
      <c r="K34" s="9"/>
      <c r="L34" s="49">
        <f t="shared" si="12"/>
        <v>0</v>
      </c>
      <c r="N34" s="76"/>
      <c r="O34" s="77">
        <f t="shared" si="13"/>
        <v>0</v>
      </c>
      <c r="P34" s="74"/>
      <c r="Q34" s="76"/>
      <c r="R34" s="77">
        <f t="shared" si="14"/>
        <v>0</v>
      </c>
      <c r="S34" s="78"/>
      <c r="T34" s="76"/>
      <c r="U34" s="77">
        <f t="shared" si="15"/>
        <v>0</v>
      </c>
      <c r="V34" s="78"/>
      <c r="W34" s="76"/>
      <c r="X34" s="77">
        <f t="shared" si="16"/>
        <v>0</v>
      </c>
      <c r="Y34" s="78"/>
      <c r="Z34" s="76"/>
      <c r="AA34" s="77">
        <f t="shared" si="17"/>
        <v>0</v>
      </c>
      <c r="AB34" s="78"/>
      <c r="AC34" s="79">
        <f t="shared" si="18"/>
        <v>0</v>
      </c>
      <c r="AD34" s="79">
        <f t="shared" si="18"/>
        <v>0</v>
      </c>
      <c r="AE34" s="78"/>
      <c r="AF34" s="79">
        <f t="shared" si="19"/>
        <v>45</v>
      </c>
      <c r="AG34" s="79">
        <f t="shared" si="20"/>
        <v>0</v>
      </c>
      <c r="AH34" s="1"/>
    </row>
    <row r="35" spans="1:34" s="6" customFormat="1" ht="38.25" x14ac:dyDescent="0.25">
      <c r="A35" s="7" t="s">
        <v>144</v>
      </c>
      <c r="B35" s="32" t="s">
        <v>58</v>
      </c>
      <c r="C35" s="11" t="s">
        <v>42</v>
      </c>
      <c r="D35" s="8" t="s">
        <v>63</v>
      </c>
      <c r="E35" s="8" t="s">
        <v>59</v>
      </c>
      <c r="F35" s="68">
        <v>78</v>
      </c>
      <c r="G35" s="10">
        <v>120.66</v>
      </c>
      <c r="H35" s="87">
        <v>160.21</v>
      </c>
      <c r="I35" s="33" t="s">
        <v>122</v>
      </c>
      <c r="J35" s="49">
        <f t="shared" si="11"/>
        <v>12496.38</v>
      </c>
      <c r="K35" s="9"/>
      <c r="L35" s="49">
        <f t="shared" si="12"/>
        <v>0</v>
      </c>
      <c r="N35" s="76"/>
      <c r="O35" s="77">
        <f t="shared" si="13"/>
        <v>0</v>
      </c>
      <c r="P35" s="74"/>
      <c r="Q35" s="76"/>
      <c r="R35" s="77">
        <f t="shared" si="14"/>
        <v>0</v>
      </c>
      <c r="S35" s="78"/>
      <c r="T35" s="76"/>
      <c r="U35" s="77">
        <f t="shared" si="15"/>
        <v>0</v>
      </c>
      <c r="V35" s="78"/>
      <c r="W35" s="76"/>
      <c r="X35" s="77">
        <f t="shared" si="16"/>
        <v>0</v>
      </c>
      <c r="Y35" s="78"/>
      <c r="Z35" s="76"/>
      <c r="AA35" s="77">
        <f t="shared" si="17"/>
        <v>0</v>
      </c>
      <c r="AB35" s="78"/>
      <c r="AC35" s="79">
        <f t="shared" si="18"/>
        <v>0</v>
      </c>
      <c r="AD35" s="79">
        <f t="shared" si="18"/>
        <v>0</v>
      </c>
      <c r="AE35" s="78"/>
      <c r="AF35" s="79">
        <f t="shared" si="19"/>
        <v>78</v>
      </c>
      <c r="AG35" s="79">
        <f t="shared" si="20"/>
        <v>0</v>
      </c>
      <c r="AH35" s="1"/>
    </row>
    <row r="36" spans="1:34" s="6" customFormat="1" ht="45" x14ac:dyDescent="0.25">
      <c r="A36" s="7" t="s">
        <v>145</v>
      </c>
      <c r="B36" s="32" t="s">
        <v>58</v>
      </c>
      <c r="C36" s="11" t="s">
        <v>64</v>
      </c>
      <c r="D36" s="8" t="s">
        <v>65</v>
      </c>
      <c r="E36" s="8" t="s">
        <v>59</v>
      </c>
      <c r="F36" s="68">
        <v>78</v>
      </c>
      <c r="G36" s="10">
        <v>976.34</v>
      </c>
      <c r="H36" s="87">
        <v>1296.3800000000001</v>
      </c>
      <c r="I36" s="33" t="s">
        <v>123</v>
      </c>
      <c r="J36" s="49">
        <f t="shared" si="11"/>
        <v>101117.64</v>
      </c>
      <c r="K36" s="9"/>
      <c r="L36" s="49">
        <f t="shared" si="12"/>
        <v>0</v>
      </c>
      <c r="N36" s="76"/>
      <c r="O36" s="77">
        <f t="shared" si="13"/>
        <v>0</v>
      </c>
      <c r="P36" s="74"/>
      <c r="Q36" s="76"/>
      <c r="R36" s="77">
        <f t="shared" si="14"/>
        <v>0</v>
      </c>
      <c r="S36" s="78"/>
      <c r="T36" s="76"/>
      <c r="U36" s="77">
        <f t="shared" si="15"/>
        <v>0</v>
      </c>
      <c r="V36" s="78"/>
      <c r="W36" s="76"/>
      <c r="X36" s="77">
        <f t="shared" si="16"/>
        <v>0</v>
      </c>
      <c r="Y36" s="78"/>
      <c r="Z36" s="76"/>
      <c r="AA36" s="77">
        <f t="shared" si="17"/>
        <v>0</v>
      </c>
      <c r="AB36" s="78"/>
      <c r="AC36" s="79">
        <f t="shared" si="18"/>
        <v>0</v>
      </c>
      <c r="AD36" s="79">
        <f t="shared" si="18"/>
        <v>0</v>
      </c>
      <c r="AE36" s="78"/>
      <c r="AF36" s="79">
        <f t="shared" si="19"/>
        <v>78</v>
      </c>
      <c r="AG36" s="79">
        <f t="shared" si="20"/>
        <v>0</v>
      </c>
      <c r="AH36" s="1"/>
    </row>
    <row r="37" spans="1:34" s="6" customFormat="1" ht="25.5" x14ac:dyDescent="0.25">
      <c r="A37" s="7" t="s">
        <v>146</v>
      </c>
      <c r="B37" s="32" t="s">
        <v>58</v>
      </c>
      <c r="C37" s="11" t="s">
        <v>44</v>
      </c>
      <c r="D37" s="8" t="s">
        <v>107</v>
      </c>
      <c r="E37" s="8" t="s">
        <v>59</v>
      </c>
      <c r="F37" s="68">
        <v>2</v>
      </c>
      <c r="G37" s="10">
        <v>206.16</v>
      </c>
      <c r="H37" s="87">
        <v>273.74</v>
      </c>
      <c r="I37" s="33" t="s">
        <v>124</v>
      </c>
      <c r="J37" s="49">
        <f t="shared" si="11"/>
        <v>547.48</v>
      </c>
      <c r="K37" s="9"/>
      <c r="L37" s="49">
        <f t="shared" si="12"/>
        <v>0</v>
      </c>
      <c r="N37" s="76"/>
      <c r="O37" s="77">
        <f t="shared" si="13"/>
        <v>0</v>
      </c>
      <c r="P37" s="74"/>
      <c r="Q37" s="76"/>
      <c r="R37" s="77">
        <f t="shared" si="14"/>
        <v>0</v>
      </c>
      <c r="S37" s="78"/>
      <c r="T37" s="76"/>
      <c r="U37" s="77">
        <f t="shared" si="15"/>
        <v>0</v>
      </c>
      <c r="V37" s="78"/>
      <c r="W37" s="76"/>
      <c r="X37" s="77">
        <f t="shared" si="16"/>
        <v>0</v>
      </c>
      <c r="Y37" s="78"/>
      <c r="Z37" s="76"/>
      <c r="AA37" s="77">
        <f t="shared" si="17"/>
        <v>0</v>
      </c>
      <c r="AB37" s="78"/>
      <c r="AC37" s="79">
        <f t="shared" si="18"/>
        <v>0</v>
      </c>
      <c r="AD37" s="79">
        <f t="shared" si="18"/>
        <v>0</v>
      </c>
      <c r="AE37" s="78"/>
      <c r="AF37" s="79">
        <f t="shared" si="19"/>
        <v>2</v>
      </c>
      <c r="AG37" s="79">
        <f t="shared" si="20"/>
        <v>0</v>
      </c>
      <c r="AH37" s="1"/>
    </row>
    <row r="38" spans="1:34" s="6" customFormat="1" ht="51" x14ac:dyDescent="0.25">
      <c r="A38" s="7" t="s">
        <v>147</v>
      </c>
      <c r="B38" s="32" t="s">
        <v>58</v>
      </c>
      <c r="C38" s="11" t="s">
        <v>50</v>
      </c>
      <c r="D38" s="8" t="s">
        <v>57</v>
      </c>
      <c r="E38" s="8" t="s">
        <v>61</v>
      </c>
      <c r="F38" s="68">
        <v>393</v>
      </c>
      <c r="G38" s="10">
        <v>10.11</v>
      </c>
      <c r="H38" s="87">
        <v>13.42</v>
      </c>
      <c r="I38" s="33" t="s">
        <v>125</v>
      </c>
      <c r="J38" s="49">
        <f t="shared" si="11"/>
        <v>5274.06</v>
      </c>
      <c r="K38" s="9"/>
      <c r="L38" s="49">
        <f t="shared" si="12"/>
        <v>0</v>
      </c>
      <c r="N38" s="76"/>
      <c r="O38" s="77">
        <f t="shared" si="13"/>
        <v>0</v>
      </c>
      <c r="P38" s="74"/>
      <c r="Q38" s="76"/>
      <c r="R38" s="77">
        <f t="shared" si="14"/>
        <v>0</v>
      </c>
      <c r="S38" s="78"/>
      <c r="T38" s="76"/>
      <c r="U38" s="77">
        <f t="shared" si="15"/>
        <v>0</v>
      </c>
      <c r="V38" s="78"/>
      <c r="W38" s="76"/>
      <c r="X38" s="77">
        <f t="shared" si="16"/>
        <v>0</v>
      </c>
      <c r="Y38" s="78"/>
      <c r="Z38" s="76"/>
      <c r="AA38" s="77">
        <f t="shared" si="17"/>
        <v>0</v>
      </c>
      <c r="AB38" s="78"/>
      <c r="AC38" s="79">
        <f t="shared" si="18"/>
        <v>0</v>
      </c>
      <c r="AD38" s="79">
        <f t="shared" si="18"/>
        <v>0</v>
      </c>
      <c r="AE38" s="78"/>
      <c r="AF38" s="79">
        <f t="shared" si="19"/>
        <v>393</v>
      </c>
      <c r="AG38" s="79">
        <f t="shared" si="20"/>
        <v>0</v>
      </c>
      <c r="AH38" s="1"/>
    </row>
    <row r="39" spans="1:34" s="6" customFormat="1" ht="30" x14ac:dyDescent="0.25">
      <c r="A39" s="7" t="s">
        <v>148</v>
      </c>
      <c r="B39" s="32" t="s">
        <v>110</v>
      </c>
      <c r="C39" s="11" t="s">
        <v>111</v>
      </c>
      <c r="D39" s="8" t="s">
        <v>112</v>
      </c>
      <c r="E39" s="8" t="s">
        <v>61</v>
      </c>
      <c r="F39" s="68">
        <v>661.5</v>
      </c>
      <c r="G39" s="10">
        <v>13.32</v>
      </c>
      <c r="H39" s="87">
        <v>13.32</v>
      </c>
      <c r="I39" s="33" t="str">
        <f>I33</f>
        <v>comprimento total da rede: 661,50 m</v>
      </c>
      <c r="J39" s="49">
        <f t="shared" si="11"/>
        <v>8811.18</v>
      </c>
      <c r="K39" s="9"/>
      <c r="L39" s="49">
        <f>F39*ROUND(K39,2)</f>
        <v>0</v>
      </c>
      <c r="N39" s="76"/>
      <c r="O39" s="77">
        <f t="shared" si="13"/>
        <v>0</v>
      </c>
      <c r="P39" s="74"/>
      <c r="Q39" s="76"/>
      <c r="R39" s="77">
        <f t="shared" si="14"/>
        <v>0</v>
      </c>
      <c r="S39" s="78"/>
      <c r="T39" s="76"/>
      <c r="U39" s="77">
        <f t="shared" si="15"/>
        <v>0</v>
      </c>
      <c r="V39" s="78"/>
      <c r="W39" s="76"/>
      <c r="X39" s="77">
        <f t="shared" si="16"/>
        <v>0</v>
      </c>
      <c r="Y39" s="78"/>
      <c r="Z39" s="76"/>
      <c r="AA39" s="77">
        <f t="shared" si="17"/>
        <v>0</v>
      </c>
      <c r="AB39" s="78"/>
      <c r="AC39" s="79">
        <f t="shared" si="18"/>
        <v>0</v>
      </c>
      <c r="AD39" s="79">
        <f t="shared" si="18"/>
        <v>0</v>
      </c>
      <c r="AE39" s="78"/>
      <c r="AF39" s="79">
        <f t="shared" si="19"/>
        <v>661.5</v>
      </c>
      <c r="AG39" s="79">
        <f t="shared" si="20"/>
        <v>0</v>
      </c>
      <c r="AH39" s="1"/>
    </row>
    <row r="40" spans="1:34" s="6" customFormat="1" ht="30" x14ac:dyDescent="0.25">
      <c r="A40" s="7" t="s">
        <v>149</v>
      </c>
      <c r="B40" s="32" t="s">
        <v>58</v>
      </c>
      <c r="C40" s="11" t="s">
        <v>45</v>
      </c>
      <c r="D40" s="8" t="s">
        <v>21</v>
      </c>
      <c r="E40" s="8" t="s">
        <v>59</v>
      </c>
      <c r="F40" s="68">
        <v>2</v>
      </c>
      <c r="G40" s="10">
        <v>36.89</v>
      </c>
      <c r="H40" s="87">
        <v>48.98</v>
      </c>
      <c r="I40" s="33" t="str">
        <f>I37</f>
        <v>Rede dividida em 2 aterramentos</v>
      </c>
      <c r="J40" s="49">
        <f t="shared" si="11"/>
        <v>97.96</v>
      </c>
      <c r="K40" s="9"/>
      <c r="L40" s="49">
        <f t="shared" si="12"/>
        <v>0</v>
      </c>
      <c r="N40" s="76"/>
      <c r="O40" s="77">
        <f t="shared" si="13"/>
        <v>0</v>
      </c>
      <c r="P40" s="74"/>
      <c r="Q40" s="76"/>
      <c r="R40" s="77">
        <f t="shared" si="14"/>
        <v>0</v>
      </c>
      <c r="S40" s="78"/>
      <c r="T40" s="76"/>
      <c r="U40" s="77">
        <f t="shared" si="15"/>
        <v>0</v>
      </c>
      <c r="V40" s="78"/>
      <c r="W40" s="76"/>
      <c r="X40" s="77">
        <f t="shared" si="16"/>
        <v>0</v>
      </c>
      <c r="Y40" s="78"/>
      <c r="Z40" s="76"/>
      <c r="AA40" s="77">
        <f t="shared" si="17"/>
        <v>0</v>
      </c>
      <c r="AB40" s="78"/>
      <c r="AC40" s="79">
        <f t="shared" si="18"/>
        <v>0</v>
      </c>
      <c r="AD40" s="79">
        <f t="shared" si="18"/>
        <v>0</v>
      </c>
      <c r="AE40" s="78"/>
      <c r="AF40" s="79">
        <f t="shared" si="19"/>
        <v>2</v>
      </c>
      <c r="AG40" s="79">
        <f t="shared" si="20"/>
        <v>0</v>
      </c>
      <c r="AH40" s="1"/>
    </row>
    <row r="41" spans="1:34" s="6" customFormat="1" ht="38.25" x14ac:dyDescent="0.25">
      <c r="A41" s="7" t="s">
        <v>150</v>
      </c>
      <c r="B41" s="32" t="s">
        <v>58</v>
      </c>
      <c r="C41" s="11" t="s">
        <v>39</v>
      </c>
      <c r="D41" s="8" t="s">
        <v>24</v>
      </c>
      <c r="E41" s="8" t="s">
        <v>59</v>
      </c>
      <c r="F41" s="68">
        <v>47</v>
      </c>
      <c r="G41" s="10">
        <v>38.58</v>
      </c>
      <c r="H41" s="87">
        <v>51.23</v>
      </c>
      <c r="I41" s="33" t="s">
        <v>126</v>
      </c>
      <c r="J41" s="49">
        <f t="shared" si="11"/>
        <v>2407.81</v>
      </c>
      <c r="K41" s="9"/>
      <c r="L41" s="49">
        <f t="shared" si="12"/>
        <v>0</v>
      </c>
      <c r="N41" s="76"/>
      <c r="O41" s="77">
        <f t="shared" si="13"/>
        <v>0</v>
      </c>
      <c r="P41" s="74"/>
      <c r="Q41" s="76"/>
      <c r="R41" s="77">
        <f t="shared" si="14"/>
        <v>0</v>
      </c>
      <c r="S41" s="78"/>
      <c r="T41" s="76"/>
      <c r="U41" s="77">
        <f t="shared" si="15"/>
        <v>0</v>
      </c>
      <c r="V41" s="78"/>
      <c r="W41" s="76"/>
      <c r="X41" s="77">
        <f t="shared" si="16"/>
        <v>0</v>
      </c>
      <c r="Y41" s="78"/>
      <c r="Z41" s="76"/>
      <c r="AA41" s="77">
        <f t="shared" si="17"/>
        <v>0</v>
      </c>
      <c r="AB41" s="78"/>
      <c r="AC41" s="79">
        <f t="shared" si="18"/>
        <v>0</v>
      </c>
      <c r="AD41" s="79">
        <f t="shared" si="18"/>
        <v>0</v>
      </c>
      <c r="AE41" s="78"/>
      <c r="AF41" s="79">
        <f t="shared" si="19"/>
        <v>47</v>
      </c>
      <c r="AG41" s="79">
        <f t="shared" si="20"/>
        <v>0</v>
      </c>
      <c r="AH41" s="1"/>
    </row>
    <row r="42" spans="1:34" s="6" customFormat="1" ht="76.5" x14ac:dyDescent="0.25">
      <c r="A42" s="7" t="s">
        <v>151</v>
      </c>
      <c r="B42" s="32" t="s">
        <v>58</v>
      </c>
      <c r="C42" s="11" t="s">
        <v>55</v>
      </c>
      <c r="D42" s="8" t="s">
        <v>56</v>
      </c>
      <c r="E42" s="8" t="s">
        <v>60</v>
      </c>
      <c r="F42" s="9">
        <v>133.46</v>
      </c>
      <c r="G42" s="10">
        <v>43.67</v>
      </c>
      <c r="H42" s="87">
        <v>57.99</v>
      </c>
      <c r="I42" s="33" t="s">
        <v>152</v>
      </c>
      <c r="J42" s="49">
        <f t="shared" si="11"/>
        <v>7739.35</v>
      </c>
      <c r="K42" s="9"/>
      <c r="L42" s="49">
        <f t="shared" si="12"/>
        <v>0</v>
      </c>
      <c r="N42" s="76"/>
      <c r="O42" s="77">
        <f t="shared" si="13"/>
        <v>0</v>
      </c>
      <c r="P42" s="74"/>
      <c r="Q42" s="76"/>
      <c r="R42" s="77">
        <f t="shared" si="14"/>
        <v>0</v>
      </c>
      <c r="S42" s="78"/>
      <c r="T42" s="76"/>
      <c r="U42" s="77">
        <f t="shared" si="15"/>
        <v>0</v>
      </c>
      <c r="V42" s="78"/>
      <c r="W42" s="76"/>
      <c r="X42" s="77">
        <f t="shared" si="16"/>
        <v>0</v>
      </c>
      <c r="Y42" s="78"/>
      <c r="Z42" s="76"/>
      <c r="AA42" s="77">
        <f t="shared" si="17"/>
        <v>0</v>
      </c>
      <c r="AB42" s="78"/>
      <c r="AC42" s="79">
        <f t="shared" si="18"/>
        <v>0</v>
      </c>
      <c r="AD42" s="79">
        <f t="shared" si="18"/>
        <v>0</v>
      </c>
      <c r="AE42" s="78"/>
      <c r="AF42" s="79">
        <f t="shared" si="19"/>
        <v>133.46</v>
      </c>
      <c r="AG42" s="79">
        <f t="shared" si="20"/>
        <v>0</v>
      </c>
      <c r="AH42" s="1"/>
    </row>
    <row r="43" spans="1:34" s="6" customFormat="1" ht="16.5" thickBot="1" x14ac:dyDescent="0.3">
      <c r="A43" s="89"/>
      <c r="B43" s="90"/>
      <c r="C43" s="91"/>
      <c r="D43" s="92"/>
      <c r="E43" s="92"/>
      <c r="F43" s="93"/>
      <c r="G43" s="94"/>
      <c r="H43" s="94"/>
      <c r="I43" s="95"/>
      <c r="J43" s="49"/>
      <c r="K43" s="93"/>
      <c r="L43" s="49"/>
      <c r="N43" s="96"/>
      <c r="O43" s="97"/>
      <c r="P43" s="74"/>
      <c r="Q43" s="96"/>
      <c r="R43" s="97"/>
      <c r="S43" s="78"/>
      <c r="T43" s="96"/>
      <c r="U43" s="97"/>
      <c r="V43" s="78"/>
      <c r="W43" s="96"/>
      <c r="X43" s="97"/>
      <c r="Y43" s="78"/>
      <c r="Z43" s="96"/>
      <c r="AA43" s="97"/>
      <c r="AB43" s="78"/>
      <c r="AC43" s="98"/>
      <c r="AD43" s="98"/>
      <c r="AE43" s="78"/>
      <c r="AF43" s="98"/>
      <c r="AG43" s="98"/>
      <c r="AH43" s="1"/>
    </row>
    <row r="44" spans="1:34" s="12" customFormat="1" ht="16.5" customHeight="1" thickBot="1" x14ac:dyDescent="0.3">
      <c r="A44" s="48" t="s">
        <v>5</v>
      </c>
      <c r="B44" s="39"/>
      <c r="C44" s="40"/>
      <c r="D44" s="40"/>
      <c r="E44" s="40"/>
      <c r="F44" s="40"/>
      <c r="G44" s="40"/>
      <c r="H44" s="40"/>
      <c r="I44" s="38"/>
      <c r="J44" s="37">
        <f>J14+J18</f>
        <v>286779.73</v>
      </c>
      <c r="K44" s="53"/>
      <c r="L44" s="37">
        <f>L14+L18</f>
        <v>0</v>
      </c>
      <c r="N44" s="71" t="e">
        <f>O44/$L$44</f>
        <v>#REF!</v>
      </c>
      <c r="O44" s="70" t="e">
        <f>#REF!+#REF!+#REF!+#REF!+#REF!+O18+#REF!+#REF!+#REF!+#REF!+#REF!</f>
        <v>#REF!</v>
      </c>
      <c r="P44" s="74"/>
      <c r="Q44" s="71" t="e">
        <f>R44/$L$44</f>
        <v>#REF!</v>
      </c>
      <c r="R44" s="70" t="e">
        <f>#REF!+#REF!+#REF!+#REF!+#REF!+R18+#REF!+#REF!+#REF!+#REF!+#REF!</f>
        <v>#REF!</v>
      </c>
      <c r="S44" s="75"/>
      <c r="T44" s="71" t="e">
        <f>U44/$L$44</f>
        <v>#REF!</v>
      </c>
      <c r="U44" s="70" t="e">
        <f>#REF!+#REF!+#REF!+#REF!+#REF!+U18+#REF!+#REF!+#REF!+#REF!+#REF!</f>
        <v>#REF!</v>
      </c>
      <c r="V44" s="75"/>
      <c r="W44" s="71" t="e">
        <f>X44/$L$44</f>
        <v>#REF!</v>
      </c>
      <c r="X44" s="70" t="e">
        <f>#REF!+#REF!+#REF!+#REF!+#REF!+X18+#REF!+#REF!+#REF!+#REF!+#REF!</f>
        <v>#REF!</v>
      </c>
      <c r="Y44" s="75"/>
      <c r="Z44" s="71" t="e">
        <f>AA44/$L$44</f>
        <v>#REF!</v>
      </c>
      <c r="AA44" s="70" t="e">
        <f>#REF!+#REF!+#REF!+#REF!+#REF!+AA18+#REF!+#REF!+#REF!+#REF!+#REF!</f>
        <v>#REF!</v>
      </c>
      <c r="AB44" s="75"/>
      <c r="AC44" s="71" t="e">
        <f>AD44/$L$44</f>
        <v>#REF!</v>
      </c>
      <c r="AD44" s="70" t="e">
        <f>#REF!+#REF!+#REF!+#REF!+#REF!+AD18+#REF!+#REF!+#REF!+#REF!+#REF!</f>
        <v>#REF!</v>
      </c>
      <c r="AE44" s="75"/>
      <c r="AF44" s="71" t="e">
        <f>AG44/$L$44</f>
        <v>#REF!</v>
      </c>
      <c r="AG44" s="70" t="e">
        <f>#REF!+#REF!+#REF!+#REF!+#REF!+AG18+#REF!+#REF!+#REF!+#REF!+#REF!</f>
        <v>#REF!</v>
      </c>
    </row>
    <row r="46" spans="1:34" x14ac:dyDescent="0.25">
      <c r="D46" s="150" t="s">
        <v>159</v>
      </c>
    </row>
    <row r="47" spans="1:34" x14ac:dyDescent="0.25">
      <c r="D47" s="29"/>
    </row>
    <row r="48" spans="1:34" x14ac:dyDescent="0.25">
      <c r="D48" s="29"/>
    </row>
    <row r="49" spans="3:9" x14ac:dyDescent="0.25">
      <c r="D49" s="29"/>
    </row>
    <row r="52" spans="3:9" ht="15.75" x14ac:dyDescent="0.25">
      <c r="D52" s="151" t="s">
        <v>160</v>
      </c>
    </row>
    <row r="53" spans="3:9" x14ac:dyDescent="0.25">
      <c r="G53" s="99"/>
      <c r="H53" s="99"/>
      <c r="I53" s="59"/>
    </row>
    <row r="54" spans="3:9" ht="15.75" x14ac:dyDescent="0.25">
      <c r="C54" s="58"/>
      <c r="G54" s="99"/>
      <c r="H54" s="58"/>
    </row>
    <row r="55" spans="3:9" ht="15.75" x14ac:dyDescent="0.25">
      <c r="C55" s="58"/>
      <c r="G55" s="99"/>
      <c r="H55" s="58"/>
    </row>
    <row r="56" spans="3:9" ht="15.75" x14ac:dyDescent="0.25">
      <c r="C56" s="58"/>
      <c r="G56" s="99"/>
      <c r="H56" s="58"/>
    </row>
    <row r="57" spans="3:9" ht="15.75" x14ac:dyDescent="0.25">
      <c r="C57" s="58"/>
      <c r="G57" s="99"/>
      <c r="H57" s="58"/>
    </row>
  </sheetData>
  <mergeCells count="46">
    <mergeCell ref="N7:O8"/>
    <mergeCell ref="Q7:R8"/>
    <mergeCell ref="A1:L1"/>
    <mergeCell ref="A2:L2"/>
    <mergeCell ref="A4:L4"/>
    <mergeCell ref="W7:X8"/>
    <mergeCell ref="Z7:AA8"/>
    <mergeCell ref="N9:O9"/>
    <mergeCell ref="Q9:R9"/>
    <mergeCell ref="T9:U9"/>
    <mergeCell ref="W9:X9"/>
    <mergeCell ref="Z9:AA9"/>
    <mergeCell ref="T7:U8"/>
    <mergeCell ref="A12:A13"/>
    <mergeCell ref="B12:B13"/>
    <mergeCell ref="C12:C13"/>
    <mergeCell ref="D12:D13"/>
    <mergeCell ref="E12:E13"/>
    <mergeCell ref="K11:L11"/>
    <mergeCell ref="N11:O11"/>
    <mergeCell ref="Q11:R11"/>
    <mergeCell ref="T11:U11"/>
    <mergeCell ref="W11:X11"/>
    <mergeCell ref="Z11:AA11"/>
    <mergeCell ref="L12:L13"/>
    <mergeCell ref="AC11:AD11"/>
    <mergeCell ref="AF11:AG11"/>
    <mergeCell ref="F12:F13"/>
    <mergeCell ref="G12:H12"/>
    <mergeCell ref="I12:I13"/>
    <mergeCell ref="J12:J13"/>
    <mergeCell ref="K12:K13"/>
    <mergeCell ref="AD12:AD13"/>
    <mergeCell ref="N12:N13"/>
    <mergeCell ref="O12:O13"/>
    <mergeCell ref="Q12:Q13"/>
    <mergeCell ref="R12:R13"/>
    <mergeCell ref="T12:T13"/>
    <mergeCell ref="U12:U13"/>
    <mergeCell ref="W12:W13"/>
    <mergeCell ref="X12:X13"/>
    <mergeCell ref="Z12:Z13"/>
    <mergeCell ref="AA12:AA13"/>
    <mergeCell ref="AC12:AC13"/>
    <mergeCell ref="AF12:AF13"/>
    <mergeCell ref="AG12:AG13"/>
  </mergeCells>
  <phoneticPr fontId="27" type="noConversion"/>
  <conditionalFormatting sqref="N33:AG43 N20:AG31">
    <cfRule type="cellIs" dxfId="1" priority="6" operator="notEqual">
      <formula>0</formula>
    </cfRule>
  </conditionalFormatting>
  <conditionalFormatting sqref="N15:AG18">
    <cfRule type="cellIs" dxfId="0" priority="3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6" fitToHeight="0" orientation="portrait" r:id="rId1"/>
  <headerFooter>
    <oddFooter>Página &amp;P de &amp;N</oddFooter>
  </headerFooter>
  <colBreaks count="1" manualBreakCount="1">
    <brk id="16" max="157" man="1"/>
  </colBreaks>
  <ignoredErrors>
    <ignoredError sqref="L3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>
    <tabColor rgb="FF0070C0"/>
    <pageSetUpPr fitToPage="1"/>
  </sheetPr>
  <dimension ref="A1:P52"/>
  <sheetViews>
    <sheetView tabSelected="1" view="pageBreakPreview" zoomScaleNormal="100" zoomScaleSheetLayoutView="100" workbookViewId="0">
      <selection activeCell="D41" sqref="D41"/>
    </sheetView>
  </sheetViews>
  <sheetFormatPr defaultColWidth="11.42578125" defaultRowHeight="12.75" x14ac:dyDescent="0.25"/>
  <cols>
    <col min="1" max="1" width="8.85546875" style="18" customWidth="1"/>
    <col min="2" max="2" width="37.5703125" style="18" customWidth="1"/>
    <col min="3" max="6" width="20.7109375" style="18" customWidth="1"/>
    <col min="7" max="7" width="12.7109375" style="18" hidden="1" customWidth="1"/>
    <col min="8" max="8" width="13.28515625" style="18" hidden="1" customWidth="1"/>
    <col min="9" max="14" width="12.7109375" style="18" hidden="1" customWidth="1"/>
    <col min="15" max="15" width="21.140625" style="18" customWidth="1"/>
    <col min="16" max="16" width="22" style="18" customWidth="1"/>
    <col min="17" max="17" width="11.42578125" style="18" customWidth="1"/>
    <col min="18" max="245" width="11.42578125" style="18"/>
    <col min="246" max="246" width="6" style="18" customWidth="1"/>
    <col min="247" max="247" width="37.5703125" style="18" customWidth="1"/>
    <col min="248" max="259" width="12.7109375" style="18" customWidth="1"/>
    <col min="260" max="260" width="14.5703125" style="18" bestFit="1" customWidth="1"/>
    <col min="261" max="268" width="0" style="18" hidden="1" customWidth="1"/>
    <col min="269" max="269" width="11.42578125" style="18" customWidth="1"/>
    <col min="270" max="270" width="11.42578125" style="18"/>
    <col min="271" max="271" width="0" style="18" hidden="1" customWidth="1"/>
    <col min="272" max="272" width="11.42578125" style="18"/>
    <col min="273" max="273" width="0" style="18" hidden="1" customWidth="1"/>
    <col min="274" max="501" width="11.42578125" style="18"/>
    <col min="502" max="502" width="6" style="18" customWidth="1"/>
    <col min="503" max="503" width="37.5703125" style="18" customWidth="1"/>
    <col min="504" max="515" width="12.7109375" style="18" customWidth="1"/>
    <col min="516" max="516" width="14.5703125" style="18" bestFit="1" customWidth="1"/>
    <col min="517" max="524" width="0" style="18" hidden="1" customWidth="1"/>
    <col min="525" max="525" width="11.42578125" style="18" customWidth="1"/>
    <col min="526" max="526" width="11.42578125" style="18"/>
    <col min="527" max="527" width="0" style="18" hidden="1" customWidth="1"/>
    <col min="528" max="528" width="11.42578125" style="18"/>
    <col min="529" max="529" width="0" style="18" hidden="1" customWidth="1"/>
    <col min="530" max="757" width="11.42578125" style="18"/>
    <col min="758" max="758" width="6" style="18" customWidth="1"/>
    <col min="759" max="759" width="37.5703125" style="18" customWidth="1"/>
    <col min="760" max="771" width="12.7109375" style="18" customWidth="1"/>
    <col min="772" max="772" width="14.5703125" style="18" bestFit="1" customWidth="1"/>
    <col min="773" max="780" width="0" style="18" hidden="1" customWidth="1"/>
    <col min="781" max="781" width="11.42578125" style="18" customWidth="1"/>
    <col min="782" max="782" width="11.42578125" style="18"/>
    <col min="783" max="783" width="0" style="18" hidden="1" customWidth="1"/>
    <col min="784" max="784" width="11.42578125" style="18"/>
    <col min="785" max="785" width="0" style="18" hidden="1" customWidth="1"/>
    <col min="786" max="1013" width="11.42578125" style="18"/>
    <col min="1014" max="1014" width="6" style="18" customWidth="1"/>
    <col min="1015" max="1015" width="37.5703125" style="18" customWidth="1"/>
    <col min="1016" max="1027" width="12.7109375" style="18" customWidth="1"/>
    <col min="1028" max="1028" width="14.5703125" style="18" bestFit="1" customWidth="1"/>
    <col min="1029" max="1036" width="0" style="18" hidden="1" customWidth="1"/>
    <col min="1037" max="1037" width="11.42578125" style="18" customWidth="1"/>
    <col min="1038" max="1038" width="11.42578125" style="18"/>
    <col min="1039" max="1039" width="0" style="18" hidden="1" customWidth="1"/>
    <col min="1040" max="1040" width="11.42578125" style="18"/>
    <col min="1041" max="1041" width="0" style="18" hidden="1" customWidth="1"/>
    <col min="1042" max="1269" width="11.42578125" style="18"/>
    <col min="1270" max="1270" width="6" style="18" customWidth="1"/>
    <col min="1271" max="1271" width="37.5703125" style="18" customWidth="1"/>
    <col min="1272" max="1283" width="12.7109375" style="18" customWidth="1"/>
    <col min="1284" max="1284" width="14.5703125" style="18" bestFit="1" customWidth="1"/>
    <col min="1285" max="1292" width="0" style="18" hidden="1" customWidth="1"/>
    <col min="1293" max="1293" width="11.42578125" style="18" customWidth="1"/>
    <col min="1294" max="1294" width="11.42578125" style="18"/>
    <col min="1295" max="1295" width="0" style="18" hidden="1" customWidth="1"/>
    <col min="1296" max="1296" width="11.42578125" style="18"/>
    <col min="1297" max="1297" width="0" style="18" hidden="1" customWidth="1"/>
    <col min="1298" max="1525" width="11.42578125" style="18"/>
    <col min="1526" max="1526" width="6" style="18" customWidth="1"/>
    <col min="1527" max="1527" width="37.5703125" style="18" customWidth="1"/>
    <col min="1528" max="1539" width="12.7109375" style="18" customWidth="1"/>
    <col min="1540" max="1540" width="14.5703125" style="18" bestFit="1" customWidth="1"/>
    <col min="1541" max="1548" width="0" style="18" hidden="1" customWidth="1"/>
    <col min="1549" max="1549" width="11.42578125" style="18" customWidth="1"/>
    <col min="1550" max="1550" width="11.42578125" style="18"/>
    <col min="1551" max="1551" width="0" style="18" hidden="1" customWidth="1"/>
    <col min="1552" max="1552" width="11.42578125" style="18"/>
    <col min="1553" max="1553" width="0" style="18" hidden="1" customWidth="1"/>
    <col min="1554" max="1781" width="11.42578125" style="18"/>
    <col min="1782" max="1782" width="6" style="18" customWidth="1"/>
    <col min="1783" max="1783" width="37.5703125" style="18" customWidth="1"/>
    <col min="1784" max="1795" width="12.7109375" style="18" customWidth="1"/>
    <col min="1796" max="1796" width="14.5703125" style="18" bestFit="1" customWidth="1"/>
    <col min="1797" max="1804" width="0" style="18" hidden="1" customWidth="1"/>
    <col min="1805" max="1805" width="11.42578125" style="18" customWidth="1"/>
    <col min="1806" max="1806" width="11.42578125" style="18"/>
    <col min="1807" max="1807" width="0" style="18" hidden="1" customWidth="1"/>
    <col min="1808" max="1808" width="11.42578125" style="18"/>
    <col min="1809" max="1809" width="0" style="18" hidden="1" customWidth="1"/>
    <col min="1810" max="2037" width="11.42578125" style="18"/>
    <col min="2038" max="2038" width="6" style="18" customWidth="1"/>
    <col min="2039" max="2039" width="37.5703125" style="18" customWidth="1"/>
    <col min="2040" max="2051" width="12.7109375" style="18" customWidth="1"/>
    <col min="2052" max="2052" width="14.5703125" style="18" bestFit="1" customWidth="1"/>
    <col min="2053" max="2060" width="0" style="18" hidden="1" customWidth="1"/>
    <col min="2061" max="2061" width="11.42578125" style="18" customWidth="1"/>
    <col min="2062" max="2062" width="11.42578125" style="18"/>
    <col min="2063" max="2063" width="0" style="18" hidden="1" customWidth="1"/>
    <col min="2064" max="2064" width="11.42578125" style="18"/>
    <col min="2065" max="2065" width="0" style="18" hidden="1" customWidth="1"/>
    <col min="2066" max="2293" width="11.42578125" style="18"/>
    <col min="2294" max="2294" width="6" style="18" customWidth="1"/>
    <col min="2295" max="2295" width="37.5703125" style="18" customWidth="1"/>
    <col min="2296" max="2307" width="12.7109375" style="18" customWidth="1"/>
    <col min="2308" max="2308" width="14.5703125" style="18" bestFit="1" customWidth="1"/>
    <col min="2309" max="2316" width="0" style="18" hidden="1" customWidth="1"/>
    <col min="2317" max="2317" width="11.42578125" style="18" customWidth="1"/>
    <col min="2318" max="2318" width="11.42578125" style="18"/>
    <col min="2319" max="2319" width="0" style="18" hidden="1" customWidth="1"/>
    <col min="2320" max="2320" width="11.42578125" style="18"/>
    <col min="2321" max="2321" width="0" style="18" hidden="1" customWidth="1"/>
    <col min="2322" max="2549" width="11.42578125" style="18"/>
    <col min="2550" max="2550" width="6" style="18" customWidth="1"/>
    <col min="2551" max="2551" width="37.5703125" style="18" customWidth="1"/>
    <col min="2552" max="2563" width="12.7109375" style="18" customWidth="1"/>
    <col min="2564" max="2564" width="14.5703125" style="18" bestFit="1" customWidth="1"/>
    <col min="2565" max="2572" width="0" style="18" hidden="1" customWidth="1"/>
    <col min="2573" max="2573" width="11.42578125" style="18" customWidth="1"/>
    <col min="2574" max="2574" width="11.42578125" style="18"/>
    <col min="2575" max="2575" width="0" style="18" hidden="1" customWidth="1"/>
    <col min="2576" max="2576" width="11.42578125" style="18"/>
    <col min="2577" max="2577" width="0" style="18" hidden="1" customWidth="1"/>
    <col min="2578" max="2805" width="11.42578125" style="18"/>
    <col min="2806" max="2806" width="6" style="18" customWidth="1"/>
    <col min="2807" max="2807" width="37.5703125" style="18" customWidth="1"/>
    <col min="2808" max="2819" width="12.7109375" style="18" customWidth="1"/>
    <col min="2820" max="2820" width="14.5703125" style="18" bestFit="1" customWidth="1"/>
    <col min="2821" max="2828" width="0" style="18" hidden="1" customWidth="1"/>
    <col min="2829" max="2829" width="11.42578125" style="18" customWidth="1"/>
    <col min="2830" max="2830" width="11.42578125" style="18"/>
    <col min="2831" max="2831" width="0" style="18" hidden="1" customWidth="1"/>
    <col min="2832" max="2832" width="11.42578125" style="18"/>
    <col min="2833" max="2833" width="0" style="18" hidden="1" customWidth="1"/>
    <col min="2834" max="3061" width="11.42578125" style="18"/>
    <col min="3062" max="3062" width="6" style="18" customWidth="1"/>
    <col min="3063" max="3063" width="37.5703125" style="18" customWidth="1"/>
    <col min="3064" max="3075" width="12.7109375" style="18" customWidth="1"/>
    <col min="3076" max="3076" width="14.5703125" style="18" bestFit="1" customWidth="1"/>
    <col min="3077" max="3084" width="0" style="18" hidden="1" customWidth="1"/>
    <col min="3085" max="3085" width="11.42578125" style="18" customWidth="1"/>
    <col min="3086" max="3086" width="11.42578125" style="18"/>
    <col min="3087" max="3087" width="0" style="18" hidden="1" customWidth="1"/>
    <col min="3088" max="3088" width="11.42578125" style="18"/>
    <col min="3089" max="3089" width="0" style="18" hidden="1" customWidth="1"/>
    <col min="3090" max="3317" width="11.42578125" style="18"/>
    <col min="3318" max="3318" width="6" style="18" customWidth="1"/>
    <col min="3319" max="3319" width="37.5703125" style="18" customWidth="1"/>
    <col min="3320" max="3331" width="12.7109375" style="18" customWidth="1"/>
    <col min="3332" max="3332" width="14.5703125" style="18" bestFit="1" customWidth="1"/>
    <col min="3333" max="3340" width="0" style="18" hidden="1" customWidth="1"/>
    <col min="3341" max="3341" width="11.42578125" style="18" customWidth="1"/>
    <col min="3342" max="3342" width="11.42578125" style="18"/>
    <col min="3343" max="3343" width="0" style="18" hidden="1" customWidth="1"/>
    <col min="3344" max="3344" width="11.42578125" style="18"/>
    <col min="3345" max="3345" width="0" style="18" hidden="1" customWidth="1"/>
    <col min="3346" max="3573" width="11.42578125" style="18"/>
    <col min="3574" max="3574" width="6" style="18" customWidth="1"/>
    <col min="3575" max="3575" width="37.5703125" style="18" customWidth="1"/>
    <col min="3576" max="3587" width="12.7109375" style="18" customWidth="1"/>
    <col min="3588" max="3588" width="14.5703125" style="18" bestFit="1" customWidth="1"/>
    <col min="3589" max="3596" width="0" style="18" hidden="1" customWidth="1"/>
    <col min="3597" max="3597" width="11.42578125" style="18" customWidth="1"/>
    <col min="3598" max="3598" width="11.42578125" style="18"/>
    <col min="3599" max="3599" width="0" style="18" hidden="1" customWidth="1"/>
    <col min="3600" max="3600" width="11.42578125" style="18"/>
    <col min="3601" max="3601" width="0" style="18" hidden="1" customWidth="1"/>
    <col min="3602" max="3829" width="11.42578125" style="18"/>
    <col min="3830" max="3830" width="6" style="18" customWidth="1"/>
    <col min="3831" max="3831" width="37.5703125" style="18" customWidth="1"/>
    <col min="3832" max="3843" width="12.7109375" style="18" customWidth="1"/>
    <col min="3844" max="3844" width="14.5703125" style="18" bestFit="1" customWidth="1"/>
    <col min="3845" max="3852" width="0" style="18" hidden="1" customWidth="1"/>
    <col min="3853" max="3853" width="11.42578125" style="18" customWidth="1"/>
    <col min="3854" max="3854" width="11.42578125" style="18"/>
    <col min="3855" max="3855" width="0" style="18" hidden="1" customWidth="1"/>
    <col min="3856" max="3856" width="11.42578125" style="18"/>
    <col min="3857" max="3857" width="0" style="18" hidden="1" customWidth="1"/>
    <col min="3858" max="4085" width="11.42578125" style="18"/>
    <col min="4086" max="4086" width="6" style="18" customWidth="1"/>
    <col min="4087" max="4087" width="37.5703125" style="18" customWidth="1"/>
    <col min="4088" max="4099" width="12.7109375" style="18" customWidth="1"/>
    <col min="4100" max="4100" width="14.5703125" style="18" bestFit="1" customWidth="1"/>
    <col min="4101" max="4108" width="0" style="18" hidden="1" customWidth="1"/>
    <col min="4109" max="4109" width="11.42578125" style="18" customWidth="1"/>
    <col min="4110" max="4110" width="11.42578125" style="18"/>
    <col min="4111" max="4111" width="0" style="18" hidden="1" customWidth="1"/>
    <col min="4112" max="4112" width="11.42578125" style="18"/>
    <col min="4113" max="4113" width="0" style="18" hidden="1" customWidth="1"/>
    <col min="4114" max="4341" width="11.42578125" style="18"/>
    <col min="4342" max="4342" width="6" style="18" customWidth="1"/>
    <col min="4343" max="4343" width="37.5703125" style="18" customWidth="1"/>
    <col min="4344" max="4355" width="12.7109375" style="18" customWidth="1"/>
    <col min="4356" max="4356" width="14.5703125" style="18" bestFit="1" customWidth="1"/>
    <col min="4357" max="4364" width="0" style="18" hidden="1" customWidth="1"/>
    <col min="4365" max="4365" width="11.42578125" style="18" customWidth="1"/>
    <col min="4366" max="4366" width="11.42578125" style="18"/>
    <col min="4367" max="4367" width="0" style="18" hidden="1" customWidth="1"/>
    <col min="4368" max="4368" width="11.42578125" style="18"/>
    <col min="4369" max="4369" width="0" style="18" hidden="1" customWidth="1"/>
    <col min="4370" max="4597" width="11.42578125" style="18"/>
    <col min="4598" max="4598" width="6" style="18" customWidth="1"/>
    <col min="4599" max="4599" width="37.5703125" style="18" customWidth="1"/>
    <col min="4600" max="4611" width="12.7109375" style="18" customWidth="1"/>
    <col min="4612" max="4612" width="14.5703125" style="18" bestFit="1" customWidth="1"/>
    <col min="4613" max="4620" width="0" style="18" hidden="1" customWidth="1"/>
    <col min="4621" max="4621" width="11.42578125" style="18" customWidth="1"/>
    <col min="4622" max="4622" width="11.42578125" style="18"/>
    <col min="4623" max="4623" width="0" style="18" hidden="1" customWidth="1"/>
    <col min="4624" max="4624" width="11.42578125" style="18"/>
    <col min="4625" max="4625" width="0" style="18" hidden="1" customWidth="1"/>
    <col min="4626" max="4853" width="11.42578125" style="18"/>
    <col min="4854" max="4854" width="6" style="18" customWidth="1"/>
    <col min="4855" max="4855" width="37.5703125" style="18" customWidth="1"/>
    <col min="4856" max="4867" width="12.7109375" style="18" customWidth="1"/>
    <col min="4868" max="4868" width="14.5703125" style="18" bestFit="1" customWidth="1"/>
    <col min="4869" max="4876" width="0" style="18" hidden="1" customWidth="1"/>
    <col min="4877" max="4877" width="11.42578125" style="18" customWidth="1"/>
    <col min="4878" max="4878" width="11.42578125" style="18"/>
    <col min="4879" max="4879" width="0" style="18" hidden="1" customWidth="1"/>
    <col min="4880" max="4880" width="11.42578125" style="18"/>
    <col min="4881" max="4881" width="0" style="18" hidden="1" customWidth="1"/>
    <col min="4882" max="5109" width="11.42578125" style="18"/>
    <col min="5110" max="5110" width="6" style="18" customWidth="1"/>
    <col min="5111" max="5111" width="37.5703125" style="18" customWidth="1"/>
    <col min="5112" max="5123" width="12.7109375" style="18" customWidth="1"/>
    <col min="5124" max="5124" width="14.5703125" style="18" bestFit="1" customWidth="1"/>
    <col min="5125" max="5132" width="0" style="18" hidden="1" customWidth="1"/>
    <col min="5133" max="5133" width="11.42578125" style="18" customWidth="1"/>
    <col min="5134" max="5134" width="11.42578125" style="18"/>
    <col min="5135" max="5135" width="0" style="18" hidden="1" customWidth="1"/>
    <col min="5136" max="5136" width="11.42578125" style="18"/>
    <col min="5137" max="5137" width="0" style="18" hidden="1" customWidth="1"/>
    <col min="5138" max="5365" width="11.42578125" style="18"/>
    <col min="5366" max="5366" width="6" style="18" customWidth="1"/>
    <col min="5367" max="5367" width="37.5703125" style="18" customWidth="1"/>
    <col min="5368" max="5379" width="12.7109375" style="18" customWidth="1"/>
    <col min="5380" max="5380" width="14.5703125" style="18" bestFit="1" customWidth="1"/>
    <col min="5381" max="5388" width="0" style="18" hidden="1" customWidth="1"/>
    <col min="5389" max="5389" width="11.42578125" style="18" customWidth="1"/>
    <col min="5390" max="5390" width="11.42578125" style="18"/>
    <col min="5391" max="5391" width="0" style="18" hidden="1" customWidth="1"/>
    <col min="5392" max="5392" width="11.42578125" style="18"/>
    <col min="5393" max="5393" width="0" style="18" hidden="1" customWidth="1"/>
    <col min="5394" max="5621" width="11.42578125" style="18"/>
    <col min="5622" max="5622" width="6" style="18" customWidth="1"/>
    <col min="5623" max="5623" width="37.5703125" style="18" customWidth="1"/>
    <col min="5624" max="5635" width="12.7109375" style="18" customWidth="1"/>
    <col min="5636" max="5636" width="14.5703125" style="18" bestFit="1" customWidth="1"/>
    <col min="5637" max="5644" width="0" style="18" hidden="1" customWidth="1"/>
    <col min="5645" max="5645" width="11.42578125" style="18" customWidth="1"/>
    <col min="5646" max="5646" width="11.42578125" style="18"/>
    <col min="5647" max="5647" width="0" style="18" hidden="1" customWidth="1"/>
    <col min="5648" max="5648" width="11.42578125" style="18"/>
    <col min="5649" max="5649" width="0" style="18" hidden="1" customWidth="1"/>
    <col min="5650" max="5877" width="11.42578125" style="18"/>
    <col min="5878" max="5878" width="6" style="18" customWidth="1"/>
    <col min="5879" max="5879" width="37.5703125" style="18" customWidth="1"/>
    <col min="5880" max="5891" width="12.7109375" style="18" customWidth="1"/>
    <col min="5892" max="5892" width="14.5703125" style="18" bestFit="1" customWidth="1"/>
    <col min="5893" max="5900" width="0" style="18" hidden="1" customWidth="1"/>
    <col min="5901" max="5901" width="11.42578125" style="18" customWidth="1"/>
    <col min="5902" max="5902" width="11.42578125" style="18"/>
    <col min="5903" max="5903" width="0" style="18" hidden="1" customWidth="1"/>
    <col min="5904" max="5904" width="11.42578125" style="18"/>
    <col min="5905" max="5905" width="0" style="18" hidden="1" customWidth="1"/>
    <col min="5906" max="6133" width="11.42578125" style="18"/>
    <col min="6134" max="6134" width="6" style="18" customWidth="1"/>
    <col min="6135" max="6135" width="37.5703125" style="18" customWidth="1"/>
    <col min="6136" max="6147" width="12.7109375" style="18" customWidth="1"/>
    <col min="6148" max="6148" width="14.5703125" style="18" bestFit="1" customWidth="1"/>
    <col min="6149" max="6156" width="0" style="18" hidden="1" customWidth="1"/>
    <col min="6157" max="6157" width="11.42578125" style="18" customWidth="1"/>
    <col min="6158" max="6158" width="11.42578125" style="18"/>
    <col min="6159" max="6159" width="0" style="18" hidden="1" customWidth="1"/>
    <col min="6160" max="6160" width="11.42578125" style="18"/>
    <col min="6161" max="6161" width="0" style="18" hidden="1" customWidth="1"/>
    <col min="6162" max="6389" width="11.42578125" style="18"/>
    <col min="6390" max="6390" width="6" style="18" customWidth="1"/>
    <col min="6391" max="6391" width="37.5703125" style="18" customWidth="1"/>
    <col min="6392" max="6403" width="12.7109375" style="18" customWidth="1"/>
    <col min="6404" max="6404" width="14.5703125" style="18" bestFit="1" customWidth="1"/>
    <col min="6405" max="6412" width="0" style="18" hidden="1" customWidth="1"/>
    <col min="6413" max="6413" width="11.42578125" style="18" customWidth="1"/>
    <col min="6414" max="6414" width="11.42578125" style="18"/>
    <col min="6415" max="6415" width="0" style="18" hidden="1" customWidth="1"/>
    <col min="6416" max="6416" width="11.42578125" style="18"/>
    <col min="6417" max="6417" width="0" style="18" hidden="1" customWidth="1"/>
    <col min="6418" max="6645" width="11.42578125" style="18"/>
    <col min="6646" max="6646" width="6" style="18" customWidth="1"/>
    <col min="6647" max="6647" width="37.5703125" style="18" customWidth="1"/>
    <col min="6648" max="6659" width="12.7109375" style="18" customWidth="1"/>
    <col min="6660" max="6660" width="14.5703125" style="18" bestFit="1" customWidth="1"/>
    <col min="6661" max="6668" width="0" style="18" hidden="1" customWidth="1"/>
    <col min="6669" max="6669" width="11.42578125" style="18" customWidth="1"/>
    <col min="6670" max="6670" width="11.42578125" style="18"/>
    <col min="6671" max="6671" width="0" style="18" hidden="1" customWidth="1"/>
    <col min="6672" max="6672" width="11.42578125" style="18"/>
    <col min="6673" max="6673" width="0" style="18" hidden="1" customWidth="1"/>
    <col min="6674" max="6901" width="11.42578125" style="18"/>
    <col min="6902" max="6902" width="6" style="18" customWidth="1"/>
    <col min="6903" max="6903" width="37.5703125" style="18" customWidth="1"/>
    <col min="6904" max="6915" width="12.7109375" style="18" customWidth="1"/>
    <col min="6916" max="6916" width="14.5703125" style="18" bestFit="1" customWidth="1"/>
    <col min="6917" max="6924" width="0" style="18" hidden="1" customWidth="1"/>
    <col min="6925" max="6925" width="11.42578125" style="18" customWidth="1"/>
    <col min="6926" max="6926" width="11.42578125" style="18"/>
    <col min="6927" max="6927" width="0" style="18" hidden="1" customWidth="1"/>
    <col min="6928" max="6928" width="11.42578125" style="18"/>
    <col min="6929" max="6929" width="0" style="18" hidden="1" customWidth="1"/>
    <col min="6930" max="7157" width="11.42578125" style="18"/>
    <col min="7158" max="7158" width="6" style="18" customWidth="1"/>
    <col min="7159" max="7159" width="37.5703125" style="18" customWidth="1"/>
    <col min="7160" max="7171" width="12.7109375" style="18" customWidth="1"/>
    <col min="7172" max="7172" width="14.5703125" style="18" bestFit="1" customWidth="1"/>
    <col min="7173" max="7180" width="0" style="18" hidden="1" customWidth="1"/>
    <col min="7181" max="7181" width="11.42578125" style="18" customWidth="1"/>
    <col min="7182" max="7182" width="11.42578125" style="18"/>
    <col min="7183" max="7183" width="0" style="18" hidden="1" customWidth="1"/>
    <col min="7184" max="7184" width="11.42578125" style="18"/>
    <col min="7185" max="7185" width="0" style="18" hidden="1" customWidth="1"/>
    <col min="7186" max="7413" width="11.42578125" style="18"/>
    <col min="7414" max="7414" width="6" style="18" customWidth="1"/>
    <col min="7415" max="7415" width="37.5703125" style="18" customWidth="1"/>
    <col min="7416" max="7427" width="12.7109375" style="18" customWidth="1"/>
    <col min="7428" max="7428" width="14.5703125" style="18" bestFit="1" customWidth="1"/>
    <col min="7429" max="7436" width="0" style="18" hidden="1" customWidth="1"/>
    <col min="7437" max="7437" width="11.42578125" style="18" customWidth="1"/>
    <col min="7438" max="7438" width="11.42578125" style="18"/>
    <col min="7439" max="7439" width="0" style="18" hidden="1" customWidth="1"/>
    <col min="7440" max="7440" width="11.42578125" style="18"/>
    <col min="7441" max="7441" width="0" style="18" hidden="1" customWidth="1"/>
    <col min="7442" max="7669" width="11.42578125" style="18"/>
    <col min="7670" max="7670" width="6" style="18" customWidth="1"/>
    <col min="7671" max="7671" width="37.5703125" style="18" customWidth="1"/>
    <col min="7672" max="7683" width="12.7109375" style="18" customWidth="1"/>
    <col min="7684" max="7684" width="14.5703125" style="18" bestFit="1" customWidth="1"/>
    <col min="7685" max="7692" width="0" style="18" hidden="1" customWidth="1"/>
    <col min="7693" max="7693" width="11.42578125" style="18" customWidth="1"/>
    <col min="7694" max="7694" width="11.42578125" style="18"/>
    <col min="7695" max="7695" width="0" style="18" hidden="1" customWidth="1"/>
    <col min="7696" max="7696" width="11.42578125" style="18"/>
    <col min="7697" max="7697" width="0" style="18" hidden="1" customWidth="1"/>
    <col min="7698" max="7925" width="11.42578125" style="18"/>
    <col min="7926" max="7926" width="6" style="18" customWidth="1"/>
    <col min="7927" max="7927" width="37.5703125" style="18" customWidth="1"/>
    <col min="7928" max="7939" width="12.7109375" style="18" customWidth="1"/>
    <col min="7940" max="7940" width="14.5703125" style="18" bestFit="1" customWidth="1"/>
    <col min="7941" max="7948" width="0" style="18" hidden="1" customWidth="1"/>
    <col min="7949" max="7949" width="11.42578125" style="18" customWidth="1"/>
    <col min="7950" max="7950" width="11.42578125" style="18"/>
    <col min="7951" max="7951" width="0" style="18" hidden="1" customWidth="1"/>
    <col min="7952" max="7952" width="11.42578125" style="18"/>
    <col min="7953" max="7953" width="0" style="18" hidden="1" customWidth="1"/>
    <col min="7954" max="8181" width="11.42578125" style="18"/>
    <col min="8182" max="8182" width="6" style="18" customWidth="1"/>
    <col min="8183" max="8183" width="37.5703125" style="18" customWidth="1"/>
    <col min="8184" max="8195" width="12.7109375" style="18" customWidth="1"/>
    <col min="8196" max="8196" width="14.5703125" style="18" bestFit="1" customWidth="1"/>
    <col min="8197" max="8204" width="0" style="18" hidden="1" customWidth="1"/>
    <col min="8205" max="8205" width="11.42578125" style="18" customWidth="1"/>
    <col min="8206" max="8206" width="11.42578125" style="18"/>
    <col min="8207" max="8207" width="0" style="18" hidden="1" customWidth="1"/>
    <col min="8208" max="8208" width="11.42578125" style="18"/>
    <col min="8209" max="8209" width="0" style="18" hidden="1" customWidth="1"/>
    <col min="8210" max="8437" width="11.42578125" style="18"/>
    <col min="8438" max="8438" width="6" style="18" customWidth="1"/>
    <col min="8439" max="8439" width="37.5703125" style="18" customWidth="1"/>
    <col min="8440" max="8451" width="12.7109375" style="18" customWidth="1"/>
    <col min="8452" max="8452" width="14.5703125" style="18" bestFit="1" customWidth="1"/>
    <col min="8453" max="8460" width="0" style="18" hidden="1" customWidth="1"/>
    <col min="8461" max="8461" width="11.42578125" style="18" customWidth="1"/>
    <col min="8462" max="8462" width="11.42578125" style="18"/>
    <col min="8463" max="8463" width="0" style="18" hidden="1" customWidth="1"/>
    <col min="8464" max="8464" width="11.42578125" style="18"/>
    <col min="8465" max="8465" width="0" style="18" hidden="1" customWidth="1"/>
    <col min="8466" max="8693" width="11.42578125" style="18"/>
    <col min="8694" max="8694" width="6" style="18" customWidth="1"/>
    <col min="8695" max="8695" width="37.5703125" style="18" customWidth="1"/>
    <col min="8696" max="8707" width="12.7109375" style="18" customWidth="1"/>
    <col min="8708" max="8708" width="14.5703125" style="18" bestFit="1" customWidth="1"/>
    <col min="8709" max="8716" width="0" style="18" hidden="1" customWidth="1"/>
    <col min="8717" max="8717" width="11.42578125" style="18" customWidth="1"/>
    <col min="8718" max="8718" width="11.42578125" style="18"/>
    <col min="8719" max="8719" width="0" style="18" hidden="1" customWidth="1"/>
    <col min="8720" max="8720" width="11.42578125" style="18"/>
    <col min="8721" max="8721" width="0" style="18" hidden="1" customWidth="1"/>
    <col min="8722" max="8949" width="11.42578125" style="18"/>
    <col min="8950" max="8950" width="6" style="18" customWidth="1"/>
    <col min="8951" max="8951" width="37.5703125" style="18" customWidth="1"/>
    <col min="8952" max="8963" width="12.7109375" style="18" customWidth="1"/>
    <col min="8964" max="8964" width="14.5703125" style="18" bestFit="1" customWidth="1"/>
    <col min="8965" max="8972" width="0" style="18" hidden="1" customWidth="1"/>
    <col min="8973" max="8973" width="11.42578125" style="18" customWidth="1"/>
    <col min="8974" max="8974" width="11.42578125" style="18"/>
    <col min="8975" max="8975" width="0" style="18" hidden="1" customWidth="1"/>
    <col min="8976" max="8976" width="11.42578125" style="18"/>
    <col min="8977" max="8977" width="0" style="18" hidden="1" customWidth="1"/>
    <col min="8978" max="9205" width="11.42578125" style="18"/>
    <col min="9206" max="9206" width="6" style="18" customWidth="1"/>
    <col min="9207" max="9207" width="37.5703125" style="18" customWidth="1"/>
    <col min="9208" max="9219" width="12.7109375" style="18" customWidth="1"/>
    <col min="9220" max="9220" width="14.5703125" style="18" bestFit="1" customWidth="1"/>
    <col min="9221" max="9228" width="0" style="18" hidden="1" customWidth="1"/>
    <col min="9229" max="9229" width="11.42578125" style="18" customWidth="1"/>
    <col min="9230" max="9230" width="11.42578125" style="18"/>
    <col min="9231" max="9231" width="0" style="18" hidden="1" customWidth="1"/>
    <col min="9232" max="9232" width="11.42578125" style="18"/>
    <col min="9233" max="9233" width="0" style="18" hidden="1" customWidth="1"/>
    <col min="9234" max="9461" width="11.42578125" style="18"/>
    <col min="9462" max="9462" width="6" style="18" customWidth="1"/>
    <col min="9463" max="9463" width="37.5703125" style="18" customWidth="1"/>
    <col min="9464" max="9475" width="12.7109375" style="18" customWidth="1"/>
    <col min="9476" max="9476" width="14.5703125" style="18" bestFit="1" customWidth="1"/>
    <col min="9477" max="9484" width="0" style="18" hidden="1" customWidth="1"/>
    <col min="9485" max="9485" width="11.42578125" style="18" customWidth="1"/>
    <col min="9486" max="9486" width="11.42578125" style="18"/>
    <col min="9487" max="9487" width="0" style="18" hidden="1" customWidth="1"/>
    <col min="9488" max="9488" width="11.42578125" style="18"/>
    <col min="9489" max="9489" width="0" style="18" hidden="1" customWidth="1"/>
    <col min="9490" max="9717" width="11.42578125" style="18"/>
    <col min="9718" max="9718" width="6" style="18" customWidth="1"/>
    <col min="9719" max="9719" width="37.5703125" style="18" customWidth="1"/>
    <col min="9720" max="9731" width="12.7109375" style="18" customWidth="1"/>
    <col min="9732" max="9732" width="14.5703125" style="18" bestFit="1" customWidth="1"/>
    <col min="9733" max="9740" width="0" style="18" hidden="1" customWidth="1"/>
    <col min="9741" max="9741" width="11.42578125" style="18" customWidth="1"/>
    <col min="9742" max="9742" width="11.42578125" style="18"/>
    <col min="9743" max="9743" width="0" style="18" hidden="1" customWidth="1"/>
    <col min="9744" max="9744" width="11.42578125" style="18"/>
    <col min="9745" max="9745" width="0" style="18" hidden="1" customWidth="1"/>
    <col min="9746" max="9973" width="11.42578125" style="18"/>
    <col min="9974" max="9974" width="6" style="18" customWidth="1"/>
    <col min="9975" max="9975" width="37.5703125" style="18" customWidth="1"/>
    <col min="9976" max="9987" width="12.7109375" style="18" customWidth="1"/>
    <col min="9988" max="9988" width="14.5703125" style="18" bestFit="1" customWidth="1"/>
    <col min="9989" max="9996" width="0" style="18" hidden="1" customWidth="1"/>
    <col min="9997" max="9997" width="11.42578125" style="18" customWidth="1"/>
    <col min="9998" max="9998" width="11.42578125" style="18"/>
    <col min="9999" max="9999" width="0" style="18" hidden="1" customWidth="1"/>
    <col min="10000" max="10000" width="11.42578125" style="18"/>
    <col min="10001" max="10001" width="0" style="18" hidden="1" customWidth="1"/>
    <col min="10002" max="10229" width="11.42578125" style="18"/>
    <col min="10230" max="10230" width="6" style="18" customWidth="1"/>
    <col min="10231" max="10231" width="37.5703125" style="18" customWidth="1"/>
    <col min="10232" max="10243" width="12.7109375" style="18" customWidth="1"/>
    <col min="10244" max="10244" width="14.5703125" style="18" bestFit="1" customWidth="1"/>
    <col min="10245" max="10252" width="0" style="18" hidden="1" customWidth="1"/>
    <col min="10253" max="10253" width="11.42578125" style="18" customWidth="1"/>
    <col min="10254" max="10254" width="11.42578125" style="18"/>
    <col min="10255" max="10255" width="0" style="18" hidden="1" customWidth="1"/>
    <col min="10256" max="10256" width="11.42578125" style="18"/>
    <col min="10257" max="10257" width="0" style="18" hidden="1" customWidth="1"/>
    <col min="10258" max="10485" width="11.42578125" style="18"/>
    <col min="10486" max="10486" width="6" style="18" customWidth="1"/>
    <col min="10487" max="10487" width="37.5703125" style="18" customWidth="1"/>
    <col min="10488" max="10499" width="12.7109375" style="18" customWidth="1"/>
    <col min="10500" max="10500" width="14.5703125" style="18" bestFit="1" customWidth="1"/>
    <col min="10501" max="10508" width="0" style="18" hidden="1" customWidth="1"/>
    <col min="10509" max="10509" width="11.42578125" style="18" customWidth="1"/>
    <col min="10510" max="10510" width="11.42578125" style="18"/>
    <col min="10511" max="10511" width="0" style="18" hidden="1" customWidth="1"/>
    <col min="10512" max="10512" width="11.42578125" style="18"/>
    <col min="10513" max="10513" width="0" style="18" hidden="1" customWidth="1"/>
    <col min="10514" max="10741" width="11.42578125" style="18"/>
    <col min="10742" max="10742" width="6" style="18" customWidth="1"/>
    <col min="10743" max="10743" width="37.5703125" style="18" customWidth="1"/>
    <col min="10744" max="10755" width="12.7109375" style="18" customWidth="1"/>
    <col min="10756" max="10756" width="14.5703125" style="18" bestFit="1" customWidth="1"/>
    <col min="10757" max="10764" width="0" style="18" hidden="1" customWidth="1"/>
    <col min="10765" max="10765" width="11.42578125" style="18" customWidth="1"/>
    <col min="10766" max="10766" width="11.42578125" style="18"/>
    <col min="10767" max="10767" width="0" style="18" hidden="1" customWidth="1"/>
    <col min="10768" max="10768" width="11.42578125" style="18"/>
    <col min="10769" max="10769" width="0" style="18" hidden="1" customWidth="1"/>
    <col min="10770" max="10997" width="11.42578125" style="18"/>
    <col min="10998" max="10998" width="6" style="18" customWidth="1"/>
    <col min="10999" max="10999" width="37.5703125" style="18" customWidth="1"/>
    <col min="11000" max="11011" width="12.7109375" style="18" customWidth="1"/>
    <col min="11012" max="11012" width="14.5703125" style="18" bestFit="1" customWidth="1"/>
    <col min="11013" max="11020" width="0" style="18" hidden="1" customWidth="1"/>
    <col min="11021" max="11021" width="11.42578125" style="18" customWidth="1"/>
    <col min="11022" max="11022" width="11.42578125" style="18"/>
    <col min="11023" max="11023" width="0" style="18" hidden="1" customWidth="1"/>
    <col min="11024" max="11024" width="11.42578125" style="18"/>
    <col min="11025" max="11025" width="0" style="18" hidden="1" customWidth="1"/>
    <col min="11026" max="11253" width="11.42578125" style="18"/>
    <col min="11254" max="11254" width="6" style="18" customWidth="1"/>
    <col min="11255" max="11255" width="37.5703125" style="18" customWidth="1"/>
    <col min="11256" max="11267" width="12.7109375" style="18" customWidth="1"/>
    <col min="11268" max="11268" width="14.5703125" style="18" bestFit="1" customWidth="1"/>
    <col min="11269" max="11276" width="0" style="18" hidden="1" customWidth="1"/>
    <col min="11277" max="11277" width="11.42578125" style="18" customWidth="1"/>
    <col min="11278" max="11278" width="11.42578125" style="18"/>
    <col min="11279" max="11279" width="0" style="18" hidden="1" customWidth="1"/>
    <col min="11280" max="11280" width="11.42578125" style="18"/>
    <col min="11281" max="11281" width="0" style="18" hidden="1" customWidth="1"/>
    <col min="11282" max="11509" width="11.42578125" style="18"/>
    <col min="11510" max="11510" width="6" style="18" customWidth="1"/>
    <col min="11511" max="11511" width="37.5703125" style="18" customWidth="1"/>
    <col min="11512" max="11523" width="12.7109375" style="18" customWidth="1"/>
    <col min="11524" max="11524" width="14.5703125" style="18" bestFit="1" customWidth="1"/>
    <col min="11525" max="11532" width="0" style="18" hidden="1" customWidth="1"/>
    <col min="11533" max="11533" width="11.42578125" style="18" customWidth="1"/>
    <col min="11534" max="11534" width="11.42578125" style="18"/>
    <col min="11535" max="11535" width="0" style="18" hidden="1" customWidth="1"/>
    <col min="11536" max="11536" width="11.42578125" style="18"/>
    <col min="11537" max="11537" width="0" style="18" hidden="1" customWidth="1"/>
    <col min="11538" max="11765" width="11.42578125" style="18"/>
    <col min="11766" max="11766" width="6" style="18" customWidth="1"/>
    <col min="11767" max="11767" width="37.5703125" style="18" customWidth="1"/>
    <col min="11768" max="11779" width="12.7109375" style="18" customWidth="1"/>
    <col min="11780" max="11780" width="14.5703125" style="18" bestFit="1" customWidth="1"/>
    <col min="11781" max="11788" width="0" style="18" hidden="1" customWidth="1"/>
    <col min="11789" max="11789" width="11.42578125" style="18" customWidth="1"/>
    <col min="11790" max="11790" width="11.42578125" style="18"/>
    <col min="11791" max="11791" width="0" style="18" hidden="1" customWidth="1"/>
    <col min="11792" max="11792" width="11.42578125" style="18"/>
    <col min="11793" max="11793" width="0" style="18" hidden="1" customWidth="1"/>
    <col min="11794" max="12021" width="11.42578125" style="18"/>
    <col min="12022" max="12022" width="6" style="18" customWidth="1"/>
    <col min="12023" max="12023" width="37.5703125" style="18" customWidth="1"/>
    <col min="12024" max="12035" width="12.7109375" style="18" customWidth="1"/>
    <col min="12036" max="12036" width="14.5703125" style="18" bestFit="1" customWidth="1"/>
    <col min="12037" max="12044" width="0" style="18" hidden="1" customWidth="1"/>
    <col min="12045" max="12045" width="11.42578125" style="18" customWidth="1"/>
    <col min="12046" max="12046" width="11.42578125" style="18"/>
    <col min="12047" max="12047" width="0" style="18" hidden="1" customWidth="1"/>
    <col min="12048" max="12048" width="11.42578125" style="18"/>
    <col min="12049" max="12049" width="0" style="18" hidden="1" customWidth="1"/>
    <col min="12050" max="12277" width="11.42578125" style="18"/>
    <col min="12278" max="12278" width="6" style="18" customWidth="1"/>
    <col min="12279" max="12279" width="37.5703125" style="18" customWidth="1"/>
    <col min="12280" max="12291" width="12.7109375" style="18" customWidth="1"/>
    <col min="12292" max="12292" width="14.5703125" style="18" bestFit="1" customWidth="1"/>
    <col min="12293" max="12300" width="0" style="18" hidden="1" customWidth="1"/>
    <col min="12301" max="12301" width="11.42578125" style="18" customWidth="1"/>
    <col min="12302" max="12302" width="11.42578125" style="18"/>
    <col min="12303" max="12303" width="0" style="18" hidden="1" customWidth="1"/>
    <col min="12304" max="12304" width="11.42578125" style="18"/>
    <col min="12305" max="12305" width="0" style="18" hidden="1" customWidth="1"/>
    <col min="12306" max="12533" width="11.42578125" style="18"/>
    <col min="12534" max="12534" width="6" style="18" customWidth="1"/>
    <col min="12535" max="12535" width="37.5703125" style="18" customWidth="1"/>
    <col min="12536" max="12547" width="12.7109375" style="18" customWidth="1"/>
    <col min="12548" max="12548" width="14.5703125" style="18" bestFit="1" customWidth="1"/>
    <col min="12549" max="12556" width="0" style="18" hidden="1" customWidth="1"/>
    <col min="12557" max="12557" width="11.42578125" style="18" customWidth="1"/>
    <col min="12558" max="12558" width="11.42578125" style="18"/>
    <col min="12559" max="12559" width="0" style="18" hidden="1" customWidth="1"/>
    <col min="12560" max="12560" width="11.42578125" style="18"/>
    <col min="12561" max="12561" width="0" style="18" hidden="1" customWidth="1"/>
    <col min="12562" max="12789" width="11.42578125" style="18"/>
    <col min="12790" max="12790" width="6" style="18" customWidth="1"/>
    <col min="12791" max="12791" width="37.5703125" style="18" customWidth="1"/>
    <col min="12792" max="12803" width="12.7109375" style="18" customWidth="1"/>
    <col min="12804" max="12804" width="14.5703125" style="18" bestFit="1" customWidth="1"/>
    <col min="12805" max="12812" width="0" style="18" hidden="1" customWidth="1"/>
    <col min="12813" max="12813" width="11.42578125" style="18" customWidth="1"/>
    <col min="12814" max="12814" width="11.42578125" style="18"/>
    <col min="12815" max="12815" width="0" style="18" hidden="1" customWidth="1"/>
    <col min="12816" max="12816" width="11.42578125" style="18"/>
    <col min="12817" max="12817" width="0" style="18" hidden="1" customWidth="1"/>
    <col min="12818" max="13045" width="11.42578125" style="18"/>
    <col min="13046" max="13046" width="6" style="18" customWidth="1"/>
    <col min="13047" max="13047" width="37.5703125" style="18" customWidth="1"/>
    <col min="13048" max="13059" width="12.7109375" style="18" customWidth="1"/>
    <col min="13060" max="13060" width="14.5703125" style="18" bestFit="1" customWidth="1"/>
    <col min="13061" max="13068" width="0" style="18" hidden="1" customWidth="1"/>
    <col min="13069" max="13069" width="11.42578125" style="18" customWidth="1"/>
    <col min="13070" max="13070" width="11.42578125" style="18"/>
    <col min="13071" max="13071" width="0" style="18" hidden="1" customWidth="1"/>
    <col min="13072" max="13072" width="11.42578125" style="18"/>
    <col min="13073" max="13073" width="0" style="18" hidden="1" customWidth="1"/>
    <col min="13074" max="13301" width="11.42578125" style="18"/>
    <col min="13302" max="13302" width="6" style="18" customWidth="1"/>
    <col min="13303" max="13303" width="37.5703125" style="18" customWidth="1"/>
    <col min="13304" max="13315" width="12.7109375" style="18" customWidth="1"/>
    <col min="13316" max="13316" width="14.5703125" style="18" bestFit="1" customWidth="1"/>
    <col min="13317" max="13324" width="0" style="18" hidden="1" customWidth="1"/>
    <col min="13325" max="13325" width="11.42578125" style="18" customWidth="1"/>
    <col min="13326" max="13326" width="11.42578125" style="18"/>
    <col min="13327" max="13327" width="0" style="18" hidden="1" customWidth="1"/>
    <col min="13328" max="13328" width="11.42578125" style="18"/>
    <col min="13329" max="13329" width="0" style="18" hidden="1" customWidth="1"/>
    <col min="13330" max="13557" width="11.42578125" style="18"/>
    <col min="13558" max="13558" width="6" style="18" customWidth="1"/>
    <col min="13559" max="13559" width="37.5703125" style="18" customWidth="1"/>
    <col min="13560" max="13571" width="12.7109375" style="18" customWidth="1"/>
    <col min="13572" max="13572" width="14.5703125" style="18" bestFit="1" customWidth="1"/>
    <col min="13573" max="13580" width="0" style="18" hidden="1" customWidth="1"/>
    <col min="13581" max="13581" width="11.42578125" style="18" customWidth="1"/>
    <col min="13582" max="13582" width="11.42578125" style="18"/>
    <col min="13583" max="13583" width="0" style="18" hidden="1" customWidth="1"/>
    <col min="13584" max="13584" width="11.42578125" style="18"/>
    <col min="13585" max="13585" width="0" style="18" hidden="1" customWidth="1"/>
    <col min="13586" max="13813" width="11.42578125" style="18"/>
    <col min="13814" max="13814" width="6" style="18" customWidth="1"/>
    <col min="13815" max="13815" width="37.5703125" style="18" customWidth="1"/>
    <col min="13816" max="13827" width="12.7109375" style="18" customWidth="1"/>
    <col min="13828" max="13828" width="14.5703125" style="18" bestFit="1" customWidth="1"/>
    <col min="13829" max="13836" width="0" style="18" hidden="1" customWidth="1"/>
    <col min="13837" max="13837" width="11.42578125" style="18" customWidth="1"/>
    <col min="13838" max="13838" width="11.42578125" style="18"/>
    <col min="13839" max="13839" width="0" style="18" hidden="1" customWidth="1"/>
    <col min="13840" max="13840" width="11.42578125" style="18"/>
    <col min="13841" max="13841" width="0" style="18" hidden="1" customWidth="1"/>
    <col min="13842" max="14069" width="11.42578125" style="18"/>
    <col min="14070" max="14070" width="6" style="18" customWidth="1"/>
    <col min="14071" max="14071" width="37.5703125" style="18" customWidth="1"/>
    <col min="14072" max="14083" width="12.7109375" style="18" customWidth="1"/>
    <col min="14084" max="14084" width="14.5703125" style="18" bestFit="1" customWidth="1"/>
    <col min="14085" max="14092" width="0" style="18" hidden="1" customWidth="1"/>
    <col min="14093" max="14093" width="11.42578125" style="18" customWidth="1"/>
    <col min="14094" max="14094" width="11.42578125" style="18"/>
    <col min="14095" max="14095" width="0" style="18" hidden="1" customWidth="1"/>
    <col min="14096" max="14096" width="11.42578125" style="18"/>
    <col min="14097" max="14097" width="0" style="18" hidden="1" customWidth="1"/>
    <col min="14098" max="14325" width="11.42578125" style="18"/>
    <col min="14326" max="14326" width="6" style="18" customWidth="1"/>
    <col min="14327" max="14327" width="37.5703125" style="18" customWidth="1"/>
    <col min="14328" max="14339" width="12.7109375" style="18" customWidth="1"/>
    <col min="14340" max="14340" width="14.5703125" style="18" bestFit="1" customWidth="1"/>
    <col min="14341" max="14348" width="0" style="18" hidden="1" customWidth="1"/>
    <col min="14349" max="14349" width="11.42578125" style="18" customWidth="1"/>
    <col min="14350" max="14350" width="11.42578125" style="18"/>
    <col min="14351" max="14351" width="0" style="18" hidden="1" customWidth="1"/>
    <col min="14352" max="14352" width="11.42578125" style="18"/>
    <col min="14353" max="14353" width="0" style="18" hidden="1" customWidth="1"/>
    <col min="14354" max="14581" width="11.42578125" style="18"/>
    <col min="14582" max="14582" width="6" style="18" customWidth="1"/>
    <col min="14583" max="14583" width="37.5703125" style="18" customWidth="1"/>
    <col min="14584" max="14595" width="12.7109375" style="18" customWidth="1"/>
    <col min="14596" max="14596" width="14.5703125" style="18" bestFit="1" customWidth="1"/>
    <col min="14597" max="14604" width="0" style="18" hidden="1" customWidth="1"/>
    <col min="14605" max="14605" width="11.42578125" style="18" customWidth="1"/>
    <col min="14606" max="14606" width="11.42578125" style="18"/>
    <col min="14607" max="14607" width="0" style="18" hidden="1" customWidth="1"/>
    <col min="14608" max="14608" width="11.42578125" style="18"/>
    <col min="14609" max="14609" width="0" style="18" hidden="1" customWidth="1"/>
    <col min="14610" max="14837" width="11.42578125" style="18"/>
    <col min="14838" max="14838" width="6" style="18" customWidth="1"/>
    <col min="14839" max="14839" width="37.5703125" style="18" customWidth="1"/>
    <col min="14840" max="14851" width="12.7109375" style="18" customWidth="1"/>
    <col min="14852" max="14852" width="14.5703125" style="18" bestFit="1" customWidth="1"/>
    <col min="14853" max="14860" width="0" style="18" hidden="1" customWidth="1"/>
    <col min="14861" max="14861" width="11.42578125" style="18" customWidth="1"/>
    <col min="14862" max="14862" width="11.42578125" style="18"/>
    <col min="14863" max="14863" width="0" style="18" hidden="1" customWidth="1"/>
    <col min="14864" max="14864" width="11.42578125" style="18"/>
    <col min="14865" max="14865" width="0" style="18" hidden="1" customWidth="1"/>
    <col min="14866" max="15093" width="11.42578125" style="18"/>
    <col min="15094" max="15094" width="6" style="18" customWidth="1"/>
    <col min="15095" max="15095" width="37.5703125" style="18" customWidth="1"/>
    <col min="15096" max="15107" width="12.7109375" style="18" customWidth="1"/>
    <col min="15108" max="15108" width="14.5703125" style="18" bestFit="1" customWidth="1"/>
    <col min="15109" max="15116" width="0" style="18" hidden="1" customWidth="1"/>
    <col min="15117" max="15117" width="11.42578125" style="18" customWidth="1"/>
    <col min="15118" max="15118" width="11.42578125" style="18"/>
    <col min="15119" max="15119" width="0" style="18" hidden="1" customWidth="1"/>
    <col min="15120" max="15120" width="11.42578125" style="18"/>
    <col min="15121" max="15121" width="0" style="18" hidden="1" customWidth="1"/>
    <col min="15122" max="15349" width="11.42578125" style="18"/>
    <col min="15350" max="15350" width="6" style="18" customWidth="1"/>
    <col min="15351" max="15351" width="37.5703125" style="18" customWidth="1"/>
    <col min="15352" max="15363" width="12.7109375" style="18" customWidth="1"/>
    <col min="15364" max="15364" width="14.5703125" style="18" bestFit="1" customWidth="1"/>
    <col min="15365" max="15372" width="0" style="18" hidden="1" customWidth="1"/>
    <col min="15373" max="15373" width="11.42578125" style="18" customWidth="1"/>
    <col min="15374" max="15374" width="11.42578125" style="18"/>
    <col min="15375" max="15375" width="0" style="18" hidden="1" customWidth="1"/>
    <col min="15376" max="15376" width="11.42578125" style="18"/>
    <col min="15377" max="15377" width="0" style="18" hidden="1" customWidth="1"/>
    <col min="15378" max="15605" width="11.42578125" style="18"/>
    <col min="15606" max="15606" width="6" style="18" customWidth="1"/>
    <col min="15607" max="15607" width="37.5703125" style="18" customWidth="1"/>
    <col min="15608" max="15619" width="12.7109375" style="18" customWidth="1"/>
    <col min="15620" max="15620" width="14.5703125" style="18" bestFit="1" customWidth="1"/>
    <col min="15621" max="15628" width="0" style="18" hidden="1" customWidth="1"/>
    <col min="15629" max="15629" width="11.42578125" style="18" customWidth="1"/>
    <col min="15630" max="15630" width="11.42578125" style="18"/>
    <col min="15631" max="15631" width="0" style="18" hidden="1" customWidth="1"/>
    <col min="15632" max="15632" width="11.42578125" style="18"/>
    <col min="15633" max="15633" width="0" style="18" hidden="1" customWidth="1"/>
    <col min="15634" max="15861" width="11.42578125" style="18"/>
    <col min="15862" max="15862" width="6" style="18" customWidth="1"/>
    <col min="15863" max="15863" width="37.5703125" style="18" customWidth="1"/>
    <col min="15864" max="15875" width="12.7109375" style="18" customWidth="1"/>
    <col min="15876" max="15876" width="14.5703125" style="18" bestFit="1" customWidth="1"/>
    <col min="15877" max="15884" width="0" style="18" hidden="1" customWidth="1"/>
    <col min="15885" max="15885" width="11.42578125" style="18" customWidth="1"/>
    <col min="15886" max="15886" width="11.42578125" style="18"/>
    <col min="15887" max="15887" width="0" style="18" hidden="1" customWidth="1"/>
    <col min="15888" max="15888" width="11.42578125" style="18"/>
    <col min="15889" max="15889" width="0" style="18" hidden="1" customWidth="1"/>
    <col min="15890" max="16117" width="11.42578125" style="18"/>
    <col min="16118" max="16118" width="6" style="18" customWidth="1"/>
    <col min="16119" max="16119" width="37.5703125" style="18" customWidth="1"/>
    <col min="16120" max="16131" width="12.7109375" style="18" customWidth="1"/>
    <col min="16132" max="16132" width="14.5703125" style="18" bestFit="1" customWidth="1"/>
    <col min="16133" max="16140" width="0" style="18" hidden="1" customWidth="1"/>
    <col min="16141" max="16141" width="11.42578125" style="18" customWidth="1"/>
    <col min="16142" max="16142" width="11.42578125" style="18"/>
    <col min="16143" max="16143" width="0" style="18" hidden="1" customWidth="1"/>
    <col min="16144" max="16144" width="11.42578125" style="18"/>
    <col min="16145" max="16145" width="0" style="18" hidden="1" customWidth="1"/>
    <col min="16146" max="16384" width="11.42578125" style="18"/>
  </cols>
  <sheetData>
    <row r="1" spans="1:16" s="1" customFormat="1" ht="26.25" customHeight="1" x14ac:dyDescent="0.25">
      <c r="A1" s="146" t="str">
        <f>Planilha_Iluminação!A1</f>
        <v>[NOME DA EMPRESA]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</row>
    <row r="2" spans="1:16" s="1" customFormat="1" ht="26.25" customHeight="1" x14ac:dyDescent="0.25">
      <c r="A2" s="147" t="str">
        <f>Planilha_Iluminação!A2</f>
        <v>[ENDEREÇO DA EMPRESA]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</row>
    <row r="3" spans="1:16" s="1" customFormat="1" ht="15" customHeight="1" x14ac:dyDescent="0.25">
      <c r="A3"/>
      <c r="B3" s="57"/>
      <c r="C3" s="58"/>
      <c r="D3" s="58"/>
      <c r="E3" s="58"/>
      <c r="F3" s="58"/>
      <c r="G3" s="58"/>
      <c r="H3" s="58"/>
      <c r="I3" s="58"/>
      <c r="J3" s="58"/>
    </row>
    <row r="4" spans="1:16" s="1" customFormat="1" ht="26.25" customHeight="1" x14ac:dyDescent="0.25">
      <c r="A4" s="126" t="s">
        <v>78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</row>
    <row r="5" spans="1:16" s="1" customFormat="1" ht="15" customHeight="1" x14ac:dyDescent="0.25">
      <c r="A5" s="36"/>
      <c r="B5" s="57"/>
      <c r="C5" s="6"/>
      <c r="D5" s="57"/>
      <c r="E5" s="34"/>
      <c r="F5" s="34"/>
      <c r="G5" s="34"/>
      <c r="H5" s="34"/>
      <c r="I5" s="34"/>
      <c r="J5" s="34"/>
    </row>
    <row r="6" spans="1:16" s="1" customFormat="1" ht="26.25" customHeight="1" x14ac:dyDescent="0.25">
      <c r="A6" s="100" t="s">
        <v>75</v>
      </c>
      <c r="B6" s="1" t="str">
        <f>Planilha_Iluminação!$C$6</f>
        <v>Iluminação pública ornamental na Rua Doze</v>
      </c>
      <c r="D6" s="6"/>
      <c r="E6" s="34"/>
      <c r="F6" s="34"/>
      <c r="G6" s="34"/>
      <c r="H6" s="34"/>
      <c r="I6" s="34"/>
      <c r="J6" s="34"/>
    </row>
    <row r="7" spans="1:16" s="1" customFormat="1" ht="26.25" customHeight="1" x14ac:dyDescent="0.25">
      <c r="A7" s="100" t="s">
        <v>79</v>
      </c>
      <c r="B7" s="59" t="str">
        <f>Planilha_Iluminação!$C$7</f>
        <v>Rua Doze, s/nº. Vila Cianelli. Itirapina/SP.</v>
      </c>
      <c r="C7" s="59"/>
      <c r="D7" s="57"/>
      <c r="E7" s="34"/>
      <c r="F7" s="34"/>
      <c r="G7" s="34"/>
      <c r="H7" s="34"/>
      <c r="I7" s="34"/>
      <c r="J7" s="34"/>
    </row>
    <row r="8" spans="1:16" s="1" customFormat="1" ht="6.75" customHeight="1" x14ac:dyDescent="0.25">
      <c r="A8" s="59"/>
      <c r="B8" s="34"/>
      <c r="C8" s="34"/>
      <c r="D8" s="57"/>
      <c r="E8" s="34"/>
      <c r="F8" s="34"/>
      <c r="G8" s="34"/>
      <c r="H8" s="34"/>
      <c r="I8" s="34"/>
      <c r="J8" s="34"/>
    </row>
    <row r="9" spans="1:16" s="1" customFormat="1" ht="26.25" customHeight="1" x14ac:dyDescent="0.25">
      <c r="A9" s="6" t="s">
        <v>77</v>
      </c>
      <c r="B9" s="61" t="str">
        <f>Planilha_Iluminação!$C$9</f>
        <v>CDHU 193 - 03/2024 - Com desoneração</v>
      </c>
      <c r="C9" s="61"/>
      <c r="D9" s="6"/>
      <c r="E9" s="34"/>
      <c r="F9" s="34"/>
      <c r="G9" s="34"/>
      <c r="H9" s="34"/>
      <c r="I9" s="17"/>
      <c r="J9" s="63"/>
    </row>
    <row r="10" spans="1:16" s="1" customFormat="1" ht="6.75" customHeight="1" thickBot="1" x14ac:dyDescent="0.3">
      <c r="A10" s="35"/>
      <c r="B10" s="57"/>
      <c r="C10" s="58"/>
      <c r="D10" s="62"/>
      <c r="E10" s="64"/>
      <c r="F10" s="65"/>
      <c r="G10" s="66"/>
      <c r="H10" s="66"/>
      <c r="I10" s="67"/>
      <c r="J10" s="67"/>
    </row>
    <row r="11" spans="1:16" s="19" customFormat="1" ht="15.75" x14ac:dyDescent="0.25">
      <c r="A11" s="134" t="s">
        <v>89</v>
      </c>
      <c r="B11" s="135"/>
      <c r="C11" s="101" t="s">
        <v>19</v>
      </c>
      <c r="D11" s="101" t="s">
        <v>18</v>
      </c>
      <c r="E11" s="101" t="s">
        <v>17</v>
      </c>
      <c r="F11" s="101" t="s">
        <v>16</v>
      </c>
      <c r="G11" s="101" t="s">
        <v>15</v>
      </c>
      <c r="H11" s="101" t="s">
        <v>14</v>
      </c>
      <c r="I11" s="101" t="s">
        <v>13</v>
      </c>
      <c r="J11" s="101" t="s">
        <v>12</v>
      </c>
      <c r="K11" s="101" t="s">
        <v>11</v>
      </c>
      <c r="L11" s="101" t="s">
        <v>10</v>
      </c>
      <c r="M11" s="101" t="s">
        <v>9</v>
      </c>
      <c r="N11" s="102" t="s">
        <v>8</v>
      </c>
      <c r="O11" s="138" t="s">
        <v>7</v>
      </c>
      <c r="P11" s="20"/>
    </row>
    <row r="12" spans="1:16" s="19" customFormat="1" ht="16.5" thickBot="1" x14ac:dyDescent="0.3">
      <c r="A12" s="136"/>
      <c r="B12" s="137"/>
      <c r="C12" s="103" t="s">
        <v>128</v>
      </c>
      <c r="D12" s="104" t="s">
        <v>90</v>
      </c>
      <c r="E12" s="104" t="s">
        <v>91</v>
      </c>
      <c r="F12" s="104" t="s">
        <v>92</v>
      </c>
      <c r="G12" s="104" t="s">
        <v>93</v>
      </c>
      <c r="H12" s="104" t="s">
        <v>94</v>
      </c>
      <c r="I12" s="104" t="s">
        <v>95</v>
      </c>
      <c r="J12" s="104" t="s">
        <v>96</v>
      </c>
      <c r="K12" s="104" t="s">
        <v>97</v>
      </c>
      <c r="L12" s="104" t="s">
        <v>98</v>
      </c>
      <c r="M12" s="104" t="s">
        <v>99</v>
      </c>
      <c r="N12" s="104" t="s">
        <v>100</v>
      </c>
      <c r="O12" s="139"/>
      <c r="P12" s="20"/>
    </row>
    <row r="13" spans="1:16" s="19" customFormat="1" ht="20.100000000000001" customHeight="1" x14ac:dyDescent="0.25">
      <c r="A13" s="140">
        <v>1</v>
      </c>
      <c r="B13" s="142" t="s">
        <v>88</v>
      </c>
      <c r="C13" s="80">
        <v>1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2">
        <f t="shared" ref="O13:O33" si="0">SUM(C13:N13)</f>
        <v>1</v>
      </c>
      <c r="P13" s="20"/>
    </row>
    <row r="14" spans="1:16" s="19" customFormat="1" ht="20.100000000000001" customHeight="1" thickBot="1" x14ac:dyDescent="0.3">
      <c r="A14" s="141"/>
      <c r="B14" s="143"/>
      <c r="C14" s="24">
        <f t="shared" ref="C14:K14" si="1">ROUND($P14*C13,2)</f>
        <v>8692.77</v>
      </c>
      <c r="D14" s="25">
        <f t="shared" si="1"/>
        <v>0</v>
      </c>
      <c r="E14" s="25">
        <f>ROUND($P14*E13,2)</f>
        <v>0</v>
      </c>
      <c r="F14" s="25">
        <f>ROUND($P14*F13,2)</f>
        <v>0</v>
      </c>
      <c r="G14" s="25">
        <f t="shared" si="1"/>
        <v>0</v>
      </c>
      <c r="H14" s="25">
        <f t="shared" si="1"/>
        <v>0</v>
      </c>
      <c r="I14" s="25">
        <f t="shared" si="1"/>
        <v>0</v>
      </c>
      <c r="J14" s="25">
        <f t="shared" si="1"/>
        <v>0</v>
      </c>
      <c r="K14" s="25">
        <f t="shared" si="1"/>
        <v>0</v>
      </c>
      <c r="L14" s="25">
        <f>ROUND($P14*L13,2)</f>
        <v>0</v>
      </c>
      <c r="M14" s="25">
        <f>ROUND($P14*M13,2)</f>
        <v>0</v>
      </c>
      <c r="N14" s="25">
        <f>ROUND($P14*N13,2)</f>
        <v>0</v>
      </c>
      <c r="O14" s="26">
        <f t="shared" si="0"/>
        <v>8692.77</v>
      </c>
      <c r="P14" s="27">
        <v>8692.77</v>
      </c>
    </row>
    <row r="15" spans="1:16" s="19" customFormat="1" ht="20.100000000000001" customHeight="1" x14ac:dyDescent="0.25">
      <c r="A15" s="140">
        <v>2</v>
      </c>
      <c r="B15" s="142" t="s">
        <v>109</v>
      </c>
      <c r="C15" s="21">
        <v>0.3</v>
      </c>
      <c r="D15" s="22">
        <v>0.35</v>
      </c>
      <c r="E15" s="22">
        <v>0.35</v>
      </c>
      <c r="F15" s="22"/>
      <c r="G15" s="22"/>
      <c r="H15" s="22"/>
      <c r="I15" s="22"/>
      <c r="J15" s="22"/>
      <c r="K15" s="22"/>
      <c r="L15" s="22"/>
      <c r="M15" s="22"/>
      <c r="N15" s="22"/>
      <c r="O15" s="23">
        <f t="shared" si="0"/>
        <v>1</v>
      </c>
      <c r="P15" s="27"/>
    </row>
    <row r="16" spans="1:16" s="19" customFormat="1" ht="20.100000000000001" customHeight="1" thickBot="1" x14ac:dyDescent="0.3">
      <c r="A16" s="141"/>
      <c r="B16" s="143"/>
      <c r="C16" s="24">
        <f>ROUND($P16*C15,2)</f>
        <v>83426.09</v>
      </c>
      <c r="D16" s="25">
        <f>ROUND($P16*D15,2)</f>
        <v>97330.44</v>
      </c>
      <c r="E16" s="25">
        <f t="shared" ref="E16:L16" si="2">ROUND($P16*E15,2)</f>
        <v>97330.44</v>
      </c>
      <c r="F16" s="25">
        <f t="shared" si="2"/>
        <v>0</v>
      </c>
      <c r="G16" s="25">
        <f t="shared" si="2"/>
        <v>0</v>
      </c>
      <c r="H16" s="25">
        <f t="shared" si="2"/>
        <v>0</v>
      </c>
      <c r="I16" s="25">
        <f t="shared" si="2"/>
        <v>0</v>
      </c>
      <c r="J16" s="25">
        <f t="shared" si="2"/>
        <v>0</v>
      </c>
      <c r="K16" s="25">
        <f t="shared" si="2"/>
        <v>0</v>
      </c>
      <c r="L16" s="25">
        <f t="shared" si="2"/>
        <v>0</v>
      </c>
      <c r="M16" s="25">
        <f>ROUND($P16*M15,2)</f>
        <v>0</v>
      </c>
      <c r="N16" s="25">
        <f>ROUND($P16*N15,2)</f>
        <v>0</v>
      </c>
      <c r="O16" s="26">
        <f t="shared" si="0"/>
        <v>278086.96999999997</v>
      </c>
      <c r="P16" s="27">
        <v>278086.96000000002</v>
      </c>
    </row>
    <row r="17" spans="1:16" s="19" customFormat="1" ht="20.100000000000001" hidden="1" customHeight="1" x14ac:dyDescent="0.25">
      <c r="A17" s="140">
        <v>3</v>
      </c>
      <c r="B17" s="142" t="e">
        <f>VLOOKUP(A17,Planilha_Iluminação!$A$12:$J$963,4,FALSE)</f>
        <v>#N/A</v>
      </c>
      <c r="C17" s="21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>
        <f t="shared" si="0"/>
        <v>0</v>
      </c>
      <c r="P17" s="27"/>
    </row>
    <row r="18" spans="1:16" s="19" customFormat="1" ht="20.100000000000001" hidden="1" customHeight="1" thickBot="1" x14ac:dyDescent="0.3">
      <c r="A18" s="141"/>
      <c r="B18" s="143"/>
      <c r="C18" s="24" t="e">
        <f>ROUND($P18*C17,2)</f>
        <v>#N/A</v>
      </c>
      <c r="D18" s="25" t="e">
        <f>ROUND($P18*D17,2)</f>
        <v>#N/A</v>
      </c>
      <c r="E18" s="25" t="e">
        <f>ROUND($P18*E17,2)</f>
        <v>#N/A</v>
      </c>
      <c r="F18" s="25" t="e">
        <f t="shared" ref="F18:K18" si="3">ROUND($P18*F17,2)</f>
        <v>#N/A</v>
      </c>
      <c r="G18" s="25" t="e">
        <f t="shared" si="3"/>
        <v>#N/A</v>
      </c>
      <c r="H18" s="25" t="e">
        <f t="shared" si="3"/>
        <v>#N/A</v>
      </c>
      <c r="I18" s="25" t="e">
        <f t="shared" si="3"/>
        <v>#N/A</v>
      </c>
      <c r="J18" s="25" t="e">
        <f t="shared" si="3"/>
        <v>#N/A</v>
      </c>
      <c r="K18" s="25" t="e">
        <f t="shared" si="3"/>
        <v>#N/A</v>
      </c>
      <c r="L18" s="25" t="e">
        <f>ROUND($P18*L17,2)</f>
        <v>#N/A</v>
      </c>
      <c r="M18" s="25" t="e">
        <f>ROUND($P18*M17,2)</f>
        <v>#N/A</v>
      </c>
      <c r="N18" s="25" t="e">
        <f>ROUND($P18*N17,2)</f>
        <v>#N/A</v>
      </c>
      <c r="O18" s="26" t="e">
        <f t="shared" si="0"/>
        <v>#N/A</v>
      </c>
      <c r="P18" s="27" t="e">
        <f>VLOOKUP(A17,Planilha_Iluminação!$A$12:$J$963,10,FALSE)</f>
        <v>#N/A</v>
      </c>
    </row>
    <row r="19" spans="1:16" s="19" customFormat="1" ht="20.100000000000001" hidden="1" customHeight="1" x14ac:dyDescent="0.25">
      <c r="A19" s="140">
        <v>4</v>
      </c>
      <c r="B19" s="142" t="e">
        <f>VLOOKUP(A19,Planilha_Iluminação!$A$12:$J$963,4,FALSE)</f>
        <v>#N/A</v>
      </c>
      <c r="C19" s="21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>
        <f t="shared" si="0"/>
        <v>0</v>
      </c>
      <c r="P19" s="27"/>
    </row>
    <row r="20" spans="1:16" s="19" customFormat="1" ht="20.100000000000001" hidden="1" customHeight="1" thickBot="1" x14ac:dyDescent="0.3">
      <c r="A20" s="141"/>
      <c r="B20" s="143"/>
      <c r="C20" s="24" t="e">
        <f>ROUND($P20*C19,2)</f>
        <v>#N/A</v>
      </c>
      <c r="D20" s="25" t="e">
        <f>ROUND($P20*D19,2)</f>
        <v>#N/A</v>
      </c>
      <c r="E20" s="25" t="e">
        <f>ROUND($P20*E19,2)</f>
        <v>#N/A</v>
      </c>
      <c r="F20" s="25" t="e">
        <f t="shared" ref="F20:K20" si="4">ROUND($P20*F19,2)</f>
        <v>#N/A</v>
      </c>
      <c r="G20" s="25" t="e">
        <f>ROUND($P20*G19,2)</f>
        <v>#N/A</v>
      </c>
      <c r="H20" s="25" t="e">
        <f>ROUND($P20*H19,2)</f>
        <v>#N/A</v>
      </c>
      <c r="I20" s="25" t="e">
        <f t="shared" si="4"/>
        <v>#N/A</v>
      </c>
      <c r="J20" s="25" t="e">
        <f t="shared" si="4"/>
        <v>#N/A</v>
      </c>
      <c r="K20" s="25" t="e">
        <f t="shared" si="4"/>
        <v>#N/A</v>
      </c>
      <c r="L20" s="25" t="e">
        <f>ROUND($P20*L19,2)</f>
        <v>#N/A</v>
      </c>
      <c r="M20" s="25" t="e">
        <f>ROUND($P20*M19,2)</f>
        <v>#N/A</v>
      </c>
      <c r="N20" s="25" t="e">
        <f>ROUND($P20*N19,2)</f>
        <v>#N/A</v>
      </c>
      <c r="O20" s="26" t="e">
        <f t="shared" si="0"/>
        <v>#N/A</v>
      </c>
      <c r="P20" s="27" t="e">
        <f>VLOOKUP(A19,Planilha_Iluminação!$A$12:$J$963,10,FALSE)</f>
        <v>#N/A</v>
      </c>
    </row>
    <row r="21" spans="1:16" s="19" customFormat="1" ht="20.100000000000001" hidden="1" customHeight="1" x14ac:dyDescent="0.25">
      <c r="A21" s="140">
        <v>5</v>
      </c>
      <c r="B21" s="142" t="e">
        <f>VLOOKUP(A21,Planilha_Iluminação!$A$12:$J$963,4,FALSE)</f>
        <v>#N/A</v>
      </c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>
        <f t="shared" si="0"/>
        <v>0</v>
      </c>
      <c r="P21" s="27"/>
    </row>
    <row r="22" spans="1:16" s="19" customFormat="1" ht="20.100000000000001" hidden="1" customHeight="1" thickBot="1" x14ac:dyDescent="0.3">
      <c r="A22" s="141"/>
      <c r="B22" s="143"/>
      <c r="C22" s="24" t="e">
        <f t="shared" ref="C22:K22" si="5">ROUND($P22*C21,2)</f>
        <v>#N/A</v>
      </c>
      <c r="D22" s="25" t="e">
        <f t="shared" si="5"/>
        <v>#N/A</v>
      </c>
      <c r="E22" s="25" t="e">
        <f t="shared" si="5"/>
        <v>#N/A</v>
      </c>
      <c r="F22" s="25" t="e">
        <f t="shared" si="5"/>
        <v>#N/A</v>
      </c>
      <c r="G22" s="25" t="e">
        <f t="shared" si="5"/>
        <v>#N/A</v>
      </c>
      <c r="H22" s="25" t="e">
        <f t="shared" si="5"/>
        <v>#N/A</v>
      </c>
      <c r="I22" s="25" t="e">
        <f>ROUND($P22*I21,2)</f>
        <v>#N/A</v>
      </c>
      <c r="J22" s="25" t="e">
        <f t="shared" si="5"/>
        <v>#N/A</v>
      </c>
      <c r="K22" s="25" t="e">
        <f t="shared" si="5"/>
        <v>#N/A</v>
      </c>
      <c r="L22" s="25" t="e">
        <f>ROUND($P22*L21,2)</f>
        <v>#N/A</v>
      </c>
      <c r="M22" s="25" t="e">
        <f>ROUND($P22*M21,2)</f>
        <v>#N/A</v>
      </c>
      <c r="N22" s="25" t="e">
        <f>ROUND($P22*N21,2)</f>
        <v>#N/A</v>
      </c>
      <c r="O22" s="26" t="e">
        <f t="shared" si="0"/>
        <v>#N/A</v>
      </c>
      <c r="P22" s="27" t="e">
        <f>VLOOKUP(A21,Planilha_Iluminação!$A$12:$J$963,10,FALSE)</f>
        <v>#N/A</v>
      </c>
    </row>
    <row r="23" spans="1:16" s="19" customFormat="1" ht="20.100000000000001" hidden="1" customHeight="1" x14ac:dyDescent="0.25">
      <c r="A23" s="140">
        <v>6</v>
      </c>
      <c r="B23" s="142" t="e">
        <f>VLOOKUP(A23,Planilha_Iluminação!$A$12:$J$963,4,FALSE)</f>
        <v>#N/A</v>
      </c>
      <c r="C23" s="21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>
        <f t="shared" si="0"/>
        <v>0</v>
      </c>
      <c r="P23" s="27"/>
    </row>
    <row r="24" spans="1:16" s="19" customFormat="1" ht="20.100000000000001" hidden="1" customHeight="1" thickBot="1" x14ac:dyDescent="0.3">
      <c r="A24" s="141"/>
      <c r="B24" s="143"/>
      <c r="C24" s="24" t="e">
        <f t="shared" ref="C24:J24" si="6">ROUND($P24*C23,2)</f>
        <v>#N/A</v>
      </c>
      <c r="D24" s="25" t="e">
        <f t="shared" si="6"/>
        <v>#N/A</v>
      </c>
      <c r="E24" s="25" t="e">
        <f t="shared" si="6"/>
        <v>#N/A</v>
      </c>
      <c r="F24" s="25" t="e">
        <f t="shared" si="6"/>
        <v>#N/A</v>
      </c>
      <c r="G24" s="25" t="e">
        <f t="shared" si="6"/>
        <v>#N/A</v>
      </c>
      <c r="H24" s="25" t="e">
        <f t="shared" si="6"/>
        <v>#N/A</v>
      </c>
      <c r="I24" s="25" t="e">
        <f t="shared" si="6"/>
        <v>#N/A</v>
      </c>
      <c r="J24" s="25" t="e">
        <f t="shared" si="6"/>
        <v>#N/A</v>
      </c>
      <c r="K24" s="25" t="e">
        <f>ROUND($P24*K23,2)</f>
        <v>#N/A</v>
      </c>
      <c r="L24" s="25" t="e">
        <f>ROUND($P24*L23,2)</f>
        <v>#N/A</v>
      </c>
      <c r="M24" s="25" t="e">
        <f>ROUND($P24*M23,2)</f>
        <v>#N/A</v>
      </c>
      <c r="N24" s="25" t="e">
        <f>ROUND($P24*N23,2)</f>
        <v>#N/A</v>
      </c>
      <c r="O24" s="26" t="e">
        <f t="shared" ref="O24" si="7">SUM(C24:N24)</f>
        <v>#N/A</v>
      </c>
      <c r="P24" s="27" t="e">
        <f>VLOOKUP(A23,Planilha_Iluminação!$A$12:$J$963,10,FALSE)</f>
        <v>#N/A</v>
      </c>
    </row>
    <row r="25" spans="1:16" s="19" customFormat="1" ht="20.100000000000001" hidden="1" customHeight="1" x14ac:dyDescent="0.25">
      <c r="A25" s="140">
        <v>7</v>
      </c>
      <c r="B25" s="142" t="e">
        <f>VLOOKUP(A25,Planilha_Iluminação!$A$12:$J$963,4,FALSE)</f>
        <v>#N/A</v>
      </c>
      <c r="C25" s="2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>
        <f t="shared" si="0"/>
        <v>0</v>
      </c>
      <c r="P25" s="27"/>
    </row>
    <row r="26" spans="1:16" s="19" customFormat="1" ht="20.100000000000001" hidden="1" customHeight="1" thickBot="1" x14ac:dyDescent="0.3">
      <c r="A26" s="141"/>
      <c r="B26" s="143"/>
      <c r="C26" s="24" t="e">
        <f t="shared" ref="C26:K26" si="8">ROUND($P26*C25,2)</f>
        <v>#N/A</v>
      </c>
      <c r="D26" s="25" t="e">
        <f t="shared" si="8"/>
        <v>#N/A</v>
      </c>
      <c r="E26" s="25" t="e">
        <f t="shared" si="8"/>
        <v>#N/A</v>
      </c>
      <c r="F26" s="25" t="e">
        <f t="shared" si="8"/>
        <v>#N/A</v>
      </c>
      <c r="G26" s="25" t="e">
        <f t="shared" si="8"/>
        <v>#N/A</v>
      </c>
      <c r="H26" s="25" t="e">
        <f t="shared" si="8"/>
        <v>#N/A</v>
      </c>
      <c r="I26" s="25" t="e">
        <f t="shared" si="8"/>
        <v>#N/A</v>
      </c>
      <c r="J26" s="25" t="e">
        <f t="shared" si="8"/>
        <v>#N/A</v>
      </c>
      <c r="K26" s="25" t="e">
        <f t="shared" si="8"/>
        <v>#N/A</v>
      </c>
      <c r="L26" s="25" t="e">
        <f>ROUND($P26*L25,2)</f>
        <v>#N/A</v>
      </c>
      <c r="M26" s="25" t="e">
        <f>ROUND($P26*M25,2)</f>
        <v>#N/A</v>
      </c>
      <c r="N26" s="25" t="e">
        <f>ROUND($P26*N25,2)</f>
        <v>#N/A</v>
      </c>
      <c r="O26" s="26" t="e">
        <f t="shared" ref="O26" si="9">SUM(C26:N26)</f>
        <v>#N/A</v>
      </c>
      <c r="P26" s="27" t="e">
        <f>VLOOKUP(A25,Planilha_Iluminação!$A$12:$J$963,10,FALSE)</f>
        <v>#N/A</v>
      </c>
    </row>
    <row r="27" spans="1:16" s="19" customFormat="1" ht="20.100000000000001" hidden="1" customHeight="1" x14ac:dyDescent="0.25">
      <c r="A27" s="140">
        <v>8</v>
      </c>
      <c r="B27" s="142" t="e">
        <f>VLOOKUP(A27,Planilha_Iluminação!$A$12:$J$963,4,FALSE)</f>
        <v>#N/A</v>
      </c>
      <c r="C27" s="21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>
        <f t="shared" ref="O27" si="10">SUM(C27:N27)</f>
        <v>0</v>
      </c>
      <c r="P27" s="27"/>
    </row>
    <row r="28" spans="1:16" s="19" customFormat="1" ht="20.100000000000001" hidden="1" customHeight="1" thickBot="1" x14ac:dyDescent="0.3">
      <c r="A28" s="141"/>
      <c r="B28" s="143"/>
      <c r="C28" s="24" t="e">
        <f t="shared" ref="C28:K28" si="11">ROUND($P28*C27,2)</f>
        <v>#N/A</v>
      </c>
      <c r="D28" s="25" t="e">
        <f t="shared" si="11"/>
        <v>#N/A</v>
      </c>
      <c r="E28" s="25" t="e">
        <f t="shared" si="11"/>
        <v>#N/A</v>
      </c>
      <c r="F28" s="25" t="e">
        <f t="shared" si="11"/>
        <v>#N/A</v>
      </c>
      <c r="G28" s="25" t="e">
        <f t="shared" si="11"/>
        <v>#N/A</v>
      </c>
      <c r="H28" s="25" t="e">
        <f t="shared" si="11"/>
        <v>#N/A</v>
      </c>
      <c r="I28" s="25" t="e">
        <f t="shared" si="11"/>
        <v>#N/A</v>
      </c>
      <c r="J28" s="25" t="e">
        <f t="shared" si="11"/>
        <v>#N/A</v>
      </c>
      <c r="K28" s="25" t="e">
        <f t="shared" si="11"/>
        <v>#N/A</v>
      </c>
      <c r="L28" s="25" t="e">
        <f>ROUND($P28*L27,2)</f>
        <v>#N/A</v>
      </c>
      <c r="M28" s="25" t="e">
        <f>ROUND($P28*M27,2)</f>
        <v>#N/A</v>
      </c>
      <c r="N28" s="25" t="e">
        <f>ROUND($P28*N27,2)</f>
        <v>#N/A</v>
      </c>
      <c r="O28" s="26" t="e">
        <f t="shared" ref="O28" si="12">SUM(C28:N28)</f>
        <v>#N/A</v>
      </c>
      <c r="P28" s="27" t="e">
        <f>VLOOKUP(A27,Planilha_Iluminação!$A$12:$J$963,10,FALSE)</f>
        <v>#N/A</v>
      </c>
    </row>
    <row r="29" spans="1:16" s="19" customFormat="1" ht="20.100000000000001" hidden="1" customHeight="1" x14ac:dyDescent="0.25">
      <c r="A29" s="140">
        <v>9</v>
      </c>
      <c r="B29" s="142" t="e">
        <f>VLOOKUP(A29,Planilha_Iluminação!$A$12:$J$963,4,FALSE)</f>
        <v>#N/A</v>
      </c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>
        <f t="shared" ref="O29" si="13">SUM(C29:N29)</f>
        <v>0</v>
      </c>
      <c r="P29" s="27"/>
    </row>
    <row r="30" spans="1:16" s="19" customFormat="1" ht="20.100000000000001" hidden="1" customHeight="1" thickBot="1" x14ac:dyDescent="0.3">
      <c r="A30" s="141"/>
      <c r="B30" s="143"/>
      <c r="C30" s="24" t="e">
        <f t="shared" ref="C30:K30" si="14">ROUND($P30*C29,2)</f>
        <v>#N/A</v>
      </c>
      <c r="D30" s="25" t="e">
        <f t="shared" si="14"/>
        <v>#N/A</v>
      </c>
      <c r="E30" s="25" t="e">
        <f t="shared" si="14"/>
        <v>#N/A</v>
      </c>
      <c r="F30" s="25" t="e">
        <f t="shared" si="14"/>
        <v>#N/A</v>
      </c>
      <c r="G30" s="25" t="e">
        <f t="shared" si="14"/>
        <v>#N/A</v>
      </c>
      <c r="H30" s="25" t="e">
        <f t="shared" si="14"/>
        <v>#N/A</v>
      </c>
      <c r="I30" s="25" t="e">
        <f t="shared" si="14"/>
        <v>#N/A</v>
      </c>
      <c r="J30" s="25" t="e">
        <f t="shared" si="14"/>
        <v>#N/A</v>
      </c>
      <c r="K30" s="25" t="e">
        <f t="shared" si="14"/>
        <v>#N/A</v>
      </c>
      <c r="L30" s="25" t="e">
        <f>ROUND($P30*L29,2)</f>
        <v>#N/A</v>
      </c>
      <c r="M30" s="25" t="e">
        <f>ROUND($P30*M29,2)</f>
        <v>#N/A</v>
      </c>
      <c r="N30" s="25" t="e">
        <f>ROUND($P30*N29,2)</f>
        <v>#N/A</v>
      </c>
      <c r="O30" s="26" t="e">
        <f t="shared" ref="O30" si="15">SUM(C30:N30)</f>
        <v>#N/A</v>
      </c>
      <c r="P30" s="27" t="e">
        <f>VLOOKUP(A29,Planilha_Iluminação!$A$12:$J$963,10,FALSE)</f>
        <v>#N/A</v>
      </c>
    </row>
    <row r="31" spans="1:16" s="19" customFormat="1" ht="20.100000000000001" hidden="1" customHeight="1" x14ac:dyDescent="0.25">
      <c r="A31" s="140">
        <v>10</v>
      </c>
      <c r="B31" s="142" t="e">
        <f>VLOOKUP(A31,Planilha_Iluminação!$A$12:$J$963,4,FALSE)</f>
        <v>#N/A</v>
      </c>
      <c r="C31" s="21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>
        <f t="shared" ref="O31" si="16">SUM(C31:N31)</f>
        <v>0</v>
      </c>
      <c r="P31" s="27"/>
    </row>
    <row r="32" spans="1:16" s="19" customFormat="1" ht="20.100000000000001" hidden="1" customHeight="1" thickBot="1" x14ac:dyDescent="0.3">
      <c r="A32" s="141"/>
      <c r="B32" s="143"/>
      <c r="C32" s="24" t="e">
        <f t="shared" ref="C32:K32" si="17">ROUND($P32*C31,2)</f>
        <v>#N/A</v>
      </c>
      <c r="D32" s="25" t="e">
        <f t="shared" si="17"/>
        <v>#N/A</v>
      </c>
      <c r="E32" s="25" t="e">
        <f t="shared" si="17"/>
        <v>#N/A</v>
      </c>
      <c r="F32" s="25" t="e">
        <f t="shared" si="17"/>
        <v>#N/A</v>
      </c>
      <c r="G32" s="25" t="e">
        <f t="shared" si="17"/>
        <v>#N/A</v>
      </c>
      <c r="H32" s="25" t="e">
        <f t="shared" si="17"/>
        <v>#N/A</v>
      </c>
      <c r="I32" s="25" t="e">
        <f t="shared" si="17"/>
        <v>#N/A</v>
      </c>
      <c r="J32" s="25" t="e">
        <f t="shared" si="17"/>
        <v>#N/A</v>
      </c>
      <c r="K32" s="25" t="e">
        <f t="shared" si="17"/>
        <v>#N/A</v>
      </c>
      <c r="L32" s="25" t="e">
        <f>ROUND($P32*L31,2)</f>
        <v>#N/A</v>
      </c>
      <c r="M32" s="25" t="e">
        <f>ROUND($P32*M31,2)</f>
        <v>#N/A</v>
      </c>
      <c r="N32" s="25" t="e">
        <f>ROUND($P32*N31,2)</f>
        <v>#N/A</v>
      </c>
      <c r="O32" s="26" t="e">
        <f t="shared" ref="O32" si="18">SUM(C32:N32)</f>
        <v>#N/A</v>
      </c>
      <c r="P32" s="27" t="e">
        <f>VLOOKUP(A31,Planilha_Iluminação!$A$12:$J$963,10,FALSE)</f>
        <v>#N/A</v>
      </c>
    </row>
    <row r="33" spans="1:16" s="19" customFormat="1" ht="20.100000000000001" hidden="1" customHeight="1" x14ac:dyDescent="0.25">
      <c r="A33" s="140">
        <v>11</v>
      </c>
      <c r="B33" s="142" t="e">
        <f>VLOOKUP(A33,Planilha_Iluminação!$A$12:$J$963,4,FALSE)</f>
        <v>#N/A</v>
      </c>
      <c r="C33" s="21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>
        <f t="shared" si="0"/>
        <v>0</v>
      </c>
      <c r="P33" s="27"/>
    </row>
    <row r="34" spans="1:16" s="19" customFormat="1" ht="20.100000000000001" hidden="1" customHeight="1" thickBot="1" x14ac:dyDescent="0.3">
      <c r="A34" s="141"/>
      <c r="B34" s="143"/>
      <c r="C34" s="24" t="e">
        <f t="shared" ref="C34:K34" si="19">ROUND($P34*C33,2)</f>
        <v>#N/A</v>
      </c>
      <c r="D34" s="25" t="e">
        <f t="shared" si="19"/>
        <v>#N/A</v>
      </c>
      <c r="E34" s="25" t="e">
        <f t="shared" si="19"/>
        <v>#N/A</v>
      </c>
      <c r="F34" s="25" t="e">
        <f t="shared" si="19"/>
        <v>#N/A</v>
      </c>
      <c r="G34" s="25" t="e">
        <f t="shared" si="19"/>
        <v>#N/A</v>
      </c>
      <c r="H34" s="25" t="e">
        <f t="shared" si="19"/>
        <v>#N/A</v>
      </c>
      <c r="I34" s="25" t="e">
        <f t="shared" si="19"/>
        <v>#N/A</v>
      </c>
      <c r="J34" s="25" t="e">
        <f t="shared" si="19"/>
        <v>#N/A</v>
      </c>
      <c r="K34" s="25" t="e">
        <f t="shared" si="19"/>
        <v>#N/A</v>
      </c>
      <c r="L34" s="25" t="e">
        <f>ROUND($P34*L33,2)</f>
        <v>#N/A</v>
      </c>
      <c r="M34" s="25" t="e">
        <f>ROUND($P34*M33,2)</f>
        <v>#N/A</v>
      </c>
      <c r="N34" s="25" t="e">
        <f>ROUND($P34*N33,2)</f>
        <v>#N/A</v>
      </c>
      <c r="O34" s="26" t="e">
        <f t="shared" ref="O34" si="20">SUM(C34:N34)</f>
        <v>#N/A</v>
      </c>
      <c r="P34" s="27" t="e">
        <f>VLOOKUP(A33,Planilha_Iluminação!$A$12:$J$963,10,FALSE)</f>
        <v>#N/A</v>
      </c>
    </row>
    <row r="35" spans="1:16" s="56" customFormat="1" ht="16.5" thickBot="1" x14ac:dyDescent="0.3">
      <c r="A35" s="144" t="s">
        <v>7</v>
      </c>
      <c r="B35" s="145"/>
      <c r="C35" s="54">
        <f>SUM(C14,C16)</f>
        <v>92118.86</v>
      </c>
      <c r="D35" s="54">
        <f t="shared" ref="D35:F35" si="21">SUM(D14,D16)</f>
        <v>97330.44</v>
      </c>
      <c r="E35" s="54">
        <f t="shared" si="21"/>
        <v>97330.44</v>
      </c>
      <c r="F35" s="54">
        <f t="shared" si="21"/>
        <v>0</v>
      </c>
      <c r="G35" s="54">
        <f t="shared" ref="G35:N35" si="22">SUM(G14)</f>
        <v>0</v>
      </c>
      <c r="H35" s="54">
        <f t="shared" si="22"/>
        <v>0</v>
      </c>
      <c r="I35" s="54">
        <f t="shared" si="22"/>
        <v>0</v>
      </c>
      <c r="J35" s="54">
        <f t="shared" si="22"/>
        <v>0</v>
      </c>
      <c r="K35" s="54">
        <f t="shared" si="22"/>
        <v>0</v>
      </c>
      <c r="L35" s="54">
        <f t="shared" si="22"/>
        <v>0</v>
      </c>
      <c r="M35" s="54">
        <f t="shared" si="22"/>
        <v>0</v>
      </c>
      <c r="N35" s="54">
        <f t="shared" si="22"/>
        <v>0</v>
      </c>
      <c r="O35" s="28">
        <f>SUM(C35:N35)</f>
        <v>286779.74</v>
      </c>
      <c r="P35" s="55">
        <f>SUM(P14:P16)</f>
        <v>286779.73</v>
      </c>
    </row>
    <row r="36" spans="1:16" s="19" customFormat="1" ht="15" x14ac:dyDescent="0.25"/>
    <row r="37" spans="1:16" s="19" customFormat="1" ht="15" x14ac:dyDescent="0.25">
      <c r="B37" s="152" t="str">
        <f>Planilha_Iluminação!D46</f>
        <v>[LOCAL, DATA]</v>
      </c>
    </row>
    <row r="38" spans="1:16" s="19" customFormat="1" ht="15" x14ac:dyDescent="0.25">
      <c r="P38" s="105"/>
    </row>
    <row r="39" spans="1:16" s="19" customFormat="1" ht="15" x14ac:dyDescent="0.25"/>
    <row r="40" spans="1:16" s="19" customFormat="1" ht="15" x14ac:dyDescent="0.25"/>
    <row r="41" spans="1:16" s="19" customFormat="1" ht="15" x14ac:dyDescent="0.25"/>
    <row r="42" spans="1:16" s="19" customFormat="1" ht="15" x14ac:dyDescent="0.25"/>
    <row r="43" spans="1:16" s="19" customFormat="1" ht="15.75" x14ac:dyDescent="0.25">
      <c r="B43" s="153" t="str">
        <f>Planilha_Iluminação!$D$52</f>
        <v>[RESPONSÁVEL TÉCNICO]</v>
      </c>
    </row>
    <row r="44" spans="1:16" s="19" customFormat="1" ht="15" x14ac:dyDescent="0.25"/>
    <row r="45" spans="1:16" s="19" customFormat="1" ht="15" x14ac:dyDescent="0.25"/>
    <row r="46" spans="1:16" s="19" customFormat="1" ht="15" x14ac:dyDescent="0.25"/>
    <row r="47" spans="1:16" s="19" customFormat="1" ht="15.75" x14ac:dyDescent="0.25">
      <c r="B47" s="30"/>
      <c r="D47" s="30"/>
    </row>
    <row r="48" spans="1:16" s="19" customFormat="1" ht="15.75" x14ac:dyDescent="0.25">
      <c r="B48" s="30"/>
      <c r="D48" s="30"/>
    </row>
    <row r="49" spans="2:4" s="19" customFormat="1" ht="15.75" x14ac:dyDescent="0.25">
      <c r="B49" s="30"/>
      <c r="D49" s="30"/>
    </row>
    <row r="50" spans="2:4" s="19" customFormat="1" ht="15.75" x14ac:dyDescent="0.25">
      <c r="B50" s="30"/>
      <c r="D50" s="30"/>
    </row>
    <row r="51" spans="2:4" s="19" customFormat="1" ht="15" x14ac:dyDescent="0.25"/>
    <row r="52" spans="2:4" s="19" customFormat="1" ht="15" x14ac:dyDescent="0.25"/>
  </sheetData>
  <mergeCells count="28">
    <mergeCell ref="A21:A22"/>
    <mergeCell ref="B21:B22"/>
    <mergeCell ref="B23:B24"/>
    <mergeCell ref="A25:A26"/>
    <mergeCell ref="B25:B26"/>
    <mergeCell ref="A35:B35"/>
    <mergeCell ref="A23:A24"/>
    <mergeCell ref="A27:A28"/>
    <mergeCell ref="B27:B28"/>
    <mergeCell ref="A29:A30"/>
    <mergeCell ref="B29:B30"/>
    <mergeCell ref="A33:A34"/>
    <mergeCell ref="B33:B34"/>
    <mergeCell ref="A31:A32"/>
    <mergeCell ref="B31:B32"/>
    <mergeCell ref="A19:A20"/>
    <mergeCell ref="B19:B20"/>
    <mergeCell ref="A13:A14"/>
    <mergeCell ref="B13:B14"/>
    <mergeCell ref="A15:A16"/>
    <mergeCell ref="B15:B16"/>
    <mergeCell ref="A17:A18"/>
    <mergeCell ref="B17:B18"/>
    <mergeCell ref="A1:O1"/>
    <mergeCell ref="A2:O2"/>
    <mergeCell ref="A4:O4"/>
    <mergeCell ref="A11:B12"/>
    <mergeCell ref="O11:O12"/>
  </mergeCells>
  <phoneticPr fontId="27" type="noConversion"/>
  <pageMargins left="0.51181102362204722" right="0.51181102362204722" top="0.78740157480314965" bottom="0.78740157480314965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Planilha_Iluminação</vt:lpstr>
      <vt:lpstr>Cronograma</vt:lpstr>
      <vt:lpstr>Cronograma!Area_de_impressao</vt:lpstr>
      <vt:lpstr>Planilha_Iluminação!Area_de_impressao</vt:lpstr>
      <vt:lpstr>Cronograma!Titulos_de_impressao</vt:lpstr>
      <vt:lpstr>Planilha_Iluminação!Titulos_de_impressao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Usuário</cp:lastModifiedBy>
  <cp:lastPrinted>2024-05-24T12:57:16Z</cp:lastPrinted>
  <dcterms:created xsi:type="dcterms:W3CDTF">2015-12-08T17:04:54Z</dcterms:created>
  <dcterms:modified xsi:type="dcterms:W3CDTF">2024-06-06T19:16:00Z</dcterms:modified>
</cp:coreProperties>
</file>