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5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O" sheetId="1" state="visible" r:id="rId3"/>
    <sheet name="Cronograma" sheetId="2" state="visible" r:id="rId4"/>
  </sheets>
  <definedNames>
    <definedName function="false" hidden="false" localSheetId="0" name="_xlnm.Print_Area" vbProcedure="false">PO!$A:$M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<sst xmlns="http://schemas.openxmlformats.org/spreadsheetml/2006/main" count="547" uniqueCount="322">
  <si>
    <t xml:space="preserve">        MUNICÍPIO DE SANTA BÁRBARA D'OESTE - SP</t>
  </si>
  <si>
    <t xml:space="preserve">             SECRETARIA MUNICIPAL DE OBRAS E SERVIÇOS</t>
  </si>
  <si>
    <t xml:space="preserve">PLANILHA ORÇAMENTÁRIA</t>
  </si>
  <si>
    <t xml:space="preserve">Objeto:</t>
  </si>
  <si>
    <t xml:space="preserve">Recuperação da Ponte San Marino-Laranjeiras</t>
  </si>
  <si>
    <t xml:space="preserve">Data base:</t>
  </si>
  <si>
    <t xml:space="preserve">Desconto ofertado:</t>
  </si>
  <si>
    <t xml:space="preserve">Local:</t>
  </si>
  <si>
    <t xml:space="preserve">Divisa entre os bairros San Marino e Laranjeiras no município de Santa Bárbara d'Oeste</t>
  </si>
  <si>
    <t xml:space="preserve">BDI:</t>
  </si>
  <si>
    <t xml:space="preserve">Preço total ofertado:</t>
  </si>
  <si>
    <t xml:space="preserve">Empresa Licitante:</t>
  </si>
  <si>
    <t xml:space="preserve">Item</t>
  </si>
  <si>
    <t xml:space="preserve">Código</t>
  </si>
  <si>
    <t xml:space="preserve">Referência</t>
  </si>
  <si>
    <t xml:space="preserve">Descrição</t>
  </si>
  <si>
    <t xml:space="preserve">Unid.</t>
  </si>
  <si>
    <t xml:space="preserve">Quant.</t>
  </si>
  <si>
    <t xml:space="preserve">BDI</t>
  </si>
  <si>
    <t xml:space="preserve">Preço estimado da contratação</t>
  </si>
  <si>
    <t xml:space="preserve">Preço ofertado em licitação</t>
  </si>
  <si>
    <t xml:space="preserve">Preço s/ BDI</t>
  </si>
  <si>
    <t xml:space="preserve">Preço c/ BDI</t>
  </si>
  <si>
    <t xml:space="preserve">Preço total</t>
  </si>
  <si>
    <t xml:space="preserve">SERVIÇOS PRELIMINARES</t>
  </si>
  <si>
    <t xml:space="preserve">1.1</t>
  </si>
  <si>
    <t xml:space="preserve">IDENTIFICAÇÃO DE OBRA</t>
  </si>
  <si>
    <t xml:space="preserve">1.1.1</t>
  </si>
  <si>
    <t xml:space="preserve">02.08.020</t>
  </si>
  <si>
    <t xml:space="preserve">CDHU</t>
  </si>
  <si>
    <t xml:space="preserve">Placa de identificação para obra</t>
  </si>
  <si>
    <t xml:space="preserve">M2</t>
  </si>
  <si>
    <t xml:space="preserve">1.2</t>
  </si>
  <si>
    <t xml:space="preserve">CANTEIRO DE OBRAS</t>
  </si>
  <si>
    <t xml:space="preserve">1.2.1</t>
  </si>
  <si>
    <t xml:space="preserve">02.02.150</t>
  </si>
  <si>
    <t xml:space="preserve">Locação de container tipo depósito - área mínima de 13,80 m²</t>
  </si>
  <si>
    <t xml:space="preserve">UNMES</t>
  </si>
  <si>
    <t xml:space="preserve">1.2.2</t>
  </si>
  <si>
    <t xml:space="preserve">02.01.180</t>
  </si>
  <si>
    <t xml:space="preserve">Banheiro químico modelo Standard, com manutenção conforme exigências da CETESB</t>
  </si>
  <si>
    <t xml:space="preserve">1.3</t>
  </si>
  <si>
    <t xml:space="preserve">LOCAÇÃO DE OBRA</t>
  </si>
  <si>
    <t xml:space="preserve">1.3.1</t>
  </si>
  <si>
    <t xml:space="preserve">02.10.060</t>
  </si>
  <si>
    <t xml:space="preserve">Locação de vias, calçadas, tanques e lagoas</t>
  </si>
  <si>
    <t xml:space="preserve">LIMPEZAS E DEMOLIÇÕES</t>
  </si>
  <si>
    <t xml:space="preserve">2.1</t>
  </si>
  <si>
    <t xml:space="preserve">LIMPEZA E REMOÇÃO DE CAMADA VEGETAL</t>
  </si>
  <si>
    <t xml:space="preserve">2.1.1</t>
  </si>
  <si>
    <t xml:space="preserve">22.01.02</t>
  </si>
  <si>
    <t xml:space="preserve">DER</t>
  </si>
  <si>
    <t xml:space="preserve">LIMP.TERRENO C/DEST.ARV.PERIMETRO&lt;=78CM </t>
  </si>
  <si>
    <t xml:space="preserve">m2</t>
  </si>
  <si>
    <t xml:space="preserve">2.1.2</t>
  </si>
  <si>
    <t xml:space="preserve">22.02.06</t>
  </si>
  <si>
    <t xml:space="preserve">CARGA DE MATERIAL LIMPEZA </t>
  </si>
  <si>
    <t xml:space="preserve">m3</t>
  </si>
  <si>
    <t xml:space="preserve">2.1.3</t>
  </si>
  <si>
    <t xml:space="preserve">05.10.026</t>
  </si>
  <si>
    <t xml:space="preserve">Transporte de solo de 1ª e 2ª categoria por caminhão para distâncias superiores ao 20° km</t>
  </si>
  <si>
    <t xml:space="preserve">M3XKM</t>
  </si>
  <si>
    <t xml:space="preserve">2.2</t>
  </si>
  <si>
    <t xml:space="preserve">DESASSOREAMENTO DE CÓRREGO</t>
  </si>
  <si>
    <t xml:space="preserve">2.2.1</t>
  </si>
  <si>
    <t xml:space="preserve">22.02.01</t>
  </si>
  <si>
    <t xml:space="preserve">ESCAVACAO E CARGA DE MATERIAL DE 1/2A CATEGORIA </t>
  </si>
  <si>
    <t xml:space="preserve">2.2.2</t>
  </si>
  <si>
    <t xml:space="preserve">2.3</t>
  </si>
  <si>
    <t xml:space="preserve">DEMOLIÇÃO DE LAJES DE APROXIMAÇÃO DA PONTE</t>
  </si>
  <si>
    <t xml:space="preserve">2.3.1</t>
  </si>
  <si>
    <t xml:space="preserve">03.01.040</t>
  </si>
  <si>
    <t xml:space="preserve">Demolição manual de concreto armado</t>
  </si>
  <si>
    <t xml:space="preserve">M3</t>
  </si>
  <si>
    <t xml:space="preserve">2.3.2</t>
  </si>
  <si>
    <t xml:space="preserve">2.3.3</t>
  </si>
  <si>
    <t xml:space="preserve">2.4</t>
  </si>
  <si>
    <t xml:space="preserve">DEMOLIÇÃO DE PAVIMENTO</t>
  </si>
  <si>
    <t xml:space="preserve">2.4.1</t>
  </si>
  <si>
    <t xml:space="preserve">21.05.07</t>
  </si>
  <si>
    <t xml:space="preserve">DEMOLICAO PAVIMENTOFLEXIVEL C/TRANSPORT </t>
  </si>
  <si>
    <t xml:space="preserve">2.4.2</t>
  </si>
  <si>
    <t xml:space="preserve">2.5</t>
  </si>
  <si>
    <t xml:space="preserve">EXECUÇÃO DE ENSECADEIRA</t>
  </si>
  <si>
    <t xml:space="preserve">2.5.1</t>
  </si>
  <si>
    <t xml:space="preserve">24.03.04</t>
  </si>
  <si>
    <t xml:space="preserve">ARGILA ENCH.ENSECADEIRA,INCL.APILOAMENTO </t>
  </si>
  <si>
    <t xml:space="preserve">2.5.2</t>
  </si>
  <si>
    <t xml:space="preserve">24.03.05</t>
  </si>
  <si>
    <t xml:space="preserve">ESGOTAMENTO CONTINUO AGUA </t>
  </si>
  <si>
    <t xml:space="preserve">TERRAPLENAGEM</t>
  </si>
  <si>
    <t xml:space="preserve">3.1</t>
  </si>
  <si>
    <t xml:space="preserve">CORTE PARA ACERTO DE TALUDES E RAMPAS DE ACESSO</t>
  </si>
  <si>
    <t xml:space="preserve">3.1.1</t>
  </si>
  <si>
    <t xml:space="preserve">3.1.2</t>
  </si>
  <si>
    <t xml:space="preserve">05.10.020</t>
  </si>
  <si>
    <t xml:space="preserve">Transporte de solo de 1ª e 2ª categoria por caminhão até o 2° km</t>
  </si>
  <si>
    <t xml:space="preserve">3.2</t>
  </si>
  <si>
    <t xml:space="preserve">ESCORAMENTO DE VALA</t>
  </si>
  <si>
    <t xml:space="preserve">3.2.1</t>
  </si>
  <si>
    <t xml:space="preserve">08.01.020</t>
  </si>
  <si>
    <t xml:space="preserve">Escoramento de solo contínuo</t>
  </si>
  <si>
    <t xml:space="preserve">3.3</t>
  </si>
  <si>
    <t xml:space="preserve">ATERRO PARA ACERTO DE TALUDES</t>
  </si>
  <si>
    <t xml:space="preserve">3.3.1</t>
  </si>
  <si>
    <t xml:space="preserve">3.3.2</t>
  </si>
  <si>
    <t xml:space="preserve">3.3.3</t>
  </si>
  <si>
    <t xml:space="preserve">22.04.01</t>
  </si>
  <si>
    <t xml:space="preserve">COMPACTACAO DE ATERRO MAIOR/IGUAL 95% PS </t>
  </si>
  <si>
    <t xml:space="preserve">3.3.4</t>
  </si>
  <si>
    <t xml:space="preserve">PROTEÇÃO DE MARGENS</t>
  </si>
  <si>
    <t xml:space="preserve">4.1</t>
  </si>
  <si>
    <t xml:space="preserve">ABERTURA DE VALA</t>
  </si>
  <si>
    <t xml:space="preserve">4.1.1</t>
  </si>
  <si>
    <t xml:space="preserve">22.02.11</t>
  </si>
  <si>
    <t xml:space="preserve">ESCAVAÇÃO OU DESMONTE E CARGA COM EQUIPAMENTO HIDRAULICO (PICÃO) </t>
  </si>
  <si>
    <t xml:space="preserve">4.1.2</t>
  </si>
  <si>
    <t xml:space="preserve">4.2</t>
  </si>
  <si>
    <t xml:space="preserve">EXECUÇÃO DE LASTRO DE RACHÃO</t>
  </si>
  <si>
    <t xml:space="preserve">4.2.1</t>
  </si>
  <si>
    <t xml:space="preserve">23.04.03.04</t>
  </si>
  <si>
    <t xml:space="preserve">SUB-BASE OU BASE DE PEDRA RACHAO, CONF. ET-POO/042 (DERSA) </t>
  </si>
  <si>
    <t xml:space="preserve">4.2.2</t>
  </si>
  <si>
    <t xml:space="preserve">05.10.041</t>
  </si>
  <si>
    <t xml:space="preserve">Transporte de material escavado - rocha</t>
  </si>
  <si>
    <t xml:space="preserve">4.3</t>
  </si>
  <si>
    <t xml:space="preserve">EXECUÇÃO DE GABIÃO CAIXA</t>
  </si>
  <si>
    <t xml:space="preserve">4.3.1</t>
  </si>
  <si>
    <t xml:space="preserve">24.09.04.07</t>
  </si>
  <si>
    <t xml:space="preserve">GABIAO TIPO CAIXA,ZN90/AL10,NBR 8964,H=1,00 M REVEST.POLI.ABRASAO MENOR QUE 12%</t>
  </si>
  <si>
    <t xml:space="preserve">4.4</t>
  </si>
  <si>
    <t xml:space="preserve">EXECUÇÃO DE GABIÃO COLCHÃO</t>
  </si>
  <si>
    <t xml:space="preserve">4.4.1</t>
  </si>
  <si>
    <t xml:space="preserve">24.09.07.03</t>
  </si>
  <si>
    <t xml:space="preserve">GABIAO TP.COLCHAO,ZN90/AL10,NBR 8964,ESP.30CM,REVEST.POLIM.ABRAS.MENOR QUE 12% </t>
  </si>
  <si>
    <t xml:space="preserve">DRENAGEM</t>
  </si>
  <si>
    <t xml:space="preserve">5.1</t>
  </si>
  <si>
    <t xml:space="preserve">DEMOLIÇÃO DE BOCA DE LOBO</t>
  </si>
  <si>
    <t xml:space="preserve">5.1.1</t>
  </si>
  <si>
    <t xml:space="preserve">03.01.020</t>
  </si>
  <si>
    <t xml:space="preserve">Demolição manual de concreto simples</t>
  </si>
  <si>
    <t xml:space="preserve">5.1.2</t>
  </si>
  <si>
    <t xml:space="preserve">5.1.3</t>
  </si>
  <si>
    <t xml:space="preserve">5.2</t>
  </si>
  <si>
    <t xml:space="preserve">DEMOLIÇÃO DE TUBULAÇÃO</t>
  </si>
  <si>
    <t xml:space="preserve">5.2.1</t>
  </si>
  <si>
    <t xml:space="preserve">03.01.210</t>
  </si>
  <si>
    <t xml:space="preserve">Demolição mecanizada de concreto armado, inclusive fragmentação e acomodação do material</t>
  </si>
  <si>
    <t xml:space="preserve">5.2.2</t>
  </si>
  <si>
    <t xml:space="preserve">5.3</t>
  </si>
  <si>
    <t xml:space="preserve">DEMOLIÇÃO DE MURO ALA</t>
  </si>
  <si>
    <t xml:space="preserve">5.3.1</t>
  </si>
  <si>
    <t xml:space="preserve">5.3.2</t>
  </si>
  <si>
    <t xml:space="preserve">5.3.3</t>
  </si>
  <si>
    <t xml:space="preserve">5.4</t>
  </si>
  <si>
    <t xml:space="preserve">5.4.1</t>
  </si>
  <si>
    <t xml:space="preserve">07.02.020</t>
  </si>
  <si>
    <t xml:space="preserve">Escavação mecanizada de valas ou cavas com profundidade de até 2 m</t>
  </si>
  <si>
    <t xml:space="preserve">5.5</t>
  </si>
  <si>
    <t xml:space="preserve">5.5.1</t>
  </si>
  <si>
    <t xml:space="preserve">5.6</t>
  </si>
  <si>
    <t xml:space="preserve">PREPARO DE FUNDO DE VALA</t>
  </si>
  <si>
    <t xml:space="preserve">5.6.1</t>
  </si>
  <si>
    <t xml:space="preserve">11.18.040</t>
  </si>
  <si>
    <t xml:space="preserve">Lastro de pedra britada</t>
  </si>
  <si>
    <t xml:space="preserve">5.7</t>
  </si>
  <si>
    <t xml:space="preserve">FORNECIMENTO E ASSENTAMENTO DE TUBOS</t>
  </si>
  <si>
    <t xml:space="preserve">5.7.1</t>
  </si>
  <si>
    <t xml:space="preserve">46.12.300</t>
  </si>
  <si>
    <t xml:space="preserve">Tubo de concreto (PA-2), DN= 500mm</t>
  </si>
  <si>
    <t xml:space="preserve">M</t>
  </si>
  <si>
    <t xml:space="preserve">5.7.2</t>
  </si>
  <si>
    <t xml:space="preserve">46.12.150</t>
  </si>
  <si>
    <t xml:space="preserve">Tubo de concreto (PA-2), DN= 600mm</t>
  </si>
  <si>
    <t xml:space="preserve">5.8</t>
  </si>
  <si>
    <t xml:space="preserve">REATERRO DE VALAS</t>
  </si>
  <si>
    <t xml:space="preserve">5.8.1</t>
  </si>
  <si>
    <t xml:space="preserve">07.11.020</t>
  </si>
  <si>
    <t xml:space="preserve">Reaterro compactado mecanizado de vala ou cava com compactador</t>
  </si>
  <si>
    <t xml:space="preserve">5.8.2</t>
  </si>
  <si>
    <t xml:space="preserve">5.8.3</t>
  </si>
  <si>
    <t xml:space="preserve">5.9</t>
  </si>
  <si>
    <t xml:space="preserve">EXECUÇÃO DE POÇO DE VISITA</t>
  </si>
  <si>
    <t xml:space="preserve">5.9.1</t>
  </si>
  <si>
    <t xml:space="preserve">49.12.110</t>
  </si>
  <si>
    <t xml:space="preserve">Poço de visita de 1,60 x 1,60 x 1,60 m - tipo PMSP</t>
  </si>
  <si>
    <t xml:space="preserve">UN</t>
  </si>
  <si>
    <t xml:space="preserve">5.9.2</t>
  </si>
  <si>
    <t xml:space="preserve">49.12.120</t>
  </si>
  <si>
    <t xml:space="preserve">Chaminé para poço de visita tipo PMSP em alvenaria, diâmetro interno 70 cm - pescoço</t>
  </si>
  <si>
    <t xml:space="preserve">5.9.3</t>
  </si>
  <si>
    <t xml:space="preserve">49.06.400</t>
  </si>
  <si>
    <t xml:space="preserve">Tampão em ferro fundido, diâmetro de 600 mm, classe B 125 (ruptura &gt; 125 kN)</t>
  </si>
  <si>
    <t xml:space="preserve">5.9.4</t>
  </si>
  <si>
    <t xml:space="preserve">54.04.030</t>
  </si>
  <si>
    <t xml:space="preserve">Pavimentação em paralelepípedo, sem rejunte</t>
  </si>
  <si>
    <t xml:space="preserve">5.9.5</t>
  </si>
  <si>
    <t xml:space="preserve">54.04.050</t>
  </si>
  <si>
    <t xml:space="preserve">Rejuntamento de paralelepípedo com argamassa de cimento e areia 1:3</t>
  </si>
  <si>
    <t xml:space="preserve">5.10</t>
  </si>
  <si>
    <t xml:space="preserve">EXECUÇÃO DE BOCA DE LOBO</t>
  </si>
  <si>
    <t xml:space="preserve">5.10.1</t>
  </si>
  <si>
    <t xml:space="preserve">CPU-01</t>
  </si>
  <si>
    <t xml:space="preserve">COMPOSIÇÃO</t>
  </si>
  <si>
    <t xml:space="preserve">BOCA DE LEÃO DUPLA COM GRELHA ARTICULADA DE FOFO</t>
  </si>
  <si>
    <t xml:space="preserve">GUIAS E SARJETAS</t>
  </si>
  <si>
    <t xml:space="preserve">6.1</t>
  </si>
  <si>
    <t xml:space="preserve">DEMOLIÇÃO DE GUIAS E SARJETAS</t>
  </si>
  <si>
    <t xml:space="preserve">6.1.1</t>
  </si>
  <si>
    <t xml:space="preserve">03.01.270</t>
  </si>
  <si>
    <t xml:space="preserve">Demolição mecanizada de sarjeta ou sarjetão, inclusive fragmentação e acomodação do material</t>
  </si>
  <si>
    <t xml:space="preserve">6.1.2</t>
  </si>
  <si>
    <t xml:space="preserve">6.2</t>
  </si>
  <si>
    <t xml:space="preserve">EXECUÇÃO DE GUIAS E SARJETAS</t>
  </si>
  <si>
    <t xml:space="preserve">6.2.1</t>
  </si>
  <si>
    <t xml:space="preserve">54.01.010</t>
  </si>
  <si>
    <t xml:space="preserve">Regularização e compactação mecanizada de superfície, sem controle do proctor normal</t>
  </si>
  <si>
    <t xml:space="preserve">6.2.2</t>
  </si>
  <si>
    <t xml:space="preserve">6.2.3</t>
  </si>
  <si>
    <t xml:space="preserve">54.06.151</t>
  </si>
  <si>
    <t xml:space="preserve">Execução de perfil extrusado no local, sem concreto</t>
  </si>
  <si>
    <t xml:space="preserve">6.2.4</t>
  </si>
  <si>
    <t xml:space="preserve">11.01.100</t>
  </si>
  <si>
    <t xml:space="preserve">Concreto usinado, fck = 20 MPa</t>
  </si>
  <si>
    <t xml:space="preserve">PAVIMENTAÇÃO</t>
  </si>
  <si>
    <t xml:space="preserve">7.1</t>
  </si>
  <si>
    <t xml:space="preserve">REGULARIZAÇÃO E COMPACTAÇÃO DO SUBLEITO</t>
  </si>
  <si>
    <t xml:space="preserve">7.1.1</t>
  </si>
  <si>
    <t xml:space="preserve">54.01.050</t>
  </si>
  <si>
    <t xml:space="preserve">Compactação do subleito mínimo de 95% do PN</t>
  </si>
  <si>
    <t xml:space="preserve">7.2</t>
  </si>
  <si>
    <t xml:space="preserve">EXECUÇÃO DE REFORÇO DO SUBLEITO</t>
  </si>
  <si>
    <t xml:space="preserve">7.2.1</t>
  </si>
  <si>
    <t xml:space="preserve">SIURB</t>
  </si>
  <si>
    <t xml:space="preserve">REFORÇO DE SUB-LEITO/SUB-BASE DE SOLO MELHORADO COM CAL 6,0% EM PESO</t>
  </si>
  <si>
    <t xml:space="preserve">7.2.2</t>
  </si>
  <si>
    <t xml:space="preserve">7.2.3</t>
  </si>
  <si>
    <t xml:space="preserve">7.2.4</t>
  </si>
  <si>
    <t xml:space="preserve">SINAPI</t>
  </si>
  <si>
    <t xml:space="preserve">ARGILA OU BARRO PARA ATERRO/REATERRO (RETIRADO NA JAZIDA, SEM TRANSPORTE)</t>
  </si>
  <si>
    <t xml:space="preserve">7.3</t>
  </si>
  <si>
    <t xml:space="preserve">EXECUÇÃO DE SUB-BASE</t>
  </si>
  <si>
    <t xml:space="preserve">7.3.1</t>
  </si>
  <si>
    <t xml:space="preserve">23.04.02.05.02</t>
  </si>
  <si>
    <t xml:space="preserve">SUB BASE OU BASE DE SOLO BRITA 50% BRITA COM TRANSP.JAZIDA ATE LOCAL APLICAÇÃO </t>
  </si>
  <si>
    <t xml:space="preserve">7.3.2</t>
  </si>
  <si>
    <t xml:space="preserve">7.3.3</t>
  </si>
  <si>
    <t xml:space="preserve">7.4</t>
  </si>
  <si>
    <t xml:space="preserve">EXECUÇÃO DE BASE</t>
  </si>
  <si>
    <t xml:space="preserve">7.4.1</t>
  </si>
  <si>
    <t xml:space="preserve">54.01.210</t>
  </si>
  <si>
    <t xml:space="preserve">Base de brita graduada</t>
  </si>
  <si>
    <t xml:space="preserve">7.4.2</t>
  </si>
  <si>
    <t xml:space="preserve">7.5</t>
  </si>
  <si>
    <t xml:space="preserve">IMPRIMAÇÃO IMPERMEABILIZANTE</t>
  </si>
  <si>
    <t xml:space="preserve">7.5.1</t>
  </si>
  <si>
    <t xml:space="preserve">23.05.01</t>
  </si>
  <si>
    <t xml:space="preserve">IMPRIMADURA BETUMINOSA IMPERMEABILIZANTE </t>
  </si>
  <si>
    <t xml:space="preserve">7.6</t>
  </si>
  <si>
    <t xml:space="preserve">PINTURA DE LIGAÇÃO</t>
  </si>
  <si>
    <t xml:space="preserve">7.6.1</t>
  </si>
  <si>
    <t xml:space="preserve">23.05.02</t>
  </si>
  <si>
    <t xml:space="preserve">IMPRIMADURA BETUMINOSA LIGANTE </t>
  </si>
  <si>
    <t xml:space="preserve">7.7</t>
  </si>
  <si>
    <t xml:space="preserve">EXECUÇÃO DE CAMADA DE ROLAMENTO</t>
  </si>
  <si>
    <t xml:space="preserve">7.7.1</t>
  </si>
  <si>
    <t xml:space="preserve">23.52.02.05</t>
  </si>
  <si>
    <t xml:space="preserve">CONCRETO ASFALTICO USINADO A QUENTE - FAIXA DER 12,5 </t>
  </si>
  <si>
    <t xml:space="preserve">LAJE DE APROXIMAÇÃO DA PONTE</t>
  </si>
  <si>
    <t xml:space="preserve">8.1</t>
  </si>
  <si>
    <t xml:space="preserve">RECONSTRUÇÃO DA LAJE DE APROXIMAÇÃO</t>
  </si>
  <si>
    <t xml:space="preserve">8.1.1</t>
  </si>
  <si>
    <t xml:space="preserve">32.20.066</t>
  </si>
  <si>
    <t xml:space="preserve">Lona plástica em polietileno, 150 micras, para camada separadora de piso/pavimento</t>
  </si>
  <si>
    <t xml:space="preserve">8.1.2</t>
  </si>
  <si>
    <t xml:space="preserve">01.23.221</t>
  </si>
  <si>
    <t xml:space="preserve">Furação para até 10mm x 100mm em concreto armado, inclusive colagem de armadura (para até 8mm)</t>
  </si>
  <si>
    <t xml:space="preserve">8.1.3</t>
  </si>
  <si>
    <t xml:space="preserve">24.06.02</t>
  </si>
  <si>
    <t xml:space="preserve">BARRA DE ACO CA-50 </t>
  </si>
  <si>
    <t xml:space="preserve">kg</t>
  </si>
  <si>
    <t xml:space="preserve">8.1.4</t>
  </si>
  <si>
    <t xml:space="preserve">25.09.06</t>
  </si>
  <si>
    <t xml:space="preserve">CONCRETO FCK 30 MPA </t>
  </si>
  <si>
    <t xml:space="preserve">8.1.5</t>
  </si>
  <si>
    <t xml:space="preserve">09.01.020</t>
  </si>
  <si>
    <t xml:space="preserve">Forma em madeira comum para fundação</t>
  </si>
  <si>
    <t xml:space="preserve">CALÇADAS</t>
  </si>
  <si>
    <t xml:space="preserve">9.1</t>
  </si>
  <si>
    <t xml:space="preserve">EXECUÇÃO DE CALÇADA CONCRETADA</t>
  </si>
  <si>
    <t xml:space="preserve">9.1.1</t>
  </si>
  <si>
    <t xml:space="preserve">9.1.2</t>
  </si>
  <si>
    <t xml:space="preserve">9.1.3</t>
  </si>
  <si>
    <t xml:space="preserve">17.05.100</t>
  </si>
  <si>
    <t xml:space="preserve">Piso com requadro em concreto simples com controle de fck= 25 MPa</t>
  </si>
  <si>
    <t xml:space="preserve">9.1.4</t>
  </si>
  <si>
    <t xml:space="preserve">11.20.050</t>
  </si>
  <si>
    <t xml:space="preserve">Corte de junta de dilatação, com serra de disco diamantado para pisos</t>
  </si>
  <si>
    <t xml:space="preserve">9.2</t>
  </si>
  <si>
    <t xml:space="preserve">EXECUÇÃO DE RAMPA DE ACESSIBILIDADE</t>
  </si>
  <si>
    <t xml:space="preserve">9.2.1</t>
  </si>
  <si>
    <t xml:space="preserve">30.04.034</t>
  </si>
  <si>
    <t xml:space="preserve">Piso em ladrilho hidráulico podotátil várias cores, assentado com argamassa mista</t>
  </si>
  <si>
    <t xml:space="preserve">SINALIZAÇÃO DE TRÂNSITO</t>
  </si>
  <si>
    <t xml:space="preserve">10.1</t>
  </si>
  <si>
    <t xml:space="preserve">SINALIZAÇÃO HORIZONTAL</t>
  </si>
  <si>
    <t xml:space="preserve">10.1.1</t>
  </si>
  <si>
    <t xml:space="preserve">70.02.022</t>
  </si>
  <si>
    <t xml:space="preserve">Sinalização horizontal em tinta a base de resina acrílica emulsionada em água</t>
  </si>
  <si>
    <t xml:space="preserve">SERVIÇOS COMPLEMENTARES</t>
  </si>
  <si>
    <t xml:space="preserve">11.1</t>
  </si>
  <si>
    <t xml:space="preserve">PLANTIO DE GRAMA</t>
  </si>
  <si>
    <t xml:space="preserve">11.1.1</t>
  </si>
  <si>
    <t xml:space="preserve">34.02.020</t>
  </si>
  <si>
    <t xml:space="preserve">Plantio de grama batatais em placas (praças e áreas abertas)</t>
  </si>
  <si>
    <t xml:space="preserve">                MUNICÍPIO DE SANTA BÁRBARA D'OESTE - SP</t>
  </si>
  <si>
    <t xml:space="preserve">                         SECRETARIA MUNICIPAL DE OBRAS E SERVIÇOS</t>
  </si>
  <si>
    <t xml:space="preserve">CRONOGRAMA FÍSICO-FINANCEIRO</t>
  </si>
  <si>
    <t xml:space="preserve">ETAPA</t>
  </si>
  <si>
    <t xml:space="preserve">SEMANA</t>
  </si>
  <si>
    <t xml:space="preserve">CUSTO TOTAL ETAPA</t>
  </si>
  <si>
    <t xml:space="preserve">CUSTO TOTAL ACUMULADO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</si>
</sst>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d/m/yyyy"/>
    <numFmt numFmtId="166" formatCode="0%"/>
    <numFmt numFmtId="167" formatCode="0.00%"/>
    <numFmt numFmtId="168" formatCode="_-&quot;R$ &quot;* #,##0.00_-;&quot;-R$ &quot;* #,##0.00_-;_-&quot;R$ &quot;* \-??_-;_-@_-"/>
    <numFmt numFmtId="169" formatCode="0.00_ "/>
    <numFmt numFmtId="170" formatCode="&quot;R$ &quot;#,##0.00_);[RED]&quot;(R$ &quot;#,###.00\)"/>
    <numFmt numFmtId="171" formatCode="_-&quot;R$ &quot;* #,##0.0000_-;&quot;-R$ &quot;* #,##0.0000_-;_-&quot;R$ &quot;* \-??.00_-;_-@_-"/>
  </numFmts>
  <fonts count="17">
    <font>
      <sz val="11"/>
      <color theme="1"/>
      <name val="Calibri"/>
      <family val="0"/>
      <charset val="13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theme="1"/>
      <name val="Calibri"/>
      <family val="0"/>
      <charset val="134"/>
    </font>
    <font>
      <b val="true"/>
      <sz val="20"/>
      <color theme="1"/>
      <name val="Calibri"/>
      <family val="0"/>
      <charset val="134"/>
    </font>
    <font>
      <b val="true"/>
      <sz val="12"/>
      <color theme="1"/>
      <name val="Calibri"/>
      <family val="0"/>
      <charset val="134"/>
    </font>
    <font>
      <b val="true"/>
      <sz val="12"/>
      <name val="Calibri"/>
      <family val="0"/>
      <charset val="134"/>
    </font>
    <font>
      <b val="true"/>
      <sz val="9"/>
      <name val="Calibri"/>
      <family val="0"/>
      <charset val="134"/>
    </font>
    <font>
      <b val="true"/>
      <sz val="9"/>
      <color theme="1"/>
      <name val="Calibri"/>
      <family val="2"/>
      <charset val="1"/>
    </font>
    <font>
      <b val="true"/>
      <sz val="9"/>
      <name val="Calibri"/>
      <family val="2"/>
      <charset val="1"/>
    </font>
    <font>
      <b val="true"/>
      <sz val="9"/>
      <color theme="1"/>
      <name val="Calibri"/>
      <family val="0"/>
      <charset val="134"/>
    </font>
    <font>
      <b val="true"/>
      <sz val="8"/>
      <color theme="1"/>
      <name val="Calibri"/>
      <family val="2"/>
      <charset val="1"/>
    </font>
    <font>
      <sz val="8"/>
      <color theme="1"/>
      <name val="Calibri"/>
      <family val="2"/>
      <charset val="1"/>
    </font>
    <font>
      <b val="true"/>
      <sz val="8"/>
      <color theme="1"/>
      <name val="Calibri"/>
      <family val="0"/>
      <charset val="134"/>
    </font>
    <font>
      <b val="true"/>
      <sz val="11"/>
      <name val="Calibri"/>
      <family val="0"/>
      <charset val="134"/>
    </font>
    <font>
      <sz val="9"/>
      <color rgb="FFCBFFD1"/>
      <name val="Calibri"/>
      <family val="0"/>
      <charset val="134"/>
    </font>
  </fonts>
  <fills count="12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rgb="FFD9D9D9"/>
        <bgColor rgb="FFBDD7EE"/>
      </patternFill>
    </fill>
    <fill>
      <patternFill patternType="solid">
        <fgColor rgb="FFF2F2F2"/>
        <bgColor rgb="FFEDEDED"/>
      </patternFill>
    </fill>
    <fill>
      <patternFill patternType="solid">
        <fgColor theme="7" tint="0.5999"/>
        <bgColor rgb="FFFFE2A9"/>
      </patternFill>
    </fill>
    <fill>
      <patternFill patternType="solid">
        <fgColor theme="4" tint="0.5999"/>
        <bgColor rgb="FFD9D9D9"/>
      </patternFill>
    </fill>
    <fill>
      <patternFill patternType="solid">
        <fgColor rgb="FFACB9CA"/>
        <bgColor rgb="FFBDD7EE"/>
      </patternFill>
    </fill>
    <fill>
      <patternFill patternType="solid">
        <fgColor rgb="FFEDEDED"/>
        <bgColor rgb="FFF2F2F2"/>
      </patternFill>
    </fill>
    <fill>
      <patternFill patternType="solid">
        <fgColor theme="7" tint="0.7999"/>
        <bgColor rgb="FFF2F2F2"/>
      </patternFill>
    </fill>
    <fill>
      <patternFill patternType="solid">
        <fgColor rgb="FFFFE2A9"/>
        <bgColor rgb="FFFFE699"/>
      </patternFill>
    </fill>
    <fill>
      <patternFill patternType="solid">
        <fgColor rgb="FFCBFFD1"/>
        <bgColor rgb="FFEDEDED"/>
      </patternFill>
    </fill>
  </fills>
  <borders count="3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hair"/>
      <top style="thin"/>
      <bottom style="hair"/>
      <diagonal/>
    </border>
    <border diagonalUp="false" diagonalDown="false">
      <left style="hair"/>
      <right style="thin"/>
      <top style="thin"/>
      <bottom style="hair"/>
      <diagonal/>
    </border>
    <border diagonalUp="false" diagonalDown="false">
      <left style="thin"/>
      <right/>
      <top style="thin"/>
      <bottom style="hair"/>
      <diagonal/>
    </border>
    <border diagonalUp="false" diagonalDown="false">
      <left style="thin"/>
      <right style="hair"/>
      <top style="hair"/>
      <bottom/>
      <diagonal/>
    </border>
    <border diagonalUp="false" diagonalDown="false">
      <left style="hair"/>
      <right style="thin"/>
      <top style="hair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hair"/>
      <right style="thin"/>
      <top style="hair"/>
      <bottom style="thin"/>
      <diagonal/>
    </border>
    <border diagonalUp="false" diagonalDown="false">
      <left style="thin"/>
      <right style="hair"/>
      <top/>
      <bottom style="thin"/>
      <diagonal/>
    </border>
    <border diagonalUp="false" diagonalDown="false">
      <left style="hair"/>
      <right style="thin"/>
      <top/>
      <bottom style="thin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 style="hair"/>
      <right style="thin"/>
      <top style="thin"/>
      <bottom style="thin"/>
      <diagonal/>
    </border>
    <border diagonalUp="false" diagonalDown="false">
      <left style="hair"/>
      <right style="hair"/>
      <top style="thin"/>
      <bottom style="thin"/>
      <diagonal/>
    </border>
    <border diagonalUp="false" diagonalDown="false">
      <left style="hair"/>
      <right/>
      <top style="thin"/>
      <bottom style="thin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 style="thin"/>
      <right style="hair"/>
      <top/>
      <bottom style="hair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/>
      <top/>
      <bottom style="hair"/>
      <diagonal/>
    </border>
    <border diagonalUp="false" diagonalDown="false">
      <left style="hair"/>
      <right style="thin"/>
      <top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hair"/>
      <right style="hair"/>
      <top style="thin"/>
      <bottom style="hair"/>
      <diagonal/>
    </border>
    <border diagonalUp="false" diagonalDown="false">
      <left style="thin"/>
      <right style="thin"/>
      <top style="hair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4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4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9" fillId="5" borderId="3" xfId="19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8" fillId="3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4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4" fillId="0" borderId="8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4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9" fillId="6" borderId="1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10" fillId="3" borderId="1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5" borderId="1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4" fillId="2" borderId="0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3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1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7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7" borderId="1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7" borderId="1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7" borderId="1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11" fillId="7" borderId="19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11" fillId="7" borderId="20" xfId="19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8" fontId="11" fillId="7" borderId="18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11" fillId="7" borderId="19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11" fillId="7" borderId="2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1" fillId="8" borderId="2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8" borderId="2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8" borderId="2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8" borderId="2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11" fillId="8" borderId="2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11" fillId="8" borderId="24" xfId="19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8" fontId="11" fillId="8" borderId="2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11" fillId="8" borderId="23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8" fontId="11" fillId="8" borderId="2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2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2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2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2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4" fillId="0" borderId="2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4" fillId="0" borderId="24" xfId="19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8" fontId="4" fillId="0" borderId="2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4" fillId="0" borderId="2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4" fillId="0" borderId="2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4" fillId="9" borderId="2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4" fillId="9" borderId="2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4" fillId="9" borderId="2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14" fillId="8" borderId="23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1" fillId="7" borderId="2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7" borderId="2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7" borderId="2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7" borderId="2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11" fillId="7" borderId="2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11" fillId="7" borderId="24" xfId="19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8" fontId="11" fillId="7" borderId="2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11" fillId="7" borderId="2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2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4" fillId="0" borderId="2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2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2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2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0" fontId="4" fillId="0" borderId="0" xfId="1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2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4" fillId="0" borderId="2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3" borderId="27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3" borderId="28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3" borderId="28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8" fontId="11" fillId="3" borderId="2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11" fillId="10" borderId="2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4" fillId="2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1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2" borderId="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3" borderId="1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9" fillId="5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7" borderId="1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7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7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7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3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3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8" borderId="1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" fillId="8" borderId="2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6" fillId="11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11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8" borderId="2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" fillId="8" borderId="2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11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8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" fillId="8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11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11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1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8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3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3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7" borderId="3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8" fillId="7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7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7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8" fillId="4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CB9CA"/>
      <rgbColor rgb="FF808080"/>
      <rgbColor rgb="FF9999FF"/>
      <rgbColor rgb="FF993366"/>
      <rgbColor rgb="FFFFF2CC"/>
      <rgbColor rgb="FFF2F2F2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DEDED"/>
      <rgbColor rgb="FFCBFFD1"/>
      <rgbColor rgb="FFFFE699"/>
      <rgbColor rgb="FFD9D9D9"/>
      <rgbColor rgb="FFFF99CC"/>
      <rgbColor rgb="FFCC99FF"/>
      <rgbColor rgb="FFFFE2A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200160</xdr:colOff>
      <xdr:row>0</xdr:row>
      <xdr:rowOff>64800</xdr:rowOff>
    </xdr:from>
    <xdr:to>
      <xdr:col>1</xdr:col>
      <xdr:colOff>282240</xdr:colOff>
      <xdr:row>1</xdr:row>
      <xdr:rowOff>221760</xdr:rowOff>
    </xdr:to>
    <xdr:pic>
      <xdr:nvPicPr>
        <xdr:cNvPr id="1" name="Imagem 1" descr="brasao"/>
        <xdr:cNvPicPr/>
      </xdr:nvPicPr>
      <xdr:blipFill>
        <a:blip r:embed="rId1"/>
        <a:stretch/>
      </xdr:blipFill>
      <xdr:spPr>
        <a:xfrm>
          <a:off x="200160" y="64800"/>
          <a:ext cx="555120" cy="5857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200160</xdr:colOff>
      <xdr:row>0</xdr:row>
      <xdr:rowOff>64800</xdr:rowOff>
    </xdr:from>
    <xdr:to>
      <xdr:col>0</xdr:col>
      <xdr:colOff>730080</xdr:colOff>
      <xdr:row>1</xdr:row>
      <xdr:rowOff>221760</xdr:rowOff>
    </xdr:to>
    <xdr:pic>
      <xdr:nvPicPr>
        <xdr:cNvPr id="2" name="Imagem 1" descr="brasao"/>
        <xdr:cNvPicPr/>
      </xdr:nvPicPr>
      <xdr:blipFill>
        <a:blip r:embed="rId1"/>
        <a:stretch/>
      </xdr:blipFill>
      <xdr:spPr>
        <a:xfrm>
          <a:off x="200160" y="64800"/>
          <a:ext cx="529920" cy="5857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14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6" activeCellId="0" sqref="M6"/>
    </sheetView>
  </sheetViews>
  <sheetFormatPr defaultColWidth="9.1484375" defaultRowHeight="19.5" customHeight="true" zeroHeight="false" outlineLevelRow="0" outlineLevelCol="0"/>
  <cols>
    <col collapsed="false" customWidth="true" hidden="false" outlineLevel="0" max="1" min="1" style="1" width="6.71"/>
    <col collapsed="false" customWidth="true" hidden="false" outlineLevel="0" max="2" min="2" style="1" width="11.71"/>
    <col collapsed="false" customWidth="true" hidden="false" outlineLevel="0" max="3" min="3" style="1" width="10.29"/>
    <col collapsed="false" customWidth="true" hidden="false" outlineLevel="0" max="4" min="4" style="1" width="50.71"/>
    <col collapsed="false" customWidth="true" hidden="false" outlineLevel="0" max="5" min="5" style="1" width="6.71"/>
    <col collapsed="false" customWidth="true" hidden="false" outlineLevel="0" max="7" min="6" style="1" width="8.71"/>
    <col collapsed="false" customWidth="true" hidden="false" outlineLevel="0" max="9" min="8" style="1" width="10.71"/>
    <col collapsed="false" customWidth="true" hidden="false" outlineLevel="0" max="10" min="10" style="1" width="14.71"/>
    <col collapsed="false" customWidth="true" hidden="false" outlineLevel="0" max="12" min="11" style="1" width="10.71"/>
    <col collapsed="false" customWidth="true" hidden="false" outlineLevel="0" max="13" min="13" style="1" width="14.71"/>
    <col collapsed="false" customWidth="false" hidden="false" outlineLevel="0" max="14" min="14" style="2" width="9.14"/>
    <col collapsed="false" customWidth="true" hidden="false" outlineLevel="0" max="15" min="15" style="2" width="24.14"/>
    <col collapsed="false" customWidth="false" hidden="false" outlineLevel="0" max="16384" min="16" style="2" width="9.14"/>
  </cols>
  <sheetData>
    <row r="1" s="7" customFormat="true" ht="33.75" hidden="false" customHeight="true" outlineLevel="0" collapsed="false">
      <c r="A1" s="3"/>
      <c r="B1" s="4" t="s">
        <v>0</v>
      </c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6"/>
    </row>
    <row r="2" s="7" customFormat="true" ht="19.5" hidden="false" customHeight="true" outlineLevel="0" collapsed="false">
      <c r="A2" s="3"/>
      <c r="B2" s="8" t="s">
        <v>1</v>
      </c>
      <c r="C2" s="5"/>
      <c r="D2" s="3"/>
      <c r="E2" s="3"/>
      <c r="F2" s="3"/>
      <c r="G2" s="3"/>
      <c r="H2" s="3"/>
      <c r="I2" s="3"/>
      <c r="J2" s="3"/>
      <c r="K2" s="3"/>
      <c r="L2" s="3"/>
      <c r="M2" s="3"/>
      <c r="N2" s="6"/>
    </row>
    <row r="3" s="7" customFormat="true" ht="9.75" hidden="false" customHeight="true" outlineLevel="0" collapsed="false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2"/>
    </row>
    <row r="4" s="10" customFormat="true" ht="24.75" hidden="false" customHeight="true" outlineLevel="0" collapsed="false">
      <c r="A4" s="9" t="s">
        <v>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customFormat="false" ht="9.75" hidden="false" customHeight="true" outlineLevel="0" collapsed="false"/>
    <row r="6" customFormat="false" ht="19.5" hidden="false" customHeight="true" outlineLevel="0" collapsed="false">
      <c r="A6" s="11" t="s">
        <v>3</v>
      </c>
      <c r="B6" s="11"/>
      <c r="C6" s="12" t="s">
        <v>4</v>
      </c>
      <c r="D6" s="12"/>
      <c r="E6" s="12"/>
      <c r="F6" s="12"/>
      <c r="H6" s="13" t="s">
        <v>5</v>
      </c>
      <c r="I6" s="14" t="n">
        <v>46078</v>
      </c>
      <c r="K6" s="15" t="s">
        <v>6</v>
      </c>
      <c r="L6" s="15"/>
      <c r="M6" s="16"/>
    </row>
    <row r="7" customFormat="false" ht="19.5" hidden="false" customHeight="true" outlineLevel="0" collapsed="false">
      <c r="A7" s="17" t="s">
        <v>7</v>
      </c>
      <c r="B7" s="17"/>
      <c r="C7" s="18" t="s">
        <v>8</v>
      </c>
      <c r="D7" s="18"/>
      <c r="E7" s="18"/>
      <c r="F7" s="18"/>
      <c r="H7" s="19" t="s">
        <v>9</v>
      </c>
      <c r="I7" s="20" t="n">
        <v>0.228</v>
      </c>
      <c r="K7" s="21" t="s">
        <v>10</v>
      </c>
      <c r="L7" s="21"/>
      <c r="M7" s="22" t="n">
        <f aca="false">$M$144</f>
        <v>0</v>
      </c>
      <c r="O7" s="23"/>
    </row>
    <row r="8" customFormat="false" ht="19.5" hidden="false" customHeight="true" outlineLevel="0" collapsed="false">
      <c r="A8" s="24" t="s">
        <v>11</v>
      </c>
      <c r="B8" s="24"/>
      <c r="C8" s="25"/>
      <c r="D8" s="25"/>
      <c r="E8" s="25"/>
      <c r="F8" s="25"/>
      <c r="M8" s="26"/>
    </row>
    <row r="9" customFormat="false" ht="9.75" hidden="false" customHeight="true" outlineLevel="0" collapsed="false"/>
    <row r="10" customFormat="false" ht="19.5" hidden="false" customHeight="true" outlineLevel="0" collapsed="false">
      <c r="A10" s="27" t="s">
        <v>12</v>
      </c>
      <c r="B10" s="28" t="s">
        <v>13</v>
      </c>
      <c r="C10" s="28" t="s">
        <v>14</v>
      </c>
      <c r="D10" s="28" t="s">
        <v>15</v>
      </c>
      <c r="E10" s="28" t="s">
        <v>16</v>
      </c>
      <c r="F10" s="28" t="s">
        <v>17</v>
      </c>
      <c r="G10" s="29" t="s">
        <v>18</v>
      </c>
      <c r="H10" s="30" t="s">
        <v>19</v>
      </c>
      <c r="I10" s="30"/>
      <c r="J10" s="30"/>
      <c r="K10" s="30" t="s">
        <v>20</v>
      </c>
      <c r="L10" s="30"/>
      <c r="M10" s="30"/>
    </row>
    <row r="11" customFormat="false" ht="19.5" hidden="false" customHeight="true" outlineLevel="0" collapsed="false">
      <c r="A11" s="27"/>
      <c r="B11" s="28"/>
      <c r="C11" s="28"/>
      <c r="D11" s="28"/>
      <c r="E11" s="28"/>
      <c r="F11" s="28"/>
      <c r="G11" s="29"/>
      <c r="H11" s="31" t="s">
        <v>21</v>
      </c>
      <c r="I11" s="32" t="s">
        <v>22</v>
      </c>
      <c r="J11" s="33" t="s">
        <v>23</v>
      </c>
      <c r="K11" s="31" t="s">
        <v>21</v>
      </c>
      <c r="L11" s="32" t="s">
        <v>22</v>
      </c>
      <c r="M11" s="33" t="s">
        <v>23</v>
      </c>
      <c r="O11" s="23"/>
    </row>
    <row r="12" customFormat="false" ht="24.75" hidden="false" customHeight="true" outlineLevel="0" collapsed="false">
      <c r="A12" s="34" t="n">
        <v>1</v>
      </c>
      <c r="B12" s="35"/>
      <c r="C12" s="36"/>
      <c r="D12" s="37" t="s">
        <v>24</v>
      </c>
      <c r="E12" s="36"/>
      <c r="F12" s="38"/>
      <c r="G12" s="39"/>
      <c r="H12" s="40"/>
      <c r="I12" s="41"/>
      <c r="J12" s="42" t="n">
        <f aca="false">SUBTOTAL(9,J13:J19)</f>
        <v>30151.1</v>
      </c>
      <c r="K12" s="40"/>
      <c r="L12" s="41"/>
      <c r="M12" s="42" t="n">
        <f aca="false">SUBTOTAL(9,M13:M19)</f>
        <v>0</v>
      </c>
      <c r="O12" s="23"/>
    </row>
    <row r="13" customFormat="false" ht="24.75" hidden="false" customHeight="true" outlineLevel="0" collapsed="false">
      <c r="A13" s="43" t="s">
        <v>25</v>
      </c>
      <c r="B13" s="44"/>
      <c r="C13" s="45"/>
      <c r="D13" s="46" t="s">
        <v>26</v>
      </c>
      <c r="E13" s="45"/>
      <c r="F13" s="47"/>
      <c r="G13" s="48"/>
      <c r="H13" s="49"/>
      <c r="I13" s="50"/>
      <c r="J13" s="51" t="n">
        <f aca="false">SUBTOTAL(9,J14)</f>
        <v>6814.74</v>
      </c>
      <c r="K13" s="49"/>
      <c r="L13" s="50"/>
      <c r="M13" s="51" t="n">
        <f aca="false">SUBTOTAL(9,M14)</f>
        <v>0</v>
      </c>
      <c r="O13" s="23"/>
    </row>
    <row r="14" customFormat="false" ht="24.75" hidden="false" customHeight="true" outlineLevel="0" collapsed="false">
      <c r="A14" s="52" t="s">
        <v>27</v>
      </c>
      <c r="B14" s="53" t="s">
        <v>28</v>
      </c>
      <c r="C14" s="54" t="s">
        <v>29</v>
      </c>
      <c r="D14" s="55" t="s">
        <v>30</v>
      </c>
      <c r="E14" s="54" t="s">
        <v>31</v>
      </c>
      <c r="F14" s="56" t="n">
        <v>6</v>
      </c>
      <c r="G14" s="57" t="n">
        <f aca="false">IF(C14="DER",0.35,$I$7)</f>
        <v>0.228</v>
      </c>
      <c r="H14" s="58" t="n">
        <v>924.91</v>
      </c>
      <c r="I14" s="59" t="n">
        <f aca="false">ROUND(H14*(1+$G14),2)</f>
        <v>1135.79</v>
      </c>
      <c r="J14" s="60" t="n">
        <f aca="false">ROUND(ROUND($F14,2)*ROUND(I14,2),2)</f>
        <v>6814.74</v>
      </c>
      <c r="K14" s="61" t="n">
        <f aca="false">IF($M$6=0,0,L14/(1+$G14))</f>
        <v>0</v>
      </c>
      <c r="L14" s="62" t="n">
        <f aca="false">IF($M$6=0,0,ROUND(I14*(1-$M$6),2))</f>
        <v>0</v>
      </c>
      <c r="M14" s="63" t="n">
        <f aca="false">ROUND(ROUND($F14,2)*ROUND(L14,2),2)</f>
        <v>0</v>
      </c>
    </row>
    <row r="15" customFormat="false" ht="24.75" hidden="false" customHeight="true" outlineLevel="0" collapsed="false">
      <c r="A15" s="43" t="s">
        <v>32</v>
      </c>
      <c r="B15" s="44"/>
      <c r="C15" s="45"/>
      <c r="D15" s="46" t="s">
        <v>33</v>
      </c>
      <c r="E15" s="45"/>
      <c r="F15" s="47"/>
      <c r="G15" s="48"/>
      <c r="H15" s="49"/>
      <c r="I15" s="64"/>
      <c r="J15" s="51" t="n">
        <f aca="false">SUBTOTAL(9,J16:J17)</f>
        <v>16435.92</v>
      </c>
      <c r="K15" s="49"/>
      <c r="L15" s="64"/>
      <c r="M15" s="51" t="n">
        <f aca="false">SUBTOTAL(9,M16:M17)</f>
        <v>0</v>
      </c>
    </row>
    <row r="16" customFormat="false" ht="24.75" hidden="false" customHeight="true" outlineLevel="0" collapsed="false">
      <c r="A16" s="52" t="s">
        <v>34</v>
      </c>
      <c r="B16" s="53" t="s">
        <v>35</v>
      </c>
      <c r="C16" s="54" t="s">
        <v>29</v>
      </c>
      <c r="D16" s="55" t="s">
        <v>36</v>
      </c>
      <c r="E16" s="54" t="s">
        <v>37</v>
      </c>
      <c r="F16" s="56" t="n">
        <v>6</v>
      </c>
      <c r="G16" s="57" t="n">
        <f aca="false">IF(C16="DER",0.35,$I$7)</f>
        <v>0.228</v>
      </c>
      <c r="H16" s="58" t="n">
        <v>981.38</v>
      </c>
      <c r="I16" s="59" t="n">
        <f aca="false">ROUND(H16*(1+$G16),2)</f>
        <v>1205.13</v>
      </c>
      <c r="J16" s="60" t="n">
        <f aca="false">ROUND(ROUND($F16,2)*ROUND(I16,2),2)</f>
        <v>7230.78</v>
      </c>
      <c r="K16" s="61" t="n">
        <f aca="false">IF($M$6=0,0,L16/(1+$G16))</f>
        <v>0</v>
      </c>
      <c r="L16" s="62" t="n">
        <f aca="false">IF($M$6=0,0,ROUND(I16*(1-$M$6),2))</f>
        <v>0</v>
      </c>
      <c r="M16" s="63" t="n">
        <f aca="false">ROUND(ROUND($F16,2)*ROUND(L16,2),2)</f>
        <v>0</v>
      </c>
    </row>
    <row r="17" customFormat="false" ht="24.75" hidden="false" customHeight="true" outlineLevel="0" collapsed="false">
      <c r="A17" s="52" t="s">
        <v>38</v>
      </c>
      <c r="B17" s="53" t="s">
        <v>39</v>
      </c>
      <c r="C17" s="54" t="s">
        <v>29</v>
      </c>
      <c r="D17" s="55" t="s">
        <v>40</v>
      </c>
      <c r="E17" s="54" t="s">
        <v>37</v>
      </c>
      <c r="F17" s="56" t="n">
        <v>6</v>
      </c>
      <c r="G17" s="57" t="n">
        <f aca="false">IF(C17="DER",0.35,$I$7)</f>
        <v>0.228</v>
      </c>
      <c r="H17" s="58" t="n">
        <v>1249.34</v>
      </c>
      <c r="I17" s="59" t="n">
        <f aca="false">ROUND(H17*(1+$G17),2)</f>
        <v>1534.19</v>
      </c>
      <c r="J17" s="60" t="n">
        <f aca="false">ROUND(ROUND($F17,2)*ROUND(I17,2),2)</f>
        <v>9205.14</v>
      </c>
      <c r="K17" s="61" t="n">
        <f aca="false">IF($M$6=0,0,L17/(1+$G17))</f>
        <v>0</v>
      </c>
      <c r="L17" s="62" t="n">
        <f aca="false">IF($M$6=0,0,ROUND(I17*(1-$M$6),2))</f>
        <v>0</v>
      </c>
      <c r="M17" s="63" t="n">
        <f aca="false">ROUND(ROUND($F17,2)*ROUND(L17,2),2)</f>
        <v>0</v>
      </c>
    </row>
    <row r="18" customFormat="false" ht="24.75" hidden="false" customHeight="true" outlineLevel="0" collapsed="false">
      <c r="A18" s="43" t="s">
        <v>41</v>
      </c>
      <c r="B18" s="44"/>
      <c r="C18" s="45"/>
      <c r="D18" s="46" t="s">
        <v>42</v>
      </c>
      <c r="E18" s="45"/>
      <c r="F18" s="47"/>
      <c r="G18" s="48"/>
      <c r="H18" s="49"/>
      <c r="I18" s="64"/>
      <c r="J18" s="51" t="n">
        <f aca="false">SUBTOTAL(9,J19)</f>
        <v>6900.44</v>
      </c>
      <c r="K18" s="49"/>
      <c r="L18" s="64"/>
      <c r="M18" s="51" t="n">
        <f aca="false">SUBTOTAL(9,M19)</f>
        <v>0</v>
      </c>
    </row>
    <row r="19" customFormat="false" ht="24.75" hidden="false" customHeight="true" outlineLevel="0" collapsed="false">
      <c r="A19" s="52" t="s">
        <v>43</v>
      </c>
      <c r="B19" s="53" t="s">
        <v>44</v>
      </c>
      <c r="C19" s="54" t="s">
        <v>29</v>
      </c>
      <c r="D19" s="55" t="s">
        <v>45</v>
      </c>
      <c r="E19" s="54" t="s">
        <v>31</v>
      </c>
      <c r="F19" s="56" t="n">
        <v>3053.29</v>
      </c>
      <c r="G19" s="57" t="n">
        <f aca="false">IF(C19="DER",0.35,$I$7)</f>
        <v>0.228</v>
      </c>
      <c r="H19" s="58" t="n">
        <v>1.84</v>
      </c>
      <c r="I19" s="59" t="n">
        <f aca="false">ROUND(H19*(1+$G19),2)</f>
        <v>2.26</v>
      </c>
      <c r="J19" s="60" t="n">
        <f aca="false">ROUND(ROUND($F19,2)*ROUND(I19,2),2)</f>
        <v>6900.44</v>
      </c>
      <c r="K19" s="61" t="n">
        <f aca="false">IF($M$6=0,0,L19/(1+$G19))</f>
        <v>0</v>
      </c>
      <c r="L19" s="62" t="n">
        <f aca="false">IF($M$6=0,0,ROUND(I19*(1-$M$6),2))</f>
        <v>0</v>
      </c>
      <c r="M19" s="63" t="n">
        <f aca="false">ROUND(ROUND($F19,2)*ROUND(L19,2),2)</f>
        <v>0</v>
      </c>
    </row>
    <row r="20" customFormat="false" ht="24.75" hidden="false" customHeight="true" outlineLevel="0" collapsed="false">
      <c r="A20" s="65" t="n">
        <v>2</v>
      </c>
      <c r="B20" s="66"/>
      <c r="C20" s="67"/>
      <c r="D20" s="68" t="s">
        <v>46</v>
      </c>
      <c r="E20" s="67"/>
      <c r="F20" s="69"/>
      <c r="G20" s="70"/>
      <c r="H20" s="71"/>
      <c r="I20" s="72"/>
      <c r="J20" s="42" t="n">
        <f aca="false">SUBTOTAL(9,J21:J37)</f>
        <v>47029.74</v>
      </c>
      <c r="K20" s="71"/>
      <c r="L20" s="72"/>
      <c r="M20" s="42" t="n">
        <f aca="false">SUBTOTAL(9,M21:M37)</f>
        <v>0</v>
      </c>
    </row>
    <row r="21" customFormat="false" ht="24.75" hidden="false" customHeight="true" outlineLevel="0" collapsed="false">
      <c r="A21" s="43" t="s">
        <v>47</v>
      </c>
      <c r="B21" s="44"/>
      <c r="C21" s="45"/>
      <c r="D21" s="46" t="s">
        <v>48</v>
      </c>
      <c r="E21" s="45"/>
      <c r="F21" s="47"/>
      <c r="G21" s="48"/>
      <c r="H21" s="49"/>
      <c r="I21" s="64"/>
      <c r="J21" s="51" t="n">
        <f aca="false">SUBTOTAL(9,J22:J24)</f>
        <v>11092.25</v>
      </c>
      <c r="K21" s="49"/>
      <c r="L21" s="64"/>
      <c r="M21" s="51" t="n">
        <f aca="false">SUBTOTAL(9,M22:M24)</f>
        <v>0</v>
      </c>
    </row>
    <row r="22" customFormat="false" ht="24.75" hidden="false" customHeight="true" outlineLevel="0" collapsed="false">
      <c r="A22" s="52" t="s">
        <v>49</v>
      </c>
      <c r="B22" s="53" t="s">
        <v>50</v>
      </c>
      <c r="C22" s="54" t="s">
        <v>51</v>
      </c>
      <c r="D22" s="55" t="s">
        <v>52</v>
      </c>
      <c r="E22" s="54" t="s">
        <v>53</v>
      </c>
      <c r="F22" s="56" t="n">
        <v>1482.43</v>
      </c>
      <c r="G22" s="57" t="n">
        <f aca="false">IF(C22="DER",0.35,$I$7)</f>
        <v>0.35</v>
      </c>
      <c r="H22" s="58" t="n">
        <v>1.28148148148148</v>
      </c>
      <c r="I22" s="59" t="n">
        <f aca="false">ROUND(H22*(1+$G22),2)</f>
        <v>1.73</v>
      </c>
      <c r="J22" s="60" t="n">
        <f aca="false">ROUND(ROUND($F22,2)*ROUND(I22,2),2)</f>
        <v>2564.6</v>
      </c>
      <c r="K22" s="61" t="n">
        <f aca="false">IF($M$6=0,0,L22/(1+$G22))</f>
        <v>0</v>
      </c>
      <c r="L22" s="62" t="n">
        <f aca="false">IF($M$6=0,0,ROUND(I22*(1-$M$6),2))</f>
        <v>0</v>
      </c>
      <c r="M22" s="63" t="n">
        <f aca="false">ROUND(ROUND($F22,2)*ROUND(L22,2),2)</f>
        <v>0</v>
      </c>
    </row>
    <row r="23" customFormat="false" ht="24.75" hidden="false" customHeight="true" outlineLevel="0" collapsed="false">
      <c r="A23" s="52" t="s">
        <v>54</v>
      </c>
      <c r="B23" s="53" t="s">
        <v>55</v>
      </c>
      <c r="C23" s="54" t="s">
        <v>51</v>
      </c>
      <c r="D23" s="55" t="s">
        <v>56</v>
      </c>
      <c r="E23" s="54" t="s">
        <v>57</v>
      </c>
      <c r="F23" s="56" t="n">
        <v>296.49</v>
      </c>
      <c r="G23" s="57" t="n">
        <f aca="false">IF(C23="DER",0.35,$I$7)</f>
        <v>0.35</v>
      </c>
      <c r="H23" s="58" t="n">
        <v>3.74074074074074</v>
      </c>
      <c r="I23" s="59" t="n">
        <f aca="false">ROUND(H23*(1+$G23),2)</f>
        <v>5.05</v>
      </c>
      <c r="J23" s="60" t="n">
        <f aca="false">ROUND(ROUND($F23,2)*ROUND(I23,2),2)</f>
        <v>1497.27</v>
      </c>
      <c r="K23" s="61" t="n">
        <f aca="false">IF($M$6=0,0,L23/(1+$G23))</f>
        <v>0</v>
      </c>
      <c r="L23" s="62" t="n">
        <f aca="false">IF($M$6=0,0,ROUND(I23*(1-$M$6),2))</f>
        <v>0</v>
      </c>
      <c r="M23" s="63" t="n">
        <f aca="false">ROUND(ROUND($F23,2)*ROUND(L23,2),2)</f>
        <v>0</v>
      </c>
    </row>
    <row r="24" customFormat="false" ht="24.75" hidden="false" customHeight="true" outlineLevel="0" collapsed="false">
      <c r="A24" s="52" t="s">
        <v>58</v>
      </c>
      <c r="B24" s="53" t="s">
        <v>59</v>
      </c>
      <c r="C24" s="54" t="s">
        <v>29</v>
      </c>
      <c r="D24" s="55" t="s">
        <v>60</v>
      </c>
      <c r="E24" s="54" t="s">
        <v>61</v>
      </c>
      <c r="F24" s="56" t="n">
        <v>3083.5</v>
      </c>
      <c r="G24" s="57" t="n">
        <f aca="false">IF(C24="DER",0.35,$I$7)</f>
        <v>0.228</v>
      </c>
      <c r="H24" s="58" t="n">
        <v>1.86</v>
      </c>
      <c r="I24" s="59" t="n">
        <f aca="false">ROUND(H24*(1+$G24),2)</f>
        <v>2.28</v>
      </c>
      <c r="J24" s="60" t="n">
        <f aca="false">ROUND(ROUND($F24,2)*ROUND(I24,2),2)</f>
        <v>7030.38</v>
      </c>
      <c r="K24" s="61" t="n">
        <f aca="false">IF($M$6=0,0,L24/(1+$G24))</f>
        <v>0</v>
      </c>
      <c r="L24" s="62" t="n">
        <f aca="false">IF($M$6=0,0,ROUND(I24*(1-$M$6),2))</f>
        <v>0</v>
      </c>
      <c r="M24" s="63" t="n">
        <f aca="false">ROUND(ROUND($F24,2)*ROUND(L24,2),2)</f>
        <v>0</v>
      </c>
    </row>
    <row r="25" customFormat="false" ht="24.75" hidden="false" customHeight="true" outlineLevel="0" collapsed="false">
      <c r="A25" s="43" t="s">
        <v>62</v>
      </c>
      <c r="B25" s="44"/>
      <c r="C25" s="45"/>
      <c r="D25" s="46" t="s">
        <v>63</v>
      </c>
      <c r="E25" s="45"/>
      <c r="F25" s="47"/>
      <c r="G25" s="48"/>
      <c r="H25" s="49"/>
      <c r="I25" s="64"/>
      <c r="J25" s="51" t="n">
        <f aca="false">SUBTOTAL(9,J26:J27)</f>
        <v>6708.84</v>
      </c>
      <c r="K25" s="49"/>
      <c r="L25" s="64"/>
      <c r="M25" s="51" t="n">
        <f aca="false">SUBTOTAL(9,M26:M27)</f>
        <v>0</v>
      </c>
    </row>
    <row r="26" customFormat="false" ht="24.75" hidden="false" customHeight="true" outlineLevel="0" collapsed="false">
      <c r="A26" s="52" t="s">
        <v>64</v>
      </c>
      <c r="B26" s="53" t="s">
        <v>65</v>
      </c>
      <c r="C26" s="54" t="s">
        <v>51</v>
      </c>
      <c r="D26" s="55" t="s">
        <v>66</v>
      </c>
      <c r="E26" s="54" t="s">
        <v>57</v>
      </c>
      <c r="F26" s="56" t="n">
        <v>184.4</v>
      </c>
      <c r="G26" s="57" t="n">
        <f aca="false">IF(C26="DER",0.35,$I$7)</f>
        <v>0.35</v>
      </c>
      <c r="H26" s="58" t="n">
        <v>9.38518518518518</v>
      </c>
      <c r="I26" s="59" t="n">
        <f aca="false">ROUND(H26*(1+$G26),2)</f>
        <v>12.67</v>
      </c>
      <c r="J26" s="60" t="n">
        <f aca="false">ROUND(ROUND($F26,2)*ROUND(I26,2),2)</f>
        <v>2336.35</v>
      </c>
      <c r="K26" s="61" t="n">
        <f aca="false">IF($M$6=0,0,L26/(1+$G26))</f>
        <v>0</v>
      </c>
      <c r="L26" s="62" t="n">
        <f aca="false">IF($M$6=0,0,ROUND(I26*(1-$M$6),2))</f>
        <v>0</v>
      </c>
      <c r="M26" s="63" t="n">
        <f aca="false">ROUND(ROUND($F26,2)*ROUND(L26,2),2)</f>
        <v>0</v>
      </c>
    </row>
    <row r="27" customFormat="false" ht="24.75" hidden="false" customHeight="true" outlineLevel="0" collapsed="false">
      <c r="A27" s="52" t="s">
        <v>67</v>
      </c>
      <c r="B27" s="53" t="s">
        <v>59</v>
      </c>
      <c r="C27" s="54" t="s">
        <v>29</v>
      </c>
      <c r="D27" s="55" t="s">
        <v>60</v>
      </c>
      <c r="E27" s="54" t="s">
        <v>61</v>
      </c>
      <c r="F27" s="56" t="n">
        <v>1917.76</v>
      </c>
      <c r="G27" s="57" t="n">
        <f aca="false">IF(C27="DER",0.35,$I$7)</f>
        <v>0.228</v>
      </c>
      <c r="H27" s="58" t="n">
        <v>1.86</v>
      </c>
      <c r="I27" s="59" t="n">
        <f aca="false">ROUND(H27*(1+$G27),2)</f>
        <v>2.28</v>
      </c>
      <c r="J27" s="60" t="n">
        <f aca="false">ROUND(ROUND($F27,2)*ROUND(I27,2),2)</f>
        <v>4372.49</v>
      </c>
      <c r="K27" s="61" t="n">
        <f aca="false">IF($M$6=0,0,L27/(1+$G27))</f>
        <v>0</v>
      </c>
      <c r="L27" s="62" t="n">
        <f aca="false">IF($M$6=0,0,ROUND(I27*(1-$M$6),2))</f>
        <v>0</v>
      </c>
      <c r="M27" s="63" t="n">
        <f aca="false">ROUND(ROUND($F27,2)*ROUND(L27,2),2)</f>
        <v>0</v>
      </c>
    </row>
    <row r="28" customFormat="false" ht="24.75" hidden="false" customHeight="true" outlineLevel="0" collapsed="false">
      <c r="A28" s="43" t="s">
        <v>68</v>
      </c>
      <c r="B28" s="44"/>
      <c r="C28" s="45"/>
      <c r="D28" s="46" t="s">
        <v>69</v>
      </c>
      <c r="E28" s="45"/>
      <c r="F28" s="47"/>
      <c r="G28" s="48"/>
      <c r="H28" s="49"/>
      <c r="I28" s="64"/>
      <c r="J28" s="51" t="n">
        <f aca="false">SUBTOTAL(9,J29:J31)</f>
        <v>5044.09</v>
      </c>
      <c r="K28" s="49"/>
      <c r="L28" s="64"/>
      <c r="M28" s="51" t="n">
        <f aca="false">SUBTOTAL(9,M29:M31)</f>
        <v>0</v>
      </c>
    </row>
    <row r="29" customFormat="false" ht="24.75" hidden="false" customHeight="true" outlineLevel="0" collapsed="false">
      <c r="A29" s="52" t="s">
        <v>70</v>
      </c>
      <c r="B29" s="53" t="s">
        <v>71</v>
      </c>
      <c r="C29" s="54" t="s">
        <v>29</v>
      </c>
      <c r="D29" s="55" t="s">
        <v>72</v>
      </c>
      <c r="E29" s="54" t="s">
        <v>73</v>
      </c>
      <c r="F29" s="56" t="n">
        <v>8.6</v>
      </c>
      <c r="G29" s="57" t="n">
        <f aca="false">IF(C29="DER",0.35,$I$7)</f>
        <v>0.228</v>
      </c>
      <c r="H29" s="58" t="n">
        <v>454.2</v>
      </c>
      <c r="I29" s="59" t="n">
        <f aca="false">ROUND(H29*(1+$G29),2)</f>
        <v>557.76</v>
      </c>
      <c r="J29" s="60" t="n">
        <f aca="false">ROUND(ROUND($F29,2)*ROUND(I29,2),2)</f>
        <v>4796.74</v>
      </c>
      <c r="K29" s="61" t="n">
        <f aca="false">IF($M$6=0,0,L29/(1+$G29))</f>
        <v>0</v>
      </c>
      <c r="L29" s="62" t="n">
        <f aca="false">IF($M$6=0,0,ROUND(I29*(1-$M$6),2))</f>
        <v>0</v>
      </c>
      <c r="M29" s="63" t="n">
        <f aca="false">ROUND(ROUND($F29,2)*ROUND(L29,2),2)</f>
        <v>0</v>
      </c>
    </row>
    <row r="30" customFormat="false" ht="24.75" hidden="false" customHeight="true" outlineLevel="0" collapsed="false">
      <c r="A30" s="52" t="s">
        <v>74</v>
      </c>
      <c r="B30" s="53" t="s">
        <v>55</v>
      </c>
      <c r="C30" s="54" t="s">
        <v>51</v>
      </c>
      <c r="D30" s="55" t="s">
        <v>56</v>
      </c>
      <c r="E30" s="54" t="s">
        <v>57</v>
      </c>
      <c r="F30" s="56" t="n">
        <v>8.6</v>
      </c>
      <c r="G30" s="57" t="n">
        <f aca="false">IF(C30="DER",0.35,$I$7)</f>
        <v>0.35</v>
      </c>
      <c r="H30" s="58" t="n">
        <v>3.74074074074074</v>
      </c>
      <c r="I30" s="59" t="n">
        <f aca="false">ROUND(H30*(1+$G30),2)</f>
        <v>5.05</v>
      </c>
      <c r="J30" s="60" t="n">
        <f aca="false">ROUND(ROUND($F30,2)*ROUND(I30,2),2)</f>
        <v>43.43</v>
      </c>
      <c r="K30" s="61" t="n">
        <f aca="false">IF($M$6=0,0,L30/(1+$G30))</f>
        <v>0</v>
      </c>
      <c r="L30" s="62" t="n">
        <f aca="false">IF($M$6=0,0,ROUND(I30*(1-$M$6),2))</f>
        <v>0</v>
      </c>
      <c r="M30" s="63" t="n">
        <f aca="false">ROUND(ROUND($F30,2)*ROUND(L30,2),2)</f>
        <v>0</v>
      </c>
    </row>
    <row r="31" customFormat="false" ht="24.75" hidden="false" customHeight="true" outlineLevel="0" collapsed="false">
      <c r="A31" s="52" t="s">
        <v>75</v>
      </c>
      <c r="B31" s="53" t="s">
        <v>59</v>
      </c>
      <c r="C31" s="54" t="s">
        <v>29</v>
      </c>
      <c r="D31" s="55" t="s">
        <v>60</v>
      </c>
      <c r="E31" s="54" t="s">
        <v>61</v>
      </c>
      <c r="F31" s="56" t="n">
        <v>89.44</v>
      </c>
      <c r="G31" s="57" t="n">
        <f aca="false">IF(C31="DER",0.35,$I$7)</f>
        <v>0.228</v>
      </c>
      <c r="H31" s="58" t="n">
        <v>1.86</v>
      </c>
      <c r="I31" s="59" t="n">
        <f aca="false">ROUND(H31*(1+$G31),2)</f>
        <v>2.28</v>
      </c>
      <c r="J31" s="60" t="n">
        <f aca="false">ROUND(ROUND($F31,2)*ROUND(I31,2),2)</f>
        <v>203.92</v>
      </c>
      <c r="K31" s="61" t="n">
        <f aca="false">IF($M$6=0,0,L31/(1+$G31))</f>
        <v>0</v>
      </c>
      <c r="L31" s="62" t="n">
        <f aca="false">IF($M$6=0,0,ROUND(I31*(1-$M$6),2))</f>
        <v>0</v>
      </c>
      <c r="M31" s="63" t="n">
        <f aca="false">ROUND(ROUND($F31,2)*ROUND(L31,2),2)</f>
        <v>0</v>
      </c>
    </row>
    <row r="32" customFormat="false" ht="24.75" hidden="false" customHeight="true" outlineLevel="0" collapsed="false">
      <c r="A32" s="43" t="s">
        <v>76</v>
      </c>
      <c r="B32" s="44"/>
      <c r="C32" s="45"/>
      <c r="D32" s="46" t="s">
        <v>77</v>
      </c>
      <c r="E32" s="45"/>
      <c r="F32" s="47"/>
      <c r="G32" s="48"/>
      <c r="H32" s="49"/>
      <c r="I32" s="64"/>
      <c r="J32" s="51" t="n">
        <f aca="false">SUBTOTAL(9,J33:J34)</f>
        <v>1807.41</v>
      </c>
      <c r="K32" s="49"/>
      <c r="L32" s="64"/>
      <c r="M32" s="51" t="n">
        <f aca="false">SUBTOTAL(9,M33:M34)</f>
        <v>0</v>
      </c>
    </row>
    <row r="33" customFormat="false" ht="24.75" hidden="false" customHeight="true" outlineLevel="0" collapsed="false">
      <c r="A33" s="52" t="s">
        <v>78</v>
      </c>
      <c r="B33" s="53" t="s">
        <v>79</v>
      </c>
      <c r="C33" s="54" t="s">
        <v>51</v>
      </c>
      <c r="D33" s="55" t="s">
        <v>80</v>
      </c>
      <c r="E33" s="54" t="s">
        <v>57</v>
      </c>
      <c r="F33" s="56" t="n">
        <v>22.43</v>
      </c>
      <c r="G33" s="57" t="n">
        <f aca="false">IF(C33="DER",0.35,$I$7)</f>
        <v>0.35</v>
      </c>
      <c r="H33" s="58" t="n">
        <v>55.9481481481481</v>
      </c>
      <c r="I33" s="59" t="n">
        <f aca="false">ROUND(H33*(1+$G33),2)</f>
        <v>75.53</v>
      </c>
      <c r="J33" s="60" t="n">
        <f aca="false">ROUND(ROUND($F33,2)*ROUND(I33,2),2)</f>
        <v>1694.14</v>
      </c>
      <c r="K33" s="61" t="n">
        <f aca="false">IF($M$6=0,0,L33/(1+$G33))</f>
        <v>0</v>
      </c>
      <c r="L33" s="62" t="n">
        <f aca="false">IF($M$6=0,0,ROUND(I33*(1-$M$6),2))</f>
        <v>0</v>
      </c>
      <c r="M33" s="63" t="n">
        <f aca="false">ROUND(ROUND($F33,2)*ROUND(L33,2),2)</f>
        <v>0</v>
      </c>
    </row>
    <row r="34" customFormat="false" ht="24.75" hidden="false" customHeight="true" outlineLevel="0" collapsed="false">
      <c r="A34" s="52" t="s">
        <v>81</v>
      </c>
      <c r="B34" s="53" t="s">
        <v>55</v>
      </c>
      <c r="C34" s="54" t="s">
        <v>51</v>
      </c>
      <c r="D34" s="55" t="s">
        <v>56</v>
      </c>
      <c r="E34" s="54" t="s">
        <v>57</v>
      </c>
      <c r="F34" s="56" t="n">
        <v>22.43</v>
      </c>
      <c r="G34" s="57" t="n">
        <f aca="false">IF(C34="DER",0.35,$I$7)</f>
        <v>0.35</v>
      </c>
      <c r="H34" s="58" t="n">
        <v>3.74074074074074</v>
      </c>
      <c r="I34" s="59" t="n">
        <f aca="false">ROUND(H34*(1+$G34),2)</f>
        <v>5.05</v>
      </c>
      <c r="J34" s="60" t="n">
        <f aca="false">ROUND(ROUND($F34,2)*ROUND(I34,2),2)</f>
        <v>113.27</v>
      </c>
      <c r="K34" s="61" t="n">
        <f aca="false">IF($M$6=0,0,L34/(1+$G34))</f>
        <v>0</v>
      </c>
      <c r="L34" s="62" t="n">
        <f aca="false">IF($M$6=0,0,ROUND(I34*(1-$M$6),2))</f>
        <v>0</v>
      </c>
      <c r="M34" s="63" t="n">
        <f aca="false">ROUND(ROUND($F34,2)*ROUND(L34,2),2)</f>
        <v>0</v>
      </c>
    </row>
    <row r="35" customFormat="false" ht="24.75" hidden="false" customHeight="true" outlineLevel="0" collapsed="false">
      <c r="A35" s="43" t="s">
        <v>82</v>
      </c>
      <c r="B35" s="44"/>
      <c r="C35" s="45"/>
      <c r="D35" s="46" t="s">
        <v>83</v>
      </c>
      <c r="E35" s="45"/>
      <c r="F35" s="47"/>
      <c r="G35" s="48"/>
      <c r="H35" s="49"/>
      <c r="I35" s="64"/>
      <c r="J35" s="51" t="n">
        <f aca="false">SUBTOTAL(9,J36:J37)</f>
        <v>22377.15</v>
      </c>
      <c r="K35" s="49"/>
      <c r="L35" s="64"/>
      <c r="M35" s="51" t="n">
        <f aca="false">SUBTOTAL(9,M36:M37)</f>
        <v>0</v>
      </c>
    </row>
    <row r="36" customFormat="false" ht="24.75" hidden="false" customHeight="true" outlineLevel="0" collapsed="false">
      <c r="A36" s="52" t="s">
        <v>84</v>
      </c>
      <c r="B36" s="53" t="s">
        <v>85</v>
      </c>
      <c r="C36" s="54" t="s">
        <v>51</v>
      </c>
      <c r="D36" s="55" t="s">
        <v>86</v>
      </c>
      <c r="E36" s="54" t="s">
        <v>57</v>
      </c>
      <c r="F36" s="56" t="n">
        <v>189.87</v>
      </c>
      <c r="G36" s="57" t="n">
        <f aca="false">IF(C36="DER",0.35,$I$7)</f>
        <v>0.35</v>
      </c>
      <c r="H36" s="58" t="n">
        <v>87.0740740740741</v>
      </c>
      <c r="I36" s="59" t="n">
        <f aca="false">ROUND(H36*(1+$G36),2)</f>
        <v>117.55</v>
      </c>
      <c r="J36" s="60" t="n">
        <f aca="false">ROUND(ROUND($F36,2)*ROUND(I36,2),2)</f>
        <v>22319.22</v>
      </c>
      <c r="K36" s="61" t="n">
        <f aca="false">IF($M$6=0,0,L36/(1+$G36))</f>
        <v>0</v>
      </c>
      <c r="L36" s="62" t="n">
        <f aca="false">IF($M$6=0,0,ROUND(I36*(1-$M$6),2))</f>
        <v>0</v>
      </c>
      <c r="M36" s="63" t="n">
        <f aca="false">ROUND(ROUND($F36,2)*ROUND(L36,2),2)</f>
        <v>0</v>
      </c>
    </row>
    <row r="37" customFormat="false" ht="24.75" hidden="false" customHeight="true" outlineLevel="0" collapsed="false">
      <c r="A37" s="52" t="s">
        <v>87</v>
      </c>
      <c r="B37" s="53" t="s">
        <v>88</v>
      </c>
      <c r="C37" s="54" t="s">
        <v>51</v>
      </c>
      <c r="D37" s="55" t="s">
        <v>89</v>
      </c>
      <c r="E37" s="54" t="s">
        <v>57</v>
      </c>
      <c r="F37" s="56" t="n">
        <v>13.41</v>
      </c>
      <c r="G37" s="57" t="n">
        <f aca="false">IF(C37="DER",0.35,$I$7)</f>
        <v>0.35</v>
      </c>
      <c r="H37" s="58" t="n">
        <v>3.2</v>
      </c>
      <c r="I37" s="59" t="n">
        <f aca="false">ROUND(H37*(1+$G37),2)</f>
        <v>4.32</v>
      </c>
      <c r="J37" s="60" t="n">
        <f aca="false">ROUND(ROUND($F37,2)*ROUND(I37,2),2)</f>
        <v>57.93</v>
      </c>
      <c r="K37" s="61" t="n">
        <f aca="false">IF($M$6=0,0,L37/(1+$G37))</f>
        <v>0</v>
      </c>
      <c r="L37" s="62" t="n">
        <f aca="false">IF($M$6=0,0,ROUND(I37*(1-$M$6),2))</f>
        <v>0</v>
      </c>
      <c r="M37" s="63" t="n">
        <f aca="false">ROUND(ROUND($F37,2)*ROUND(L37,2),2)</f>
        <v>0</v>
      </c>
    </row>
    <row r="38" customFormat="false" ht="24.75" hidden="false" customHeight="true" outlineLevel="0" collapsed="false">
      <c r="A38" s="65" t="n">
        <v>3</v>
      </c>
      <c r="B38" s="66"/>
      <c r="C38" s="67"/>
      <c r="D38" s="68" t="s">
        <v>90</v>
      </c>
      <c r="E38" s="67"/>
      <c r="F38" s="69"/>
      <c r="G38" s="70"/>
      <c r="H38" s="71"/>
      <c r="I38" s="72"/>
      <c r="J38" s="42" t="n">
        <f aca="false">SUBTOTAL(9,J39:J48)</f>
        <v>110230.85</v>
      </c>
      <c r="K38" s="71"/>
      <c r="L38" s="72"/>
      <c r="M38" s="42" t="n">
        <f aca="false">SUBTOTAL(9,M39:M48)</f>
        <v>0</v>
      </c>
    </row>
    <row r="39" customFormat="false" ht="24.75" hidden="false" customHeight="true" outlineLevel="0" collapsed="false">
      <c r="A39" s="43" t="s">
        <v>91</v>
      </c>
      <c r="B39" s="44"/>
      <c r="C39" s="45"/>
      <c r="D39" s="46" t="s">
        <v>92</v>
      </c>
      <c r="E39" s="45"/>
      <c r="F39" s="47"/>
      <c r="G39" s="48"/>
      <c r="H39" s="49"/>
      <c r="I39" s="64"/>
      <c r="J39" s="51" t="n">
        <f aca="false">SUBTOTAL(9,J40:J41)</f>
        <v>37452.21</v>
      </c>
      <c r="K39" s="49"/>
      <c r="L39" s="64"/>
      <c r="M39" s="51" t="n">
        <f aca="false">SUBTOTAL(9,M40:M41)</f>
        <v>0</v>
      </c>
    </row>
    <row r="40" customFormat="false" ht="24.75" hidden="false" customHeight="true" outlineLevel="0" collapsed="false">
      <c r="A40" s="52" t="s">
        <v>93</v>
      </c>
      <c r="B40" s="53" t="s">
        <v>65</v>
      </c>
      <c r="C40" s="54" t="s">
        <v>51</v>
      </c>
      <c r="D40" s="55" t="s">
        <v>66</v>
      </c>
      <c r="E40" s="54" t="s">
        <v>57</v>
      </c>
      <c r="F40" s="56" t="n">
        <v>1405.6</v>
      </c>
      <c r="G40" s="57" t="n">
        <f aca="false">IF(C40="DER",0.35,$I$7)</f>
        <v>0.35</v>
      </c>
      <c r="H40" s="58" t="n">
        <v>9.38518518518518</v>
      </c>
      <c r="I40" s="59" t="n">
        <f aca="false">ROUND(H40*(1+$G40),2)</f>
        <v>12.67</v>
      </c>
      <c r="J40" s="60" t="n">
        <f aca="false">ROUND(ROUND($F40,2)*ROUND(I40,2),2)</f>
        <v>17808.95</v>
      </c>
      <c r="K40" s="61" t="n">
        <f aca="false">IF($M$6=0,0,L40/(1+$G40))</f>
        <v>0</v>
      </c>
      <c r="L40" s="62" t="n">
        <f aca="false">IF($M$6=0,0,ROUND(I40*(1-$M$6),2))</f>
        <v>0</v>
      </c>
      <c r="M40" s="63" t="n">
        <f aca="false">ROUND(ROUND($F40,2)*ROUND(L40,2),2)</f>
        <v>0</v>
      </c>
    </row>
    <row r="41" customFormat="false" ht="24.75" hidden="false" customHeight="true" outlineLevel="0" collapsed="false">
      <c r="A41" s="52" t="s">
        <v>94</v>
      </c>
      <c r="B41" s="53" t="s">
        <v>95</v>
      </c>
      <c r="C41" s="54" t="s">
        <v>29</v>
      </c>
      <c r="D41" s="55" t="s">
        <v>96</v>
      </c>
      <c r="E41" s="54" t="s">
        <v>73</v>
      </c>
      <c r="F41" s="56" t="n">
        <v>1827.28</v>
      </c>
      <c r="G41" s="57" t="n">
        <f aca="false">IF(C41="DER",0.35,$I$7)</f>
        <v>0.228</v>
      </c>
      <c r="H41" s="58" t="n">
        <v>8.75</v>
      </c>
      <c r="I41" s="59" t="n">
        <f aca="false">ROUND(H41*(1+$G41),2)</f>
        <v>10.75</v>
      </c>
      <c r="J41" s="60" t="n">
        <f aca="false">ROUND(ROUND($F41,2)*ROUND(I41,2),2)</f>
        <v>19643.26</v>
      </c>
      <c r="K41" s="61" t="n">
        <f aca="false">IF($M$6=0,0,L41/(1+$G41))</f>
        <v>0</v>
      </c>
      <c r="L41" s="62" t="n">
        <f aca="false">IF($M$6=0,0,ROUND(I41*(1-$M$6),2))</f>
        <v>0</v>
      </c>
      <c r="M41" s="63" t="n">
        <f aca="false">ROUND(ROUND($F41,2)*ROUND(L41,2),2)</f>
        <v>0</v>
      </c>
    </row>
    <row r="42" customFormat="false" ht="24.75" hidden="false" customHeight="true" outlineLevel="0" collapsed="false">
      <c r="A42" s="43" t="s">
        <v>97</v>
      </c>
      <c r="B42" s="44"/>
      <c r="C42" s="45"/>
      <c r="D42" s="46" t="s">
        <v>98</v>
      </c>
      <c r="E42" s="45"/>
      <c r="F42" s="47"/>
      <c r="G42" s="48"/>
      <c r="H42" s="49"/>
      <c r="I42" s="64"/>
      <c r="J42" s="51" t="n">
        <f aca="false">SUBTOTAL(9,J43)</f>
        <v>28572.86</v>
      </c>
      <c r="K42" s="49"/>
      <c r="L42" s="64"/>
      <c r="M42" s="51" t="n">
        <f aca="false">SUBTOTAL(9,M43)</f>
        <v>0</v>
      </c>
    </row>
    <row r="43" customFormat="false" ht="24.75" hidden="false" customHeight="true" outlineLevel="0" collapsed="false">
      <c r="A43" s="52" t="s">
        <v>99</v>
      </c>
      <c r="B43" s="53" t="s">
        <v>100</v>
      </c>
      <c r="C43" s="54" t="s">
        <v>29</v>
      </c>
      <c r="D43" s="55" t="s">
        <v>101</v>
      </c>
      <c r="E43" s="54" t="s">
        <v>31</v>
      </c>
      <c r="F43" s="56" t="n">
        <v>223.82</v>
      </c>
      <c r="G43" s="57" t="n">
        <f aca="false">IF(C43="DER",0.35,$I$7)</f>
        <v>0.228</v>
      </c>
      <c r="H43" s="58" t="n">
        <v>103.96</v>
      </c>
      <c r="I43" s="59" t="n">
        <f aca="false">ROUND(H43*(1+$G43),2)</f>
        <v>127.66</v>
      </c>
      <c r="J43" s="60" t="n">
        <f aca="false">ROUND(ROUND($F43,2)*ROUND(I43,2),2)</f>
        <v>28572.86</v>
      </c>
      <c r="K43" s="61" t="n">
        <f aca="false">IF($M$6=0,0,L43/(1+$G43))</f>
        <v>0</v>
      </c>
      <c r="L43" s="62" t="n">
        <f aca="false">IF($M$6=0,0,ROUND(I43*(1-$M$6),2))</f>
        <v>0</v>
      </c>
      <c r="M43" s="63" t="n">
        <f aca="false">ROUND(ROUND($F43,2)*ROUND(L43,2),2)</f>
        <v>0</v>
      </c>
    </row>
    <row r="44" customFormat="false" ht="24.75" hidden="false" customHeight="true" outlineLevel="0" collapsed="false">
      <c r="A44" s="43" t="s">
        <v>102</v>
      </c>
      <c r="B44" s="44"/>
      <c r="C44" s="45"/>
      <c r="D44" s="46" t="s">
        <v>103</v>
      </c>
      <c r="E44" s="45"/>
      <c r="F44" s="47"/>
      <c r="G44" s="48"/>
      <c r="H44" s="49"/>
      <c r="I44" s="64"/>
      <c r="J44" s="51" t="n">
        <f aca="false">SUBTOTAL(9,J45:J48)</f>
        <v>44205.78</v>
      </c>
      <c r="K44" s="49"/>
      <c r="L44" s="64"/>
      <c r="M44" s="51" t="n">
        <f aca="false">SUBTOTAL(9,M45:M48)</f>
        <v>0</v>
      </c>
    </row>
    <row r="45" customFormat="false" ht="24.75" hidden="false" customHeight="true" outlineLevel="0" collapsed="false">
      <c r="A45" s="52" t="s">
        <v>104</v>
      </c>
      <c r="B45" s="73" t="s">
        <v>65</v>
      </c>
      <c r="C45" s="54" t="s">
        <v>51</v>
      </c>
      <c r="D45" s="55" t="s">
        <v>66</v>
      </c>
      <c r="E45" s="54" t="s">
        <v>57</v>
      </c>
      <c r="F45" s="74" t="n">
        <v>1144.5</v>
      </c>
      <c r="G45" s="57" t="n">
        <f aca="false">IF(C45="DER",0.35,$I$7)</f>
        <v>0.35</v>
      </c>
      <c r="H45" s="58" t="n">
        <v>9.38518518518518</v>
      </c>
      <c r="I45" s="59" t="n">
        <f aca="false">ROUND(H45*(1+$G45),2)</f>
        <v>12.67</v>
      </c>
      <c r="J45" s="60" t="n">
        <f aca="false">ROUND(ROUND($F45,2)*ROUND(I45,2),2)</f>
        <v>14500.82</v>
      </c>
      <c r="K45" s="61" t="n">
        <f aca="false">IF($M$6=0,0,L45/(1+$G45))</f>
        <v>0</v>
      </c>
      <c r="L45" s="62" t="n">
        <f aca="false">IF($M$6=0,0,ROUND(I45*(1-$M$6),2))</f>
        <v>0</v>
      </c>
      <c r="M45" s="63" t="n">
        <f aca="false">ROUND(ROUND($F45,2)*ROUND(L45,2),2)</f>
        <v>0</v>
      </c>
    </row>
    <row r="46" customFormat="false" ht="24.75" hidden="false" customHeight="true" outlineLevel="0" collapsed="false">
      <c r="A46" s="52" t="s">
        <v>105</v>
      </c>
      <c r="B46" s="53" t="s">
        <v>95</v>
      </c>
      <c r="C46" s="54" t="s">
        <v>29</v>
      </c>
      <c r="D46" s="55" t="s">
        <v>96</v>
      </c>
      <c r="E46" s="54" t="s">
        <v>73</v>
      </c>
      <c r="F46" s="56" t="n">
        <v>1487.85</v>
      </c>
      <c r="G46" s="57" t="n">
        <f aca="false">IF(C46="DER",0.35,$I$7)</f>
        <v>0.228</v>
      </c>
      <c r="H46" s="58" t="n">
        <v>8.75</v>
      </c>
      <c r="I46" s="59" t="n">
        <f aca="false">ROUND(H46*(1+$G46),2)</f>
        <v>10.75</v>
      </c>
      <c r="J46" s="60" t="n">
        <f aca="false">ROUND(ROUND($F46,2)*ROUND(I46,2),2)</f>
        <v>15994.39</v>
      </c>
      <c r="K46" s="61" t="n">
        <f aca="false">IF($M$6=0,0,L46/(1+$G46))</f>
        <v>0</v>
      </c>
      <c r="L46" s="62" t="n">
        <f aca="false">IF($M$6=0,0,ROUND(I46*(1-$M$6),2))</f>
        <v>0</v>
      </c>
      <c r="M46" s="63" t="n">
        <f aca="false">ROUND(ROUND($F46,2)*ROUND(L46,2),2)</f>
        <v>0</v>
      </c>
    </row>
    <row r="47" customFormat="false" ht="24.75" hidden="false" customHeight="true" outlineLevel="0" collapsed="false">
      <c r="A47" s="52" t="s">
        <v>106</v>
      </c>
      <c r="B47" s="73" t="s">
        <v>107</v>
      </c>
      <c r="C47" s="54" t="s">
        <v>51</v>
      </c>
      <c r="D47" s="55" t="s">
        <v>108</v>
      </c>
      <c r="E47" s="54" t="s">
        <v>57</v>
      </c>
      <c r="F47" s="74" t="n">
        <v>1144.5</v>
      </c>
      <c r="G47" s="57" t="n">
        <f aca="false">IF(C47="DER",0.35,$I$7)</f>
        <v>0.35</v>
      </c>
      <c r="H47" s="58" t="n">
        <v>4.86666666666667</v>
      </c>
      <c r="I47" s="59" t="n">
        <f aca="false">ROUND(H47*(1+$G47),2)</f>
        <v>6.57</v>
      </c>
      <c r="J47" s="60" t="n">
        <f aca="false">ROUND(ROUND($F47,2)*ROUND(I47,2),2)</f>
        <v>7519.37</v>
      </c>
      <c r="K47" s="61" t="n">
        <f aca="false">IF($M$6=0,0,L47/(1+$G47))</f>
        <v>0</v>
      </c>
      <c r="L47" s="62" t="n">
        <f aca="false">IF($M$6=0,0,ROUND(I47*(1-$M$6),2))</f>
        <v>0</v>
      </c>
      <c r="M47" s="63" t="n">
        <f aca="false">ROUND(ROUND($F47,2)*ROUND(L47,2),2)</f>
        <v>0</v>
      </c>
    </row>
    <row r="48" customFormat="false" ht="24.75" hidden="false" customHeight="true" outlineLevel="0" collapsed="false">
      <c r="A48" s="52" t="s">
        <v>109</v>
      </c>
      <c r="B48" s="73" t="s">
        <v>59</v>
      </c>
      <c r="C48" s="54" t="s">
        <v>29</v>
      </c>
      <c r="D48" s="55" t="s">
        <v>60</v>
      </c>
      <c r="E48" s="54" t="s">
        <v>61</v>
      </c>
      <c r="F48" s="74" t="n">
        <v>2715.44</v>
      </c>
      <c r="G48" s="57" t="n">
        <f aca="false">IF(C48="DER",0.35,$I$7)</f>
        <v>0.228</v>
      </c>
      <c r="H48" s="58" t="n">
        <v>1.86</v>
      </c>
      <c r="I48" s="59" t="n">
        <f aca="false">ROUND(H48*(1+$G48),2)</f>
        <v>2.28</v>
      </c>
      <c r="J48" s="60" t="n">
        <f aca="false">ROUND(ROUND($F48,2)*ROUND(I48,2),2)</f>
        <v>6191.2</v>
      </c>
      <c r="K48" s="61" t="n">
        <f aca="false">IF($M$6=0,0,L48/(1+$G48))</f>
        <v>0</v>
      </c>
      <c r="L48" s="62" t="n">
        <f aca="false">IF($M$6=0,0,ROUND(I48*(1-$M$6),2))</f>
        <v>0</v>
      </c>
      <c r="M48" s="63" t="n">
        <f aca="false">ROUND(ROUND($F48,2)*ROUND(L48,2),2)</f>
        <v>0</v>
      </c>
    </row>
    <row r="49" customFormat="false" ht="24.75" hidden="false" customHeight="true" outlineLevel="0" collapsed="false">
      <c r="A49" s="65" t="n">
        <v>4</v>
      </c>
      <c r="B49" s="66"/>
      <c r="C49" s="67"/>
      <c r="D49" s="68" t="s">
        <v>110</v>
      </c>
      <c r="E49" s="67"/>
      <c r="F49" s="69"/>
      <c r="G49" s="70"/>
      <c r="H49" s="71"/>
      <c r="I49" s="72"/>
      <c r="J49" s="42" t="n">
        <f aca="false">SUBTOTAL(9,J50:J59)</f>
        <v>678432.09</v>
      </c>
      <c r="K49" s="71"/>
      <c r="L49" s="72"/>
      <c r="M49" s="42" t="n">
        <f aca="false">SUBTOTAL(9,M50:M59)</f>
        <v>0</v>
      </c>
    </row>
    <row r="50" customFormat="false" ht="24.75" hidden="false" customHeight="true" outlineLevel="0" collapsed="false">
      <c r="A50" s="43" t="s">
        <v>111</v>
      </c>
      <c r="B50" s="44"/>
      <c r="C50" s="45"/>
      <c r="D50" s="46" t="s">
        <v>112</v>
      </c>
      <c r="E50" s="45"/>
      <c r="F50" s="47"/>
      <c r="G50" s="48"/>
      <c r="H50" s="49"/>
      <c r="I50" s="64"/>
      <c r="J50" s="51" t="n">
        <f aca="false">SUBTOTAL(9,J51:J52)</f>
        <v>9627.08</v>
      </c>
      <c r="K50" s="49"/>
      <c r="L50" s="64"/>
      <c r="M50" s="51" t="n">
        <f aca="false">SUBTOTAL(9,M51:M52)</f>
        <v>0</v>
      </c>
    </row>
    <row r="51" customFormat="false" ht="24.75" hidden="false" customHeight="true" outlineLevel="0" collapsed="false">
      <c r="A51" s="52" t="s">
        <v>113</v>
      </c>
      <c r="B51" s="53" t="s">
        <v>114</v>
      </c>
      <c r="C51" s="54" t="s">
        <v>51</v>
      </c>
      <c r="D51" s="55" t="s">
        <v>115</v>
      </c>
      <c r="E51" s="54" t="s">
        <v>57</v>
      </c>
      <c r="F51" s="56" t="n">
        <v>154.3</v>
      </c>
      <c r="G51" s="57" t="n">
        <f aca="false">IF(C51="DER",0.35,$I$7)</f>
        <v>0.35</v>
      </c>
      <c r="H51" s="58" t="n">
        <v>28.6518518518519</v>
      </c>
      <c r="I51" s="59" t="n">
        <f aca="false">ROUND(H51*(1+$G51),2)</f>
        <v>38.68</v>
      </c>
      <c r="J51" s="60" t="n">
        <f aca="false">ROUND(ROUND($F51,2)*ROUND(I51,2),2)</f>
        <v>5968.32</v>
      </c>
      <c r="K51" s="61" t="n">
        <f aca="false">IF($M$6=0,0,L51/(1+$G51))</f>
        <v>0</v>
      </c>
      <c r="L51" s="62" t="n">
        <f aca="false">IF($M$6=0,0,ROUND(I51*(1-$M$6),2))</f>
        <v>0</v>
      </c>
      <c r="M51" s="63" t="n">
        <f aca="false">ROUND(ROUND($F51,2)*ROUND(L51,2),2)</f>
        <v>0</v>
      </c>
    </row>
    <row r="52" customFormat="false" ht="24.75" hidden="false" customHeight="true" outlineLevel="0" collapsed="false">
      <c r="A52" s="75" t="s">
        <v>116</v>
      </c>
      <c r="B52" s="73" t="s">
        <v>59</v>
      </c>
      <c r="C52" s="54" t="s">
        <v>29</v>
      </c>
      <c r="D52" s="55" t="s">
        <v>60</v>
      </c>
      <c r="E52" s="54" t="s">
        <v>61</v>
      </c>
      <c r="F52" s="74" t="n">
        <v>1604.72</v>
      </c>
      <c r="G52" s="57" t="n">
        <f aca="false">IF(C52="DER",0.35,$I$7)</f>
        <v>0.228</v>
      </c>
      <c r="H52" s="58" t="n">
        <v>1.86</v>
      </c>
      <c r="I52" s="59" t="n">
        <f aca="false">ROUND(H52*(1+$G52),2)</f>
        <v>2.28</v>
      </c>
      <c r="J52" s="60" t="n">
        <f aca="false">ROUND(ROUND($F52,2)*ROUND(I52,2),2)</f>
        <v>3658.76</v>
      </c>
      <c r="K52" s="61" t="n">
        <f aca="false">IF($M$6=0,0,L52/(1+$G52))</f>
        <v>0</v>
      </c>
      <c r="L52" s="62" t="n">
        <f aca="false">IF($M$6=0,0,ROUND(I52*(1-$M$6),2))</f>
        <v>0</v>
      </c>
      <c r="M52" s="63" t="n">
        <f aca="false">ROUND(ROUND($F52,2)*ROUND(L52,2),2)</f>
        <v>0</v>
      </c>
    </row>
    <row r="53" customFormat="false" ht="24.75" hidden="false" customHeight="true" outlineLevel="0" collapsed="false">
      <c r="A53" s="43" t="s">
        <v>117</v>
      </c>
      <c r="B53" s="44"/>
      <c r="C53" s="45"/>
      <c r="D53" s="46" t="s">
        <v>118</v>
      </c>
      <c r="E53" s="45"/>
      <c r="F53" s="47"/>
      <c r="G53" s="48"/>
      <c r="H53" s="49"/>
      <c r="I53" s="64"/>
      <c r="J53" s="51" t="n">
        <f aca="false">SUBTOTAL(9,J54:J55)</f>
        <v>61393.49</v>
      </c>
      <c r="K53" s="49"/>
      <c r="L53" s="64"/>
      <c r="M53" s="51" t="n">
        <f aca="false">SUBTOTAL(9,M54:M55)</f>
        <v>0</v>
      </c>
    </row>
    <row r="54" customFormat="false" ht="24.75" hidden="false" customHeight="true" outlineLevel="0" collapsed="false">
      <c r="A54" s="52" t="s">
        <v>119</v>
      </c>
      <c r="B54" s="53" t="s">
        <v>120</v>
      </c>
      <c r="C54" s="54" t="s">
        <v>51</v>
      </c>
      <c r="D54" s="55" t="s">
        <v>121</v>
      </c>
      <c r="E54" s="54" t="s">
        <v>57</v>
      </c>
      <c r="F54" s="56" t="n">
        <v>154.3</v>
      </c>
      <c r="G54" s="57" t="n">
        <f aca="false">IF(C54="DER",0.35,$I$7)</f>
        <v>0.35</v>
      </c>
      <c r="H54" s="58" t="n">
        <v>276.933333333333</v>
      </c>
      <c r="I54" s="59" t="n">
        <f aca="false">ROUND(H54*(1+$G54),2)</f>
        <v>373.86</v>
      </c>
      <c r="J54" s="60" t="n">
        <f aca="false">ROUND(ROUND($F54,2)*ROUND(I54,2),2)</f>
        <v>57686.6</v>
      </c>
      <c r="K54" s="61" t="n">
        <f aca="false">IF($M$6=0,0,L54/(1+$G54))</f>
        <v>0</v>
      </c>
      <c r="L54" s="62" t="n">
        <f aca="false">IF($M$6=0,0,ROUND(I54*(1-$M$6),2))</f>
        <v>0</v>
      </c>
      <c r="M54" s="63" t="n">
        <f aca="false">ROUND(ROUND($F54,2)*ROUND(L54,2),2)</f>
        <v>0</v>
      </c>
    </row>
    <row r="55" customFormat="false" ht="24.75" hidden="false" customHeight="true" outlineLevel="0" collapsed="false">
      <c r="A55" s="52" t="s">
        <v>122</v>
      </c>
      <c r="B55" s="53" t="s">
        <v>123</v>
      </c>
      <c r="C55" s="54" t="s">
        <v>29</v>
      </c>
      <c r="D55" s="55" t="s">
        <v>124</v>
      </c>
      <c r="E55" s="54" t="s">
        <v>61</v>
      </c>
      <c r="F55" s="56" t="n">
        <v>1123.3</v>
      </c>
      <c r="G55" s="57" t="n">
        <f aca="false">IF(C55="DER",0.35,$I$7)</f>
        <v>0.228</v>
      </c>
      <c r="H55" s="58" t="n">
        <v>2.69</v>
      </c>
      <c r="I55" s="59" t="n">
        <f aca="false">ROUND(H55*(1+$G55),2)</f>
        <v>3.3</v>
      </c>
      <c r="J55" s="60" t="n">
        <f aca="false">ROUND(ROUND($F55,2)*ROUND(I55,2),2)</f>
        <v>3706.89</v>
      </c>
      <c r="K55" s="61" t="n">
        <f aca="false">IF($M$6=0,0,L55/(1+$G55))</f>
        <v>0</v>
      </c>
      <c r="L55" s="62" t="n">
        <f aca="false">IF($M$6=0,0,ROUND(I55*(1-$M$6),2))</f>
        <v>0</v>
      </c>
      <c r="M55" s="63" t="n">
        <f aca="false">ROUND(ROUND($F55,2)*ROUND(L55,2),2)</f>
        <v>0</v>
      </c>
    </row>
    <row r="56" customFormat="false" ht="24.75" hidden="false" customHeight="true" outlineLevel="0" collapsed="false">
      <c r="A56" s="43" t="s">
        <v>125</v>
      </c>
      <c r="B56" s="44"/>
      <c r="C56" s="45"/>
      <c r="D56" s="46" t="s">
        <v>126</v>
      </c>
      <c r="E56" s="45"/>
      <c r="F56" s="47"/>
      <c r="G56" s="48"/>
      <c r="H56" s="49"/>
      <c r="I56" s="64"/>
      <c r="J56" s="51" t="n">
        <f aca="false">SUBTOTAL(9,J57)</f>
        <v>520635.25</v>
      </c>
      <c r="K56" s="49"/>
      <c r="L56" s="64"/>
      <c r="M56" s="51" t="n">
        <f aca="false">SUBTOTAL(9,M57)</f>
        <v>0</v>
      </c>
    </row>
    <row r="57" customFormat="false" ht="24.75" hidden="false" customHeight="true" outlineLevel="0" collapsed="false">
      <c r="A57" s="75" t="s">
        <v>127</v>
      </c>
      <c r="B57" s="73" t="s">
        <v>128</v>
      </c>
      <c r="C57" s="54" t="s">
        <v>51</v>
      </c>
      <c r="D57" s="55" t="s">
        <v>129</v>
      </c>
      <c r="E57" s="54" t="s">
        <v>57</v>
      </c>
      <c r="F57" s="74" t="n">
        <v>535</v>
      </c>
      <c r="G57" s="57" t="n">
        <f aca="false">IF(C57="DER",0.35,$I$7)</f>
        <v>0.35</v>
      </c>
      <c r="H57" s="58" t="n">
        <v>720.851851851852</v>
      </c>
      <c r="I57" s="59" t="n">
        <f aca="false">ROUND(H57*(1+$G57),2)</f>
        <v>973.15</v>
      </c>
      <c r="J57" s="60" t="n">
        <f aca="false">ROUND(ROUND($F57,2)*ROUND(I57,2),2)</f>
        <v>520635.25</v>
      </c>
      <c r="K57" s="61" t="n">
        <f aca="false">IF($M$6=0,0,L57/(1+$G57))</f>
        <v>0</v>
      </c>
      <c r="L57" s="62" t="n">
        <f aca="false">IF($M$6=0,0,ROUND(I57*(1-$M$6),2))</f>
        <v>0</v>
      </c>
      <c r="M57" s="63" t="n">
        <f aca="false">ROUND(ROUND($F57,2)*ROUND(L57,2),2)</f>
        <v>0</v>
      </c>
    </row>
    <row r="58" customFormat="false" ht="24.75" hidden="false" customHeight="true" outlineLevel="0" collapsed="false">
      <c r="A58" s="43" t="s">
        <v>130</v>
      </c>
      <c r="B58" s="44"/>
      <c r="C58" s="45"/>
      <c r="D58" s="46" t="s">
        <v>131</v>
      </c>
      <c r="E58" s="45"/>
      <c r="F58" s="47"/>
      <c r="G58" s="48"/>
      <c r="H58" s="49"/>
      <c r="I58" s="64"/>
      <c r="J58" s="51" t="n">
        <f aca="false">SUBTOTAL(9,J59)</f>
        <v>86776.27</v>
      </c>
      <c r="K58" s="49"/>
      <c r="L58" s="64"/>
      <c r="M58" s="51" t="n">
        <f aca="false">SUBTOTAL(9,M59)</f>
        <v>0</v>
      </c>
    </row>
    <row r="59" customFormat="false" ht="24.75" hidden="false" customHeight="true" outlineLevel="0" collapsed="false">
      <c r="A59" s="75" t="s">
        <v>132</v>
      </c>
      <c r="B59" s="73" t="s">
        <v>133</v>
      </c>
      <c r="C59" s="54" t="s">
        <v>51</v>
      </c>
      <c r="D59" s="55" t="s">
        <v>134</v>
      </c>
      <c r="E59" s="54" t="s">
        <v>53</v>
      </c>
      <c r="F59" s="74" t="n">
        <v>134.15</v>
      </c>
      <c r="G59" s="57" t="n">
        <f aca="false">IF(C59="DER",0.35,$I$7)</f>
        <v>0.35</v>
      </c>
      <c r="H59" s="58" t="n">
        <v>479.155555555556</v>
      </c>
      <c r="I59" s="59" t="n">
        <f aca="false">ROUND(H59*(1+$G59),2)</f>
        <v>646.86</v>
      </c>
      <c r="J59" s="60" t="n">
        <f aca="false">ROUND(ROUND($F59,2)*ROUND(I59,2),2)</f>
        <v>86776.27</v>
      </c>
      <c r="K59" s="61" t="n">
        <f aca="false">IF($M$6=0,0,L59/(1+$G59))</f>
        <v>0</v>
      </c>
      <c r="L59" s="62" t="n">
        <f aca="false">IF($M$6=0,0,ROUND(I59*(1-$M$6),2))</f>
        <v>0</v>
      </c>
      <c r="M59" s="63" t="n">
        <f aca="false">ROUND(ROUND($F59,2)*ROUND(L59,2),2)</f>
        <v>0</v>
      </c>
    </row>
    <row r="60" customFormat="false" ht="24.75" hidden="false" customHeight="true" outlineLevel="0" collapsed="false">
      <c r="A60" s="65" t="n">
        <v>5</v>
      </c>
      <c r="B60" s="66"/>
      <c r="C60" s="67"/>
      <c r="D60" s="68" t="s">
        <v>135</v>
      </c>
      <c r="E60" s="67"/>
      <c r="F60" s="69"/>
      <c r="G60" s="70"/>
      <c r="H60" s="71"/>
      <c r="I60" s="72"/>
      <c r="J60" s="42" t="n">
        <f aca="false">SUBTOTAL(9,J61:J92)</f>
        <v>55592.15</v>
      </c>
      <c r="K60" s="71"/>
      <c r="L60" s="72"/>
      <c r="M60" s="42" t="n">
        <f aca="false">SUBTOTAL(9,M61:M92)</f>
        <v>0</v>
      </c>
    </row>
    <row r="61" customFormat="false" ht="24.75" hidden="false" customHeight="true" outlineLevel="0" collapsed="false">
      <c r="A61" s="43" t="s">
        <v>136</v>
      </c>
      <c r="B61" s="44"/>
      <c r="C61" s="45"/>
      <c r="D61" s="46" t="s">
        <v>137</v>
      </c>
      <c r="E61" s="45"/>
      <c r="F61" s="47"/>
      <c r="G61" s="48"/>
      <c r="H61" s="49"/>
      <c r="I61" s="64"/>
      <c r="J61" s="51" t="n">
        <f aca="false">SUBTOTAL(9,J62:J64)</f>
        <v>1171.01</v>
      </c>
      <c r="K61" s="49"/>
      <c r="L61" s="64"/>
      <c r="M61" s="51" t="n">
        <f aca="false">SUBTOTAL(9,M62:M64)</f>
        <v>0</v>
      </c>
    </row>
    <row r="62" customFormat="false" ht="24.75" hidden="false" customHeight="true" outlineLevel="0" collapsed="false">
      <c r="A62" s="52" t="s">
        <v>138</v>
      </c>
      <c r="B62" s="53" t="s">
        <v>139</v>
      </c>
      <c r="C62" s="54" t="s">
        <v>29</v>
      </c>
      <c r="D62" s="55" t="s">
        <v>140</v>
      </c>
      <c r="E62" s="54" t="s">
        <v>73</v>
      </c>
      <c r="F62" s="56" t="n">
        <v>3.49</v>
      </c>
      <c r="G62" s="57" t="n">
        <f aca="false">IF(C62="DER",0.35,$I$7)</f>
        <v>0.228</v>
      </c>
      <c r="H62" s="58" t="n">
        <v>249.81</v>
      </c>
      <c r="I62" s="59" t="n">
        <f aca="false">ROUND(H62*(1+$G62),2)</f>
        <v>306.77</v>
      </c>
      <c r="J62" s="60" t="n">
        <f aca="false">ROUND(ROUND($F62,2)*ROUND(I62,2),2)</f>
        <v>1070.63</v>
      </c>
      <c r="K62" s="61" t="n">
        <f aca="false">IF($M$6=0,0,L62/(1+$G62))</f>
        <v>0</v>
      </c>
      <c r="L62" s="62" t="n">
        <f aca="false">IF($M$6=0,0,ROUND(I62*(1-$M$6),2))</f>
        <v>0</v>
      </c>
      <c r="M62" s="63" t="n">
        <f aca="false">ROUND(ROUND($F62,2)*ROUND(L62,2),2)</f>
        <v>0</v>
      </c>
    </row>
    <row r="63" customFormat="false" ht="24.75" hidden="false" customHeight="true" outlineLevel="0" collapsed="false">
      <c r="A63" s="52" t="s">
        <v>141</v>
      </c>
      <c r="B63" s="53" t="s">
        <v>55</v>
      </c>
      <c r="C63" s="54" t="s">
        <v>51</v>
      </c>
      <c r="D63" s="55" t="s">
        <v>56</v>
      </c>
      <c r="E63" s="54" t="s">
        <v>57</v>
      </c>
      <c r="F63" s="56" t="n">
        <v>3.49</v>
      </c>
      <c r="G63" s="57" t="n">
        <f aca="false">IF(C63="DER",0.35,$I$7)</f>
        <v>0.35</v>
      </c>
      <c r="H63" s="58" t="n">
        <v>3.74074074074074</v>
      </c>
      <c r="I63" s="59" t="n">
        <f aca="false">ROUND(H63*(1+$G63),2)</f>
        <v>5.05</v>
      </c>
      <c r="J63" s="60" t="n">
        <f aca="false">ROUND(ROUND($F63,2)*ROUND(I63,2),2)</f>
        <v>17.62</v>
      </c>
      <c r="K63" s="61" t="n">
        <f aca="false">IF($M$6=0,0,L63/(1+$G63))</f>
        <v>0</v>
      </c>
      <c r="L63" s="62" t="n">
        <f aca="false">IF($M$6=0,0,ROUND(I63*(1-$M$6),2))</f>
        <v>0</v>
      </c>
      <c r="M63" s="63" t="n">
        <f aca="false">ROUND(ROUND($F63,2)*ROUND(L63,2),2)</f>
        <v>0</v>
      </c>
    </row>
    <row r="64" customFormat="false" ht="24.75" hidden="false" customHeight="true" outlineLevel="0" collapsed="false">
      <c r="A64" s="52" t="s">
        <v>142</v>
      </c>
      <c r="B64" s="73" t="s">
        <v>59</v>
      </c>
      <c r="C64" s="54" t="s">
        <v>29</v>
      </c>
      <c r="D64" s="55" t="s">
        <v>60</v>
      </c>
      <c r="E64" s="54" t="s">
        <v>61</v>
      </c>
      <c r="F64" s="74" t="n">
        <v>36.3</v>
      </c>
      <c r="G64" s="57" t="n">
        <f aca="false">IF(C64="DER",0.35,$I$7)</f>
        <v>0.228</v>
      </c>
      <c r="H64" s="58" t="n">
        <v>1.86</v>
      </c>
      <c r="I64" s="59" t="n">
        <f aca="false">ROUND(H64*(1+$G64),2)</f>
        <v>2.28</v>
      </c>
      <c r="J64" s="60" t="n">
        <f aca="false">ROUND(ROUND($F64,2)*ROUND(I64,2),2)</f>
        <v>82.76</v>
      </c>
      <c r="K64" s="61" t="n">
        <f aca="false">IF($M$6=0,0,L64/(1+$G64))</f>
        <v>0</v>
      </c>
      <c r="L64" s="62" t="n">
        <f aca="false">IF($M$6=0,0,ROUND(I64*(1-$M$6),2))</f>
        <v>0</v>
      </c>
      <c r="M64" s="63" t="n">
        <f aca="false">ROUND(ROUND($F64,2)*ROUND(L64,2),2)</f>
        <v>0</v>
      </c>
    </row>
    <row r="65" customFormat="false" ht="24.75" hidden="false" customHeight="true" outlineLevel="0" collapsed="false">
      <c r="A65" s="43" t="s">
        <v>143</v>
      </c>
      <c r="B65" s="44"/>
      <c r="C65" s="45"/>
      <c r="D65" s="46" t="s">
        <v>144</v>
      </c>
      <c r="E65" s="45"/>
      <c r="F65" s="47"/>
      <c r="G65" s="48"/>
      <c r="H65" s="49"/>
      <c r="I65" s="64"/>
      <c r="J65" s="51" t="n">
        <f aca="false">SUBTOTAL(9,J66:J67)</f>
        <v>708.99</v>
      </c>
      <c r="K65" s="49"/>
      <c r="L65" s="64"/>
      <c r="M65" s="51" t="n">
        <f aca="false">SUBTOTAL(9,M66:M67)</f>
        <v>0</v>
      </c>
    </row>
    <row r="66" customFormat="false" ht="24.75" hidden="false" customHeight="true" outlineLevel="0" collapsed="false">
      <c r="A66" s="52" t="s">
        <v>145</v>
      </c>
      <c r="B66" s="53" t="s">
        <v>146</v>
      </c>
      <c r="C66" s="54" t="s">
        <v>29</v>
      </c>
      <c r="D66" s="55" t="s">
        <v>147</v>
      </c>
      <c r="E66" s="54" t="s">
        <v>73</v>
      </c>
      <c r="F66" s="56" t="n">
        <v>0.98</v>
      </c>
      <c r="G66" s="57" t="n">
        <f aca="false">IF(C66="DER",0.35,$I$7)</f>
        <v>0.228</v>
      </c>
      <c r="H66" s="58" t="n">
        <v>569.84</v>
      </c>
      <c r="I66" s="59" t="n">
        <f aca="false">ROUND(H66*(1+$G66),2)</f>
        <v>699.76</v>
      </c>
      <c r="J66" s="60" t="n">
        <f aca="false">ROUND(ROUND($F66,2)*ROUND(I66,2),2)</f>
        <v>685.76</v>
      </c>
      <c r="K66" s="61" t="n">
        <f aca="false">IF($M$6=0,0,L66/(1+$G66))</f>
        <v>0</v>
      </c>
      <c r="L66" s="62" t="n">
        <f aca="false">IF($M$6=0,0,ROUND(I66*(1-$M$6),2))</f>
        <v>0</v>
      </c>
      <c r="M66" s="63" t="n">
        <f aca="false">ROUND(ROUND($F66,2)*ROUND(L66,2),2)</f>
        <v>0</v>
      </c>
    </row>
    <row r="67" customFormat="false" ht="24.75" hidden="false" customHeight="true" outlineLevel="0" collapsed="false">
      <c r="A67" s="52" t="s">
        <v>148</v>
      </c>
      <c r="B67" s="73" t="s">
        <v>59</v>
      </c>
      <c r="C67" s="54" t="s">
        <v>29</v>
      </c>
      <c r="D67" s="55" t="s">
        <v>60</v>
      </c>
      <c r="E67" s="54" t="s">
        <v>61</v>
      </c>
      <c r="F67" s="74" t="n">
        <v>10.19</v>
      </c>
      <c r="G67" s="57" t="n">
        <f aca="false">IF(C67="DER",0.35,$I$7)</f>
        <v>0.228</v>
      </c>
      <c r="H67" s="58" t="n">
        <v>1.86</v>
      </c>
      <c r="I67" s="59" t="n">
        <f aca="false">ROUND(H67*(1+$G67),2)</f>
        <v>2.28</v>
      </c>
      <c r="J67" s="60" t="n">
        <f aca="false">ROUND(ROUND($F67,2)*ROUND(I67,2),2)</f>
        <v>23.23</v>
      </c>
      <c r="K67" s="61" t="n">
        <f aca="false">IF($M$6=0,0,L67/(1+$G67))</f>
        <v>0</v>
      </c>
      <c r="L67" s="62" t="n">
        <f aca="false">IF($M$6=0,0,ROUND(I67*(1-$M$6),2))</f>
        <v>0</v>
      </c>
      <c r="M67" s="63" t="n">
        <f aca="false">ROUND(ROUND($F67,2)*ROUND(L67,2),2)</f>
        <v>0</v>
      </c>
    </row>
    <row r="68" customFormat="false" ht="24.75" hidden="false" customHeight="true" outlineLevel="0" collapsed="false">
      <c r="A68" s="43" t="s">
        <v>149</v>
      </c>
      <c r="B68" s="44"/>
      <c r="C68" s="45"/>
      <c r="D68" s="46" t="s">
        <v>150</v>
      </c>
      <c r="E68" s="45"/>
      <c r="F68" s="47"/>
      <c r="G68" s="48"/>
      <c r="H68" s="49"/>
      <c r="I68" s="64"/>
      <c r="J68" s="51" t="n">
        <f aca="false">SUBTOTAL(9,J69:J71)</f>
        <v>1275.03</v>
      </c>
      <c r="K68" s="49"/>
      <c r="L68" s="64"/>
      <c r="M68" s="51" t="n">
        <f aca="false">SUBTOTAL(9,M69:M71)</f>
        <v>0</v>
      </c>
    </row>
    <row r="69" customFormat="false" ht="24.75" hidden="false" customHeight="true" outlineLevel="0" collapsed="false">
      <c r="A69" s="52" t="s">
        <v>151</v>
      </c>
      <c r="B69" s="53" t="s">
        <v>139</v>
      </c>
      <c r="C69" s="54" t="s">
        <v>29</v>
      </c>
      <c r="D69" s="55" t="s">
        <v>140</v>
      </c>
      <c r="E69" s="54" t="s">
        <v>73</v>
      </c>
      <c r="F69" s="56" t="n">
        <v>3.8</v>
      </c>
      <c r="G69" s="57" t="n">
        <f aca="false">IF(C69="DER",0.35,$I$7)</f>
        <v>0.228</v>
      </c>
      <c r="H69" s="58" t="n">
        <v>249.81</v>
      </c>
      <c r="I69" s="59" t="n">
        <f aca="false">ROUND(H69*(1+$G69),2)</f>
        <v>306.77</v>
      </c>
      <c r="J69" s="60" t="n">
        <f aca="false">ROUND(ROUND($F69,2)*ROUND(I69,2),2)</f>
        <v>1165.73</v>
      </c>
      <c r="K69" s="61" t="n">
        <f aca="false">IF($M$6=0,0,L69/(1+$G69))</f>
        <v>0</v>
      </c>
      <c r="L69" s="62" t="n">
        <f aca="false">IF($M$6=0,0,ROUND(I69*(1-$M$6),2))</f>
        <v>0</v>
      </c>
      <c r="M69" s="63" t="n">
        <f aca="false">ROUND(ROUND($F69,2)*ROUND(L69,2),2)</f>
        <v>0</v>
      </c>
    </row>
    <row r="70" customFormat="false" ht="24.75" hidden="false" customHeight="true" outlineLevel="0" collapsed="false">
      <c r="A70" s="52" t="s">
        <v>152</v>
      </c>
      <c r="B70" s="53" t="s">
        <v>55</v>
      </c>
      <c r="C70" s="54" t="s">
        <v>51</v>
      </c>
      <c r="D70" s="55" t="s">
        <v>56</v>
      </c>
      <c r="E70" s="54" t="s">
        <v>57</v>
      </c>
      <c r="F70" s="56" t="n">
        <v>3.8</v>
      </c>
      <c r="G70" s="57" t="n">
        <f aca="false">IF(C70="DER",0.35,$I$7)</f>
        <v>0.35</v>
      </c>
      <c r="H70" s="58" t="n">
        <v>3.74074074074074</v>
      </c>
      <c r="I70" s="59" t="n">
        <f aca="false">ROUND(H70*(1+$G70),2)</f>
        <v>5.05</v>
      </c>
      <c r="J70" s="60" t="n">
        <f aca="false">ROUND(ROUND($F70,2)*ROUND(I70,2),2)</f>
        <v>19.19</v>
      </c>
      <c r="K70" s="61" t="n">
        <f aca="false">IF($M$6=0,0,L70/(1+$G70))</f>
        <v>0</v>
      </c>
      <c r="L70" s="62" t="n">
        <f aca="false">IF($M$6=0,0,ROUND(I70*(1-$M$6),2))</f>
        <v>0</v>
      </c>
      <c r="M70" s="63" t="n">
        <f aca="false">ROUND(ROUND($F70,2)*ROUND(L70,2),2)</f>
        <v>0</v>
      </c>
    </row>
    <row r="71" customFormat="false" ht="24.75" hidden="false" customHeight="true" outlineLevel="0" collapsed="false">
      <c r="A71" s="52" t="s">
        <v>153</v>
      </c>
      <c r="B71" s="73" t="s">
        <v>59</v>
      </c>
      <c r="C71" s="54" t="s">
        <v>29</v>
      </c>
      <c r="D71" s="55" t="s">
        <v>60</v>
      </c>
      <c r="E71" s="54" t="s">
        <v>61</v>
      </c>
      <c r="F71" s="74" t="n">
        <v>39.52</v>
      </c>
      <c r="G71" s="57" t="n">
        <f aca="false">IF(C71="DER",0.35,$I$7)</f>
        <v>0.228</v>
      </c>
      <c r="H71" s="58" t="n">
        <v>1.86</v>
      </c>
      <c r="I71" s="59" t="n">
        <f aca="false">ROUND(H71*(1+$G71),2)</f>
        <v>2.28</v>
      </c>
      <c r="J71" s="60" t="n">
        <f aca="false">ROUND(ROUND($F71,2)*ROUND(I71,2),2)</f>
        <v>90.11</v>
      </c>
      <c r="K71" s="61" t="n">
        <f aca="false">IF($M$6=0,0,L71/(1+$G71))</f>
        <v>0</v>
      </c>
      <c r="L71" s="62" t="n">
        <f aca="false">IF($M$6=0,0,ROUND(I71*(1-$M$6),2))</f>
        <v>0</v>
      </c>
      <c r="M71" s="63" t="n">
        <f aca="false">ROUND(ROUND($F71,2)*ROUND(L71,2),2)</f>
        <v>0</v>
      </c>
    </row>
    <row r="72" customFormat="false" ht="24.75" hidden="false" customHeight="true" outlineLevel="0" collapsed="false">
      <c r="A72" s="43" t="s">
        <v>154</v>
      </c>
      <c r="B72" s="44"/>
      <c r="C72" s="45"/>
      <c r="D72" s="46" t="s">
        <v>112</v>
      </c>
      <c r="E72" s="45"/>
      <c r="F72" s="47"/>
      <c r="G72" s="48"/>
      <c r="H72" s="49"/>
      <c r="I72" s="64"/>
      <c r="J72" s="51" t="n">
        <f aca="false">SUBTOTAL(9,J73)</f>
        <v>1161.11</v>
      </c>
      <c r="K72" s="49"/>
      <c r="L72" s="64"/>
      <c r="M72" s="51" t="n">
        <f aca="false">SUBTOTAL(9,M73)</f>
        <v>0</v>
      </c>
    </row>
    <row r="73" customFormat="false" ht="24.75" hidden="false" customHeight="true" outlineLevel="0" collapsed="false">
      <c r="A73" s="52" t="s">
        <v>155</v>
      </c>
      <c r="B73" s="53" t="s">
        <v>156</v>
      </c>
      <c r="C73" s="54" t="s">
        <v>29</v>
      </c>
      <c r="D73" s="55" t="s">
        <v>157</v>
      </c>
      <c r="E73" s="54" t="s">
        <v>73</v>
      </c>
      <c r="F73" s="56" t="n">
        <v>82.7</v>
      </c>
      <c r="G73" s="57" t="n">
        <f aca="false">IF(C73="DER",0.35,$I$7)</f>
        <v>0.228</v>
      </c>
      <c r="H73" s="58" t="n">
        <v>11.43</v>
      </c>
      <c r="I73" s="59" t="n">
        <f aca="false">ROUND(H73*(1+$G73),2)</f>
        <v>14.04</v>
      </c>
      <c r="J73" s="60" t="n">
        <f aca="false">ROUND(ROUND($F73,2)*ROUND(I73,2),2)</f>
        <v>1161.11</v>
      </c>
      <c r="K73" s="61" t="n">
        <f aca="false">IF($M$6=0,0,L73/(1+$G73))</f>
        <v>0</v>
      </c>
      <c r="L73" s="62" t="n">
        <f aca="false">IF($M$6=0,0,ROUND(I73*(1-$M$6),2))</f>
        <v>0</v>
      </c>
      <c r="M73" s="63" t="n">
        <f aca="false">ROUND(ROUND($F73,2)*ROUND(L73,2),2)</f>
        <v>0</v>
      </c>
    </row>
    <row r="74" customFormat="false" ht="24.75" hidden="false" customHeight="true" outlineLevel="0" collapsed="false">
      <c r="A74" s="43" t="s">
        <v>158</v>
      </c>
      <c r="B74" s="44"/>
      <c r="C74" s="45"/>
      <c r="D74" s="46" t="s">
        <v>98</v>
      </c>
      <c r="E74" s="45"/>
      <c r="F74" s="47"/>
      <c r="G74" s="48"/>
      <c r="H74" s="49"/>
      <c r="I74" s="64"/>
      <c r="J74" s="51" t="n">
        <f aca="false">SUBTOTAL(9,J75)</f>
        <v>10217.91</v>
      </c>
      <c r="K74" s="49"/>
      <c r="L74" s="64"/>
      <c r="M74" s="51" t="n">
        <f aca="false">SUBTOTAL(9,M75)</f>
        <v>0</v>
      </c>
    </row>
    <row r="75" customFormat="false" ht="24.75" hidden="false" customHeight="true" outlineLevel="0" collapsed="false">
      <c r="A75" s="52" t="s">
        <v>159</v>
      </c>
      <c r="B75" s="53" t="s">
        <v>100</v>
      </c>
      <c r="C75" s="54" t="s">
        <v>29</v>
      </c>
      <c r="D75" s="55" t="s">
        <v>101</v>
      </c>
      <c r="E75" s="54" t="s">
        <v>31</v>
      </c>
      <c r="F75" s="56" t="n">
        <v>80.04</v>
      </c>
      <c r="G75" s="57" t="n">
        <f aca="false">IF(C75="DER",0.35,$I$7)</f>
        <v>0.228</v>
      </c>
      <c r="H75" s="58" t="n">
        <v>103.96</v>
      </c>
      <c r="I75" s="59" t="n">
        <f aca="false">ROUND(H75*(1+$G75),2)</f>
        <v>127.66</v>
      </c>
      <c r="J75" s="60" t="n">
        <f aca="false">ROUND(ROUND($F75,2)*ROUND(I75,2),2)</f>
        <v>10217.91</v>
      </c>
      <c r="K75" s="61" t="n">
        <f aca="false">IF($M$6=0,0,L75/(1+$G75))</f>
        <v>0</v>
      </c>
      <c r="L75" s="62" t="n">
        <f aca="false">IF($M$6=0,0,ROUND(I75*(1-$M$6),2))</f>
        <v>0</v>
      </c>
      <c r="M75" s="63" t="n">
        <f aca="false">ROUND(ROUND($F75,2)*ROUND(L75,2),2)</f>
        <v>0</v>
      </c>
    </row>
    <row r="76" customFormat="false" ht="24.75" hidden="false" customHeight="true" outlineLevel="0" collapsed="false">
      <c r="A76" s="43" t="s">
        <v>160</v>
      </c>
      <c r="B76" s="44"/>
      <c r="C76" s="45"/>
      <c r="D76" s="46" t="s">
        <v>161</v>
      </c>
      <c r="E76" s="45"/>
      <c r="F76" s="47"/>
      <c r="G76" s="48"/>
      <c r="H76" s="49"/>
      <c r="I76" s="64"/>
      <c r="J76" s="51" t="n">
        <f aca="false">SUBTOTAL(9,J77)</f>
        <v>1522.37</v>
      </c>
      <c r="K76" s="49"/>
      <c r="L76" s="64"/>
      <c r="M76" s="51" t="n">
        <f aca="false">SUBTOTAL(9,M77)</f>
        <v>0</v>
      </c>
    </row>
    <row r="77" customFormat="false" ht="24.75" hidden="false" customHeight="true" outlineLevel="0" collapsed="false">
      <c r="A77" s="75" t="s">
        <v>162</v>
      </c>
      <c r="B77" s="73" t="s">
        <v>163</v>
      </c>
      <c r="C77" s="54" t="s">
        <v>29</v>
      </c>
      <c r="D77" s="55" t="s">
        <v>164</v>
      </c>
      <c r="E77" s="54" t="s">
        <v>73</v>
      </c>
      <c r="F77" s="74" t="n">
        <v>5.66</v>
      </c>
      <c r="G77" s="57" t="n">
        <f aca="false">IF(C77="DER",0.35,$I$7)</f>
        <v>0.228</v>
      </c>
      <c r="H77" s="58" t="n">
        <v>219.03</v>
      </c>
      <c r="I77" s="59" t="n">
        <f aca="false">ROUND(H77*(1+$G77),2)</f>
        <v>268.97</v>
      </c>
      <c r="J77" s="60" t="n">
        <f aca="false">ROUND(ROUND($F77,2)*ROUND(I77,2),2)</f>
        <v>1522.37</v>
      </c>
      <c r="K77" s="61" t="n">
        <f aca="false">IF($M$6=0,0,L77/(1+$G77))</f>
        <v>0</v>
      </c>
      <c r="L77" s="62" t="n">
        <f aca="false">IF($M$6=0,0,ROUND(I77*(1-$M$6),2))</f>
        <v>0</v>
      </c>
      <c r="M77" s="63" t="n">
        <f aca="false">ROUND(ROUND($F77,2)*ROUND(L77,2),2)</f>
        <v>0</v>
      </c>
    </row>
    <row r="78" customFormat="false" ht="24.75" hidden="false" customHeight="true" outlineLevel="0" collapsed="false">
      <c r="A78" s="43" t="s">
        <v>165</v>
      </c>
      <c r="B78" s="44"/>
      <c r="C78" s="45"/>
      <c r="D78" s="46" t="s">
        <v>166</v>
      </c>
      <c r="E78" s="45"/>
      <c r="F78" s="47"/>
      <c r="G78" s="48"/>
      <c r="H78" s="49"/>
      <c r="I78" s="64"/>
      <c r="J78" s="51" t="n">
        <f aca="false">SUBTOTAL(9,J79:J80)</f>
        <v>7863.08</v>
      </c>
      <c r="K78" s="49"/>
      <c r="L78" s="64"/>
      <c r="M78" s="51" t="n">
        <f aca="false">SUBTOTAL(9,M79:M80)</f>
        <v>0</v>
      </c>
    </row>
    <row r="79" customFormat="false" ht="24.75" hidden="false" customHeight="true" outlineLevel="0" collapsed="false">
      <c r="A79" s="75" t="s">
        <v>167</v>
      </c>
      <c r="B79" s="73" t="s">
        <v>168</v>
      </c>
      <c r="C79" s="54" t="s">
        <v>29</v>
      </c>
      <c r="D79" s="55" t="s">
        <v>169</v>
      </c>
      <c r="E79" s="54" t="s">
        <v>170</v>
      </c>
      <c r="F79" s="74" t="n">
        <v>17.35</v>
      </c>
      <c r="G79" s="57" t="n">
        <f aca="false">IF(C79="DER",0.35,$I$7)</f>
        <v>0.228</v>
      </c>
      <c r="H79" s="58" t="n">
        <v>210.88</v>
      </c>
      <c r="I79" s="59" t="n">
        <f aca="false">ROUND(H79*(1+$G79),2)</f>
        <v>258.96</v>
      </c>
      <c r="J79" s="60" t="n">
        <f aca="false">ROUND(ROUND($F79,2)*ROUND(I79,2),2)</f>
        <v>4492.96</v>
      </c>
      <c r="K79" s="61" t="n">
        <f aca="false">IF($M$6=0,0,L79/(1+$G79))</f>
        <v>0</v>
      </c>
      <c r="L79" s="62" t="n">
        <f aca="false">IF($M$6=0,0,ROUND(I79*(1-$M$6),2))</f>
        <v>0</v>
      </c>
      <c r="M79" s="63" t="n">
        <f aca="false">ROUND(ROUND($F79,2)*ROUND(L79,2),2)</f>
        <v>0</v>
      </c>
    </row>
    <row r="80" customFormat="false" ht="24.75" hidden="false" customHeight="true" outlineLevel="0" collapsed="false">
      <c r="A80" s="75" t="s">
        <v>171</v>
      </c>
      <c r="B80" s="73" t="s">
        <v>172</v>
      </c>
      <c r="C80" s="54" t="s">
        <v>29</v>
      </c>
      <c r="D80" s="55" t="s">
        <v>173</v>
      </c>
      <c r="E80" s="54" t="s">
        <v>170</v>
      </c>
      <c r="F80" s="74" t="n">
        <v>10.56</v>
      </c>
      <c r="G80" s="57" t="n">
        <f aca="false">IF(C80="DER",0.35,$I$7)</f>
        <v>0.228</v>
      </c>
      <c r="H80" s="58" t="n">
        <v>259.89</v>
      </c>
      <c r="I80" s="59" t="n">
        <f aca="false">ROUND(H80*(1+$G80),2)</f>
        <v>319.14</v>
      </c>
      <c r="J80" s="60" t="n">
        <f aca="false">ROUND(ROUND($F80,2)*ROUND(I80,2),2)</f>
        <v>3370.12</v>
      </c>
      <c r="K80" s="61" t="n">
        <f aca="false">IF($M$6=0,0,L80/(1+$G80))</f>
        <v>0</v>
      </c>
      <c r="L80" s="62" t="n">
        <f aca="false">IF($M$6=0,0,ROUND(I80*(1-$M$6),2))</f>
        <v>0</v>
      </c>
      <c r="M80" s="63" t="n">
        <f aca="false">ROUND(ROUND($F80,2)*ROUND(L80,2),2)</f>
        <v>0</v>
      </c>
    </row>
    <row r="81" customFormat="false" ht="24.75" hidden="false" customHeight="true" outlineLevel="0" collapsed="false">
      <c r="A81" s="43" t="s">
        <v>174</v>
      </c>
      <c r="B81" s="44"/>
      <c r="C81" s="45"/>
      <c r="D81" s="46" t="s">
        <v>175</v>
      </c>
      <c r="E81" s="45"/>
      <c r="F81" s="47"/>
      <c r="G81" s="48"/>
      <c r="H81" s="49"/>
      <c r="I81" s="64"/>
      <c r="J81" s="51" t="n">
        <f aca="false">SUBTOTAL(9,J82:J84)</f>
        <v>1328.45</v>
      </c>
      <c r="K81" s="49"/>
      <c r="L81" s="64"/>
      <c r="M81" s="51" t="n">
        <f aca="false">SUBTOTAL(9,M82:M84)</f>
        <v>0</v>
      </c>
    </row>
    <row r="82" customFormat="false" ht="24.75" hidden="false" customHeight="true" outlineLevel="0" collapsed="false">
      <c r="A82" s="52" t="s">
        <v>176</v>
      </c>
      <c r="B82" s="73" t="s">
        <v>177</v>
      </c>
      <c r="C82" s="54" t="s">
        <v>29</v>
      </c>
      <c r="D82" s="55" t="s">
        <v>178</v>
      </c>
      <c r="E82" s="54" t="s">
        <v>73</v>
      </c>
      <c r="F82" s="56" t="n">
        <v>66.85</v>
      </c>
      <c r="G82" s="57" t="n">
        <f aca="false">IF(C82="DER",0.35,$I$7)</f>
        <v>0.228</v>
      </c>
      <c r="H82" s="58" t="n">
        <v>7.49</v>
      </c>
      <c r="I82" s="59" t="n">
        <f aca="false">ROUND(H82*(1+$G82),2)</f>
        <v>9.2</v>
      </c>
      <c r="J82" s="60" t="n">
        <f aca="false">ROUND(ROUND($F82,2)*ROUND(I82,2),2)</f>
        <v>615.02</v>
      </c>
      <c r="K82" s="61" t="n">
        <f aca="false">IF($M$6=0,0,L82/(1+$G82))</f>
        <v>0</v>
      </c>
      <c r="L82" s="62" t="n">
        <f aca="false">IF($M$6=0,0,ROUND(I82*(1-$M$6),2))</f>
        <v>0</v>
      </c>
      <c r="M82" s="63" t="n">
        <f aca="false">ROUND(ROUND($F82,2)*ROUND(L82,2),2)</f>
        <v>0</v>
      </c>
    </row>
    <row r="83" customFormat="false" ht="24.75" hidden="false" customHeight="true" outlineLevel="0" collapsed="false">
      <c r="A83" s="52" t="s">
        <v>179</v>
      </c>
      <c r="B83" s="53" t="s">
        <v>55</v>
      </c>
      <c r="C83" s="54" t="s">
        <v>51</v>
      </c>
      <c r="D83" s="55" t="s">
        <v>56</v>
      </c>
      <c r="E83" s="54" t="s">
        <v>57</v>
      </c>
      <c r="F83" s="74" t="n">
        <v>66.85</v>
      </c>
      <c r="G83" s="57" t="n">
        <f aca="false">IF(C83="DER",0.35,$I$7)</f>
        <v>0.35</v>
      </c>
      <c r="H83" s="58" t="n">
        <v>3.74074074074074</v>
      </c>
      <c r="I83" s="59" t="n">
        <f aca="false">ROUND(H83*(1+$G83),2)</f>
        <v>5.05</v>
      </c>
      <c r="J83" s="60" t="n">
        <f aca="false">ROUND(ROUND($F83,2)*ROUND(I83,2),2)</f>
        <v>337.59</v>
      </c>
      <c r="K83" s="61" t="n">
        <f aca="false">IF($M$6=0,0,L83/(1+$G83))</f>
        <v>0</v>
      </c>
      <c r="L83" s="62" t="n">
        <f aca="false">IF($M$6=0,0,ROUND(I83*(1-$M$6),2))</f>
        <v>0</v>
      </c>
      <c r="M83" s="63" t="n">
        <f aca="false">ROUND(ROUND($F83,2)*ROUND(L83,2),2)</f>
        <v>0</v>
      </c>
    </row>
    <row r="84" customFormat="false" ht="24.75" hidden="false" customHeight="true" outlineLevel="0" collapsed="false">
      <c r="A84" s="52" t="s">
        <v>180</v>
      </c>
      <c r="B84" s="53" t="s">
        <v>59</v>
      </c>
      <c r="C84" s="54" t="s">
        <v>29</v>
      </c>
      <c r="D84" s="55" t="s">
        <v>60</v>
      </c>
      <c r="E84" s="54" t="s">
        <v>61</v>
      </c>
      <c r="F84" s="74" t="n">
        <v>164.84</v>
      </c>
      <c r="G84" s="57" t="n">
        <f aca="false">IF(C84="DER",0.35,$I$7)</f>
        <v>0.228</v>
      </c>
      <c r="H84" s="58" t="n">
        <v>1.86</v>
      </c>
      <c r="I84" s="59" t="n">
        <f aca="false">ROUND(H84*(1+$G84),2)</f>
        <v>2.28</v>
      </c>
      <c r="J84" s="60" t="n">
        <f aca="false">ROUND(ROUND($F84,2)*ROUND(I84,2),2)</f>
        <v>375.84</v>
      </c>
      <c r="K84" s="61" t="n">
        <f aca="false">IF($M$6=0,0,L84/(1+$G84))</f>
        <v>0</v>
      </c>
      <c r="L84" s="62" t="n">
        <f aca="false">IF($M$6=0,0,ROUND(I84*(1-$M$6),2))</f>
        <v>0</v>
      </c>
      <c r="M84" s="63" t="n">
        <f aca="false">ROUND(ROUND($F84,2)*ROUND(L84,2),2)</f>
        <v>0</v>
      </c>
    </row>
    <row r="85" customFormat="false" ht="24.75" hidden="false" customHeight="true" outlineLevel="0" collapsed="false">
      <c r="A85" s="43" t="s">
        <v>181</v>
      </c>
      <c r="B85" s="44"/>
      <c r="C85" s="45"/>
      <c r="D85" s="46" t="s">
        <v>182</v>
      </c>
      <c r="E85" s="45"/>
      <c r="F85" s="47"/>
      <c r="G85" s="48"/>
      <c r="H85" s="49"/>
      <c r="I85" s="64"/>
      <c r="J85" s="51" t="n">
        <f aca="false">SUBTOTAL(9,J86:J90)</f>
        <v>11016.84</v>
      </c>
      <c r="K85" s="49"/>
      <c r="L85" s="64"/>
      <c r="M85" s="51" t="n">
        <f aca="false">SUBTOTAL(9,M86:M90)</f>
        <v>0</v>
      </c>
    </row>
    <row r="86" customFormat="false" ht="24.75" hidden="false" customHeight="true" outlineLevel="0" collapsed="false">
      <c r="A86" s="52" t="s">
        <v>183</v>
      </c>
      <c r="B86" s="53" t="s">
        <v>184</v>
      </c>
      <c r="C86" s="54" t="s">
        <v>29</v>
      </c>
      <c r="D86" s="55" t="s">
        <v>185</v>
      </c>
      <c r="E86" s="54" t="s">
        <v>186</v>
      </c>
      <c r="F86" s="56" t="n">
        <v>1</v>
      </c>
      <c r="G86" s="57" t="n">
        <f aca="false">IF(C86="DER",0.35,$I$7)</f>
        <v>0.228</v>
      </c>
      <c r="H86" s="58" t="n">
        <v>6990.03</v>
      </c>
      <c r="I86" s="59" t="n">
        <f aca="false">ROUND(H86*(1+$G86),2)</f>
        <v>8583.76</v>
      </c>
      <c r="J86" s="60" t="n">
        <f aca="false">ROUND(ROUND($F86,2)*ROUND(I86,2),2)</f>
        <v>8583.76</v>
      </c>
      <c r="K86" s="61" t="n">
        <f aca="false">IF($M$6=0,0,L86/(1+$G86))</f>
        <v>0</v>
      </c>
      <c r="L86" s="62" t="n">
        <f aca="false">IF($M$6=0,0,ROUND(I86*(1-$M$6),2))</f>
        <v>0</v>
      </c>
      <c r="M86" s="63" t="n">
        <f aca="false">ROUND(ROUND($F86,2)*ROUND(L86,2),2)</f>
        <v>0</v>
      </c>
    </row>
    <row r="87" customFormat="false" ht="24.75" hidden="false" customHeight="true" outlineLevel="0" collapsed="false">
      <c r="A87" s="52" t="s">
        <v>187</v>
      </c>
      <c r="B87" s="53" t="s">
        <v>188</v>
      </c>
      <c r="C87" s="54" t="s">
        <v>29</v>
      </c>
      <c r="D87" s="55" t="s">
        <v>189</v>
      </c>
      <c r="E87" s="54" t="s">
        <v>170</v>
      </c>
      <c r="F87" s="56" t="n">
        <v>0.75</v>
      </c>
      <c r="G87" s="57" t="n">
        <f aca="false">IF(C87="DER",0.35,$I$7)</f>
        <v>0.228</v>
      </c>
      <c r="H87" s="58" t="n">
        <v>779.02</v>
      </c>
      <c r="I87" s="59" t="n">
        <f aca="false">ROUND(H87*(1+$G87),2)</f>
        <v>956.64</v>
      </c>
      <c r="J87" s="60" t="n">
        <f aca="false">ROUND(ROUND($F87,2)*ROUND(I87,2),2)</f>
        <v>717.48</v>
      </c>
      <c r="K87" s="61" t="n">
        <f aca="false">IF($M$6=0,0,L87/(1+$G87))</f>
        <v>0</v>
      </c>
      <c r="L87" s="62" t="n">
        <f aca="false">IF($M$6=0,0,ROUND(I87*(1-$M$6),2))</f>
        <v>0</v>
      </c>
      <c r="M87" s="63" t="n">
        <f aca="false">ROUND(ROUND($F87,2)*ROUND(L87,2),2)</f>
        <v>0</v>
      </c>
    </row>
    <row r="88" customFormat="false" ht="24.75" hidden="false" customHeight="true" outlineLevel="0" collapsed="false">
      <c r="A88" s="75" t="s">
        <v>190</v>
      </c>
      <c r="B88" s="73" t="s">
        <v>191</v>
      </c>
      <c r="C88" s="54" t="s">
        <v>29</v>
      </c>
      <c r="D88" s="55" t="s">
        <v>192</v>
      </c>
      <c r="E88" s="54" t="s">
        <v>186</v>
      </c>
      <c r="F88" s="74" t="n">
        <v>1</v>
      </c>
      <c r="G88" s="57" t="n">
        <f aca="false">IF(C88="DER",0.35,$I$7)</f>
        <v>0.228</v>
      </c>
      <c r="H88" s="58" t="n">
        <v>482.61</v>
      </c>
      <c r="I88" s="59" t="n">
        <f aca="false">ROUND(H88*(1+$G88),2)</f>
        <v>592.65</v>
      </c>
      <c r="J88" s="60" t="n">
        <f aca="false">ROUND(ROUND($F88,2)*ROUND(I88,2),2)</f>
        <v>592.65</v>
      </c>
      <c r="K88" s="61" t="n">
        <f aca="false">IF($M$6=0,0,L88/(1+$G88))</f>
        <v>0</v>
      </c>
      <c r="L88" s="62" t="n">
        <f aca="false">IF($M$6=0,0,ROUND(I88*(1-$M$6),2))</f>
        <v>0</v>
      </c>
      <c r="M88" s="63" t="n">
        <f aca="false">ROUND(ROUND($F88,2)*ROUND(L88,2),2)</f>
        <v>0</v>
      </c>
    </row>
    <row r="89" customFormat="false" ht="24.75" hidden="false" customHeight="true" outlineLevel="0" collapsed="false">
      <c r="A89" s="75" t="s">
        <v>193</v>
      </c>
      <c r="B89" s="73" t="s">
        <v>194</v>
      </c>
      <c r="C89" s="54" t="s">
        <v>29</v>
      </c>
      <c r="D89" s="55" t="s">
        <v>195</v>
      </c>
      <c r="E89" s="54" t="s">
        <v>31</v>
      </c>
      <c r="F89" s="74" t="n">
        <v>2.56</v>
      </c>
      <c r="G89" s="57" t="n">
        <f aca="false">IF(C89="DER",0.35,$I$7)</f>
        <v>0.228</v>
      </c>
      <c r="H89" s="58" t="n">
        <v>339.19</v>
      </c>
      <c r="I89" s="59" t="n">
        <f aca="false">ROUND(H89*(1+$G89),2)</f>
        <v>416.53</v>
      </c>
      <c r="J89" s="60" t="n">
        <f aca="false">ROUND(ROUND($F89,2)*ROUND(I89,2),2)</f>
        <v>1066.32</v>
      </c>
      <c r="K89" s="61" t="n">
        <f aca="false">IF($M$6=0,0,L89/(1+$G89))</f>
        <v>0</v>
      </c>
      <c r="L89" s="62" t="n">
        <f aca="false">IF($M$6=0,0,ROUND(I89*(1-$M$6),2))</f>
        <v>0</v>
      </c>
      <c r="M89" s="63" t="n">
        <f aca="false">ROUND(ROUND($F89,2)*ROUND(L89,2),2)</f>
        <v>0</v>
      </c>
    </row>
    <row r="90" customFormat="false" ht="24.75" hidden="false" customHeight="true" outlineLevel="0" collapsed="false">
      <c r="A90" s="75" t="s">
        <v>196</v>
      </c>
      <c r="B90" s="73" t="s">
        <v>197</v>
      </c>
      <c r="C90" s="54" t="s">
        <v>29</v>
      </c>
      <c r="D90" s="55" t="s">
        <v>198</v>
      </c>
      <c r="E90" s="54" t="s">
        <v>31</v>
      </c>
      <c r="F90" s="74" t="n">
        <v>2.56</v>
      </c>
      <c r="G90" s="57" t="n">
        <f aca="false">IF(C90="DER",0.35,$I$7)</f>
        <v>0.228</v>
      </c>
      <c r="H90" s="58" t="n">
        <v>18.01</v>
      </c>
      <c r="I90" s="59" t="n">
        <f aca="false">ROUND(H90*(1+$G90),2)</f>
        <v>22.12</v>
      </c>
      <c r="J90" s="60" t="n">
        <f aca="false">ROUND(ROUND($F90,2)*ROUND(I90,2),2)</f>
        <v>56.63</v>
      </c>
      <c r="K90" s="61" t="n">
        <f aca="false">IF($M$6=0,0,L90/(1+$G90))</f>
        <v>0</v>
      </c>
      <c r="L90" s="62" t="n">
        <f aca="false">IF($M$6=0,0,ROUND(I90*(1-$M$6),2))</f>
        <v>0</v>
      </c>
      <c r="M90" s="63" t="n">
        <f aca="false">ROUND(ROUND($F90,2)*ROUND(L90,2),2)</f>
        <v>0</v>
      </c>
    </row>
    <row r="91" customFormat="false" ht="24.75" hidden="false" customHeight="true" outlineLevel="0" collapsed="false">
      <c r="A91" s="43" t="s">
        <v>199</v>
      </c>
      <c r="B91" s="44"/>
      <c r="C91" s="45"/>
      <c r="D91" s="46" t="s">
        <v>200</v>
      </c>
      <c r="E91" s="45"/>
      <c r="F91" s="47"/>
      <c r="G91" s="48"/>
      <c r="H91" s="49"/>
      <c r="I91" s="64"/>
      <c r="J91" s="51" t="n">
        <f aca="false">SUBTOTAL(9,J92)</f>
        <v>19327.36</v>
      </c>
      <c r="K91" s="49"/>
      <c r="L91" s="64"/>
      <c r="M91" s="51" t="n">
        <f aca="false">SUBTOTAL(9,M92)</f>
        <v>0</v>
      </c>
    </row>
    <row r="92" customFormat="false" ht="24.75" hidden="false" customHeight="true" outlineLevel="0" collapsed="false">
      <c r="A92" s="75" t="s">
        <v>201</v>
      </c>
      <c r="B92" s="73" t="s">
        <v>202</v>
      </c>
      <c r="C92" s="76" t="s">
        <v>203</v>
      </c>
      <c r="D92" s="77" t="s">
        <v>204</v>
      </c>
      <c r="E92" s="76" t="s">
        <v>186</v>
      </c>
      <c r="F92" s="74" t="n">
        <v>2</v>
      </c>
      <c r="G92" s="57" t="n">
        <f aca="false">IF(C92="DER",0.35,$I$7)</f>
        <v>0.228</v>
      </c>
      <c r="H92" s="58" t="n">
        <v>7869.45</v>
      </c>
      <c r="I92" s="59" t="n">
        <f aca="false">ROUND(H92*(1+$G92),2)</f>
        <v>9663.68</v>
      </c>
      <c r="J92" s="60" t="n">
        <f aca="false">ROUND(ROUND($F92,2)*ROUND(I92,2),2)</f>
        <v>19327.36</v>
      </c>
      <c r="K92" s="61" t="n">
        <f aca="false">IF($M$6=0,0,L92/(1+$G92))</f>
        <v>0</v>
      </c>
      <c r="L92" s="62" t="n">
        <f aca="false">IF($M$6=0,0,ROUND(I92*(1-$M$6),2))</f>
        <v>0</v>
      </c>
      <c r="M92" s="63" t="n">
        <f aca="false">ROUND(ROUND($F92,2)*ROUND(L92,2),2)</f>
        <v>0</v>
      </c>
    </row>
    <row r="93" customFormat="false" ht="24.75" hidden="false" customHeight="true" outlineLevel="0" collapsed="false">
      <c r="A93" s="65" t="n">
        <v>6</v>
      </c>
      <c r="B93" s="66"/>
      <c r="C93" s="67"/>
      <c r="D93" s="68" t="s">
        <v>205</v>
      </c>
      <c r="E93" s="67"/>
      <c r="F93" s="69"/>
      <c r="G93" s="70"/>
      <c r="H93" s="71"/>
      <c r="I93" s="72"/>
      <c r="J93" s="42" t="n">
        <f aca="false">SUBTOTAL(9,J94:J101)</f>
        <v>7734.82</v>
      </c>
      <c r="K93" s="71"/>
      <c r="L93" s="72"/>
      <c r="M93" s="42" t="n">
        <f aca="false">SUBTOTAL(9,M94:M101)</f>
        <v>0</v>
      </c>
    </row>
    <row r="94" customFormat="false" ht="24.75" hidden="false" customHeight="true" outlineLevel="0" collapsed="false">
      <c r="A94" s="43" t="s">
        <v>206</v>
      </c>
      <c r="B94" s="44"/>
      <c r="C94" s="45"/>
      <c r="D94" s="46" t="s">
        <v>207</v>
      </c>
      <c r="E94" s="45"/>
      <c r="F94" s="47"/>
      <c r="G94" s="48"/>
      <c r="H94" s="49"/>
      <c r="I94" s="64"/>
      <c r="J94" s="51" t="n">
        <f aca="false">SUBTOTAL(9,J95:J96)</f>
        <v>1818.71</v>
      </c>
      <c r="K94" s="49"/>
      <c r="L94" s="64"/>
      <c r="M94" s="51" t="n">
        <f aca="false">SUBTOTAL(9,M95:M96)</f>
        <v>0</v>
      </c>
    </row>
    <row r="95" customFormat="false" ht="24.75" hidden="false" customHeight="true" outlineLevel="0" collapsed="false">
      <c r="A95" s="75" t="s">
        <v>208</v>
      </c>
      <c r="B95" s="73" t="s">
        <v>209</v>
      </c>
      <c r="C95" s="54" t="s">
        <v>29</v>
      </c>
      <c r="D95" s="55" t="s">
        <v>210</v>
      </c>
      <c r="E95" s="54" t="s">
        <v>73</v>
      </c>
      <c r="F95" s="74" t="n">
        <v>4.53</v>
      </c>
      <c r="G95" s="57" t="n">
        <f aca="false">IF(C95="DER",0.35,$I$7)</f>
        <v>0.228</v>
      </c>
      <c r="H95" s="58" t="n">
        <v>307.63</v>
      </c>
      <c r="I95" s="59" t="n">
        <f aca="false">ROUND(H95*(1+$G95),2)</f>
        <v>377.77</v>
      </c>
      <c r="J95" s="60" t="n">
        <f aca="false">ROUND(ROUND($F95,2)*ROUND(I95,2),2)</f>
        <v>1711.3</v>
      </c>
      <c r="K95" s="61" t="n">
        <f aca="false">IF($M$6=0,0,L95/(1+$G95))</f>
        <v>0</v>
      </c>
      <c r="L95" s="62" t="n">
        <f aca="false">IF($M$6=0,0,ROUND(I95*(1-$M$6),2))</f>
        <v>0</v>
      </c>
      <c r="M95" s="63" t="n">
        <f aca="false">ROUND(ROUND($F95,2)*ROUND(L95,2),2)</f>
        <v>0</v>
      </c>
    </row>
    <row r="96" customFormat="false" ht="24.75" hidden="false" customHeight="true" outlineLevel="0" collapsed="false">
      <c r="A96" s="75" t="s">
        <v>211</v>
      </c>
      <c r="B96" s="73" t="s">
        <v>59</v>
      </c>
      <c r="C96" s="54" t="s">
        <v>29</v>
      </c>
      <c r="D96" s="55" t="s">
        <v>60</v>
      </c>
      <c r="E96" s="54" t="s">
        <v>61</v>
      </c>
      <c r="F96" s="74" t="n">
        <v>47.11</v>
      </c>
      <c r="G96" s="57" t="n">
        <f aca="false">IF(C96="DER",0.35,$I$7)</f>
        <v>0.228</v>
      </c>
      <c r="H96" s="58" t="n">
        <v>1.86</v>
      </c>
      <c r="I96" s="59" t="n">
        <f aca="false">ROUND(H96*(1+$G96),2)</f>
        <v>2.28</v>
      </c>
      <c r="J96" s="60" t="n">
        <f aca="false">ROUND(ROUND($F96,2)*ROUND(I96,2),2)</f>
        <v>107.41</v>
      </c>
      <c r="K96" s="61" t="n">
        <f aca="false">IF($M$6=0,0,L96/(1+$G96))</f>
        <v>0</v>
      </c>
      <c r="L96" s="62" t="n">
        <f aca="false">IF($M$6=0,0,ROUND(I96*(1-$M$6),2))</f>
        <v>0</v>
      </c>
      <c r="M96" s="63" t="n">
        <f aca="false">ROUND(ROUND($F96,2)*ROUND(L96,2),2)</f>
        <v>0</v>
      </c>
    </row>
    <row r="97" customFormat="false" ht="24.75" hidden="false" customHeight="true" outlineLevel="0" collapsed="false">
      <c r="A97" s="43" t="s">
        <v>212</v>
      </c>
      <c r="B97" s="44"/>
      <c r="C97" s="45"/>
      <c r="D97" s="46" t="s">
        <v>213</v>
      </c>
      <c r="E97" s="45"/>
      <c r="F97" s="47"/>
      <c r="G97" s="48"/>
      <c r="H97" s="49"/>
      <c r="I97" s="64"/>
      <c r="J97" s="51" t="n">
        <f aca="false">SUBTOTAL(9,J98:J101)</f>
        <v>5916.11</v>
      </c>
      <c r="K97" s="49"/>
      <c r="L97" s="64"/>
      <c r="M97" s="51" t="n">
        <f aca="false">SUBTOTAL(9,M98:M101)</f>
        <v>0</v>
      </c>
    </row>
    <row r="98" customFormat="false" ht="24.75" hidden="false" customHeight="true" outlineLevel="0" collapsed="false">
      <c r="A98" s="75" t="s">
        <v>214</v>
      </c>
      <c r="B98" s="73" t="s">
        <v>215</v>
      </c>
      <c r="C98" s="54" t="s">
        <v>29</v>
      </c>
      <c r="D98" s="55" t="s">
        <v>216</v>
      </c>
      <c r="E98" s="54" t="s">
        <v>31</v>
      </c>
      <c r="F98" s="74" t="n">
        <v>37.23</v>
      </c>
      <c r="G98" s="57" t="n">
        <f aca="false">IF(C98="DER",0.35,$I$7)</f>
        <v>0.228</v>
      </c>
      <c r="H98" s="58" t="n">
        <v>3.56</v>
      </c>
      <c r="I98" s="59" t="n">
        <f aca="false">ROUND(H98*(1+$G98),2)</f>
        <v>4.37</v>
      </c>
      <c r="J98" s="60" t="n">
        <f aca="false">ROUND(ROUND($F98,2)*ROUND(I98,2),2)</f>
        <v>162.7</v>
      </c>
      <c r="K98" s="61" t="n">
        <f aca="false">IF($M$6=0,0,L98/(1+$G98))</f>
        <v>0</v>
      </c>
      <c r="L98" s="62" t="n">
        <f aca="false">IF($M$6=0,0,ROUND(I98*(1-$M$6),2))</f>
        <v>0</v>
      </c>
      <c r="M98" s="63" t="n">
        <f aca="false">ROUND(ROUND($F98,2)*ROUND(L98,2),2)</f>
        <v>0</v>
      </c>
    </row>
    <row r="99" customFormat="false" ht="24.75" hidden="false" customHeight="true" outlineLevel="0" collapsed="false">
      <c r="A99" s="75" t="s">
        <v>217</v>
      </c>
      <c r="B99" s="73" t="s">
        <v>163</v>
      </c>
      <c r="C99" s="54" t="s">
        <v>29</v>
      </c>
      <c r="D99" s="55" t="s">
        <v>164</v>
      </c>
      <c r="E99" s="54" t="s">
        <v>73</v>
      </c>
      <c r="F99" s="74" t="n">
        <v>1.86</v>
      </c>
      <c r="G99" s="57" t="n">
        <f aca="false">IF(C99="DER",0.35,$I$7)</f>
        <v>0.228</v>
      </c>
      <c r="H99" s="58" t="n">
        <v>219.03</v>
      </c>
      <c r="I99" s="59" t="n">
        <f aca="false">ROUND(H99*(1+$G99),2)</f>
        <v>268.97</v>
      </c>
      <c r="J99" s="60" t="n">
        <f aca="false">ROUND(ROUND($F99,2)*ROUND(I99,2),2)</f>
        <v>500.28</v>
      </c>
      <c r="K99" s="61" t="n">
        <f aca="false">IF($M$6=0,0,L99/(1+$G99))</f>
        <v>0</v>
      </c>
      <c r="L99" s="62" t="n">
        <f aca="false">IF($M$6=0,0,ROUND(I99*(1-$M$6),2))</f>
        <v>0</v>
      </c>
      <c r="M99" s="63" t="n">
        <f aca="false">ROUND(ROUND($F99,2)*ROUND(L99,2),2)</f>
        <v>0</v>
      </c>
    </row>
    <row r="100" customFormat="false" ht="24.75" hidden="false" customHeight="true" outlineLevel="0" collapsed="false">
      <c r="A100" s="75" t="s">
        <v>218</v>
      </c>
      <c r="B100" s="73" t="s">
        <v>219</v>
      </c>
      <c r="C100" s="54" t="s">
        <v>29</v>
      </c>
      <c r="D100" s="55" t="s">
        <v>220</v>
      </c>
      <c r="E100" s="54" t="s">
        <v>73</v>
      </c>
      <c r="F100" s="74" t="n">
        <v>4.53</v>
      </c>
      <c r="G100" s="57" t="n">
        <f aca="false">IF(C100="DER",0.35,$I$7)</f>
        <v>0.228</v>
      </c>
      <c r="H100" s="58" t="n">
        <v>448.57</v>
      </c>
      <c r="I100" s="59" t="n">
        <f aca="false">ROUND(H100*(1+$G100),2)</f>
        <v>550.84</v>
      </c>
      <c r="J100" s="60" t="n">
        <f aca="false">ROUND(ROUND($F100,2)*ROUND(I100,2),2)</f>
        <v>2495.31</v>
      </c>
      <c r="K100" s="61" t="n">
        <f aca="false">IF($M$6=0,0,L100/(1+$G100))</f>
        <v>0</v>
      </c>
      <c r="L100" s="62" t="n">
        <f aca="false">IF($M$6=0,0,ROUND(I100*(1-$M$6),2))</f>
        <v>0</v>
      </c>
      <c r="M100" s="63" t="n">
        <f aca="false">ROUND(ROUND($F100,2)*ROUND(L100,2),2)</f>
        <v>0</v>
      </c>
    </row>
    <row r="101" customFormat="false" ht="24.75" hidden="false" customHeight="true" outlineLevel="0" collapsed="false">
      <c r="A101" s="75" t="s">
        <v>221</v>
      </c>
      <c r="B101" s="73" t="s">
        <v>222</v>
      </c>
      <c r="C101" s="54" t="s">
        <v>29</v>
      </c>
      <c r="D101" s="55" t="s">
        <v>223</v>
      </c>
      <c r="E101" s="54" t="s">
        <v>73</v>
      </c>
      <c r="F101" s="74" t="n">
        <v>4.53</v>
      </c>
      <c r="G101" s="57" t="n">
        <f aca="false">IF(C101="DER",0.35,$I$7)</f>
        <v>0.228</v>
      </c>
      <c r="H101" s="58" t="n">
        <v>495.76</v>
      </c>
      <c r="I101" s="59" t="n">
        <f aca="false">ROUND(H101*(1+$G101),2)</f>
        <v>608.79</v>
      </c>
      <c r="J101" s="60" t="n">
        <f aca="false">ROUND(ROUND($F101,2)*ROUND(I101,2),2)</f>
        <v>2757.82</v>
      </c>
      <c r="K101" s="61" t="n">
        <f aca="false">IF($M$6=0,0,L101/(1+$G101))</f>
        <v>0</v>
      </c>
      <c r="L101" s="62" t="n">
        <f aca="false">IF($M$6=0,0,ROUND(I101*(1-$M$6),2))</f>
        <v>0</v>
      </c>
      <c r="M101" s="63" t="n">
        <f aca="false">ROUND(ROUND($F101,2)*ROUND(L101,2),2)</f>
        <v>0</v>
      </c>
    </row>
    <row r="102" customFormat="false" ht="24.75" hidden="false" customHeight="true" outlineLevel="0" collapsed="false">
      <c r="A102" s="65" t="n">
        <v>7</v>
      </c>
      <c r="B102" s="66"/>
      <c r="C102" s="67"/>
      <c r="D102" s="68" t="s">
        <v>224</v>
      </c>
      <c r="E102" s="67"/>
      <c r="F102" s="69"/>
      <c r="G102" s="70"/>
      <c r="H102" s="71"/>
      <c r="I102" s="72"/>
      <c r="J102" s="42" t="n">
        <f aca="false">SUBTOTAL(9,J103:J122)</f>
        <v>119760.45</v>
      </c>
      <c r="K102" s="71"/>
      <c r="L102" s="72"/>
      <c r="M102" s="42" t="n">
        <f aca="false">SUBTOTAL(9,M103:M122)</f>
        <v>0</v>
      </c>
    </row>
    <row r="103" customFormat="false" ht="24.75" hidden="false" customHeight="true" outlineLevel="0" collapsed="false">
      <c r="A103" s="43" t="s">
        <v>225</v>
      </c>
      <c r="B103" s="44"/>
      <c r="C103" s="45"/>
      <c r="D103" s="46" t="s">
        <v>226</v>
      </c>
      <c r="E103" s="45"/>
      <c r="F103" s="47"/>
      <c r="G103" s="48"/>
      <c r="H103" s="49"/>
      <c r="I103" s="64"/>
      <c r="J103" s="51" t="n">
        <f aca="false">SUBTOTAL(9,J104)</f>
        <v>2344.64</v>
      </c>
      <c r="K103" s="49"/>
      <c r="L103" s="64"/>
      <c r="M103" s="51" t="n">
        <f aca="false">SUBTOTAL(9,M104)</f>
        <v>0</v>
      </c>
    </row>
    <row r="104" customFormat="false" ht="24.75" hidden="false" customHeight="true" outlineLevel="0" collapsed="false">
      <c r="A104" s="75" t="s">
        <v>227</v>
      </c>
      <c r="B104" s="73" t="s">
        <v>228</v>
      </c>
      <c r="C104" s="54" t="s">
        <v>29</v>
      </c>
      <c r="D104" s="55" t="s">
        <v>229</v>
      </c>
      <c r="E104" s="54" t="s">
        <v>73</v>
      </c>
      <c r="F104" s="74" t="n">
        <v>89.73</v>
      </c>
      <c r="G104" s="57" t="n">
        <f aca="false">IF(C104="DER",0.35,$I$7)</f>
        <v>0.228</v>
      </c>
      <c r="H104" s="58" t="n">
        <v>21.28</v>
      </c>
      <c r="I104" s="59" t="n">
        <f aca="false">ROUND(H104*(1+$G104),2)</f>
        <v>26.13</v>
      </c>
      <c r="J104" s="60" t="n">
        <f aca="false">ROUND(ROUND($F104,2)*ROUND(I104,2),2)</f>
        <v>2344.64</v>
      </c>
      <c r="K104" s="61" t="n">
        <f aca="false">IF($M$6=0,0,L104/(1+$G104))</f>
        <v>0</v>
      </c>
      <c r="L104" s="62" t="n">
        <f aca="false">IF($M$6=0,0,ROUND(I104*(1-$M$6),2))</f>
        <v>0</v>
      </c>
      <c r="M104" s="63" t="n">
        <f aca="false">ROUND(ROUND($F104,2)*ROUND(L104,2),2)</f>
        <v>0</v>
      </c>
    </row>
    <row r="105" customFormat="false" ht="24.75" hidden="false" customHeight="true" outlineLevel="0" collapsed="false">
      <c r="A105" s="43" t="s">
        <v>230</v>
      </c>
      <c r="B105" s="44"/>
      <c r="C105" s="45"/>
      <c r="D105" s="46" t="s">
        <v>231</v>
      </c>
      <c r="E105" s="45"/>
      <c r="F105" s="47"/>
      <c r="G105" s="48"/>
      <c r="H105" s="49"/>
      <c r="I105" s="64"/>
      <c r="J105" s="51" t="n">
        <f aca="false">SUBTOTAL(9,J106:J109)</f>
        <v>19945.43</v>
      </c>
      <c r="K105" s="49"/>
      <c r="L105" s="64"/>
      <c r="M105" s="51" t="n">
        <f aca="false">SUBTOTAL(9,M106:M109)</f>
        <v>0</v>
      </c>
    </row>
    <row r="106" customFormat="false" ht="24.75" hidden="false" customHeight="true" outlineLevel="0" collapsed="false">
      <c r="A106" s="75" t="s">
        <v>232</v>
      </c>
      <c r="B106" s="73" t="n">
        <v>5062000</v>
      </c>
      <c r="C106" s="54" t="s">
        <v>233</v>
      </c>
      <c r="D106" s="55" t="s">
        <v>234</v>
      </c>
      <c r="E106" s="54" t="s">
        <v>73</v>
      </c>
      <c r="F106" s="74" t="n">
        <v>89.73</v>
      </c>
      <c r="G106" s="57" t="n">
        <f aca="false">IF(C106="DER",0.35,$I$7)</f>
        <v>0.228</v>
      </c>
      <c r="H106" s="58" t="n">
        <v>119.38</v>
      </c>
      <c r="I106" s="59" t="n">
        <f aca="false">ROUND(H106*(1+$G106),2)</f>
        <v>146.6</v>
      </c>
      <c r="J106" s="60" t="n">
        <f aca="false">ROUND(ROUND($F106,2)*ROUND(I106,2),2)</f>
        <v>13154.42</v>
      </c>
      <c r="K106" s="61" t="n">
        <f aca="false">IF($M$6=0,0,L106/(1+$G106))</f>
        <v>0</v>
      </c>
      <c r="L106" s="62" t="n">
        <f aca="false">IF($M$6=0,0,ROUND(I106*(1-$M$6),2))</f>
        <v>0</v>
      </c>
      <c r="M106" s="63" t="n">
        <f aca="false">ROUND(ROUND($F106,2)*ROUND(L106,2),2)</f>
        <v>0</v>
      </c>
    </row>
    <row r="107" customFormat="false" ht="24.75" hidden="false" customHeight="true" outlineLevel="0" collapsed="false">
      <c r="A107" s="75" t="s">
        <v>235</v>
      </c>
      <c r="B107" s="73" t="s">
        <v>65</v>
      </c>
      <c r="C107" s="54" t="s">
        <v>51</v>
      </c>
      <c r="D107" s="55" t="s">
        <v>66</v>
      </c>
      <c r="E107" s="54" t="s">
        <v>57</v>
      </c>
      <c r="F107" s="74" t="n">
        <v>89.73</v>
      </c>
      <c r="G107" s="57" t="n">
        <f aca="false">IF(C107="DER",0.35,$I$7)</f>
        <v>0.35</v>
      </c>
      <c r="H107" s="58" t="n">
        <v>9.38518518518518</v>
      </c>
      <c r="I107" s="59" t="n">
        <f aca="false">ROUND(H107*(1+$G107),2)</f>
        <v>12.67</v>
      </c>
      <c r="J107" s="60" t="n">
        <f aca="false">ROUND(ROUND($F107,2)*ROUND(I107,2),2)</f>
        <v>1136.88</v>
      </c>
      <c r="K107" s="61" t="n">
        <f aca="false">IF($M$6=0,0,L107/(1+$G107))</f>
        <v>0</v>
      </c>
      <c r="L107" s="62" t="n">
        <f aca="false">IF($M$6=0,0,ROUND(I107*(1-$M$6),2))</f>
        <v>0</v>
      </c>
      <c r="M107" s="63" t="n">
        <f aca="false">ROUND(ROUND($F107,2)*ROUND(L107,2),2)</f>
        <v>0</v>
      </c>
    </row>
    <row r="108" customFormat="false" ht="24.75" hidden="false" customHeight="true" outlineLevel="0" collapsed="false">
      <c r="A108" s="75" t="s">
        <v>236</v>
      </c>
      <c r="B108" s="73" t="s">
        <v>59</v>
      </c>
      <c r="C108" s="54" t="s">
        <v>29</v>
      </c>
      <c r="D108" s="55" t="s">
        <v>60</v>
      </c>
      <c r="E108" s="54" t="s">
        <v>61</v>
      </c>
      <c r="F108" s="74" t="n">
        <v>606.57</v>
      </c>
      <c r="G108" s="57" t="n">
        <f aca="false">IF(C108="DER",0.35,$I$7)</f>
        <v>0.228</v>
      </c>
      <c r="H108" s="58" t="n">
        <v>1.86</v>
      </c>
      <c r="I108" s="59" t="n">
        <f aca="false">ROUND(H108*(1+$G108),2)</f>
        <v>2.28</v>
      </c>
      <c r="J108" s="60" t="n">
        <f aca="false">ROUND(ROUND($F108,2)*ROUND(I108,2),2)</f>
        <v>1382.98</v>
      </c>
      <c r="K108" s="61" t="n">
        <f aca="false">IF($M$6=0,0,L108/(1+$G108))</f>
        <v>0</v>
      </c>
      <c r="L108" s="62" t="n">
        <f aca="false">IF($M$6=0,0,ROUND(I108*(1-$M$6),2))</f>
        <v>0</v>
      </c>
      <c r="M108" s="63" t="n">
        <f aca="false">ROUND(ROUND($F108,2)*ROUND(L108,2),2)</f>
        <v>0</v>
      </c>
    </row>
    <row r="109" customFormat="false" ht="24.75" hidden="false" customHeight="true" outlineLevel="0" collapsed="false">
      <c r="A109" s="75" t="s">
        <v>237</v>
      </c>
      <c r="B109" s="73" t="n">
        <v>6077</v>
      </c>
      <c r="C109" s="54" t="s">
        <v>238</v>
      </c>
      <c r="D109" s="55" t="s">
        <v>239</v>
      </c>
      <c r="E109" s="54" t="s">
        <v>73</v>
      </c>
      <c r="F109" s="74" t="n">
        <v>89.73</v>
      </c>
      <c r="G109" s="57" t="n">
        <f aca="false">IF(C109="DER",0.35,$I$7)</f>
        <v>0.228</v>
      </c>
      <c r="H109" s="58" t="n">
        <v>38.76</v>
      </c>
      <c r="I109" s="59" t="n">
        <f aca="false">ROUND(H109*(1+$G109),2)</f>
        <v>47.6</v>
      </c>
      <c r="J109" s="60" t="n">
        <f aca="false">ROUND(ROUND($F109,2)*ROUND(I109,2),2)</f>
        <v>4271.15</v>
      </c>
      <c r="K109" s="61" t="n">
        <f aca="false">IF($M$6=0,0,L109/(1+$G109))</f>
        <v>0</v>
      </c>
      <c r="L109" s="62" t="n">
        <f aca="false">IF($M$6=0,0,ROUND(I109*(1-$M$6),2))</f>
        <v>0</v>
      </c>
      <c r="M109" s="63" t="n">
        <f aca="false">ROUND(ROUND($F109,2)*ROUND(L109,2),2)</f>
        <v>0</v>
      </c>
    </row>
    <row r="110" customFormat="false" ht="24.75" hidden="false" customHeight="true" outlineLevel="0" collapsed="false">
      <c r="A110" s="43" t="s">
        <v>240</v>
      </c>
      <c r="B110" s="44"/>
      <c r="C110" s="45"/>
      <c r="D110" s="46" t="s">
        <v>241</v>
      </c>
      <c r="E110" s="45"/>
      <c r="F110" s="47"/>
      <c r="G110" s="48"/>
      <c r="H110" s="49"/>
      <c r="I110" s="64"/>
      <c r="J110" s="51" t="n">
        <f aca="false">SUBTOTAL(9,J111:J113)</f>
        <v>28447.1</v>
      </c>
      <c r="K110" s="49"/>
      <c r="L110" s="64"/>
      <c r="M110" s="51" t="n">
        <f aca="false">SUBTOTAL(9,M111:M113)</f>
        <v>0</v>
      </c>
    </row>
    <row r="111" customFormat="false" ht="24.75" hidden="false" customHeight="true" outlineLevel="0" collapsed="false">
      <c r="A111" s="75" t="s">
        <v>242</v>
      </c>
      <c r="B111" s="73" t="s">
        <v>243</v>
      </c>
      <c r="C111" s="54" t="s">
        <v>51</v>
      </c>
      <c r="D111" s="55" t="s">
        <v>244</v>
      </c>
      <c r="E111" s="54" t="s">
        <v>57</v>
      </c>
      <c r="F111" s="74" t="n">
        <v>89.73</v>
      </c>
      <c r="G111" s="57" t="n">
        <f aca="false">IF(C111="DER",0.35,$I$7)</f>
        <v>0.35</v>
      </c>
      <c r="H111" s="58" t="n">
        <v>190.192592592593</v>
      </c>
      <c r="I111" s="59" t="n">
        <f aca="false">ROUND(H111*(1+$G111),2)</f>
        <v>256.76</v>
      </c>
      <c r="J111" s="60" t="n">
        <f aca="false">ROUND(ROUND($F111,2)*ROUND(I111,2),2)</f>
        <v>23039.07</v>
      </c>
      <c r="K111" s="61" t="n">
        <f aca="false">IF($M$6=0,0,L111/(1+$G111))</f>
        <v>0</v>
      </c>
      <c r="L111" s="62" t="n">
        <f aca="false">IF($M$6=0,0,ROUND(I111*(1-$M$6),2))</f>
        <v>0</v>
      </c>
      <c r="M111" s="63" t="n">
        <f aca="false">ROUND(ROUND($F111,2)*ROUND(L111,2),2)</f>
        <v>0</v>
      </c>
    </row>
    <row r="112" customFormat="false" ht="24.75" hidden="false" customHeight="true" outlineLevel="0" collapsed="false">
      <c r="A112" s="75" t="s">
        <v>245</v>
      </c>
      <c r="B112" s="73" t="s">
        <v>65</v>
      </c>
      <c r="C112" s="54" t="s">
        <v>51</v>
      </c>
      <c r="D112" s="55" t="s">
        <v>66</v>
      </c>
      <c r="E112" s="54" t="s">
        <v>57</v>
      </c>
      <c r="F112" s="74" t="n">
        <v>89.73</v>
      </c>
      <c r="G112" s="57" t="n">
        <f aca="false">IF(C112="DER",0.35,$I$7)</f>
        <v>0.35</v>
      </c>
      <c r="H112" s="58" t="n">
        <v>9.38518518518518</v>
      </c>
      <c r="I112" s="59" t="n">
        <f aca="false">ROUND(H112*(1+$G112),2)</f>
        <v>12.67</v>
      </c>
      <c r="J112" s="60" t="n">
        <f aca="false">ROUND(ROUND($F112,2)*ROUND(I112,2),2)</f>
        <v>1136.88</v>
      </c>
      <c r="K112" s="61" t="n">
        <f aca="false">IF($M$6=0,0,L112/(1+$G112))</f>
        <v>0</v>
      </c>
      <c r="L112" s="62" t="n">
        <f aca="false">IF($M$6=0,0,ROUND(I112*(1-$M$6),2))</f>
        <v>0</v>
      </c>
      <c r="M112" s="63" t="n">
        <f aca="false">ROUND(ROUND($F112,2)*ROUND(L112,2),2)</f>
        <v>0</v>
      </c>
    </row>
    <row r="113" customFormat="false" ht="24.75" hidden="false" customHeight="true" outlineLevel="0" collapsed="false">
      <c r="A113" s="75" t="s">
        <v>246</v>
      </c>
      <c r="B113" s="73" t="n">
        <v>6077</v>
      </c>
      <c r="C113" s="54" t="s">
        <v>238</v>
      </c>
      <c r="D113" s="55" t="s">
        <v>239</v>
      </c>
      <c r="E113" s="54" t="s">
        <v>73</v>
      </c>
      <c r="F113" s="74" t="n">
        <v>89.73</v>
      </c>
      <c r="G113" s="57" t="n">
        <f aca="false">IF(C113="DER",0.35,$I$7)</f>
        <v>0.228</v>
      </c>
      <c r="H113" s="58" t="n">
        <v>38.76</v>
      </c>
      <c r="I113" s="59" t="n">
        <f aca="false">ROUND(H113*(1+$G113),2)</f>
        <v>47.6</v>
      </c>
      <c r="J113" s="60" t="n">
        <f aca="false">ROUND(ROUND($F113,2)*ROUND(I113,2),2)</f>
        <v>4271.15</v>
      </c>
      <c r="K113" s="61" t="n">
        <f aca="false">IF($M$6=0,0,L113/(1+$G113))</f>
        <v>0</v>
      </c>
      <c r="L113" s="62" t="n">
        <f aca="false">IF($M$6=0,0,ROUND(I113*(1-$M$6),2))</f>
        <v>0</v>
      </c>
      <c r="M113" s="63" t="n">
        <f aca="false">ROUND(ROUND($F113,2)*ROUND(L113,2),2)</f>
        <v>0</v>
      </c>
    </row>
    <row r="114" customFormat="false" ht="24.75" hidden="false" customHeight="true" outlineLevel="0" collapsed="false">
      <c r="A114" s="43" t="s">
        <v>247</v>
      </c>
      <c r="B114" s="44"/>
      <c r="C114" s="45"/>
      <c r="D114" s="46" t="s">
        <v>248</v>
      </c>
      <c r="E114" s="45"/>
      <c r="F114" s="47"/>
      <c r="G114" s="48"/>
      <c r="H114" s="49"/>
      <c r="I114" s="64"/>
      <c r="J114" s="51" t="n">
        <f aca="false">SUBTOTAL(9,J115:J116)</f>
        <v>29041.16</v>
      </c>
      <c r="K114" s="49"/>
      <c r="L114" s="64"/>
      <c r="M114" s="51" t="n">
        <f aca="false">SUBTOTAL(9,M115:M116)</f>
        <v>0</v>
      </c>
    </row>
    <row r="115" customFormat="false" ht="24.75" hidden="false" customHeight="true" outlineLevel="0" collapsed="false">
      <c r="A115" s="75" t="s">
        <v>249</v>
      </c>
      <c r="B115" s="73" t="s">
        <v>250</v>
      </c>
      <c r="C115" s="54" t="s">
        <v>29</v>
      </c>
      <c r="D115" s="55" t="s">
        <v>251</v>
      </c>
      <c r="E115" s="54" t="s">
        <v>73</v>
      </c>
      <c r="F115" s="74" t="n">
        <v>80.76</v>
      </c>
      <c r="G115" s="57" t="n">
        <f aca="false">IF(C115="DER",0.35,$I$7)</f>
        <v>0.228</v>
      </c>
      <c r="H115" s="58" t="n">
        <v>279.32</v>
      </c>
      <c r="I115" s="59" t="n">
        <f aca="false">ROUND(H115*(1+$G115),2)</f>
        <v>343</v>
      </c>
      <c r="J115" s="60" t="n">
        <f aca="false">ROUND(ROUND($F115,2)*ROUND(I115,2),2)</f>
        <v>27700.68</v>
      </c>
      <c r="K115" s="61" t="n">
        <f aca="false">IF($M$6=0,0,L115/(1+$G115))</f>
        <v>0</v>
      </c>
      <c r="L115" s="62" t="n">
        <f aca="false">IF($M$6=0,0,ROUND(I115*(1-$M$6),2))</f>
        <v>0</v>
      </c>
      <c r="M115" s="63" t="n">
        <f aca="false">ROUND(ROUND($F115,2)*ROUND(L115,2),2)</f>
        <v>0</v>
      </c>
    </row>
    <row r="116" customFormat="false" ht="24.75" hidden="false" customHeight="true" outlineLevel="0" collapsed="false">
      <c r="A116" s="75" t="s">
        <v>252</v>
      </c>
      <c r="B116" s="73" t="s">
        <v>59</v>
      </c>
      <c r="C116" s="54" t="s">
        <v>29</v>
      </c>
      <c r="D116" s="55" t="s">
        <v>60</v>
      </c>
      <c r="E116" s="54" t="s">
        <v>61</v>
      </c>
      <c r="F116" s="74" t="n">
        <v>587.93</v>
      </c>
      <c r="G116" s="57" t="n">
        <f aca="false">IF(C116="DER",0.35,$I$7)</f>
        <v>0.228</v>
      </c>
      <c r="H116" s="58" t="n">
        <v>1.86</v>
      </c>
      <c r="I116" s="59" t="n">
        <f aca="false">ROUND(H116*(1+$G116),2)</f>
        <v>2.28</v>
      </c>
      <c r="J116" s="60" t="n">
        <f aca="false">ROUND(ROUND($F116,2)*ROUND(I116,2),2)</f>
        <v>1340.48</v>
      </c>
      <c r="K116" s="61" t="n">
        <f aca="false">IF($M$6=0,0,L116/(1+$G116))</f>
        <v>0</v>
      </c>
      <c r="L116" s="62" t="n">
        <f aca="false">IF($M$6=0,0,ROUND(I116*(1-$M$6),2))</f>
        <v>0</v>
      </c>
      <c r="M116" s="63" t="n">
        <f aca="false">ROUND(ROUND($F116,2)*ROUND(L116,2),2)</f>
        <v>0</v>
      </c>
    </row>
    <row r="117" customFormat="false" ht="24.75" hidden="false" customHeight="true" outlineLevel="0" collapsed="false">
      <c r="A117" s="43" t="s">
        <v>253</v>
      </c>
      <c r="B117" s="44"/>
      <c r="C117" s="45"/>
      <c r="D117" s="46" t="s">
        <v>254</v>
      </c>
      <c r="E117" s="45"/>
      <c r="F117" s="47"/>
      <c r="G117" s="48"/>
      <c r="H117" s="49"/>
      <c r="I117" s="64"/>
      <c r="J117" s="51" t="n">
        <f aca="false">SUBTOTAL(9,J118)</f>
        <v>2744.88</v>
      </c>
      <c r="K117" s="49"/>
      <c r="L117" s="64"/>
      <c r="M117" s="51" t="n">
        <f aca="false">SUBTOTAL(9,M118)</f>
        <v>0</v>
      </c>
    </row>
    <row r="118" customFormat="false" ht="24.75" hidden="false" customHeight="true" outlineLevel="0" collapsed="false">
      <c r="A118" s="75" t="s">
        <v>255</v>
      </c>
      <c r="B118" s="73" t="s">
        <v>256</v>
      </c>
      <c r="C118" s="54" t="s">
        <v>51</v>
      </c>
      <c r="D118" s="55" t="s">
        <v>257</v>
      </c>
      <c r="E118" s="54" t="s">
        <v>53</v>
      </c>
      <c r="F118" s="74" t="n">
        <v>433.63</v>
      </c>
      <c r="G118" s="57" t="n">
        <f aca="false">IF(C118="DER",0.35,$I$7)</f>
        <v>0.35</v>
      </c>
      <c r="H118" s="58" t="n">
        <v>4.68888888888889</v>
      </c>
      <c r="I118" s="59" t="n">
        <f aca="false">ROUND(H118*(1+$G118),2)</f>
        <v>6.33</v>
      </c>
      <c r="J118" s="60" t="n">
        <f aca="false">ROUND(ROUND($F118,2)*ROUND(I118,2),2)</f>
        <v>2744.88</v>
      </c>
      <c r="K118" s="61" t="n">
        <f aca="false">IF($M$6=0,0,L118/(1+$G118))</f>
        <v>0</v>
      </c>
      <c r="L118" s="62" t="n">
        <f aca="false">IF($M$6=0,0,ROUND(I118*(1-$M$6),2))</f>
        <v>0</v>
      </c>
      <c r="M118" s="63" t="n">
        <f aca="false">ROUND(ROUND($F118,2)*ROUND(L118,2),2)</f>
        <v>0</v>
      </c>
    </row>
    <row r="119" customFormat="false" ht="24.75" hidden="false" customHeight="true" outlineLevel="0" collapsed="false">
      <c r="A119" s="43" t="s">
        <v>258</v>
      </c>
      <c r="B119" s="44"/>
      <c r="C119" s="45"/>
      <c r="D119" s="46" t="s">
        <v>259</v>
      </c>
      <c r="E119" s="45"/>
      <c r="F119" s="47"/>
      <c r="G119" s="48"/>
      <c r="H119" s="49"/>
      <c r="I119" s="64"/>
      <c r="J119" s="51" t="n">
        <f aca="false">SUBTOTAL(9,J120)</f>
        <v>1777.88</v>
      </c>
      <c r="K119" s="49"/>
      <c r="L119" s="64"/>
      <c r="M119" s="51" t="n">
        <f aca="false">SUBTOTAL(9,M120)</f>
        <v>0</v>
      </c>
    </row>
    <row r="120" customFormat="false" ht="24.75" hidden="false" customHeight="true" outlineLevel="0" collapsed="false">
      <c r="A120" s="75" t="s">
        <v>260</v>
      </c>
      <c r="B120" s="73" t="s">
        <v>261</v>
      </c>
      <c r="C120" s="54" t="s">
        <v>51</v>
      </c>
      <c r="D120" s="55" t="s">
        <v>262</v>
      </c>
      <c r="E120" s="54" t="s">
        <v>53</v>
      </c>
      <c r="F120" s="74" t="n">
        <v>433.63</v>
      </c>
      <c r="G120" s="57" t="n">
        <f aca="false">IF(C120="DER",0.35,$I$7)</f>
        <v>0.35</v>
      </c>
      <c r="H120" s="58" t="n">
        <v>3.03703703703704</v>
      </c>
      <c r="I120" s="59" t="n">
        <f aca="false">ROUND(H120*(1+$G120),2)</f>
        <v>4.1</v>
      </c>
      <c r="J120" s="60" t="n">
        <f aca="false">ROUND(ROUND($F120,2)*ROUND(I120,2),2)</f>
        <v>1777.88</v>
      </c>
      <c r="K120" s="61" t="n">
        <f aca="false">IF($M$6=0,0,L120/(1+$G120))</f>
        <v>0</v>
      </c>
      <c r="L120" s="62" t="n">
        <f aca="false">IF($M$6=0,0,ROUND(I120*(1-$M$6),2))</f>
        <v>0</v>
      </c>
      <c r="M120" s="63" t="n">
        <f aca="false">ROUND(ROUND($F120,2)*ROUND(L120,2),2)</f>
        <v>0</v>
      </c>
    </row>
    <row r="121" customFormat="false" ht="24.75" hidden="false" customHeight="true" outlineLevel="0" collapsed="false">
      <c r="A121" s="43" t="s">
        <v>263</v>
      </c>
      <c r="B121" s="44"/>
      <c r="C121" s="45"/>
      <c r="D121" s="46" t="s">
        <v>264</v>
      </c>
      <c r="E121" s="45"/>
      <c r="F121" s="47"/>
      <c r="G121" s="48"/>
      <c r="H121" s="49"/>
      <c r="I121" s="64"/>
      <c r="J121" s="51" t="n">
        <f aca="false">SUBTOTAL(9,J122)</f>
        <v>35459.36</v>
      </c>
      <c r="K121" s="49"/>
      <c r="L121" s="64"/>
      <c r="M121" s="51" t="n">
        <f aca="false">SUBTOTAL(9,M122)</f>
        <v>0</v>
      </c>
    </row>
    <row r="122" customFormat="false" ht="24.75" hidden="false" customHeight="true" outlineLevel="0" collapsed="false">
      <c r="A122" s="75" t="s">
        <v>265</v>
      </c>
      <c r="B122" s="73" t="s">
        <v>266</v>
      </c>
      <c r="C122" s="54" t="s">
        <v>51</v>
      </c>
      <c r="D122" s="55" t="s">
        <v>267</v>
      </c>
      <c r="E122" s="54" t="s">
        <v>57</v>
      </c>
      <c r="F122" s="74" t="n">
        <v>22.43</v>
      </c>
      <c r="G122" s="57" t="n">
        <f aca="false">IF(C122="DER",0.35,$I$7)</f>
        <v>0.35</v>
      </c>
      <c r="H122" s="58" t="n">
        <v>1171.02962962963</v>
      </c>
      <c r="I122" s="59" t="n">
        <f aca="false">ROUND(H122*(1+$G122),2)</f>
        <v>1580.89</v>
      </c>
      <c r="J122" s="60" t="n">
        <f aca="false">ROUND(ROUND($F122,2)*ROUND(I122,2),2)</f>
        <v>35459.36</v>
      </c>
      <c r="K122" s="61" t="n">
        <f aca="false">IF($M$6=0,0,L122/(1+$G122))</f>
        <v>0</v>
      </c>
      <c r="L122" s="62" t="n">
        <f aca="false">IF($M$6=0,0,ROUND(I122*(1-$M$6),2))</f>
        <v>0</v>
      </c>
      <c r="M122" s="63" t="n">
        <f aca="false">ROUND(ROUND($F122,2)*ROUND(L122,2),2)</f>
        <v>0</v>
      </c>
    </row>
    <row r="123" customFormat="false" ht="24.75" hidden="false" customHeight="true" outlineLevel="0" collapsed="false">
      <c r="A123" s="65" t="n">
        <v>8</v>
      </c>
      <c r="B123" s="66"/>
      <c r="C123" s="67"/>
      <c r="D123" s="68" t="s">
        <v>268</v>
      </c>
      <c r="E123" s="67"/>
      <c r="F123" s="69"/>
      <c r="G123" s="70"/>
      <c r="H123" s="71"/>
      <c r="I123" s="72"/>
      <c r="J123" s="42" t="n">
        <f aca="false">SUBTOTAL(9,J124:J129)</f>
        <v>20082.26</v>
      </c>
      <c r="K123" s="71"/>
      <c r="L123" s="72"/>
      <c r="M123" s="42" t="n">
        <f aca="false">SUBTOTAL(9,M124:M129)</f>
        <v>0</v>
      </c>
    </row>
    <row r="124" customFormat="false" ht="24.75" hidden="false" customHeight="true" outlineLevel="0" collapsed="false">
      <c r="A124" s="43" t="s">
        <v>269</v>
      </c>
      <c r="B124" s="44"/>
      <c r="C124" s="45"/>
      <c r="D124" s="46" t="s">
        <v>270</v>
      </c>
      <c r="E124" s="45"/>
      <c r="F124" s="47"/>
      <c r="G124" s="48"/>
      <c r="H124" s="49"/>
      <c r="I124" s="64"/>
      <c r="J124" s="51" t="n">
        <f aca="false">SUBTOTAL(9,J125:J129)</f>
        <v>20082.26</v>
      </c>
      <c r="K124" s="49"/>
      <c r="L124" s="64"/>
      <c r="M124" s="51" t="n">
        <f aca="false">SUBTOTAL(9,M125:M129)</f>
        <v>0</v>
      </c>
    </row>
    <row r="125" customFormat="false" ht="24.75" hidden="false" customHeight="true" outlineLevel="0" collapsed="false">
      <c r="A125" s="75" t="s">
        <v>271</v>
      </c>
      <c r="B125" s="73" t="s">
        <v>272</v>
      </c>
      <c r="C125" s="54" t="s">
        <v>29</v>
      </c>
      <c r="D125" s="55" t="s">
        <v>273</v>
      </c>
      <c r="E125" s="54" t="s">
        <v>31</v>
      </c>
      <c r="F125" s="74" t="n">
        <v>50.59</v>
      </c>
      <c r="G125" s="57" t="n">
        <f aca="false">IF(C125="DER",0.35,$I$7)</f>
        <v>0.228</v>
      </c>
      <c r="H125" s="58" t="n">
        <v>1.78</v>
      </c>
      <c r="I125" s="59" t="n">
        <f aca="false">ROUND(H125*(1+$G125),2)</f>
        <v>2.19</v>
      </c>
      <c r="J125" s="60" t="n">
        <f aca="false">ROUND(ROUND($F125,2)*ROUND(I125,2),2)</f>
        <v>110.79</v>
      </c>
      <c r="K125" s="61" t="n">
        <f aca="false">IF($M$6=0,0,L125/(1+$G125))</f>
        <v>0</v>
      </c>
      <c r="L125" s="62" t="n">
        <f aca="false">IF($M$6=0,0,ROUND(I125*(1-$M$6),2))</f>
        <v>0</v>
      </c>
      <c r="M125" s="63" t="n">
        <f aca="false">ROUND(ROUND($F125,2)*ROUND(L125,2),2)</f>
        <v>0</v>
      </c>
    </row>
    <row r="126" customFormat="false" ht="24.75" hidden="false" customHeight="true" outlineLevel="0" collapsed="false">
      <c r="A126" s="75" t="s">
        <v>274</v>
      </c>
      <c r="B126" s="73" t="s">
        <v>275</v>
      </c>
      <c r="C126" s="54" t="s">
        <v>29</v>
      </c>
      <c r="D126" s="55" t="s">
        <v>276</v>
      </c>
      <c r="E126" s="54" t="s">
        <v>186</v>
      </c>
      <c r="F126" s="74" t="n">
        <v>252</v>
      </c>
      <c r="G126" s="57" t="n">
        <f aca="false">IF(C126="DER",0.35,$I$7)</f>
        <v>0.228</v>
      </c>
      <c r="H126" s="58" t="n">
        <v>13.6</v>
      </c>
      <c r="I126" s="59" t="n">
        <f aca="false">ROUND(H126*(1+$G126),2)</f>
        <v>16.7</v>
      </c>
      <c r="J126" s="60" t="n">
        <f aca="false">ROUND(ROUND($F126,2)*ROUND(I126,2),2)</f>
        <v>4208.4</v>
      </c>
      <c r="K126" s="61" t="n">
        <f aca="false">IF($M$6=0,0,L126/(1+$G126))</f>
        <v>0</v>
      </c>
      <c r="L126" s="62" t="n">
        <f aca="false">IF($M$6=0,0,ROUND(I126*(1-$M$6),2))</f>
        <v>0</v>
      </c>
      <c r="M126" s="63" t="n">
        <f aca="false">ROUND(ROUND($F126,2)*ROUND(L126,2),2)</f>
        <v>0</v>
      </c>
    </row>
    <row r="127" customFormat="false" ht="24.75" hidden="false" customHeight="true" outlineLevel="0" collapsed="false">
      <c r="A127" s="75" t="s">
        <v>277</v>
      </c>
      <c r="B127" s="73" t="s">
        <v>278</v>
      </c>
      <c r="C127" s="54" t="s">
        <v>51</v>
      </c>
      <c r="D127" s="55" t="s">
        <v>279</v>
      </c>
      <c r="E127" s="54" t="s">
        <v>280</v>
      </c>
      <c r="F127" s="74" t="n">
        <v>441.74</v>
      </c>
      <c r="G127" s="57" t="n">
        <f aca="false">IF(C127="DER",0.35,$I$7)</f>
        <v>0.35</v>
      </c>
      <c r="H127" s="58" t="n">
        <v>12.4</v>
      </c>
      <c r="I127" s="59" t="n">
        <f aca="false">ROUND(H127*(1+$G127),2)</f>
        <v>16.74</v>
      </c>
      <c r="J127" s="60" t="n">
        <f aca="false">ROUND(ROUND($F127,2)*ROUND(I127,2),2)</f>
        <v>7394.73</v>
      </c>
      <c r="K127" s="61" t="n">
        <f aca="false">IF($M$6=0,0,L127/(1+$G127))</f>
        <v>0</v>
      </c>
      <c r="L127" s="62" t="n">
        <f aca="false">IF($M$6=0,0,ROUND(I127*(1-$M$6),2))</f>
        <v>0</v>
      </c>
      <c r="M127" s="63" t="n">
        <f aca="false">ROUND(ROUND($F127,2)*ROUND(L127,2),2)</f>
        <v>0</v>
      </c>
    </row>
    <row r="128" customFormat="false" ht="24.75" hidden="false" customHeight="true" outlineLevel="0" collapsed="false">
      <c r="A128" s="75" t="s">
        <v>281</v>
      </c>
      <c r="B128" s="73" t="s">
        <v>282</v>
      </c>
      <c r="C128" s="54" t="s">
        <v>51</v>
      </c>
      <c r="D128" s="55" t="s">
        <v>283</v>
      </c>
      <c r="E128" s="54" t="s">
        <v>57</v>
      </c>
      <c r="F128" s="74" t="n">
        <v>8.6</v>
      </c>
      <c r="G128" s="57" t="n">
        <f aca="false">IF(C128="DER",0.35,$I$7)</f>
        <v>0.35</v>
      </c>
      <c r="H128" s="58" t="n">
        <v>662.466666666667</v>
      </c>
      <c r="I128" s="59" t="n">
        <f aca="false">ROUND(H128*(1+$G128),2)</f>
        <v>894.33</v>
      </c>
      <c r="J128" s="60" t="n">
        <f aca="false">ROUND(ROUND($F128,2)*ROUND(I128,2),2)</f>
        <v>7691.24</v>
      </c>
      <c r="K128" s="61" t="n">
        <f aca="false">IF($M$6=0,0,L128/(1+$G128))</f>
        <v>0</v>
      </c>
      <c r="L128" s="62" t="n">
        <f aca="false">IF($M$6=0,0,ROUND(I128*(1-$M$6),2))</f>
        <v>0</v>
      </c>
      <c r="M128" s="63" t="n">
        <f aca="false">ROUND(ROUND($F128,2)*ROUND(L128,2),2)</f>
        <v>0</v>
      </c>
    </row>
    <row r="129" customFormat="false" ht="24.75" hidden="false" customHeight="true" outlineLevel="0" collapsed="false">
      <c r="A129" s="75" t="s">
        <v>284</v>
      </c>
      <c r="B129" s="73" t="s">
        <v>285</v>
      </c>
      <c r="C129" s="54" t="s">
        <v>29</v>
      </c>
      <c r="D129" s="55" t="s">
        <v>286</v>
      </c>
      <c r="E129" s="54" t="s">
        <v>31</v>
      </c>
      <c r="F129" s="74" t="n">
        <v>5.01</v>
      </c>
      <c r="G129" s="57" t="n">
        <f aca="false">IF(C129="DER",0.35,$I$7)</f>
        <v>0.228</v>
      </c>
      <c r="H129" s="58" t="n">
        <v>110.06</v>
      </c>
      <c r="I129" s="59" t="n">
        <f aca="false">ROUND(H129*(1+$G129),2)</f>
        <v>135.15</v>
      </c>
      <c r="J129" s="60" t="n">
        <f aca="false">ROUND(ROUND($F129,2)*ROUND(I129,2),2)</f>
        <v>677.1</v>
      </c>
      <c r="K129" s="61" t="n">
        <f aca="false">IF($M$6=0,0,L129/(1+$G129))</f>
        <v>0</v>
      </c>
      <c r="L129" s="62" t="n">
        <f aca="false">IF($M$6=0,0,ROUND(I129*(1-$M$6),2))</f>
        <v>0</v>
      </c>
      <c r="M129" s="63" t="n">
        <f aca="false">ROUND(ROUND($F129,2)*ROUND(L129,2),2)</f>
        <v>0</v>
      </c>
    </row>
    <row r="130" customFormat="false" ht="24.75" hidden="false" customHeight="true" outlineLevel="0" collapsed="false">
      <c r="A130" s="65" t="n">
        <v>9</v>
      </c>
      <c r="B130" s="66"/>
      <c r="C130" s="67"/>
      <c r="D130" s="68" t="s">
        <v>287</v>
      </c>
      <c r="E130" s="67"/>
      <c r="F130" s="69"/>
      <c r="G130" s="70"/>
      <c r="H130" s="71"/>
      <c r="I130" s="72"/>
      <c r="J130" s="42" t="n">
        <f aca="false">SUBTOTAL(9,J131:J137)</f>
        <v>66231.35</v>
      </c>
      <c r="K130" s="71"/>
      <c r="L130" s="72"/>
      <c r="M130" s="42" t="n">
        <f aca="false">SUBTOTAL(9,M131:M137)</f>
        <v>0</v>
      </c>
      <c r="O130" s="78"/>
    </row>
    <row r="131" customFormat="false" ht="24.75" hidden="false" customHeight="true" outlineLevel="0" collapsed="false">
      <c r="A131" s="43" t="s">
        <v>288</v>
      </c>
      <c r="B131" s="44"/>
      <c r="C131" s="45"/>
      <c r="D131" s="46" t="s">
        <v>289</v>
      </c>
      <c r="E131" s="45"/>
      <c r="F131" s="47"/>
      <c r="G131" s="48"/>
      <c r="H131" s="49"/>
      <c r="I131" s="64"/>
      <c r="J131" s="51" t="n">
        <f aca="false">SUBTOTAL(9,J132:J135)</f>
        <v>59688.14</v>
      </c>
      <c r="K131" s="49"/>
      <c r="L131" s="64"/>
      <c r="M131" s="51" t="n">
        <f aca="false">SUBTOTAL(9,M132:M135)</f>
        <v>0</v>
      </c>
    </row>
    <row r="132" customFormat="false" ht="24.75" hidden="false" customHeight="true" outlineLevel="0" collapsed="false">
      <c r="A132" s="75" t="s">
        <v>290</v>
      </c>
      <c r="B132" s="73" t="s">
        <v>215</v>
      </c>
      <c r="C132" s="54" t="s">
        <v>29</v>
      </c>
      <c r="D132" s="55" t="s">
        <v>216</v>
      </c>
      <c r="E132" s="54" t="s">
        <v>31</v>
      </c>
      <c r="F132" s="74" t="n">
        <v>518.98</v>
      </c>
      <c r="G132" s="57" t="n">
        <f aca="false">IF(C132="DER",0.35,$I$7)</f>
        <v>0.228</v>
      </c>
      <c r="H132" s="58" t="n">
        <v>3.56</v>
      </c>
      <c r="I132" s="59" t="n">
        <f aca="false">ROUND(H132*(1+$G132),2)</f>
        <v>4.37</v>
      </c>
      <c r="J132" s="60" t="n">
        <f aca="false">ROUND(ROUND($F132,2)*ROUND(I132,2),2)</f>
        <v>2267.94</v>
      </c>
      <c r="K132" s="61" t="n">
        <f aca="false">IF($M$6=0,0,L132/(1+$G132))</f>
        <v>0</v>
      </c>
      <c r="L132" s="62" t="n">
        <f aca="false">IF($M$6=0,0,ROUND(I132*(1-$M$6),2))</f>
        <v>0</v>
      </c>
      <c r="M132" s="63" t="n">
        <f aca="false">ROUND(ROUND($F132,2)*ROUND(L132,2),2)</f>
        <v>0</v>
      </c>
    </row>
    <row r="133" customFormat="false" ht="24.75" hidden="false" customHeight="true" outlineLevel="0" collapsed="false">
      <c r="A133" s="75" t="s">
        <v>291</v>
      </c>
      <c r="B133" s="73" t="s">
        <v>163</v>
      </c>
      <c r="C133" s="54" t="s">
        <v>29</v>
      </c>
      <c r="D133" s="55" t="s">
        <v>164</v>
      </c>
      <c r="E133" s="54" t="s">
        <v>73</v>
      </c>
      <c r="F133" s="74" t="n">
        <v>25.95</v>
      </c>
      <c r="G133" s="57" t="n">
        <f aca="false">IF(C133="DER",0.35,$I$7)</f>
        <v>0.228</v>
      </c>
      <c r="H133" s="58" t="n">
        <v>219.03</v>
      </c>
      <c r="I133" s="59" t="n">
        <f aca="false">ROUND(H133*(1+$G133),2)</f>
        <v>268.97</v>
      </c>
      <c r="J133" s="60" t="n">
        <f aca="false">ROUND(ROUND($F133,2)*ROUND(I133,2),2)</f>
        <v>6979.77</v>
      </c>
      <c r="K133" s="61" t="n">
        <f aca="false">IF($M$6=0,0,L133/(1+$G133))</f>
        <v>0</v>
      </c>
      <c r="L133" s="62" t="n">
        <f aca="false">IF($M$6=0,0,ROUND(I133*(1-$M$6),2))</f>
        <v>0</v>
      </c>
      <c r="M133" s="63" t="n">
        <f aca="false">ROUND(ROUND($F133,2)*ROUND(L133,2),2)</f>
        <v>0</v>
      </c>
    </row>
    <row r="134" customFormat="false" ht="24.75" hidden="false" customHeight="true" outlineLevel="0" collapsed="false">
      <c r="A134" s="75" t="s">
        <v>292</v>
      </c>
      <c r="B134" s="73" t="s">
        <v>293</v>
      </c>
      <c r="C134" s="54" t="s">
        <v>29</v>
      </c>
      <c r="D134" s="55" t="s">
        <v>294</v>
      </c>
      <c r="E134" s="54" t="s">
        <v>73</v>
      </c>
      <c r="F134" s="74" t="n">
        <v>31.14</v>
      </c>
      <c r="G134" s="57" t="n">
        <f aca="false">IF(C134="DER",0.35,$I$7)</f>
        <v>0.228</v>
      </c>
      <c r="H134" s="58" t="n">
        <v>1088.83</v>
      </c>
      <c r="I134" s="59" t="n">
        <f aca="false">ROUND(H134*(1+$G134),2)</f>
        <v>1337.08</v>
      </c>
      <c r="J134" s="60" t="n">
        <f aca="false">ROUND(ROUND($F134,2)*ROUND(I134,2),2)</f>
        <v>41636.67</v>
      </c>
      <c r="K134" s="61" t="n">
        <f aca="false">IF($M$6=0,0,L134/(1+$G134))</f>
        <v>0</v>
      </c>
      <c r="L134" s="62" t="n">
        <f aca="false">IF($M$6=0,0,ROUND(I134*(1-$M$6),2))</f>
        <v>0</v>
      </c>
      <c r="M134" s="63" t="n">
        <f aca="false">ROUND(ROUND($F134,2)*ROUND(L134,2),2)</f>
        <v>0</v>
      </c>
    </row>
    <row r="135" customFormat="false" ht="24.75" hidden="false" customHeight="true" outlineLevel="0" collapsed="false">
      <c r="A135" s="75" t="s">
        <v>295</v>
      </c>
      <c r="B135" s="73" t="s">
        <v>296</v>
      </c>
      <c r="C135" s="54" t="s">
        <v>29</v>
      </c>
      <c r="D135" s="55" t="s">
        <v>297</v>
      </c>
      <c r="E135" s="54" t="s">
        <v>170</v>
      </c>
      <c r="F135" s="74" t="n">
        <v>601.35</v>
      </c>
      <c r="G135" s="57" t="n">
        <f aca="false">IF(C135="DER",0.35,$I$7)</f>
        <v>0.228</v>
      </c>
      <c r="H135" s="58" t="n">
        <v>11.92</v>
      </c>
      <c r="I135" s="59" t="n">
        <f aca="false">ROUND(H135*(1+$G135),2)</f>
        <v>14.64</v>
      </c>
      <c r="J135" s="60" t="n">
        <f aca="false">ROUND(ROUND($F135,2)*ROUND(I135,2),2)</f>
        <v>8803.76</v>
      </c>
      <c r="K135" s="61" t="n">
        <f aca="false">IF($M$6=0,0,L135/(1+$G135))</f>
        <v>0</v>
      </c>
      <c r="L135" s="62" t="n">
        <f aca="false">IF($M$6=0,0,ROUND(I135*(1-$M$6),2))</f>
        <v>0</v>
      </c>
      <c r="M135" s="63" t="n">
        <f aca="false">ROUND(ROUND($F135,2)*ROUND(L135,2),2)</f>
        <v>0</v>
      </c>
    </row>
    <row r="136" customFormat="false" ht="24.75" hidden="false" customHeight="true" outlineLevel="0" collapsed="false">
      <c r="A136" s="43" t="s">
        <v>298</v>
      </c>
      <c r="B136" s="44"/>
      <c r="C136" s="45"/>
      <c r="D136" s="46" t="s">
        <v>299</v>
      </c>
      <c r="E136" s="45"/>
      <c r="F136" s="47"/>
      <c r="G136" s="48"/>
      <c r="H136" s="49"/>
      <c r="I136" s="64"/>
      <c r="J136" s="51" t="n">
        <f aca="false">SUBTOTAL(9,J137)</f>
        <v>6543.21</v>
      </c>
      <c r="K136" s="49"/>
      <c r="L136" s="64"/>
      <c r="M136" s="51" t="n">
        <f aca="false">SUBTOTAL(9,M137)</f>
        <v>0</v>
      </c>
    </row>
    <row r="137" customFormat="false" ht="24.75" hidden="false" customHeight="true" outlineLevel="0" collapsed="false">
      <c r="A137" s="75" t="s">
        <v>300</v>
      </c>
      <c r="B137" s="73" t="s">
        <v>301</v>
      </c>
      <c r="C137" s="54" t="s">
        <v>29</v>
      </c>
      <c r="D137" s="55" t="s">
        <v>302</v>
      </c>
      <c r="E137" s="54" t="s">
        <v>31</v>
      </c>
      <c r="F137" s="74" t="n">
        <v>29.16</v>
      </c>
      <c r="G137" s="57" t="n">
        <f aca="false">IF(C137="DER",0.35,$I$7)</f>
        <v>0.228</v>
      </c>
      <c r="H137" s="58" t="n">
        <v>182.73</v>
      </c>
      <c r="I137" s="59" t="n">
        <f aca="false">ROUND(H137*(1+$G137),2)</f>
        <v>224.39</v>
      </c>
      <c r="J137" s="60" t="n">
        <f aca="false">ROUND(ROUND($F137,2)*ROUND(I137,2),2)</f>
        <v>6543.21</v>
      </c>
      <c r="K137" s="61" t="n">
        <f aca="false">IF($M$6=0,0,L137/(1+$G137))</f>
        <v>0</v>
      </c>
      <c r="L137" s="62" t="n">
        <f aca="false">IF($M$6=0,0,ROUND(I137*(1-$M$6),2))</f>
        <v>0</v>
      </c>
      <c r="M137" s="63" t="n">
        <f aca="false">ROUND(ROUND($F137,2)*ROUND(L137,2),2)</f>
        <v>0</v>
      </c>
    </row>
    <row r="138" customFormat="false" ht="24.75" hidden="false" customHeight="true" outlineLevel="0" collapsed="false">
      <c r="A138" s="65" t="n">
        <v>10</v>
      </c>
      <c r="B138" s="66"/>
      <c r="C138" s="67"/>
      <c r="D138" s="68" t="s">
        <v>303</v>
      </c>
      <c r="E138" s="67"/>
      <c r="F138" s="69"/>
      <c r="G138" s="70"/>
      <c r="H138" s="71"/>
      <c r="I138" s="72"/>
      <c r="J138" s="42" t="n">
        <f aca="false">SUBTOTAL(9,J139:J140)</f>
        <v>15286.32</v>
      </c>
      <c r="K138" s="71"/>
      <c r="L138" s="72"/>
      <c r="M138" s="42" t="n">
        <f aca="false">SUBTOTAL(9,M139:M140)</f>
        <v>0</v>
      </c>
    </row>
    <row r="139" customFormat="false" ht="24.75" hidden="false" customHeight="true" outlineLevel="0" collapsed="false">
      <c r="A139" s="43" t="s">
        <v>304</v>
      </c>
      <c r="B139" s="44"/>
      <c r="C139" s="45"/>
      <c r="D139" s="46" t="s">
        <v>305</v>
      </c>
      <c r="E139" s="45"/>
      <c r="F139" s="47"/>
      <c r="G139" s="48"/>
      <c r="H139" s="49"/>
      <c r="I139" s="64"/>
      <c r="J139" s="51" t="n">
        <f aca="false">SUBTOTAL(9,J140)</f>
        <v>15286.32</v>
      </c>
      <c r="K139" s="49"/>
      <c r="L139" s="64"/>
      <c r="M139" s="51" t="n">
        <f aca="false">SUBTOTAL(9,M140)</f>
        <v>0</v>
      </c>
    </row>
    <row r="140" customFormat="false" ht="24.75" hidden="false" customHeight="true" outlineLevel="0" collapsed="false">
      <c r="A140" s="75" t="s">
        <v>306</v>
      </c>
      <c r="B140" s="73" t="s">
        <v>307</v>
      </c>
      <c r="C140" s="54" t="s">
        <v>29</v>
      </c>
      <c r="D140" s="55" t="s">
        <v>308</v>
      </c>
      <c r="E140" s="54" t="s">
        <v>31</v>
      </c>
      <c r="F140" s="74" t="n">
        <v>260.37</v>
      </c>
      <c r="G140" s="57" t="n">
        <f aca="false">IF(C140="DER",0.35,$I$7)</f>
        <v>0.228</v>
      </c>
      <c r="H140" s="58" t="n">
        <v>47.81</v>
      </c>
      <c r="I140" s="59" t="n">
        <f aca="false">ROUND(H140*(1+$G140),2)</f>
        <v>58.71</v>
      </c>
      <c r="J140" s="60" t="n">
        <f aca="false">ROUND(ROUND($F140,2)*ROUND(I140,2),2)</f>
        <v>15286.32</v>
      </c>
      <c r="K140" s="61" t="n">
        <f aca="false">IF($M$6=0,0,L140/(1+$G140))</f>
        <v>0</v>
      </c>
      <c r="L140" s="62" t="n">
        <f aca="false">IF($M$6=0,0,ROUND(I140*(1-$M$6),2))</f>
        <v>0</v>
      </c>
      <c r="M140" s="63" t="n">
        <f aca="false">ROUND(ROUND($F140,2)*ROUND(L140,2),2)</f>
        <v>0</v>
      </c>
    </row>
    <row r="141" customFormat="false" ht="24.75" hidden="false" customHeight="true" outlineLevel="0" collapsed="false">
      <c r="A141" s="65" t="n">
        <v>11</v>
      </c>
      <c r="B141" s="66"/>
      <c r="C141" s="67"/>
      <c r="D141" s="68" t="s">
        <v>309</v>
      </c>
      <c r="E141" s="67"/>
      <c r="F141" s="69"/>
      <c r="G141" s="70"/>
      <c r="H141" s="71"/>
      <c r="I141" s="72"/>
      <c r="J141" s="42" t="n">
        <f aca="false">SUBTOTAL(9,J142:J143)</f>
        <v>60280.15</v>
      </c>
      <c r="K141" s="71"/>
      <c r="L141" s="72"/>
      <c r="M141" s="42" t="n">
        <f aca="false">SUBTOTAL(9,M142:M143)</f>
        <v>0</v>
      </c>
    </row>
    <row r="142" customFormat="false" ht="24.75" hidden="false" customHeight="true" outlineLevel="0" collapsed="false">
      <c r="A142" s="43" t="s">
        <v>310</v>
      </c>
      <c r="B142" s="44"/>
      <c r="C142" s="45"/>
      <c r="D142" s="46" t="s">
        <v>311</v>
      </c>
      <c r="E142" s="45"/>
      <c r="F142" s="47"/>
      <c r="G142" s="48"/>
      <c r="H142" s="49"/>
      <c r="I142" s="64"/>
      <c r="J142" s="51" t="n">
        <f aca="false">SUBTOTAL(9,J143)</f>
        <v>60280.15</v>
      </c>
      <c r="K142" s="49"/>
      <c r="L142" s="64"/>
      <c r="M142" s="51" t="n">
        <f aca="false">SUBTOTAL(9,M143)</f>
        <v>0</v>
      </c>
    </row>
    <row r="143" customFormat="false" ht="24.75" hidden="false" customHeight="true" outlineLevel="0" collapsed="false">
      <c r="A143" s="79" t="s">
        <v>312</v>
      </c>
      <c r="B143" s="80" t="s">
        <v>313</v>
      </c>
      <c r="C143" s="54" t="s">
        <v>29</v>
      </c>
      <c r="D143" s="55" t="s">
        <v>314</v>
      </c>
      <c r="E143" s="54" t="s">
        <v>31</v>
      </c>
      <c r="F143" s="81" t="n">
        <v>3444.58</v>
      </c>
      <c r="G143" s="57" t="n">
        <f aca="false">IF(C143="DER",0.35,$I$7)</f>
        <v>0.228</v>
      </c>
      <c r="H143" s="58" t="n">
        <v>14.25</v>
      </c>
      <c r="I143" s="59" t="n">
        <f aca="false">ROUND(H143*(1+$G143),2)</f>
        <v>17.5</v>
      </c>
      <c r="J143" s="60" t="n">
        <f aca="false">ROUND(ROUND($F143,2)*ROUND(I143,2),2)</f>
        <v>60280.15</v>
      </c>
      <c r="K143" s="61" t="n">
        <f aca="false">IF($M$6=0,0,L143/(1+$G143))</f>
        <v>0</v>
      </c>
      <c r="L143" s="62" t="n">
        <f aca="false">IF($M$6=0,0,ROUND(I143*(1-$M$6),2))</f>
        <v>0</v>
      </c>
      <c r="M143" s="63" t="n">
        <f aca="false">ROUND(ROUND($F143,2)*ROUND(L143,2),2)</f>
        <v>0</v>
      </c>
      <c r="O143" s="23"/>
    </row>
    <row r="144" customFormat="false" ht="19.5" hidden="false" customHeight="true" outlineLevel="0" collapsed="false">
      <c r="A144" s="82"/>
      <c r="B144" s="83"/>
      <c r="C144" s="83"/>
      <c r="D144" s="83"/>
      <c r="E144" s="83"/>
      <c r="F144" s="83"/>
      <c r="G144" s="83"/>
      <c r="H144" s="82"/>
      <c r="I144" s="84" t="s">
        <v>23</v>
      </c>
      <c r="J144" s="85" t="n">
        <f aca="false">SUBTOTAL(9,J12:J143)</f>
        <v>1210811.28</v>
      </c>
      <c r="K144" s="82"/>
      <c r="L144" s="84" t="s">
        <v>23</v>
      </c>
      <c r="M144" s="86" t="n">
        <f aca="false">SUBTOTAL(9,M12:M143)</f>
        <v>0</v>
      </c>
      <c r="O144" s="23"/>
    </row>
    <row r="145" customFormat="false" ht="19.5" hidden="false" customHeight="true" outlineLevel="0" collapsed="false">
      <c r="O145" s="87"/>
    </row>
  </sheetData>
  <sheetProtection algorithmName="SHA-512" hashValue="tUIZjec2qoh8AEZYmZUbgEFn78MExvrUzWikxYVgGoGWca9/FrmseMaq+k2jD7BMob6GNR4n1SaT/nPV0gaUmA==" saltValue="T5wkUrpwDsyFBiaPWBSiZQ==" spinCount="100000" sheet="true" objects="true" scenarios="true"/>
  <mergeCells count="18">
    <mergeCell ref="A4:M4"/>
    <mergeCell ref="A6:B6"/>
    <mergeCell ref="C6:F6"/>
    <mergeCell ref="K6:L6"/>
    <mergeCell ref="A7:B7"/>
    <mergeCell ref="C7:F7"/>
    <mergeCell ref="K7:L7"/>
    <mergeCell ref="A8:B8"/>
    <mergeCell ref="C8:F8"/>
    <mergeCell ref="A10:A11"/>
    <mergeCell ref="B10:B11"/>
    <mergeCell ref="C10:C11"/>
    <mergeCell ref="D10:D11"/>
    <mergeCell ref="E10:E11"/>
    <mergeCell ref="F10:F11"/>
    <mergeCell ref="G10:G11"/>
    <mergeCell ref="H10:J10"/>
    <mergeCell ref="K10:M10"/>
  </mergeCells>
  <dataValidations count="1">
    <dataValidation allowBlank="true" error="O valor do desconto ofertado deve ter no máximo 4 casas decimais (Exemplo: 12,56% = 0,1256)." errorStyle="stop" errorTitle="Desconto inválido" operator="between" showDropDown="false" showErrorMessage="true" showInputMessage="true" sqref="M6:M7" type="custom">
      <formula1>AND(M6&gt;=0,M6=ROUND(M6,4))</formula1>
      <formula2>0</formula2>
    </dataValidation>
  </dataValidations>
  <printOptions headings="false" gridLines="false" gridLinesSet="true" horizontalCentered="true" verticalCentered="false"/>
  <pageMargins left="0.196527777777778" right="0.196527777777778" top="0.393055555555556" bottom="0.590277777777778" header="0.511811023622047" footer="0.196527777777778"/>
  <pageSetup paperSize="9" scale="8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&amp;L&amp;K7c7c7cPlanilha Orçamentária&amp;R&amp;K7c7c7cPágina &amp;P de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I3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38" activeCellId="0" sqref="H38"/>
    </sheetView>
  </sheetViews>
  <sheetFormatPr defaultColWidth="9.1484375" defaultRowHeight="15" customHeight="false" zeroHeight="false" outlineLevelRow="0" outlineLevelCol="0"/>
  <cols>
    <col collapsed="false" customWidth="true" hidden="false" outlineLevel="0" max="1" min="1" style="5" width="30.71"/>
    <col collapsed="false" customWidth="true" hidden="false" outlineLevel="0" max="2" min="2" style="5" width="15.71"/>
    <col collapsed="false" customWidth="true" hidden="false" outlineLevel="0" max="28" min="3" style="5" width="4.71"/>
    <col collapsed="false" customWidth="true" hidden="false" outlineLevel="0" max="29" min="29" style="88" width="16.43"/>
    <col collapsed="false" customWidth="true" hidden="false" outlineLevel="0" max="30" min="30" style="89" width="18.14"/>
    <col collapsed="false" customWidth="true" hidden="false" outlineLevel="0" max="35" min="31" style="89" width="13.15"/>
    <col collapsed="false" customWidth="false" hidden="false" outlineLevel="0" max="16384" min="36" style="88" width="9.14"/>
  </cols>
  <sheetData>
    <row r="1" s="7" customFormat="true" ht="33.75" hidden="false" customHeight="true" outlineLevel="0" collapsed="false">
      <c r="A1" s="4" t="s">
        <v>315</v>
      </c>
      <c r="B1" s="4"/>
      <c r="C1" s="5"/>
      <c r="D1" s="3"/>
      <c r="E1" s="3"/>
      <c r="F1" s="3"/>
      <c r="G1" s="3"/>
      <c r="H1" s="3"/>
      <c r="I1" s="3"/>
      <c r="J1" s="3"/>
      <c r="K1" s="3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="7" customFormat="true" ht="19.5" hidden="false" customHeight="true" outlineLevel="0" collapsed="false">
      <c r="A2" s="8" t="s">
        <v>316</v>
      </c>
      <c r="B2" s="8"/>
      <c r="C2" s="5"/>
      <c r="D2" s="3"/>
      <c r="E2" s="3"/>
      <c r="F2" s="3"/>
      <c r="G2" s="3"/>
      <c r="H2" s="3"/>
      <c r="I2" s="3"/>
      <c r="J2" s="3"/>
      <c r="K2" s="3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="7" customFormat="true" ht="9.75" hidden="false" customHeight="true" outlineLevel="0" collapsed="false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="91" customFormat="true" ht="24.75" hidden="false" customHeight="true" outlineLevel="0" collapsed="false">
      <c r="A4" s="90" t="s">
        <v>317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</row>
    <row r="5" customFormat="false" ht="9.75" hidden="false" customHeight="true" outlineLevel="0" collapsed="false"/>
    <row r="6" s="89" customFormat="true" ht="19.5" hidden="false" customHeight="true" outlineLevel="0" collapsed="false">
      <c r="A6" s="92" t="s">
        <v>3</v>
      </c>
      <c r="B6" s="93" t="str">
        <f aca="false">PO!$C$6</f>
        <v>Recuperação da Ponte San Marino-Laranjeiras</v>
      </c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5"/>
      <c r="V6" s="5"/>
      <c r="W6" s="24" t="s">
        <v>5</v>
      </c>
      <c r="X6" s="24"/>
      <c r="Y6" s="24"/>
      <c r="Z6" s="94" t="n">
        <f aca="false">PO!$I$6</f>
        <v>46078</v>
      </c>
      <c r="AA6" s="94"/>
      <c r="AB6" s="94"/>
    </row>
    <row r="7" s="89" customFormat="true" ht="19.5" hidden="false" customHeight="true" outlineLevel="0" collapsed="false">
      <c r="A7" s="95" t="s">
        <v>7</v>
      </c>
      <c r="B7" s="96" t="str">
        <f aca="false">PO!$C$7</f>
        <v>Divisa entre os bairros San Marino e Laranjeiras no município de Santa Bárbara d'Oeste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5"/>
      <c r="V7" s="5"/>
      <c r="W7" s="5"/>
      <c r="X7" s="5"/>
      <c r="Y7" s="5"/>
      <c r="Z7" s="5"/>
      <c r="AA7" s="5"/>
      <c r="AB7" s="5"/>
    </row>
    <row r="8" s="89" customFormat="true" ht="19.5" hidden="false" customHeight="true" outlineLevel="0" collapsed="false">
      <c r="A8" s="97" t="s">
        <v>11</v>
      </c>
      <c r="B8" s="98" t="str">
        <f aca="false">IF(PO!C8="","",PO!$C$8)</f>
        <v/>
      </c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5"/>
      <c r="V8" s="5"/>
      <c r="W8" s="5"/>
      <c r="X8" s="5"/>
      <c r="Y8" s="5"/>
      <c r="Z8" s="5"/>
      <c r="AA8" s="5"/>
      <c r="AB8" s="5"/>
    </row>
    <row r="9" customFormat="false" ht="9.75" hidden="false" customHeight="true" outlineLevel="0" collapsed="false"/>
    <row r="10" customFormat="false" ht="19.5" hidden="false" customHeight="true" outlineLevel="0" collapsed="false">
      <c r="A10" s="99" t="s">
        <v>318</v>
      </c>
      <c r="B10" s="99"/>
      <c r="C10" s="100" t="n">
        <v>1</v>
      </c>
      <c r="D10" s="100"/>
      <c r="E10" s="100"/>
      <c r="F10" s="100"/>
      <c r="G10" s="100"/>
      <c r="H10" s="101" t="n">
        <v>2</v>
      </c>
      <c r="I10" s="101"/>
      <c r="J10" s="101"/>
      <c r="K10" s="101"/>
      <c r="L10" s="101" t="n">
        <v>3</v>
      </c>
      <c r="M10" s="101"/>
      <c r="N10" s="101"/>
      <c r="O10" s="101"/>
      <c r="P10" s="101" t="n">
        <v>4</v>
      </c>
      <c r="Q10" s="101"/>
      <c r="R10" s="101"/>
      <c r="S10" s="101"/>
      <c r="T10" s="101"/>
      <c r="U10" s="101" t="n">
        <v>5</v>
      </c>
      <c r="V10" s="101"/>
      <c r="W10" s="101"/>
      <c r="X10" s="101"/>
      <c r="Y10" s="102" t="n">
        <v>6</v>
      </c>
      <c r="Z10" s="102"/>
      <c r="AA10" s="102"/>
      <c r="AB10" s="102"/>
    </row>
    <row r="11" customFormat="false" ht="19.5" hidden="false" customHeight="true" outlineLevel="0" collapsed="false">
      <c r="A11" s="103" t="s">
        <v>319</v>
      </c>
      <c r="B11" s="103"/>
      <c r="C11" s="104" t="n">
        <v>1</v>
      </c>
      <c r="D11" s="105" t="n">
        <v>2</v>
      </c>
      <c r="E11" s="105" t="n">
        <v>3</v>
      </c>
      <c r="F11" s="105" t="n">
        <v>4</v>
      </c>
      <c r="G11" s="105" t="n">
        <v>5</v>
      </c>
      <c r="H11" s="105" t="n">
        <v>6</v>
      </c>
      <c r="I11" s="105" t="n">
        <v>7</v>
      </c>
      <c r="J11" s="105" t="n">
        <v>8</v>
      </c>
      <c r="K11" s="105" t="n">
        <v>9</v>
      </c>
      <c r="L11" s="105" t="n">
        <v>10</v>
      </c>
      <c r="M11" s="105" t="n">
        <v>11</v>
      </c>
      <c r="N11" s="105" t="n">
        <v>12</v>
      </c>
      <c r="O11" s="105" t="n">
        <v>13</v>
      </c>
      <c r="P11" s="105" t="n">
        <v>14</v>
      </c>
      <c r="Q11" s="105" t="n">
        <v>15</v>
      </c>
      <c r="R11" s="105" t="n">
        <v>16</v>
      </c>
      <c r="S11" s="105" t="n">
        <v>17</v>
      </c>
      <c r="T11" s="105" t="n">
        <v>18</v>
      </c>
      <c r="U11" s="105" t="n">
        <v>19</v>
      </c>
      <c r="V11" s="105" t="n">
        <v>20</v>
      </c>
      <c r="W11" s="105" t="n">
        <v>21</v>
      </c>
      <c r="X11" s="105" t="n">
        <v>22</v>
      </c>
      <c r="Y11" s="105" t="n">
        <v>23</v>
      </c>
      <c r="Z11" s="105" t="n">
        <v>24</v>
      </c>
      <c r="AA11" s="105" t="n">
        <v>25</v>
      </c>
      <c r="AB11" s="106" t="n">
        <v>26</v>
      </c>
    </row>
    <row r="12" customFormat="false" ht="19.5" hidden="false" customHeight="true" outlineLevel="0" collapsed="false">
      <c r="A12" s="107" t="s">
        <v>24</v>
      </c>
      <c r="B12" s="108" t="n">
        <f aca="false">PO!$M$12</f>
        <v>0</v>
      </c>
      <c r="C12" s="109" t="n">
        <v>1</v>
      </c>
      <c r="D12" s="110" t="n">
        <v>1</v>
      </c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2"/>
    </row>
    <row r="13" customFormat="false" ht="19.5" hidden="false" customHeight="true" outlineLevel="0" collapsed="false">
      <c r="A13" s="113" t="s">
        <v>46</v>
      </c>
      <c r="B13" s="114" t="n">
        <f aca="false">PO!$M$20</f>
        <v>0</v>
      </c>
      <c r="C13" s="115"/>
      <c r="D13" s="116" t="n">
        <v>1</v>
      </c>
      <c r="E13" s="116" t="n">
        <v>1</v>
      </c>
      <c r="F13" s="116" t="n">
        <v>1</v>
      </c>
      <c r="G13" s="116" t="n">
        <v>1</v>
      </c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8"/>
    </row>
    <row r="14" customFormat="false" ht="19.5" hidden="false" customHeight="true" outlineLevel="0" collapsed="false">
      <c r="A14" s="113" t="s">
        <v>90</v>
      </c>
      <c r="B14" s="114" t="n">
        <f aca="false">PO!$M$38</f>
        <v>0</v>
      </c>
      <c r="C14" s="115"/>
      <c r="D14" s="117"/>
      <c r="E14" s="117"/>
      <c r="F14" s="116" t="n">
        <v>1</v>
      </c>
      <c r="G14" s="116" t="n">
        <v>1</v>
      </c>
      <c r="H14" s="116" t="n">
        <v>1</v>
      </c>
      <c r="I14" s="116" t="n">
        <v>1</v>
      </c>
      <c r="J14" s="116" t="n">
        <v>1</v>
      </c>
      <c r="K14" s="116" t="n">
        <v>1</v>
      </c>
      <c r="L14" s="116" t="n">
        <v>1</v>
      </c>
      <c r="M14" s="116" t="n">
        <v>1</v>
      </c>
      <c r="N14" s="116" t="n">
        <v>1</v>
      </c>
      <c r="O14" s="116" t="n">
        <v>1</v>
      </c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8"/>
    </row>
    <row r="15" customFormat="false" ht="19.5" hidden="false" customHeight="true" outlineLevel="0" collapsed="false">
      <c r="A15" s="113" t="s">
        <v>110</v>
      </c>
      <c r="B15" s="114" t="n">
        <f aca="false">PO!$M$49</f>
        <v>0</v>
      </c>
      <c r="C15" s="115"/>
      <c r="D15" s="117"/>
      <c r="E15" s="117"/>
      <c r="F15" s="117"/>
      <c r="G15" s="117"/>
      <c r="H15" s="116" t="n">
        <v>1</v>
      </c>
      <c r="I15" s="116" t="n">
        <v>1</v>
      </c>
      <c r="J15" s="116" t="n">
        <v>1</v>
      </c>
      <c r="K15" s="116" t="n">
        <v>1</v>
      </c>
      <c r="L15" s="116" t="n">
        <v>1</v>
      </c>
      <c r="M15" s="116" t="n">
        <v>1</v>
      </c>
      <c r="N15" s="116" t="n">
        <v>1</v>
      </c>
      <c r="O15" s="116" t="n">
        <v>1</v>
      </c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8"/>
    </row>
    <row r="16" customFormat="false" ht="19.5" hidden="false" customHeight="true" outlineLevel="0" collapsed="false">
      <c r="A16" s="113" t="s">
        <v>135</v>
      </c>
      <c r="B16" s="114" t="n">
        <f aca="false">PO!$M$60</f>
        <v>0</v>
      </c>
      <c r="C16" s="115"/>
      <c r="D16" s="117"/>
      <c r="E16" s="117"/>
      <c r="F16" s="117"/>
      <c r="G16" s="117"/>
      <c r="H16" s="117"/>
      <c r="I16" s="117"/>
      <c r="J16" s="117"/>
      <c r="K16" s="117"/>
      <c r="L16" s="116" t="n">
        <v>1</v>
      </c>
      <c r="M16" s="116" t="n">
        <v>1</v>
      </c>
      <c r="N16" s="116" t="n">
        <v>1</v>
      </c>
      <c r="O16" s="116" t="n">
        <v>1</v>
      </c>
      <c r="P16" s="116" t="n">
        <v>1</v>
      </c>
      <c r="Q16" s="116" t="n">
        <v>1</v>
      </c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8"/>
      <c r="AD16" s="119"/>
    </row>
    <row r="17" customFormat="false" ht="19.5" hidden="false" customHeight="true" outlineLevel="0" collapsed="false">
      <c r="A17" s="113" t="s">
        <v>205</v>
      </c>
      <c r="B17" s="114" t="n">
        <f aca="false">PO!$M$93</f>
        <v>0</v>
      </c>
      <c r="C17" s="115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6" t="n">
        <v>1</v>
      </c>
      <c r="O17" s="116" t="n">
        <v>1</v>
      </c>
      <c r="P17" s="116" t="n">
        <v>1</v>
      </c>
      <c r="Q17" s="116" t="n">
        <v>1</v>
      </c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8"/>
      <c r="AD17" s="119"/>
    </row>
    <row r="18" customFormat="false" ht="19.5" hidden="false" customHeight="true" outlineLevel="0" collapsed="false">
      <c r="A18" s="113" t="s">
        <v>224</v>
      </c>
      <c r="B18" s="114" t="n">
        <f aca="false">PO!$M$102</f>
        <v>0</v>
      </c>
      <c r="C18" s="115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6" t="n">
        <v>1</v>
      </c>
      <c r="P18" s="116" t="n">
        <v>1</v>
      </c>
      <c r="Q18" s="116" t="n">
        <v>1</v>
      </c>
      <c r="R18" s="116" t="n">
        <v>1</v>
      </c>
      <c r="S18" s="116" t="n">
        <v>1</v>
      </c>
      <c r="T18" s="116" t="n">
        <v>1</v>
      </c>
      <c r="U18" s="116" t="n">
        <v>1</v>
      </c>
      <c r="V18" s="116" t="n">
        <v>1</v>
      </c>
      <c r="W18" s="116" t="n">
        <v>1</v>
      </c>
      <c r="X18" s="116" t="n">
        <v>1</v>
      </c>
      <c r="Y18" s="117"/>
      <c r="Z18" s="117"/>
      <c r="AA18" s="117"/>
      <c r="AB18" s="118"/>
      <c r="AD18" s="119"/>
    </row>
    <row r="19" customFormat="false" ht="19.5" hidden="false" customHeight="true" outlineLevel="0" collapsed="false">
      <c r="A19" s="113" t="s">
        <v>268</v>
      </c>
      <c r="B19" s="114" t="n">
        <f aca="false">PO!$M$123</f>
        <v>0</v>
      </c>
      <c r="C19" s="115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6" t="n">
        <v>1</v>
      </c>
      <c r="S19" s="116" t="n">
        <v>1</v>
      </c>
      <c r="T19" s="116" t="n">
        <v>1</v>
      </c>
      <c r="U19" s="116" t="n">
        <v>1</v>
      </c>
      <c r="V19" s="116" t="n">
        <v>1</v>
      </c>
      <c r="W19" s="116" t="n">
        <v>1</v>
      </c>
      <c r="X19" s="117"/>
      <c r="Y19" s="117"/>
      <c r="Z19" s="117"/>
      <c r="AA19" s="117"/>
      <c r="AB19" s="118"/>
      <c r="AD19" s="119"/>
    </row>
    <row r="20" customFormat="false" ht="19.5" hidden="false" customHeight="true" outlineLevel="0" collapsed="false">
      <c r="A20" s="113" t="s">
        <v>287</v>
      </c>
      <c r="B20" s="114" t="n">
        <f aca="false">PO!$M$130</f>
        <v>0</v>
      </c>
      <c r="C20" s="115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6" t="n">
        <v>1</v>
      </c>
      <c r="V20" s="116" t="n">
        <v>1</v>
      </c>
      <c r="W20" s="116" t="n">
        <v>1</v>
      </c>
      <c r="X20" s="116" t="n">
        <v>1</v>
      </c>
      <c r="Y20" s="117"/>
      <c r="Z20" s="117"/>
      <c r="AA20" s="117"/>
      <c r="AB20" s="118"/>
      <c r="AD20" s="119"/>
    </row>
    <row r="21" customFormat="false" ht="19.5" hidden="false" customHeight="true" outlineLevel="0" collapsed="false">
      <c r="A21" s="113" t="s">
        <v>303</v>
      </c>
      <c r="B21" s="114" t="n">
        <f aca="false">PO!$M$138</f>
        <v>0</v>
      </c>
      <c r="C21" s="115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6" t="n">
        <v>1</v>
      </c>
      <c r="Z21" s="117"/>
      <c r="AA21" s="117"/>
      <c r="AB21" s="118"/>
      <c r="AD21" s="119"/>
    </row>
    <row r="22" customFormat="false" ht="19.5" hidden="false" customHeight="true" outlineLevel="0" collapsed="false">
      <c r="A22" s="120" t="s">
        <v>309</v>
      </c>
      <c r="B22" s="121" t="n">
        <f aca="false">PO!$M$141</f>
        <v>0</v>
      </c>
      <c r="C22" s="122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4" t="n">
        <v>1</v>
      </c>
      <c r="Z22" s="124" t="n">
        <v>1</v>
      </c>
      <c r="AA22" s="124" t="n">
        <v>1</v>
      </c>
      <c r="AB22" s="125" t="n">
        <v>1</v>
      </c>
    </row>
    <row r="23" customFormat="false" ht="19.5" hidden="false" customHeight="true" outlineLevel="0" collapsed="false">
      <c r="A23" s="126" t="s">
        <v>320</v>
      </c>
      <c r="B23" s="126"/>
      <c r="C23" s="127" t="n">
        <f aca="false">SUM(C26:G36)</f>
        <v>0</v>
      </c>
      <c r="D23" s="127"/>
      <c r="E23" s="127"/>
      <c r="F23" s="127"/>
      <c r="G23" s="127"/>
      <c r="H23" s="128" t="n">
        <f aca="false">SUM(H26:K36)</f>
        <v>0</v>
      </c>
      <c r="I23" s="128"/>
      <c r="J23" s="128"/>
      <c r="K23" s="128"/>
      <c r="L23" s="128" t="n">
        <f aca="false">SUM(L26:O36)</f>
        <v>0</v>
      </c>
      <c r="M23" s="128"/>
      <c r="N23" s="128"/>
      <c r="O23" s="128"/>
      <c r="P23" s="128" t="n">
        <f aca="false">SUM(P26:T36)</f>
        <v>0</v>
      </c>
      <c r="Q23" s="128"/>
      <c r="R23" s="128"/>
      <c r="S23" s="128"/>
      <c r="T23" s="128"/>
      <c r="U23" s="128" t="n">
        <f aca="false">SUM(U26:X36)</f>
        <v>0</v>
      </c>
      <c r="V23" s="128"/>
      <c r="W23" s="128"/>
      <c r="X23" s="128"/>
      <c r="Y23" s="129" t="n">
        <f aca="false">SUM(Y26:AB36)</f>
        <v>0</v>
      </c>
      <c r="Z23" s="129"/>
      <c r="AA23" s="129"/>
      <c r="AB23" s="129"/>
    </row>
    <row r="24" customFormat="false" ht="19.5" hidden="false" customHeight="true" outlineLevel="0" collapsed="false">
      <c r="A24" s="130" t="s">
        <v>321</v>
      </c>
      <c r="B24" s="130"/>
      <c r="C24" s="131" t="n">
        <f aca="false">C23</f>
        <v>0</v>
      </c>
      <c r="D24" s="131"/>
      <c r="E24" s="131"/>
      <c r="F24" s="131"/>
      <c r="G24" s="131"/>
      <c r="H24" s="132" t="n">
        <f aca="false">H23+C24</f>
        <v>0</v>
      </c>
      <c r="I24" s="132"/>
      <c r="J24" s="132"/>
      <c r="K24" s="132"/>
      <c r="L24" s="132" t="n">
        <f aca="false">L23+H24</f>
        <v>0</v>
      </c>
      <c r="M24" s="132"/>
      <c r="N24" s="132"/>
      <c r="O24" s="132"/>
      <c r="P24" s="132" t="n">
        <f aca="false">P23+L24</f>
        <v>0</v>
      </c>
      <c r="Q24" s="132"/>
      <c r="R24" s="132"/>
      <c r="S24" s="132"/>
      <c r="T24" s="132"/>
      <c r="U24" s="132" t="n">
        <f aca="false">U23+P24</f>
        <v>0</v>
      </c>
      <c r="V24" s="132"/>
      <c r="W24" s="132"/>
      <c r="X24" s="132"/>
      <c r="Y24" s="133" t="n">
        <f aca="false">Y23+U24</f>
        <v>0</v>
      </c>
      <c r="Z24" s="133"/>
      <c r="AA24" s="133"/>
      <c r="AB24" s="133"/>
      <c r="AC24" s="134"/>
      <c r="AD24" s="119"/>
      <c r="AE24" s="119"/>
      <c r="AF24" s="119"/>
      <c r="AG24" s="119"/>
      <c r="AH24" s="119"/>
      <c r="AI24" s="119"/>
    </row>
    <row r="26" customFormat="false" ht="15" hidden="true" customHeight="false" outlineLevel="0" collapsed="false">
      <c r="A26" s="107" t="e">
        <f aca="false">#ref!</f>
        <v>#NAME?</v>
      </c>
      <c r="C26" s="135" t="n">
        <f aca="false">IF(AND(SUM($C12:$G12)&gt;0,SUM($H12:$AB12)=0),$B12,0)</f>
        <v>0</v>
      </c>
      <c r="D26" s="135"/>
      <c r="E26" s="135"/>
      <c r="F26" s="135"/>
      <c r="G26" s="135"/>
      <c r="H26" s="135" t="n">
        <f aca="false">IF(AND(SUM($H12:$K12)&gt;0,SUM($L12:$AB12)=0),$B12,0)</f>
        <v>0</v>
      </c>
      <c r="I26" s="135"/>
      <c r="J26" s="135"/>
      <c r="K26" s="135"/>
      <c r="L26" s="135" t="n">
        <f aca="false">IF(AND(SUM($L12:$O12)&gt;0,SUM($P12:$AB12)=0),$B12,0)</f>
        <v>0</v>
      </c>
      <c r="M26" s="135"/>
      <c r="N26" s="135"/>
      <c r="O26" s="135"/>
      <c r="P26" s="135" t="n">
        <f aca="false">IF(AND(SUM($P12:$T12)&gt;0,SUM($U12:$AB12)=0),$B12,0)</f>
        <v>0</v>
      </c>
      <c r="Q26" s="135"/>
      <c r="R26" s="135"/>
      <c r="S26" s="135"/>
      <c r="T26" s="135"/>
      <c r="U26" s="135" t="n">
        <f aca="false">IF(AND(SUM($U12:$X12)&gt;0,SUM($Y12:$AB12)=0),$B12,0)</f>
        <v>0</v>
      </c>
      <c r="V26" s="135"/>
      <c r="W26" s="135"/>
      <c r="X26" s="135"/>
      <c r="Y26" s="135" t="n">
        <f aca="false">IF(SUM($Y12:$AB12)=0,0,$B12)</f>
        <v>0</v>
      </c>
      <c r="Z26" s="135"/>
      <c r="AA26" s="135"/>
      <c r="AB26" s="135"/>
    </row>
    <row r="27" customFormat="false" ht="15" hidden="true" customHeight="false" outlineLevel="0" collapsed="false">
      <c r="A27" s="113" t="e">
        <f aca="false">#ref!</f>
        <v>#NAME?</v>
      </c>
      <c r="C27" s="135" t="n">
        <f aca="false">IF(AND(SUM($C13:$G13)&gt;0,SUM($H13:$AB13)=0),$B13,0)</f>
        <v>0</v>
      </c>
      <c r="D27" s="135"/>
      <c r="E27" s="135"/>
      <c r="F27" s="135"/>
      <c r="G27" s="135"/>
      <c r="H27" s="135" t="n">
        <f aca="false">IF(AND(SUM($H13:$K13)&gt;0,SUM($L13:$AB13)=0),$B13,0)</f>
        <v>0</v>
      </c>
      <c r="I27" s="135"/>
      <c r="J27" s="135"/>
      <c r="K27" s="135"/>
      <c r="L27" s="135" t="n">
        <f aca="false">IF(AND(SUM($L13:$O13)&gt;0,SUM($P13:$AB13)=0),$B13,0)</f>
        <v>0</v>
      </c>
      <c r="M27" s="135"/>
      <c r="N27" s="135"/>
      <c r="O27" s="135"/>
      <c r="P27" s="135" t="n">
        <f aca="false">IF(AND(SUM($P13:$T13)&gt;0,SUM($U13:$AB13)=0),$B13,0)</f>
        <v>0</v>
      </c>
      <c r="Q27" s="135"/>
      <c r="R27" s="135"/>
      <c r="S27" s="135"/>
      <c r="T27" s="135"/>
      <c r="U27" s="135" t="n">
        <f aca="false">IF(AND(SUM($U13:$X13)&gt;0,SUM($Y13:$AB13)=0),$B13,0)</f>
        <v>0</v>
      </c>
      <c r="V27" s="135"/>
      <c r="W27" s="135"/>
      <c r="X27" s="135"/>
      <c r="Y27" s="135" t="n">
        <f aca="false">IF(SUM($Y13:$AB13)=0,0,$B13)</f>
        <v>0</v>
      </c>
      <c r="Z27" s="135"/>
      <c r="AA27" s="135"/>
      <c r="AB27" s="135"/>
    </row>
    <row r="28" customFormat="false" ht="15" hidden="true" customHeight="false" outlineLevel="0" collapsed="false">
      <c r="A28" s="113" t="e">
        <f aca="false">#ref!</f>
        <v>#NAME?</v>
      </c>
      <c r="C28" s="135" t="n">
        <f aca="false">IF(AND(SUM($C14:$G14)&gt;0,SUM($H14:$AB14)=0),$B14,0)</f>
        <v>0</v>
      </c>
      <c r="D28" s="135"/>
      <c r="E28" s="135"/>
      <c r="F28" s="135"/>
      <c r="G28" s="135"/>
      <c r="H28" s="135" t="n">
        <f aca="false">IF(AND(SUM($H14:$K14)&gt;0,SUM($L14:$AB14)=0),$B14,0)</f>
        <v>0</v>
      </c>
      <c r="I28" s="135"/>
      <c r="J28" s="135"/>
      <c r="K28" s="135"/>
      <c r="L28" s="135" t="n">
        <f aca="false">IF(AND(SUM($L14:$O14)&gt;0,SUM($P14:$AB14)=0),$B14,0)</f>
        <v>0</v>
      </c>
      <c r="M28" s="135"/>
      <c r="N28" s="135"/>
      <c r="O28" s="135"/>
      <c r="P28" s="135" t="n">
        <f aca="false">IF(AND(SUM($P14:$T14)&gt;0,SUM($U14:$AB14)=0),$B14,0)</f>
        <v>0</v>
      </c>
      <c r="Q28" s="135"/>
      <c r="R28" s="135"/>
      <c r="S28" s="135"/>
      <c r="T28" s="135"/>
      <c r="U28" s="135" t="n">
        <f aca="false">IF(AND(SUM($U14:$X14)&gt;0,SUM($Y14:$AB14)=0),$B14,0)</f>
        <v>0</v>
      </c>
      <c r="V28" s="135"/>
      <c r="W28" s="135"/>
      <c r="X28" s="135"/>
      <c r="Y28" s="135" t="n">
        <f aca="false">IF(SUM($Y14:$AB14)=0,0,$B14)</f>
        <v>0</v>
      </c>
      <c r="Z28" s="135"/>
      <c r="AA28" s="135"/>
      <c r="AB28" s="135"/>
    </row>
    <row r="29" customFormat="false" ht="15" hidden="true" customHeight="false" outlineLevel="0" collapsed="false">
      <c r="A29" s="113" t="e">
        <f aca="false">#ref!</f>
        <v>#NAME?</v>
      </c>
      <c r="C29" s="135" t="n">
        <f aca="false">IF(AND(SUM($C15:$G15)&gt;0,SUM($H15:$AB15)=0),$B15,0)</f>
        <v>0</v>
      </c>
      <c r="D29" s="135"/>
      <c r="E29" s="135"/>
      <c r="F29" s="135"/>
      <c r="G29" s="135"/>
      <c r="H29" s="135" t="n">
        <f aca="false">IF(AND(SUM($H15:$K15)&gt;0,SUM($L15:$AB15)=0),$B15,0)</f>
        <v>0</v>
      </c>
      <c r="I29" s="135"/>
      <c r="J29" s="135"/>
      <c r="K29" s="135"/>
      <c r="L29" s="135" t="n">
        <f aca="false">IF(AND(SUM($L15:$O15)&gt;0,SUM($P15:$AB15)=0),$B15,0)</f>
        <v>0</v>
      </c>
      <c r="M29" s="135"/>
      <c r="N29" s="135"/>
      <c r="O29" s="135"/>
      <c r="P29" s="135" t="n">
        <f aca="false">IF(AND(SUM($P15:$T15)&gt;0,SUM($U15:$AB15)=0),$B15,0)</f>
        <v>0</v>
      </c>
      <c r="Q29" s="135"/>
      <c r="R29" s="135"/>
      <c r="S29" s="135"/>
      <c r="T29" s="135"/>
      <c r="U29" s="135" t="n">
        <f aca="false">IF(AND(SUM($U15:$X15)&gt;0,SUM($Y15:$AB15)=0),$B15,0)</f>
        <v>0</v>
      </c>
      <c r="V29" s="135"/>
      <c r="W29" s="135"/>
      <c r="X29" s="135"/>
      <c r="Y29" s="135" t="n">
        <f aca="false">IF(SUM($Y15:$AB15)=0,0,$B15)</f>
        <v>0</v>
      </c>
      <c r="Z29" s="135"/>
      <c r="AA29" s="135"/>
      <c r="AB29" s="135"/>
    </row>
    <row r="30" customFormat="false" ht="15" hidden="true" customHeight="false" outlineLevel="0" collapsed="false">
      <c r="A30" s="113" t="e">
        <f aca="false">#ref!</f>
        <v>#NAME?</v>
      </c>
      <c r="C30" s="135" t="n">
        <f aca="false">IF(AND(SUM($C16:$G16)&gt;0,SUM($H16:$AB16)=0),$B16,0)</f>
        <v>0</v>
      </c>
      <c r="D30" s="135"/>
      <c r="E30" s="135"/>
      <c r="F30" s="135"/>
      <c r="G30" s="135"/>
      <c r="H30" s="135" t="n">
        <f aca="false">IF(AND(SUM($H16:$K16)&gt;0,SUM($L16:$AB16)=0),$B16,0)</f>
        <v>0</v>
      </c>
      <c r="I30" s="135"/>
      <c r="J30" s="135"/>
      <c r="K30" s="135"/>
      <c r="L30" s="135" t="n">
        <f aca="false">IF(AND(SUM($L16:$O16)&gt;0,SUM($P16:$AB16)=0),$B16,0)</f>
        <v>0</v>
      </c>
      <c r="M30" s="135"/>
      <c r="N30" s="135"/>
      <c r="O30" s="135"/>
      <c r="P30" s="135" t="n">
        <f aca="false">IF(AND(SUM($P16:$T16)&gt;0,SUM($U16:$AB16)=0),$B16,0)</f>
        <v>0</v>
      </c>
      <c r="Q30" s="135"/>
      <c r="R30" s="135"/>
      <c r="S30" s="135"/>
      <c r="T30" s="135"/>
      <c r="U30" s="135" t="n">
        <f aca="false">IF(AND(SUM($U16:$X16)&gt;0,SUM($Y16:$AB16)=0),$B16,0)</f>
        <v>0</v>
      </c>
      <c r="V30" s="135"/>
      <c r="W30" s="135"/>
      <c r="X30" s="135"/>
      <c r="Y30" s="135" t="n">
        <f aca="false">IF(SUM($Y16:$AB16)=0,0,$B16)</f>
        <v>0</v>
      </c>
      <c r="Z30" s="135"/>
      <c r="AA30" s="135"/>
      <c r="AB30" s="135"/>
    </row>
    <row r="31" customFormat="false" ht="15" hidden="true" customHeight="false" outlineLevel="0" collapsed="false">
      <c r="A31" s="113" t="e">
        <f aca="false">#ref!</f>
        <v>#NAME?</v>
      </c>
      <c r="C31" s="135" t="n">
        <f aca="false">IF(AND(SUM($C17:$G17)&gt;0,SUM($H17:$AB17)=0),$B17,0)</f>
        <v>0</v>
      </c>
      <c r="D31" s="135"/>
      <c r="E31" s="135"/>
      <c r="F31" s="135"/>
      <c r="G31" s="135"/>
      <c r="H31" s="135" t="n">
        <f aca="false">IF(AND(SUM($H17:$K17)&gt;0,SUM($L17:$AB17)=0),$B17,0)</f>
        <v>0</v>
      </c>
      <c r="I31" s="135"/>
      <c r="J31" s="135"/>
      <c r="K31" s="135"/>
      <c r="L31" s="135" t="n">
        <f aca="false">IF(AND(SUM($L17:$O17)&gt;0,SUM($P17:$AB17)=0),$B17,0)</f>
        <v>0</v>
      </c>
      <c r="M31" s="135"/>
      <c r="N31" s="135"/>
      <c r="O31" s="135"/>
      <c r="P31" s="135" t="n">
        <f aca="false">IF(AND(SUM($P17:$T17)&gt;0,SUM($U17:$AB17)=0),$B17,0)</f>
        <v>0</v>
      </c>
      <c r="Q31" s="135"/>
      <c r="R31" s="135"/>
      <c r="S31" s="135"/>
      <c r="T31" s="135"/>
      <c r="U31" s="135" t="n">
        <f aca="false">IF(AND(SUM($U17:$X17)&gt;0,SUM($Y17:$AB17)=0),$B17,0)</f>
        <v>0</v>
      </c>
      <c r="V31" s="135"/>
      <c r="W31" s="135"/>
      <c r="X31" s="135"/>
      <c r="Y31" s="135" t="n">
        <f aca="false">IF(SUM($Y17:$AB17)=0,0,$B17)</f>
        <v>0</v>
      </c>
      <c r="Z31" s="135"/>
      <c r="AA31" s="135"/>
      <c r="AB31" s="135"/>
    </row>
    <row r="32" customFormat="false" ht="15" hidden="true" customHeight="false" outlineLevel="0" collapsed="false">
      <c r="A32" s="113" t="e">
        <f aca="false">#ref!</f>
        <v>#NAME?</v>
      </c>
      <c r="C32" s="135" t="n">
        <f aca="false">IF(AND(SUM($C18:$G18)&gt;0,SUM($H18:$AB18)=0),$B18,0)</f>
        <v>0</v>
      </c>
      <c r="D32" s="135"/>
      <c r="E32" s="135"/>
      <c r="F32" s="135"/>
      <c r="G32" s="135"/>
      <c r="H32" s="135" t="n">
        <f aca="false">IF(AND(SUM($H18:$K18)&gt;0,SUM($L18:$AB18)=0),$B18,0)</f>
        <v>0</v>
      </c>
      <c r="I32" s="135"/>
      <c r="J32" s="135"/>
      <c r="K32" s="135"/>
      <c r="L32" s="135" t="n">
        <f aca="false">IF(AND(SUM($L18:$O18)&gt;0,SUM($P18:$AB18)=0),$B18,0)</f>
        <v>0</v>
      </c>
      <c r="M32" s="135"/>
      <c r="N32" s="135"/>
      <c r="O32" s="135"/>
      <c r="P32" s="135" t="n">
        <f aca="false">IF(AND(SUM($P18:$T18)&gt;0,SUM($U18:$AB18)=0),$B18,0)</f>
        <v>0</v>
      </c>
      <c r="Q32" s="135"/>
      <c r="R32" s="135"/>
      <c r="S32" s="135"/>
      <c r="T32" s="135"/>
      <c r="U32" s="135" t="n">
        <f aca="false">IF(AND(SUM($U18:$X18)&gt;0,SUM($Y18:$AB18)=0),$B18,0)</f>
        <v>0</v>
      </c>
      <c r="V32" s="135"/>
      <c r="W32" s="135"/>
      <c r="X32" s="135"/>
      <c r="Y32" s="135" t="n">
        <f aca="false">IF(SUM($Y18:$AB18)=0,0,$B18)</f>
        <v>0</v>
      </c>
      <c r="Z32" s="135"/>
      <c r="AA32" s="135"/>
      <c r="AB32" s="135"/>
    </row>
    <row r="33" customFormat="false" ht="15" hidden="true" customHeight="false" outlineLevel="0" collapsed="false">
      <c r="A33" s="113" t="e">
        <f aca="false">#ref!</f>
        <v>#NAME?</v>
      </c>
      <c r="C33" s="135" t="n">
        <f aca="false">IF(AND(SUM($C19:$G19)&gt;0,SUM($H19:$AB19)=0),$B19,0)</f>
        <v>0</v>
      </c>
      <c r="D33" s="135"/>
      <c r="E33" s="135"/>
      <c r="F33" s="135"/>
      <c r="G33" s="135"/>
      <c r="H33" s="135" t="n">
        <f aca="false">IF(AND(SUM($H19:$K19)&gt;0,SUM($L19:$AB19)=0),$B19,0)</f>
        <v>0</v>
      </c>
      <c r="I33" s="135"/>
      <c r="J33" s="135"/>
      <c r="K33" s="135"/>
      <c r="L33" s="135" t="n">
        <f aca="false">IF(AND(SUM($L19:$O19)&gt;0,SUM($P19:$AB19)=0),$B19,0)</f>
        <v>0</v>
      </c>
      <c r="M33" s="135"/>
      <c r="N33" s="135"/>
      <c r="O33" s="135"/>
      <c r="P33" s="135" t="n">
        <f aca="false">IF(AND(SUM($P19:$T19)&gt;0,SUM($U19:$AB19)=0),$B19,0)</f>
        <v>0</v>
      </c>
      <c r="Q33" s="135"/>
      <c r="R33" s="135"/>
      <c r="S33" s="135"/>
      <c r="T33" s="135"/>
      <c r="U33" s="135" t="n">
        <f aca="false">IF(AND(SUM($U19:$X19)&gt;0,SUM($Y19:$AB19)=0),$B19,0)</f>
        <v>0</v>
      </c>
      <c r="V33" s="135"/>
      <c r="W33" s="135"/>
      <c r="X33" s="135"/>
      <c r="Y33" s="135" t="n">
        <f aca="false">IF(SUM($Y19:$AB19)=0,0,$B19)</f>
        <v>0</v>
      </c>
      <c r="Z33" s="135"/>
      <c r="AA33" s="135"/>
      <c r="AB33" s="135"/>
    </row>
    <row r="34" customFormat="false" ht="15" hidden="true" customHeight="false" outlineLevel="0" collapsed="false">
      <c r="A34" s="113" t="e">
        <f aca="false">#ref!</f>
        <v>#NAME?</v>
      </c>
      <c r="C34" s="135" t="n">
        <f aca="false">IF(AND(SUM($C20:$G20)&gt;0,SUM($H20:$AB20)=0),$B20,0)</f>
        <v>0</v>
      </c>
      <c r="D34" s="135"/>
      <c r="E34" s="135"/>
      <c r="F34" s="135"/>
      <c r="G34" s="135"/>
      <c r="H34" s="135" t="n">
        <f aca="false">IF(AND(SUM($H20:$K20)&gt;0,SUM($L20:$AB20)=0),$B20,0)</f>
        <v>0</v>
      </c>
      <c r="I34" s="135"/>
      <c r="J34" s="135"/>
      <c r="K34" s="135"/>
      <c r="L34" s="135" t="n">
        <f aca="false">IF(AND(SUM($L20:$O20)&gt;0,SUM($P20:$AB20)=0),$B20,0)</f>
        <v>0</v>
      </c>
      <c r="M34" s="135"/>
      <c r="N34" s="135"/>
      <c r="O34" s="135"/>
      <c r="P34" s="135" t="n">
        <f aca="false">IF(AND(SUM($P20:$T20)&gt;0,SUM($U20:$AB20)=0),$B20,0)</f>
        <v>0</v>
      </c>
      <c r="Q34" s="135"/>
      <c r="R34" s="135"/>
      <c r="S34" s="135"/>
      <c r="T34" s="135"/>
      <c r="U34" s="135" t="n">
        <f aca="false">IF(AND(SUM($U20:$X20)&gt;0,SUM($Y20:$AB20)=0),$B20,0)</f>
        <v>0</v>
      </c>
      <c r="V34" s="135"/>
      <c r="W34" s="135"/>
      <c r="X34" s="135"/>
      <c r="Y34" s="135" t="n">
        <f aca="false">IF(SUM($Y20:$AB20)=0,0,$B20)</f>
        <v>0</v>
      </c>
      <c r="Z34" s="135"/>
      <c r="AA34" s="135"/>
      <c r="AB34" s="135"/>
    </row>
    <row r="35" customFormat="false" ht="15" hidden="true" customHeight="false" outlineLevel="0" collapsed="false">
      <c r="A35" s="113" t="e">
        <f aca="false">#ref!</f>
        <v>#NAME?</v>
      </c>
      <c r="C35" s="135" t="n">
        <f aca="false">IF(AND(SUM($C21:$G21)&gt;0,SUM($H21:$AB21)=0),$B21,0)</f>
        <v>0</v>
      </c>
      <c r="D35" s="135"/>
      <c r="E35" s="135"/>
      <c r="F35" s="135"/>
      <c r="G35" s="135"/>
      <c r="H35" s="135" t="n">
        <f aca="false">IF(AND(SUM($H21:$K21)&gt;0,SUM($L21:$AB21)=0),$B21,0)</f>
        <v>0</v>
      </c>
      <c r="I35" s="135"/>
      <c r="J35" s="135"/>
      <c r="K35" s="135"/>
      <c r="L35" s="135" t="n">
        <f aca="false">IF(AND(SUM($L21:$O21)&gt;0,SUM($P21:$AB21)=0),$B21,0)</f>
        <v>0</v>
      </c>
      <c r="M35" s="135"/>
      <c r="N35" s="135"/>
      <c r="O35" s="135"/>
      <c r="P35" s="135" t="n">
        <f aca="false">IF(AND(SUM($P21:$T21)&gt;0,SUM($U21:$AB21)=0),$B21,0)</f>
        <v>0</v>
      </c>
      <c r="Q35" s="135"/>
      <c r="R35" s="135"/>
      <c r="S35" s="135"/>
      <c r="T35" s="135"/>
      <c r="U35" s="135" t="n">
        <f aca="false">IF(AND(SUM($U21:$X21)&gt;0,SUM($Y21:$AB21)=0),$B21,0)</f>
        <v>0</v>
      </c>
      <c r="V35" s="135"/>
      <c r="W35" s="135"/>
      <c r="X35" s="135"/>
      <c r="Y35" s="135" t="n">
        <f aca="false">IF(SUM($Y21:$AB21)=0,0,$B21)</f>
        <v>0</v>
      </c>
      <c r="Z35" s="135"/>
      <c r="AA35" s="135"/>
      <c r="AB35" s="135"/>
    </row>
    <row r="36" customFormat="false" ht="15" hidden="true" customHeight="false" outlineLevel="0" collapsed="false">
      <c r="A36" s="120" t="e">
        <f aca="false">#ref!</f>
        <v>#NAME?</v>
      </c>
      <c r="C36" s="135" t="n">
        <f aca="false">IF(AND(SUM($C22:$G22)&gt;0,SUM($H22:$AB22)=0),$B22,0)</f>
        <v>0</v>
      </c>
      <c r="D36" s="135"/>
      <c r="E36" s="135"/>
      <c r="F36" s="135"/>
      <c r="G36" s="135"/>
      <c r="H36" s="135" t="n">
        <f aca="false">IF(AND(SUM($H22:$K22)&gt;0,SUM($L22:$AB22)=0),$B22,0)</f>
        <v>0</v>
      </c>
      <c r="I36" s="135"/>
      <c r="J36" s="135"/>
      <c r="K36" s="135"/>
      <c r="L36" s="135" t="n">
        <f aca="false">IF(AND(SUM($L22:$O22)&gt;0,SUM($P22:$AB22)=0),$B22,0)</f>
        <v>0</v>
      </c>
      <c r="M36" s="135"/>
      <c r="N36" s="135"/>
      <c r="O36" s="135"/>
      <c r="P36" s="135" t="n">
        <f aca="false">IF(AND(SUM($P22:$T22)&gt;0,SUM($U22:$AB22)=0),$B22,0)</f>
        <v>0</v>
      </c>
      <c r="Q36" s="135"/>
      <c r="R36" s="135"/>
      <c r="S36" s="135"/>
      <c r="T36" s="135"/>
      <c r="U36" s="135" t="n">
        <f aca="false">IF(AND(SUM($U22:$X22)&gt;0,SUM($Y22:$AB22)=0),$B22,0)</f>
        <v>0</v>
      </c>
      <c r="V36" s="135"/>
      <c r="W36" s="135"/>
      <c r="X36" s="135"/>
      <c r="Y36" s="135" t="n">
        <f aca="false">IF(SUM($Y22:$AB22)=0,0,$B22)</f>
        <v>0</v>
      </c>
      <c r="Z36" s="135"/>
      <c r="AA36" s="135"/>
      <c r="AB36" s="135"/>
    </row>
  </sheetData>
  <mergeCells count="94">
    <mergeCell ref="A4:AB4"/>
    <mergeCell ref="B6:T6"/>
    <mergeCell ref="W6:Y6"/>
    <mergeCell ref="Z6:AB6"/>
    <mergeCell ref="B7:T7"/>
    <mergeCell ref="B8:T8"/>
    <mergeCell ref="A10:B10"/>
    <mergeCell ref="C10:G10"/>
    <mergeCell ref="H10:K10"/>
    <mergeCell ref="L10:O10"/>
    <mergeCell ref="P10:T10"/>
    <mergeCell ref="U10:X10"/>
    <mergeCell ref="Y10:AB10"/>
    <mergeCell ref="A11:B11"/>
    <mergeCell ref="A23:B23"/>
    <mergeCell ref="C23:G23"/>
    <mergeCell ref="H23:K23"/>
    <mergeCell ref="L23:O23"/>
    <mergeCell ref="P23:T23"/>
    <mergeCell ref="U23:X23"/>
    <mergeCell ref="Y23:AB23"/>
    <mergeCell ref="A24:B24"/>
    <mergeCell ref="C24:G24"/>
    <mergeCell ref="H24:K24"/>
    <mergeCell ref="L24:O24"/>
    <mergeCell ref="P24:T24"/>
    <mergeCell ref="U24:X24"/>
    <mergeCell ref="Y24:AB24"/>
    <mergeCell ref="C26:G26"/>
    <mergeCell ref="H26:K26"/>
    <mergeCell ref="L26:O26"/>
    <mergeCell ref="P26:T26"/>
    <mergeCell ref="U26:X26"/>
    <mergeCell ref="Y26:AB26"/>
    <mergeCell ref="C27:G27"/>
    <mergeCell ref="H27:K27"/>
    <mergeCell ref="L27:O27"/>
    <mergeCell ref="P27:T27"/>
    <mergeCell ref="U27:X27"/>
    <mergeCell ref="Y27:AB27"/>
    <mergeCell ref="C28:G28"/>
    <mergeCell ref="H28:K28"/>
    <mergeCell ref="L28:O28"/>
    <mergeCell ref="P28:T28"/>
    <mergeCell ref="U28:X28"/>
    <mergeCell ref="Y28:AB28"/>
    <mergeCell ref="C29:G29"/>
    <mergeCell ref="H29:K29"/>
    <mergeCell ref="L29:O29"/>
    <mergeCell ref="P29:T29"/>
    <mergeCell ref="U29:X29"/>
    <mergeCell ref="Y29:AB29"/>
    <mergeCell ref="C30:G30"/>
    <mergeCell ref="H30:K30"/>
    <mergeCell ref="L30:O30"/>
    <mergeCell ref="P30:T30"/>
    <mergeCell ref="U30:X30"/>
    <mergeCell ref="Y30:AB30"/>
    <mergeCell ref="C31:G31"/>
    <mergeCell ref="H31:K31"/>
    <mergeCell ref="L31:O31"/>
    <mergeCell ref="P31:T31"/>
    <mergeCell ref="U31:X31"/>
    <mergeCell ref="Y31:AB31"/>
    <mergeCell ref="C32:G32"/>
    <mergeCell ref="H32:K32"/>
    <mergeCell ref="L32:O32"/>
    <mergeCell ref="P32:T32"/>
    <mergeCell ref="U32:X32"/>
    <mergeCell ref="Y32:AB32"/>
    <mergeCell ref="C33:G33"/>
    <mergeCell ref="H33:K33"/>
    <mergeCell ref="L33:O33"/>
    <mergeCell ref="P33:T33"/>
    <mergeCell ref="U33:X33"/>
    <mergeCell ref="Y33:AB33"/>
    <mergeCell ref="C34:G34"/>
    <mergeCell ref="H34:K34"/>
    <mergeCell ref="L34:O34"/>
    <mergeCell ref="P34:T34"/>
    <mergeCell ref="U34:X34"/>
    <mergeCell ref="Y34:AB34"/>
    <mergeCell ref="C35:G35"/>
    <mergeCell ref="H35:K35"/>
    <mergeCell ref="L35:O35"/>
    <mergeCell ref="P35:T35"/>
    <mergeCell ref="U35:X35"/>
    <mergeCell ref="Y35:AB35"/>
    <mergeCell ref="C36:G36"/>
    <mergeCell ref="H36:K36"/>
    <mergeCell ref="L36:O36"/>
    <mergeCell ref="P36:T36"/>
    <mergeCell ref="U36:X36"/>
    <mergeCell ref="Y36:AB36"/>
  </mergeCells>
  <printOptions headings="false" gridLines="false" gridLinesSet="true" horizontalCentered="true" verticalCentered="false"/>
  <pageMargins left="0.393055555555556" right="0.393055555555556" top="0.393055555555556" bottom="0.590277777777778" header="0.511811023622047" footer="0.196527777777778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&amp;L&amp;K7c7c7cCronograma físico financeiro&amp;R&amp;K7c7c7cPágina &amp;P de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LibreOffice/26.2.2.2$Windows_X86_64 LibreOffice_project/1f77d10d6938fd34972958f64b2bcfa54f8b1ba5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2025-08-07T13:37:00Z</dcterms:created>
  <dc:creator>Caroline.Zampieri (Licitacoes)</dc:creator>
  <dc:description/>
  <dc:language>pt-BR</dc:language>
  <cp:lastModifiedBy/>
  <cp:lastPrinted>2026-05-21T13:26:32Z</cp:lastPrinted>
  <dcterms:modified xsi:type="dcterms:W3CDTF">2026-05-29T08:50:11Z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5B2272BCACB44E5ABB36EDE2E9945BF7_13</vt:lpwstr>
  </property>
  <property fmtid="{D5CDD505-2E9C-101B-9397-08002B2CF9AE}" pid="3" name="KSOProductBuildVer">
    <vt:lpwstr>1046-12.2.0.20326</vt:lpwstr>
  </property>
</Properties>
</file>