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usion\shares\bkp_licitacoes\Compras\Meus documentos\EXERCÍCIO 2026\CONCORRÊNCIA\CONCORRÊNCIA_PONTE SAN MARINO\ANEXO XII- DOCUMENTOS TÉCNICOS\"/>
    </mc:Choice>
  </mc:AlternateContent>
  <bookViews>
    <workbookView xWindow="0" yWindow="0" windowWidth="19200" windowHeight="10905"/>
  </bookViews>
  <sheets>
    <sheet name="PO" sheetId="7" r:id="rId1"/>
    <sheet name="Cronograma" sheetId="5" r:id="rId2"/>
  </sheets>
  <definedNames>
    <definedName name="_xlnm.Print_Area" localSheetId="0">PO!$A:$M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3" i="7" l="1"/>
  <c r="G140" i="7"/>
  <c r="G137" i="7"/>
  <c r="G135" i="7"/>
  <c r="G134" i="7"/>
  <c r="G133" i="7"/>
  <c r="G132" i="7"/>
  <c r="G14" i="7"/>
  <c r="G17" i="7"/>
  <c r="G16" i="7"/>
  <c r="G19" i="7"/>
  <c r="G24" i="7"/>
  <c r="G23" i="7"/>
  <c r="G22" i="7"/>
  <c r="G27" i="7"/>
  <c r="G26" i="7"/>
  <c r="G31" i="7"/>
  <c r="G30" i="7"/>
  <c r="G29" i="7"/>
  <c r="G34" i="7"/>
  <c r="G33" i="7"/>
  <c r="G37" i="7"/>
  <c r="G36" i="7"/>
  <c r="G41" i="7"/>
  <c r="G40" i="7"/>
  <c r="G43" i="7"/>
  <c r="G48" i="7"/>
  <c r="G47" i="7"/>
  <c r="G46" i="7"/>
  <c r="G45" i="7"/>
  <c r="G52" i="7"/>
  <c r="G51" i="7"/>
  <c r="G55" i="7"/>
  <c r="G54" i="7"/>
  <c r="G57" i="7"/>
  <c r="G59" i="7"/>
  <c r="G64" i="7"/>
  <c r="G63" i="7"/>
  <c r="G62" i="7"/>
  <c r="G67" i="7"/>
  <c r="G66" i="7"/>
  <c r="G69" i="7"/>
  <c r="G71" i="7"/>
  <c r="G70" i="7"/>
  <c r="G73" i="7"/>
  <c r="G75" i="7"/>
  <c r="G77" i="7"/>
  <c r="G80" i="7"/>
  <c r="G79" i="7"/>
  <c r="G84" i="7"/>
  <c r="G83" i="7"/>
  <c r="G82" i="7"/>
  <c r="G90" i="7"/>
  <c r="G89" i="7"/>
  <c r="G88" i="7"/>
  <c r="G87" i="7"/>
  <c r="G86" i="7"/>
  <c r="G92" i="7"/>
  <c r="G96" i="7"/>
  <c r="G95" i="7"/>
  <c r="G101" i="7"/>
  <c r="G100" i="7"/>
  <c r="G99" i="7"/>
  <c r="G98" i="7"/>
  <c r="G104" i="7"/>
  <c r="G109" i="7"/>
  <c r="G108" i="7"/>
  <c r="G107" i="7"/>
  <c r="G106" i="7"/>
  <c r="G113" i="7"/>
  <c r="G112" i="7"/>
  <c r="G111" i="7"/>
  <c r="G116" i="7"/>
  <c r="G115" i="7"/>
  <c r="G118" i="7"/>
  <c r="G120" i="7"/>
  <c r="G122" i="7"/>
  <c r="G129" i="7"/>
  <c r="G128" i="7"/>
  <c r="G126" i="7"/>
  <c r="G125" i="7"/>
  <c r="G127" i="7"/>
  <c r="B7" i="5" l="1"/>
  <c r="B6" i="5"/>
  <c r="L143" i="7"/>
  <c r="K143" i="7"/>
  <c r="L140" i="7"/>
  <c r="K140" i="7"/>
  <c r="L137" i="7"/>
  <c r="K137" i="7" s="1"/>
  <c r="L135" i="7"/>
  <c r="K135" i="7" s="1"/>
  <c r="L134" i="7"/>
  <c r="K134" i="7"/>
  <c r="L133" i="7"/>
  <c r="K133" i="7"/>
  <c r="L132" i="7"/>
  <c r="K132" i="7" s="1"/>
  <c r="L129" i="7"/>
  <c r="K129" i="7" s="1"/>
  <c r="L128" i="7"/>
  <c r="K128" i="7"/>
  <c r="L127" i="7"/>
  <c r="K127" i="7"/>
  <c r="L126" i="7"/>
  <c r="K126" i="7" s="1"/>
  <c r="L125" i="7"/>
  <c r="K125" i="7" s="1"/>
  <c r="L122" i="7"/>
  <c r="K122" i="7" s="1"/>
  <c r="L120" i="7"/>
  <c r="K120" i="7"/>
  <c r="L118" i="7"/>
  <c r="K118" i="7" s="1"/>
  <c r="L116" i="7"/>
  <c r="K116" i="7"/>
  <c r="L115" i="7"/>
  <c r="K115" i="7" s="1"/>
  <c r="L113" i="7"/>
  <c r="K113" i="7"/>
  <c r="L112" i="7"/>
  <c r="K112" i="7" s="1"/>
  <c r="L111" i="7"/>
  <c r="K111" i="7"/>
  <c r="L109" i="7"/>
  <c r="K109" i="7" s="1"/>
  <c r="L108" i="7"/>
  <c r="K108" i="7" s="1"/>
  <c r="L107" i="7"/>
  <c r="K107" i="7" s="1"/>
  <c r="L106" i="7"/>
  <c r="K106" i="7"/>
  <c r="L104" i="7"/>
  <c r="K104" i="7"/>
  <c r="L101" i="7"/>
  <c r="K101" i="7" s="1"/>
  <c r="L100" i="7"/>
  <c r="K100" i="7" s="1"/>
  <c r="L99" i="7"/>
  <c r="K99" i="7"/>
  <c r="L98" i="7"/>
  <c r="K98" i="7"/>
  <c r="L96" i="7"/>
  <c r="K96" i="7" s="1"/>
  <c r="L95" i="7"/>
  <c r="K95" i="7" s="1"/>
  <c r="L92" i="7"/>
  <c r="K92" i="7"/>
  <c r="L90" i="7"/>
  <c r="K90" i="7"/>
  <c r="L89" i="7"/>
  <c r="K89" i="7"/>
  <c r="L88" i="7"/>
  <c r="K88" i="7" s="1"/>
  <c r="L87" i="7"/>
  <c r="K87" i="7" s="1"/>
  <c r="L86" i="7"/>
  <c r="K86" i="7"/>
  <c r="L84" i="7"/>
  <c r="K84" i="7"/>
  <c r="L83" i="7"/>
  <c r="K83" i="7" s="1"/>
  <c r="L82" i="7"/>
  <c r="K82" i="7" s="1"/>
  <c r="L80" i="7"/>
  <c r="K80" i="7"/>
  <c r="L79" i="7"/>
  <c r="K79" i="7"/>
  <c r="L77" i="7"/>
  <c r="K77" i="7" s="1"/>
  <c r="L75" i="7"/>
  <c r="K75" i="7" s="1"/>
  <c r="L73" i="7"/>
  <c r="K73" i="7"/>
  <c r="L71" i="7"/>
  <c r="K71" i="7"/>
  <c r="L70" i="7"/>
  <c r="K70" i="7" s="1"/>
  <c r="L69" i="7"/>
  <c r="K69" i="7"/>
  <c r="L67" i="7"/>
  <c r="K67" i="7" s="1"/>
  <c r="L66" i="7"/>
  <c r="K66" i="7"/>
  <c r="L64" i="7"/>
  <c r="K64" i="7" s="1"/>
  <c r="L63" i="7"/>
  <c r="K63" i="7"/>
  <c r="L62" i="7"/>
  <c r="K62" i="7" s="1"/>
  <c r="L59" i="7"/>
  <c r="K59" i="7" s="1"/>
  <c r="L57" i="7"/>
  <c r="K57" i="7" s="1"/>
  <c r="L55" i="7"/>
  <c r="K55" i="7"/>
  <c r="L54" i="7"/>
  <c r="K54" i="7"/>
  <c r="L52" i="7"/>
  <c r="K52" i="7" s="1"/>
  <c r="L51" i="7"/>
  <c r="K51" i="7" s="1"/>
  <c r="L48" i="7"/>
  <c r="K48" i="7"/>
  <c r="L47" i="7"/>
  <c r="K47" i="7"/>
  <c r="L46" i="7"/>
  <c r="K46" i="7" s="1"/>
  <c r="L45" i="7"/>
  <c r="K45" i="7" s="1"/>
  <c r="L43" i="7"/>
  <c r="K43" i="7"/>
  <c r="L41" i="7"/>
  <c r="K41" i="7"/>
  <c r="L40" i="7"/>
  <c r="K40" i="7"/>
  <c r="L37" i="7"/>
  <c r="K37" i="7" s="1"/>
  <c r="L36" i="7"/>
  <c r="K36" i="7" s="1"/>
  <c r="L34" i="7"/>
  <c r="K34" i="7"/>
  <c r="L33" i="7"/>
  <c r="K33" i="7"/>
  <c r="L31" i="7"/>
  <c r="K31" i="7" s="1"/>
  <c r="L30" i="7"/>
  <c r="K30" i="7" s="1"/>
  <c r="L29" i="7"/>
  <c r="K29" i="7"/>
  <c r="L27" i="7"/>
  <c r="K27" i="7"/>
  <c r="L26" i="7"/>
  <c r="K26" i="7" s="1"/>
  <c r="L24" i="7"/>
  <c r="K24" i="7" s="1"/>
  <c r="L23" i="7"/>
  <c r="K23" i="7" s="1"/>
  <c r="L22" i="7"/>
  <c r="K22" i="7"/>
  <c r="L19" i="7"/>
  <c r="K19" i="7" s="1"/>
  <c r="L17" i="7"/>
  <c r="K17" i="7"/>
  <c r="L16" i="7"/>
  <c r="K16" i="7" s="1"/>
  <c r="L14" i="7"/>
  <c r="K14" i="7" s="1"/>
  <c r="B8" i="5" l="1"/>
  <c r="Z6" i="5"/>
  <c r="Y27" i="5"/>
  <c r="Y28" i="5"/>
  <c r="Y29" i="5"/>
  <c r="Y30" i="5"/>
  <c r="Y31" i="5"/>
  <c r="Y32" i="5"/>
  <c r="Y33" i="5"/>
  <c r="Y34" i="5"/>
  <c r="Y26" i="5"/>
  <c r="U27" i="5"/>
  <c r="U28" i="5"/>
  <c r="U29" i="5"/>
  <c r="U30" i="5"/>
  <c r="U31" i="5"/>
  <c r="U35" i="5"/>
  <c r="U36" i="5"/>
  <c r="U26" i="5"/>
  <c r="P27" i="5"/>
  <c r="P28" i="5"/>
  <c r="P29" i="5"/>
  <c r="P32" i="5"/>
  <c r="P33" i="5"/>
  <c r="P34" i="5"/>
  <c r="P35" i="5"/>
  <c r="P36" i="5"/>
  <c r="P26" i="5"/>
  <c r="L27" i="5"/>
  <c r="L30" i="5"/>
  <c r="L31" i="5"/>
  <c r="L32" i="5"/>
  <c r="L33" i="5"/>
  <c r="L34" i="5"/>
  <c r="L35" i="5"/>
  <c r="L36" i="5"/>
  <c r="L26" i="5"/>
  <c r="H27" i="5"/>
  <c r="H28" i="5"/>
  <c r="H29" i="5"/>
  <c r="H30" i="5"/>
  <c r="H31" i="5"/>
  <c r="H32" i="5"/>
  <c r="H33" i="5"/>
  <c r="H34" i="5"/>
  <c r="H35" i="5"/>
  <c r="H36" i="5"/>
  <c r="H26" i="5"/>
  <c r="C28" i="5"/>
  <c r="C29" i="5"/>
  <c r="C30" i="5"/>
  <c r="C31" i="5"/>
  <c r="C32" i="5"/>
  <c r="C33" i="5"/>
  <c r="C34" i="5"/>
  <c r="C35" i="5"/>
  <c r="C36" i="5"/>
  <c r="A36" i="5"/>
  <c r="A35" i="5"/>
  <c r="A34" i="5"/>
  <c r="A33" i="5"/>
  <c r="A32" i="5"/>
  <c r="A31" i="5"/>
  <c r="A30" i="5"/>
  <c r="A29" i="5"/>
  <c r="A28" i="5"/>
  <c r="A27" i="5"/>
  <c r="A26" i="5"/>
  <c r="I128" i="7"/>
  <c r="I127" i="7"/>
  <c r="I122" i="7"/>
  <c r="I120" i="7"/>
  <c r="I118" i="7"/>
  <c r="I112" i="7"/>
  <c r="I111" i="7"/>
  <c r="I107" i="7"/>
  <c r="I83" i="7"/>
  <c r="I70" i="7"/>
  <c r="I63" i="7"/>
  <c r="I59" i="7"/>
  <c r="I54" i="7"/>
  <c r="I51" i="7"/>
  <c r="I47" i="7"/>
  <c r="I45" i="7"/>
  <c r="I40" i="7"/>
  <c r="I37" i="7"/>
  <c r="I36" i="7"/>
  <c r="I34" i="7"/>
  <c r="I33" i="7"/>
  <c r="I30" i="7"/>
  <c r="I26" i="7"/>
  <c r="I23" i="7"/>
  <c r="I22" i="7"/>
  <c r="I137" i="7"/>
  <c r="H23" i="5" l="1"/>
  <c r="J22" i="7"/>
  <c r="M34" i="7"/>
  <c r="J34" i="7"/>
  <c r="J127" i="7"/>
  <c r="J33" i="7"/>
  <c r="M120" i="7"/>
  <c r="M119" i="7" s="1"/>
  <c r="J120" i="7"/>
  <c r="J119" i="7" s="1"/>
  <c r="J107" i="7"/>
  <c r="M118" i="7"/>
  <c r="M117" i="7" s="1"/>
  <c r="J118" i="7"/>
  <c r="J40" i="7"/>
  <c r="J70" i="7"/>
  <c r="J30" i="7"/>
  <c r="J122" i="7"/>
  <c r="J47" i="7"/>
  <c r="M47" i="7"/>
  <c r="J63" i="7"/>
  <c r="J128" i="7"/>
  <c r="J54" i="7"/>
  <c r="J137" i="7"/>
  <c r="M137" i="7"/>
  <c r="M136" i="7" s="1"/>
  <c r="J45" i="7"/>
  <c r="J112" i="7"/>
  <c r="M30" i="7"/>
  <c r="J23" i="7"/>
  <c r="J83" i="7"/>
  <c r="M59" i="7"/>
  <c r="M58" i="7" s="1"/>
  <c r="J59" i="7"/>
  <c r="J36" i="7"/>
  <c r="J26" i="7"/>
  <c r="J37" i="7"/>
  <c r="J51" i="7"/>
  <c r="M51" i="7"/>
  <c r="J111" i="7"/>
  <c r="M111" i="7"/>
  <c r="I55" i="7"/>
  <c r="I71" i="7"/>
  <c r="I96" i="7"/>
  <c r="I126" i="7"/>
  <c r="I109" i="7"/>
  <c r="I17" i="7"/>
  <c r="I14" i="7"/>
  <c r="I89" i="7"/>
  <c r="I27" i="7"/>
  <c r="I46" i="7"/>
  <c r="I29" i="7"/>
  <c r="I73" i="7"/>
  <c r="I31" i="7"/>
  <c r="I16" i="7"/>
  <c r="I125" i="7"/>
  <c r="I95" i="7"/>
  <c r="I106" i="7"/>
  <c r="I108" i="7"/>
  <c r="I143" i="7"/>
  <c r="I77" i="7"/>
  <c r="I41" i="7"/>
  <c r="I43" i="7"/>
  <c r="I48" i="7"/>
  <c r="I62" i="7"/>
  <c r="I64" i="7"/>
  <c r="I66" i="7"/>
  <c r="I79" i="7"/>
  <c r="I82" i="7"/>
  <c r="I84" i="7"/>
  <c r="I87" i="7"/>
  <c r="I24" i="7"/>
  <c r="I52" i="7"/>
  <c r="I69" i="7"/>
  <c r="I75" i="7"/>
  <c r="I19" i="7"/>
  <c r="I67" i="7"/>
  <c r="I80" i="7"/>
  <c r="I86" i="7"/>
  <c r="I88" i="7"/>
  <c r="I90" i="7"/>
  <c r="I104" i="7"/>
  <c r="I140" i="7"/>
  <c r="I98" i="7"/>
  <c r="I99" i="7"/>
  <c r="I100" i="7"/>
  <c r="I101" i="7"/>
  <c r="I57" i="7"/>
  <c r="I129" i="7"/>
  <c r="I113" i="7"/>
  <c r="I132" i="7"/>
  <c r="I133" i="7"/>
  <c r="I134" i="7"/>
  <c r="I135" i="7"/>
  <c r="I92" i="7"/>
  <c r="I115" i="7"/>
  <c r="I116" i="7"/>
  <c r="M22" i="7" l="1"/>
  <c r="M23" i="7"/>
  <c r="M45" i="7"/>
  <c r="J143" i="7"/>
  <c r="J142" i="7" s="1"/>
  <c r="J141" i="7" s="1"/>
  <c r="M83" i="7"/>
  <c r="J66" i="7"/>
  <c r="J98" i="7"/>
  <c r="M37" i="7"/>
  <c r="M33" i="7"/>
  <c r="M32" i="7" s="1"/>
  <c r="J75" i="7"/>
  <c r="J74" i="7" s="1"/>
  <c r="J71" i="7"/>
  <c r="J113" i="7"/>
  <c r="J110" i="7" s="1"/>
  <c r="J106" i="7"/>
  <c r="J129" i="7"/>
  <c r="J62" i="7"/>
  <c r="J57" i="7"/>
  <c r="J56" i="7" s="1"/>
  <c r="J48" i="7"/>
  <c r="M36" i="7"/>
  <c r="M122" i="7"/>
  <c r="M121" i="7" s="1"/>
  <c r="J43" i="7"/>
  <c r="M128" i="7"/>
  <c r="J19" i="7"/>
  <c r="J96" i="7"/>
  <c r="M63" i="7"/>
  <c r="J140" i="7"/>
  <c r="J139" i="7" s="1"/>
  <c r="J138" i="7" s="1"/>
  <c r="J108" i="7"/>
  <c r="M26" i="7"/>
  <c r="J104" i="7"/>
  <c r="J103" i="7" s="1"/>
  <c r="J64" i="7"/>
  <c r="J27" i="7"/>
  <c r="J25" i="7" s="1"/>
  <c r="J90" i="7"/>
  <c r="J95" i="7"/>
  <c r="J94" i="7" s="1"/>
  <c r="M54" i="7"/>
  <c r="M127" i="7"/>
  <c r="J115" i="7"/>
  <c r="J114" i="7" s="1"/>
  <c r="J24" i="7"/>
  <c r="J125" i="7"/>
  <c r="J92" i="7"/>
  <c r="J86" i="7"/>
  <c r="J16" i="7"/>
  <c r="M112" i="7"/>
  <c r="J135" i="7"/>
  <c r="J100" i="7"/>
  <c r="J80" i="7"/>
  <c r="J84" i="7"/>
  <c r="J41" i="7"/>
  <c r="J39" i="7" s="1"/>
  <c r="J31" i="7"/>
  <c r="J109" i="7"/>
  <c r="M107" i="7"/>
  <c r="J133" i="7"/>
  <c r="J79" i="7"/>
  <c r="J29" i="7"/>
  <c r="M40" i="7"/>
  <c r="J132" i="7"/>
  <c r="J131" i="7" s="1"/>
  <c r="J46" i="7"/>
  <c r="J69" i="7"/>
  <c r="J68" i="7" s="1"/>
  <c r="J55" i="7"/>
  <c r="J53" i="7" s="1"/>
  <c r="J116" i="7"/>
  <c r="J52" i="7"/>
  <c r="J50" i="7" s="1"/>
  <c r="J89" i="7"/>
  <c r="J88" i="7"/>
  <c r="J14" i="7"/>
  <c r="J13" i="7" s="1"/>
  <c r="J101" i="7"/>
  <c r="J87" i="7"/>
  <c r="J17" i="7"/>
  <c r="J134" i="7"/>
  <c r="J99" i="7"/>
  <c r="J67" i="7"/>
  <c r="J82" i="7"/>
  <c r="J77" i="7"/>
  <c r="J76" i="7" s="1"/>
  <c r="J73" i="7"/>
  <c r="J72" i="7" s="1"/>
  <c r="J126" i="7"/>
  <c r="J124" i="7" s="1"/>
  <c r="J123" i="7" s="1"/>
  <c r="M70" i="7"/>
  <c r="J136" i="7"/>
  <c r="J121" i="7"/>
  <c r="J117" i="7"/>
  <c r="J91" i="7"/>
  <c r="J58" i="7"/>
  <c r="J42" i="7"/>
  <c r="J21" i="7"/>
  <c r="J35" i="7"/>
  <c r="J32" i="7"/>
  <c r="J97" i="7" l="1"/>
  <c r="J65" i="7"/>
  <c r="J28" i="7"/>
  <c r="J20" i="7" s="1"/>
  <c r="J44" i="7"/>
  <c r="J15" i="7"/>
  <c r="M35" i="7"/>
  <c r="M82" i="7"/>
  <c r="M29" i="7"/>
  <c r="M16" i="7"/>
  <c r="M52" i="7"/>
  <c r="M50" i="7" s="1"/>
  <c r="M79" i="7"/>
  <c r="M24" i="7"/>
  <c r="M21" i="7" s="1"/>
  <c r="M95" i="7"/>
  <c r="M43" i="7"/>
  <c r="M42" i="7" s="1"/>
  <c r="M57" i="7"/>
  <c r="M56" i="7" s="1"/>
  <c r="M92" i="7"/>
  <c r="M91" i="7" s="1"/>
  <c r="M108" i="7"/>
  <c r="M88" i="7"/>
  <c r="M67" i="7"/>
  <c r="M80" i="7"/>
  <c r="J130" i="7"/>
  <c r="M69" i="7"/>
  <c r="M143" i="7"/>
  <c r="M142" i="7" s="1"/>
  <c r="M141" i="7" s="1"/>
  <c r="B22" i="5" s="1"/>
  <c r="Y36" i="5" s="1"/>
  <c r="M73" i="7"/>
  <c r="M72" i="7" s="1"/>
  <c r="M31" i="7"/>
  <c r="M115" i="7"/>
  <c r="M90" i="7"/>
  <c r="M19" i="7"/>
  <c r="M18" i="7" s="1"/>
  <c r="M129" i="7"/>
  <c r="M17" i="7"/>
  <c r="M55" i="7"/>
  <c r="M53" i="7" s="1"/>
  <c r="M84" i="7"/>
  <c r="M140" i="7"/>
  <c r="M139" i="7" s="1"/>
  <c r="M138" i="7" s="1"/>
  <c r="B21" i="5" s="1"/>
  <c r="Y35" i="5" s="1"/>
  <c r="M48" i="7"/>
  <c r="M64" i="7"/>
  <c r="M109" i="7"/>
  <c r="M113" i="7"/>
  <c r="M110" i="7" s="1"/>
  <c r="M99" i="7"/>
  <c r="M46" i="7"/>
  <c r="M100" i="7"/>
  <c r="M77" i="7"/>
  <c r="M76" i="7" s="1"/>
  <c r="M14" i="7"/>
  <c r="M13" i="7" s="1"/>
  <c r="M41" i="7"/>
  <c r="M39" i="7" s="1"/>
  <c r="M135" i="7"/>
  <c r="M86" i="7"/>
  <c r="M96" i="7"/>
  <c r="M62" i="7"/>
  <c r="M71" i="7"/>
  <c r="M98" i="7"/>
  <c r="M125" i="7"/>
  <c r="M126" i="7"/>
  <c r="M89" i="7"/>
  <c r="M106" i="7"/>
  <c r="M87" i="7"/>
  <c r="M104" i="7"/>
  <c r="M103" i="7" s="1"/>
  <c r="M101" i="7"/>
  <c r="M134" i="7"/>
  <c r="M116" i="7"/>
  <c r="M132" i="7"/>
  <c r="M133" i="7"/>
  <c r="M27" i="7"/>
  <c r="M25" i="7" s="1"/>
  <c r="M75" i="7"/>
  <c r="M74" i="7" s="1"/>
  <c r="M66" i="7"/>
  <c r="J105" i="7"/>
  <c r="J102" i="7" s="1"/>
  <c r="J85" i="7"/>
  <c r="J81" i="7"/>
  <c r="J61" i="7"/>
  <c r="J18" i="7"/>
  <c r="J78" i="7"/>
  <c r="J93" i="7"/>
  <c r="J38" i="7"/>
  <c r="J49" i="7"/>
  <c r="Y23" i="5" l="1"/>
  <c r="M65" i="7"/>
  <c r="U34" i="5"/>
  <c r="J12" i="7"/>
  <c r="M124" i="7"/>
  <c r="M123" i="7" s="1"/>
  <c r="B19" i="5" s="1"/>
  <c r="U33" i="5" s="1"/>
  <c r="M94" i="7"/>
  <c r="M97" i="7"/>
  <c r="M68" i="7"/>
  <c r="M105" i="7"/>
  <c r="M114" i="7"/>
  <c r="M85" i="7"/>
  <c r="M28" i="7"/>
  <c r="M20" i="7" s="1"/>
  <c r="B13" i="5" s="1"/>
  <c r="C27" i="5" s="1"/>
  <c r="M49" i="7"/>
  <c r="B15" i="5" s="1"/>
  <c r="L29" i="5" s="1"/>
  <c r="M81" i="7"/>
  <c r="M131" i="7"/>
  <c r="M130" i="7" s="1"/>
  <c r="B20" i="5" s="1"/>
  <c r="M15" i="7"/>
  <c r="M12" i="7" s="1"/>
  <c r="B12" i="5" s="1"/>
  <c r="M61" i="7"/>
  <c r="M44" i="7"/>
  <c r="M38" i="7" s="1"/>
  <c r="B14" i="5" s="1"/>
  <c r="L28" i="5" s="1"/>
  <c r="M78" i="7"/>
  <c r="J60" i="7"/>
  <c r="L23" i="5" l="1"/>
  <c r="C26" i="5"/>
  <c r="C23" i="5" s="1"/>
  <c r="M93" i="7"/>
  <c r="B17" i="5" s="1"/>
  <c r="P31" i="5" s="1"/>
  <c r="J144" i="7"/>
  <c r="M102" i="7"/>
  <c r="B18" i="5" s="1"/>
  <c r="U32" i="5" s="1"/>
  <c r="U23" i="5" s="1"/>
  <c r="M60" i="7"/>
  <c r="M144" i="7" l="1"/>
  <c r="M7" i="7" s="1"/>
  <c r="B16" i="5"/>
  <c r="P30" i="5" s="1"/>
  <c r="P23" i="5" s="1"/>
  <c r="C24" i="5" l="1"/>
  <c r="H24" i="5" l="1"/>
  <c r="L24" i="5" s="1"/>
  <c r="P24" i="5" s="1"/>
  <c r="U24" i="5" s="1"/>
  <c r="Y24" i="5" s="1"/>
</calcChain>
</file>

<file path=xl/sharedStrings.xml><?xml version="1.0" encoding="utf-8"?>
<sst xmlns="http://schemas.openxmlformats.org/spreadsheetml/2006/main" count="547" uniqueCount="322">
  <si>
    <t xml:space="preserve">        MUNICÍPIO DE SANTA BÁRBARA D'OESTE - SP</t>
  </si>
  <si>
    <t xml:space="preserve">             SECRETARIA MUNICIPAL DE OBRAS E SERVIÇOS</t>
  </si>
  <si>
    <t>PLANILHA ORÇAMENTÁRIA</t>
  </si>
  <si>
    <t>Objeto:</t>
  </si>
  <si>
    <t>Recuperação da Ponte San Marino-Laranjeiras</t>
  </si>
  <si>
    <t>Local:</t>
  </si>
  <si>
    <t>Divisa entre os bairros San Marino e Laranjeiras no município de Santa Bárbara d'Oeste</t>
  </si>
  <si>
    <t>BDI:</t>
  </si>
  <si>
    <t>Item</t>
  </si>
  <si>
    <t>Código</t>
  </si>
  <si>
    <t>Referência</t>
  </si>
  <si>
    <t>Descrição</t>
  </si>
  <si>
    <t>Unid.</t>
  </si>
  <si>
    <t>Quant.</t>
  </si>
  <si>
    <t>Preço s/ BDI</t>
  </si>
  <si>
    <t>BDI</t>
  </si>
  <si>
    <t>Preço c/ BDI</t>
  </si>
  <si>
    <t>Preço total</t>
  </si>
  <si>
    <t>SERVIÇOS PRELIMINARES</t>
  </si>
  <si>
    <t>1.1</t>
  </si>
  <si>
    <t>IDENTIFICAÇÃO DE OBRA</t>
  </si>
  <si>
    <t>1.1.1</t>
  </si>
  <si>
    <t>02.08.020</t>
  </si>
  <si>
    <t>1.2</t>
  </si>
  <si>
    <t>CANTEIRO DE OBRAS</t>
  </si>
  <si>
    <t>1.2.1</t>
  </si>
  <si>
    <t>02.02.150</t>
  </si>
  <si>
    <t>1.2.2</t>
  </si>
  <si>
    <t>02.01.180</t>
  </si>
  <si>
    <t>1.3</t>
  </si>
  <si>
    <t>LOCAÇÃO DE OBRA</t>
  </si>
  <si>
    <t>1.3.1</t>
  </si>
  <si>
    <t>02.10.060</t>
  </si>
  <si>
    <t>LIMPEZAS E DEMOLIÇÕES</t>
  </si>
  <si>
    <t>2.1</t>
  </si>
  <si>
    <t>LIMPEZA E REMOÇÃO DE CAMADA VEGETAL</t>
  </si>
  <si>
    <t>2.1.1</t>
  </si>
  <si>
    <t>22.01.02</t>
  </si>
  <si>
    <t>2.1.2</t>
  </si>
  <si>
    <t>22.02.06</t>
  </si>
  <si>
    <t>2.1.3</t>
  </si>
  <si>
    <t>05.10.026</t>
  </si>
  <si>
    <t>2.2</t>
  </si>
  <si>
    <t>DESASSOREAMENTO DE CÓRREGO</t>
  </si>
  <si>
    <t>2.2.1</t>
  </si>
  <si>
    <t>22.02.01</t>
  </si>
  <si>
    <t>2.2.2</t>
  </si>
  <si>
    <t>2.3</t>
  </si>
  <si>
    <t>DEMOLIÇÃO DE LAJES DE APROXIMAÇÃO DA PONTE</t>
  </si>
  <si>
    <t>2.3.1</t>
  </si>
  <si>
    <t>03.01.040</t>
  </si>
  <si>
    <t>2.3.2</t>
  </si>
  <si>
    <t>2.3.3</t>
  </si>
  <si>
    <t>2.4</t>
  </si>
  <si>
    <t>DEMOLIÇÃO DE PAVIMENTO</t>
  </si>
  <si>
    <t>2.4.1</t>
  </si>
  <si>
    <t>21.05.07</t>
  </si>
  <si>
    <t>2.4.2</t>
  </si>
  <si>
    <t>2.5</t>
  </si>
  <si>
    <t>EXECUÇÃO DE ENSECADEIRA</t>
  </si>
  <si>
    <t>2.5.1</t>
  </si>
  <si>
    <t>24.03.04</t>
  </si>
  <si>
    <t>2.5.2</t>
  </si>
  <si>
    <t>24.03.05</t>
  </si>
  <si>
    <t>TERRAPLENAGEM</t>
  </si>
  <si>
    <t>3.1</t>
  </si>
  <si>
    <t>CORTE PARA ACERTO DE TALUDES E RAMPAS DE ACESSO</t>
  </si>
  <si>
    <t>3.1.1</t>
  </si>
  <si>
    <t>3.1.2</t>
  </si>
  <si>
    <t>05.10.020</t>
  </si>
  <si>
    <t>3.2</t>
  </si>
  <si>
    <t>ESCORAMENTO DE VALA</t>
  </si>
  <si>
    <t>3.2.1</t>
  </si>
  <si>
    <t>08.01.020</t>
  </si>
  <si>
    <t>3.3</t>
  </si>
  <si>
    <t>ATERRO PARA ACERTO DE TALUDES</t>
  </si>
  <si>
    <t>3.3.1</t>
  </si>
  <si>
    <t>3.3.2</t>
  </si>
  <si>
    <t>3.3.3</t>
  </si>
  <si>
    <t>22.04.01</t>
  </si>
  <si>
    <t>3.3.4</t>
  </si>
  <si>
    <t>PROTEÇÃO DE MARGENS</t>
  </si>
  <si>
    <t>4.1</t>
  </si>
  <si>
    <t>ABERTURA DE VALA</t>
  </si>
  <si>
    <t>4.1.1</t>
  </si>
  <si>
    <t>22.02.11</t>
  </si>
  <si>
    <t>4.1.2</t>
  </si>
  <si>
    <t>4.2</t>
  </si>
  <si>
    <t>EXECUÇÃO DE LASTRO DE RACHÃO</t>
  </si>
  <si>
    <t>4.2.1</t>
  </si>
  <si>
    <t>23.04.03.04</t>
  </si>
  <si>
    <t>4.2.2</t>
  </si>
  <si>
    <t>05.10.041</t>
  </si>
  <si>
    <t>4.3</t>
  </si>
  <si>
    <t>EXECUÇÃO DE GABIÃO CAIXA</t>
  </si>
  <si>
    <t>4.3.1</t>
  </si>
  <si>
    <t>24.09.04.07</t>
  </si>
  <si>
    <t>4.4</t>
  </si>
  <si>
    <t>EXECUÇÃO DE GABIÃO COLCHÃO</t>
  </si>
  <si>
    <t>4.4.1</t>
  </si>
  <si>
    <t>24.09.07.03</t>
  </si>
  <si>
    <t>DRENAGEM</t>
  </si>
  <si>
    <t>5.1</t>
  </si>
  <si>
    <t>DEMOLIÇÃO DE BOCA DE LOBO</t>
  </si>
  <si>
    <t>5.1.1</t>
  </si>
  <si>
    <t>03.01.020</t>
  </si>
  <si>
    <t>5.1.2</t>
  </si>
  <si>
    <t>5.1.3</t>
  </si>
  <si>
    <t>5.2</t>
  </si>
  <si>
    <t>DEMOLIÇÃO DE TUBULAÇÃO</t>
  </si>
  <si>
    <t>5.2.1</t>
  </si>
  <si>
    <t>03.01.210</t>
  </si>
  <si>
    <t>5.2.2</t>
  </si>
  <si>
    <t>5.3</t>
  </si>
  <si>
    <t>DEMOLIÇÃO DE MURO ALA</t>
  </si>
  <si>
    <t>5.3.1</t>
  </si>
  <si>
    <t>5.3.2</t>
  </si>
  <si>
    <t>5.3.3</t>
  </si>
  <si>
    <t>5.4</t>
  </si>
  <si>
    <t>5.4.1</t>
  </si>
  <si>
    <t>07.02.020</t>
  </si>
  <si>
    <t>5.5</t>
  </si>
  <si>
    <t>5.5.1</t>
  </si>
  <si>
    <t>5.6</t>
  </si>
  <si>
    <t>PREPARO DE FUNDO DE VALA</t>
  </si>
  <si>
    <t>5.6.1</t>
  </si>
  <si>
    <t>11.18.040</t>
  </si>
  <si>
    <t>5.7</t>
  </si>
  <si>
    <t>FORNECIMENTO E ASSENTAMENTO DE TUBOS</t>
  </si>
  <si>
    <t>5.7.1</t>
  </si>
  <si>
    <t>46.12.300</t>
  </si>
  <si>
    <t>5.7.2</t>
  </si>
  <si>
    <t>46.12.150</t>
  </si>
  <si>
    <t>5.8</t>
  </si>
  <si>
    <t>REATERRO DE VALAS</t>
  </si>
  <si>
    <t>5.8.1</t>
  </si>
  <si>
    <t>07.11.020</t>
  </si>
  <si>
    <t>5.8.2</t>
  </si>
  <si>
    <t>5.8.3</t>
  </si>
  <si>
    <t>5.9</t>
  </si>
  <si>
    <t>EXECUÇÃO DE POÇO DE VISITA</t>
  </si>
  <si>
    <t>5.9.1</t>
  </si>
  <si>
    <t>49.12.110</t>
  </si>
  <si>
    <t>5.9.2</t>
  </si>
  <si>
    <t>49.12.120</t>
  </si>
  <si>
    <t>5.9.3</t>
  </si>
  <si>
    <t>49.06.400</t>
  </si>
  <si>
    <t>5.9.4</t>
  </si>
  <si>
    <t>54.04.030</t>
  </si>
  <si>
    <t>5.9.5</t>
  </si>
  <si>
    <t>54.04.050</t>
  </si>
  <si>
    <t>5.10</t>
  </si>
  <si>
    <t>EXECUÇÃO DE BOCA DE LOBO</t>
  </si>
  <si>
    <t>5.10.1</t>
  </si>
  <si>
    <t>CPU-01</t>
  </si>
  <si>
    <t>COMPOSIÇÃO</t>
  </si>
  <si>
    <t>GUIAS E SARJETAS</t>
  </si>
  <si>
    <t>6.1</t>
  </si>
  <si>
    <t>DEMOLIÇÃO DE GUIAS E SARJETAS</t>
  </si>
  <si>
    <t>6.1.1</t>
  </si>
  <si>
    <t>03.01.270</t>
  </si>
  <si>
    <t>6.1.2</t>
  </si>
  <si>
    <t>6.2</t>
  </si>
  <si>
    <t>EXECUÇÃO DE GUIAS E SARJETAS</t>
  </si>
  <si>
    <t>6.2.1</t>
  </si>
  <si>
    <t>54.01.010</t>
  </si>
  <si>
    <t>6.2.2</t>
  </si>
  <si>
    <t>6.2.3</t>
  </si>
  <si>
    <t>54.06.151</t>
  </si>
  <si>
    <t>6.2.4</t>
  </si>
  <si>
    <t>11.01.100</t>
  </si>
  <si>
    <t>PAVIMENTAÇÃO</t>
  </si>
  <si>
    <t>7.1</t>
  </si>
  <si>
    <t>REGULARIZAÇÃO E COMPACTAÇÃO DO SUBLEITO</t>
  </si>
  <si>
    <t>7.1.1</t>
  </si>
  <si>
    <t>54.01.050</t>
  </si>
  <si>
    <t>7.2</t>
  </si>
  <si>
    <t>EXECUÇÃO DE REFORÇO DO SUBLEITO</t>
  </si>
  <si>
    <t>7.2.1</t>
  </si>
  <si>
    <t>7.2.2</t>
  </si>
  <si>
    <t>7.2.3</t>
  </si>
  <si>
    <t>7.2.4</t>
  </si>
  <si>
    <t>7.3</t>
  </si>
  <si>
    <t>EXECUÇÃO DE SUB-BASE</t>
  </si>
  <si>
    <t>7.3.1</t>
  </si>
  <si>
    <t>23.04.02.05.02</t>
  </si>
  <si>
    <t>7.3.2</t>
  </si>
  <si>
    <t>7.3.3</t>
  </si>
  <si>
    <t>7.4</t>
  </si>
  <si>
    <t>EXECUÇÃO DE BASE</t>
  </si>
  <si>
    <t>7.4.1</t>
  </si>
  <si>
    <t>54.01.210</t>
  </si>
  <si>
    <t>7.4.2</t>
  </si>
  <si>
    <t>7.5</t>
  </si>
  <si>
    <t>IMPRIMAÇÃO IMPERMEABILIZANTE</t>
  </si>
  <si>
    <t>7.5.1</t>
  </si>
  <si>
    <t>23.05.01</t>
  </si>
  <si>
    <t>7.6</t>
  </si>
  <si>
    <t>PINTURA DE LIGAÇÃO</t>
  </si>
  <si>
    <t>7.6.1</t>
  </si>
  <si>
    <t>23.05.02</t>
  </si>
  <si>
    <t>7.7</t>
  </si>
  <si>
    <t>EXECUÇÃO DE CAMADA DE ROLAMENTO</t>
  </si>
  <si>
    <t>7.7.1</t>
  </si>
  <si>
    <t>23.52.02.05</t>
  </si>
  <si>
    <t>LAJE DE APROXIMAÇÃO DA PONTE</t>
  </si>
  <si>
    <t>8.1</t>
  </si>
  <si>
    <t>RECONSTRUÇÃO DA LAJE DE APROXIMAÇÃO</t>
  </si>
  <si>
    <t>8.1.1</t>
  </si>
  <si>
    <t>32.20.066</t>
  </si>
  <si>
    <t>8.1.2</t>
  </si>
  <si>
    <t>01.23.221</t>
  </si>
  <si>
    <t>8.1.3</t>
  </si>
  <si>
    <t>24.06.02</t>
  </si>
  <si>
    <t>8.1.4</t>
  </si>
  <si>
    <t>25.09.06</t>
  </si>
  <si>
    <t>8.1.5</t>
  </si>
  <si>
    <t>09.01.020</t>
  </si>
  <si>
    <t>CALÇADAS</t>
  </si>
  <si>
    <t>9.1</t>
  </si>
  <si>
    <t>EXECUÇÃO DE CALÇADA CONCRETADA</t>
  </si>
  <si>
    <t>9.1.1</t>
  </si>
  <si>
    <t>9.1.2</t>
  </si>
  <si>
    <t>9.1.3</t>
  </si>
  <si>
    <t>17.05.100</t>
  </si>
  <si>
    <t>9.1.4</t>
  </si>
  <si>
    <t>11.20.050</t>
  </si>
  <si>
    <t>9.2</t>
  </si>
  <si>
    <t>EXECUÇÃO DE RAMPA DE ACESSIBILIDADE</t>
  </si>
  <si>
    <t>9.2.1</t>
  </si>
  <si>
    <t>30.04.034</t>
  </si>
  <si>
    <t>SINALIZAÇÃO DE TRÂNSITO</t>
  </si>
  <si>
    <t>10.1</t>
  </si>
  <si>
    <t>SINALIZAÇÃO HORIZONTAL</t>
  </si>
  <si>
    <t>10.1.1</t>
  </si>
  <si>
    <t>70.02.022</t>
  </si>
  <si>
    <t>SERVIÇOS COMPLEMENTARES</t>
  </si>
  <si>
    <t>11.1</t>
  </si>
  <si>
    <t>PLANTIO DE GRAMA</t>
  </si>
  <si>
    <t>11.1.1</t>
  </si>
  <si>
    <t>34.02.020</t>
  </si>
  <si>
    <t>M</t>
  </si>
  <si>
    <t>UN</t>
  </si>
  <si>
    <t>M2</t>
  </si>
  <si>
    <t>M3</t>
  </si>
  <si>
    <t>BOCA DE LEÃO DUPLA COM GRELHA ARTICULADA DE FOFO</t>
  </si>
  <si>
    <t xml:space="preserve">                MUNICÍPIO DE SANTA BÁRBARA D'OESTE - SP</t>
  </si>
  <si>
    <t xml:space="preserve">                         SECRETARIA MUNICIPAL DE OBRAS E SERVIÇOS</t>
  </si>
  <si>
    <t>CRONOGRAMA FÍSICO-FINANCEIRO</t>
  </si>
  <si>
    <t>ETAPA</t>
  </si>
  <si>
    <t>SEMANA</t>
  </si>
  <si>
    <t>CUSTO TOTAL ETAPA</t>
  </si>
  <si>
    <t>CUSTO TOTAL ACUMULADO</t>
  </si>
  <si>
    <t>SINAPI</t>
  </si>
  <si>
    <t>ARGILA OU BARRO PARA ATERRO/REATERRO (RETIRADO NA JAZIDA, SEM TRANSPORTE)</t>
  </si>
  <si>
    <t>M3XKM</t>
  </si>
  <si>
    <t>CDHU</t>
  </si>
  <si>
    <t>UNMES</t>
  </si>
  <si>
    <t>DER</t>
  </si>
  <si>
    <t>GABIAO TIPO CAIXA,ZN90/AL10,NBR 8964,H=1,00 M REVEST.POLI.ABRASAO MENOR QUE 12%</t>
  </si>
  <si>
    <t>SIURB</t>
  </si>
  <si>
    <t>REFORÇO DE SUB-LEITO/SUB-BASE DE SOLO MELHORADO COM CAL 6,0% EM PESO</t>
  </si>
  <si>
    <t>Furação para até 10mm x 100mm em concreto armado, inclusive colagem de armadura (para até 8mm)</t>
  </si>
  <si>
    <t>Banheiro químico modelo Standard, com manutenção conforme exigências da CETESB</t>
  </si>
  <si>
    <t>Locação de container tipo depósito - área mínima de 13,80 m²</t>
  </si>
  <si>
    <t>Placa de identificação para obra</t>
  </si>
  <si>
    <t>Locação de vias, calçadas, tanques e lagoas</t>
  </si>
  <si>
    <t>Demolição manual de concreto simples</t>
  </si>
  <si>
    <t>Demolição manual de concreto armado</t>
  </si>
  <si>
    <t>Demolição mecanizada de concreto armado, inclusive fragmentação e acomodação do material</t>
  </si>
  <si>
    <t>Demolição mecanizada de sarjeta ou sarjetão, inclusive fragmentação e acomodação do material</t>
  </si>
  <si>
    <t>Transporte de solo de 1ª e 2ª categoria por caminhão até o 2° km</t>
  </si>
  <si>
    <t>Transporte de solo de 1ª e 2ª categoria por caminhão para distâncias superiores ao 20° km</t>
  </si>
  <si>
    <t>Transporte de material escavado - rocha</t>
  </si>
  <si>
    <t>Escavação mecanizada de valas ou cavas com profundidade de até 2 m</t>
  </si>
  <si>
    <t>Reaterro compactado mecanizado de vala ou cava com compactador</t>
  </si>
  <si>
    <t>Escoramento de solo contínuo</t>
  </si>
  <si>
    <t>Forma em madeira comum para fundação</t>
  </si>
  <si>
    <t>Concreto usinado, fck = 20 MPa</t>
  </si>
  <si>
    <t>Lastro de pedra britada</t>
  </si>
  <si>
    <t>Corte de junta de dilatação, com serra de disco diamantado para pisos</t>
  </si>
  <si>
    <t>Piso com requadro em concreto simples com controle de fck= 25 MPa</t>
  </si>
  <si>
    <t>Piso em ladrilho hidráulico podotátil várias cores, assentado com argamassa mista</t>
  </si>
  <si>
    <t>Lona plástica em polietileno, 150 micras, para camada separadora de piso/pavimento</t>
  </si>
  <si>
    <t>Plantio de grama batatais em placas (praças e áreas abertas)</t>
  </si>
  <si>
    <t>Tubo de concreto (PA-2), DN= 600mm</t>
  </si>
  <si>
    <t>Tubo de concreto (PA-2), DN= 500mm</t>
  </si>
  <si>
    <t>Tampão em ferro fundido, diâmetro de 600 mm, classe B 125 (ruptura &gt; 125 kN)</t>
  </si>
  <si>
    <t>Poço de visita de 1,60 x 1,60 x 1,60 m - tipo PMSP</t>
  </si>
  <si>
    <t>Chaminé para poço de visita tipo PMSP em alvenaria, diâmetro interno 70 cm - pescoço</t>
  </si>
  <si>
    <t>Regularização e compactação mecanizada de superfície, sem controle do proctor normal</t>
  </si>
  <si>
    <t>Compactação do subleito mínimo de 95% do PN</t>
  </si>
  <si>
    <t>Base de brita graduada</t>
  </si>
  <si>
    <t>Pavimentação em paralelepípedo, sem rejunte</t>
  </si>
  <si>
    <t>Rejuntamento de paralelepípedo com argamassa de cimento e areia 1:3</t>
  </si>
  <si>
    <t>Execução de perfil extrusado no local, sem concreto</t>
  </si>
  <si>
    <t>Sinalização horizontal em tinta a base de resina acrílica emulsionada em água</t>
  </si>
  <si>
    <t>m2</t>
  </si>
  <si>
    <t>m3</t>
  </si>
  <si>
    <t xml:space="preserve">DEMOLICAO PAVIMENTOFLEXIVEL C/TRANSPORT </t>
  </si>
  <si>
    <t xml:space="preserve">LIMP.TERRENO C/DEST.ARV.PERIMETRO&lt;=78CM </t>
  </si>
  <si>
    <t xml:space="preserve">ESCAVACAO E CARGA DE MATERIAL DE 1/2A CATEGORIA </t>
  </si>
  <si>
    <t xml:space="preserve">CARGA DE MATERIAL LIMPEZA </t>
  </si>
  <si>
    <t xml:space="preserve">ESCAVAÇÃO OU DESMONTE E CARGA COM EQUIPAMENTO HIDRAULICO (PICÃO) </t>
  </si>
  <si>
    <t xml:space="preserve">COMPACTACAO DE ATERRO MAIOR/IGUAL 95% PS </t>
  </si>
  <si>
    <t xml:space="preserve">SUB BASE OU BASE DE SOLO BRITA 50% BRITA COM TRANSP.JAZIDA ATE LOCAL APLICAÇÃO </t>
  </si>
  <si>
    <t xml:space="preserve">SUB-BASE OU BASE DE PEDRA RACHAO, CONF. ET-POO/042 (DERSA) </t>
  </si>
  <si>
    <t xml:space="preserve">IMPRIMADURA BETUMINOSA IMPERMEABILIZANTE </t>
  </si>
  <si>
    <t xml:space="preserve">IMPRIMADURA BETUMINOSA LIGANTE </t>
  </si>
  <si>
    <t xml:space="preserve">CONCRETO ASFALTICO USINADO A QUENTE - FAIXA DER 12,5 </t>
  </si>
  <si>
    <t xml:space="preserve">ARGILA ENCH.ENSECADEIRA,INCL.APILOAMENTO </t>
  </si>
  <si>
    <t xml:space="preserve">ESGOTAMENTO CONTINUO AGUA </t>
  </si>
  <si>
    <t>kg</t>
  </si>
  <si>
    <t xml:space="preserve">BARRA DE ACO CA-50 </t>
  </si>
  <si>
    <t xml:space="preserve">CONCRETO FCK 30 MPA </t>
  </si>
  <si>
    <t xml:space="preserve">GABIAO TP.COLCHAO,ZN90/AL10,NBR 8964,ESP.30CM,REVEST.POLIM.ABRAS.MENOR QUE 12% </t>
  </si>
  <si>
    <t>Data base:</t>
  </si>
  <si>
    <t>Desconto ofertado:</t>
  </si>
  <si>
    <t>Empresa Licitante:</t>
  </si>
  <si>
    <t>Preço total ofertado:</t>
  </si>
  <si>
    <t>Preço estimado da contratação</t>
  </si>
  <si>
    <t>Preço ofertado em licitação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</si>
</sst>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164" formatCode="0.00_ "/>
    <numFmt numFmtId="165" formatCode="_-&quot;R$&quot;\ * #,##0.0000_-;\-&quot;R$&quot;\ * #,##0.0000_-;_-&quot;R$&quot;\ * &quot;-&quot;??.00_-;_-@_-"/>
    <numFmt numFmtId="166" formatCode="&quot;R$&quot;\ #,##0.00_);[Red]\(&quot;R$&quot;\ #,###.00\)"/>
  </numFmts>
  <fonts count="17">
    <font>
      <sz val="11"/>
      <color theme="1"/>
      <name val="Calibri"/>
      <charset val="134"/>
      <scheme val="minor"/>
    </font>
    <font>
      <b/>
      <sz val="9"/>
      <name val="Calibri"/>
      <charset val="134"/>
    </font>
    <font>
      <b/>
      <sz val="9"/>
      <color theme="1"/>
      <name val="Calibri"/>
      <charset val="134"/>
    </font>
    <font>
      <sz val="9"/>
      <color theme="1"/>
      <name val="Calibri"/>
      <charset val="134"/>
    </font>
    <font>
      <b/>
      <sz val="12"/>
      <color theme="1"/>
      <name val="Calibri"/>
      <charset val="134"/>
    </font>
    <font>
      <sz val="11"/>
      <color theme="1"/>
      <name val="Calibri"/>
      <charset val="134"/>
    </font>
    <font>
      <b/>
      <sz val="20"/>
      <color theme="1"/>
      <name val="Calibri"/>
      <charset val="134"/>
    </font>
    <font>
      <b/>
      <sz val="11"/>
      <name val="Calibri"/>
      <charset val="134"/>
    </font>
    <font>
      <sz val="9"/>
      <color rgb="FFCBFFD1"/>
      <name val="Calibri"/>
      <charset val="134"/>
    </font>
    <font>
      <b/>
      <sz val="8"/>
      <color theme="1"/>
      <name val="Calibri"/>
      <charset val="134"/>
    </font>
    <font>
      <b/>
      <sz val="12"/>
      <name val="Calibri"/>
      <charset val="134"/>
    </font>
    <font>
      <sz val="10"/>
      <color theme="1"/>
      <name val="Calibri"/>
      <charset val="134"/>
      <scheme val="minor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9"/>
      <name val="Calibri"/>
      <family val="2"/>
    </font>
    <font>
      <sz val="8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BFFD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2A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6" tint="0.39997558519241921"/>
      </right>
      <top style="thin">
        <color auto="1"/>
      </top>
      <bottom style="thin">
        <color auto="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auto="1"/>
      </top>
      <bottom style="thin">
        <color auto="1"/>
      </bottom>
      <diagonal/>
    </border>
    <border>
      <left style="thin">
        <color theme="6" tint="0.3999755851924192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</cellStyleXfs>
  <cellXfs count="165">
    <xf numFmtId="0" fontId="0" fillId="0" borderId="0" xfId="0"/>
    <xf numFmtId="10" fontId="14" fillId="12" borderId="17" xfId="2" applyNumberFormat="1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Alignment="1" applyProtection="1">
      <alignment vertical="center"/>
    </xf>
    <xf numFmtId="0" fontId="6" fillId="5" borderId="0" xfId="0" quotePrefix="1" applyFont="1" applyFill="1" applyAlignment="1" applyProtection="1"/>
    <xf numFmtId="0" fontId="5" fillId="5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4" fillId="5" borderId="0" xfId="0" quotePrefix="1" applyFont="1" applyFill="1" applyAlignment="1" applyProtection="1">
      <alignment vertical="top"/>
    </xf>
    <xf numFmtId="0" fontId="3" fillId="5" borderId="0" xfId="0" applyFont="1" applyFill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horizontal="center" vertical="center" wrapText="1"/>
    </xf>
    <xf numFmtId="0" fontId="14" fillId="9" borderId="28" xfId="0" applyFont="1" applyFill="1" applyBorder="1" applyAlignment="1" applyProtection="1">
      <alignment vertical="center"/>
    </xf>
    <xf numFmtId="14" fontId="3" fillId="0" borderId="17" xfId="0" applyNumberFormat="1" applyFont="1" applyBorder="1" applyAlignment="1" applyProtection="1">
      <alignment horizontal="center" vertical="center" wrapText="1"/>
    </xf>
    <xf numFmtId="0" fontId="14" fillId="9" borderId="27" xfId="0" applyFont="1" applyFill="1" applyBorder="1" applyAlignment="1" applyProtection="1">
      <alignment vertical="center"/>
    </xf>
    <xf numFmtId="10" fontId="3" fillId="0" borderId="12" xfId="2" applyNumberFormat="1" applyFont="1" applyBorder="1" applyAlignment="1" applyProtection="1">
      <alignment horizontal="center" vertical="center" wrapText="1"/>
    </xf>
    <xf numFmtId="44" fontId="14" fillId="13" borderId="29" xfId="2" applyNumberFormat="1" applyFont="1" applyFill="1" applyBorder="1" applyAlignment="1" applyProtection="1">
      <alignment horizontal="center" vertical="center"/>
    </xf>
    <xf numFmtId="44" fontId="3" fillId="0" borderId="0" xfId="0" applyNumberFormat="1" applyFont="1" applyAlignment="1" applyProtection="1">
      <alignment vertical="center" wrapText="1"/>
    </xf>
    <xf numFmtId="10" fontId="3" fillId="5" borderId="0" xfId="2" applyNumberFormat="1" applyFont="1" applyFill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left" vertical="center" wrapText="1"/>
    </xf>
    <xf numFmtId="164" fontId="2" fillId="3" borderId="5" xfId="0" applyNumberFormat="1" applyFont="1" applyFill="1" applyBorder="1" applyAlignment="1" applyProtection="1">
      <alignment vertical="center" wrapText="1"/>
    </xf>
    <xf numFmtId="10" fontId="2" fillId="3" borderId="33" xfId="2" applyNumberFormat="1" applyFont="1" applyFill="1" applyBorder="1" applyAlignment="1" applyProtection="1">
      <alignment horizontal="right" vertical="center" wrapText="1"/>
    </xf>
    <xf numFmtId="44" fontId="2" fillId="3" borderId="4" xfId="0" applyNumberFormat="1" applyFont="1" applyFill="1" applyBorder="1" applyAlignment="1" applyProtection="1">
      <alignment vertical="center" wrapText="1"/>
    </xf>
    <xf numFmtId="44" fontId="2" fillId="3" borderId="5" xfId="0" applyNumberFormat="1" applyFont="1" applyFill="1" applyBorder="1" applyAlignment="1" applyProtection="1">
      <alignment vertical="center" wrapText="1"/>
    </xf>
    <xf numFmtId="44" fontId="2" fillId="3" borderId="6" xfId="0" applyNumberFormat="1" applyFont="1" applyFill="1" applyBorder="1" applyAlignment="1" applyProtection="1">
      <alignment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 applyProtection="1">
      <alignment horizontal="left" vertical="center" wrapText="1"/>
    </xf>
    <xf numFmtId="164" fontId="2" fillId="4" borderId="8" xfId="0" applyNumberFormat="1" applyFont="1" applyFill="1" applyBorder="1" applyAlignment="1" applyProtection="1">
      <alignment vertical="center" wrapText="1"/>
    </xf>
    <xf numFmtId="10" fontId="2" fillId="4" borderId="30" xfId="2" applyNumberFormat="1" applyFont="1" applyFill="1" applyBorder="1" applyAlignment="1" applyProtection="1">
      <alignment horizontal="right" vertical="center" wrapText="1"/>
    </xf>
    <xf numFmtId="44" fontId="2" fillId="4" borderId="7" xfId="0" applyNumberFormat="1" applyFont="1" applyFill="1" applyBorder="1" applyAlignment="1" applyProtection="1">
      <alignment vertical="center" wrapText="1"/>
    </xf>
    <xf numFmtId="44" fontId="2" fillId="4" borderId="8" xfId="0" applyNumberFormat="1" applyFont="1" applyFill="1" applyBorder="1" applyAlignment="1" applyProtection="1">
      <alignment horizontal="right" vertical="center" wrapText="1"/>
    </xf>
    <xf numFmtId="44" fontId="2" fillId="4" borderId="9" xfId="0" applyNumberFormat="1" applyFont="1" applyFill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left" vertical="center" wrapText="1"/>
    </xf>
    <xf numFmtId="164" fontId="3" fillId="0" borderId="8" xfId="0" applyNumberFormat="1" applyFont="1" applyBorder="1" applyAlignment="1" applyProtection="1">
      <alignment vertical="center" wrapText="1"/>
    </xf>
    <xf numFmtId="10" fontId="3" fillId="0" borderId="30" xfId="2" applyNumberFormat="1" applyFont="1" applyBorder="1" applyAlignment="1" applyProtection="1">
      <alignment horizontal="right" vertical="center" wrapText="1"/>
    </xf>
    <xf numFmtId="44" fontId="3" fillId="0" borderId="7" xfId="0" applyNumberFormat="1" applyFont="1" applyBorder="1" applyAlignment="1" applyProtection="1">
      <alignment vertical="center" wrapText="1"/>
    </xf>
    <xf numFmtId="44" fontId="3" fillId="0" borderId="8" xfId="0" applyNumberFormat="1" applyFont="1" applyBorder="1" applyAlignment="1" applyProtection="1">
      <alignment vertical="center" wrapText="1"/>
    </xf>
    <xf numFmtId="44" fontId="3" fillId="0" borderId="9" xfId="0" applyNumberFormat="1" applyFont="1" applyBorder="1" applyAlignment="1" applyProtection="1">
      <alignment vertical="center" wrapText="1"/>
    </xf>
    <xf numFmtId="44" fontId="3" fillId="6" borderId="7" xfId="0" applyNumberFormat="1" applyFont="1" applyFill="1" applyBorder="1" applyAlignment="1" applyProtection="1">
      <alignment vertical="center" wrapText="1"/>
    </xf>
    <xf numFmtId="44" fontId="3" fillId="6" borderId="8" xfId="0" applyNumberFormat="1" applyFont="1" applyFill="1" applyBorder="1" applyAlignment="1" applyProtection="1">
      <alignment vertical="center" wrapText="1"/>
    </xf>
    <xf numFmtId="44" fontId="3" fillId="6" borderId="9" xfId="0" applyNumberFormat="1" applyFont="1" applyFill="1" applyBorder="1" applyAlignment="1" applyProtection="1">
      <alignment vertical="center" wrapText="1"/>
    </xf>
    <xf numFmtId="44" fontId="9" fillId="4" borderId="8" xfId="0" applyNumberFormat="1" applyFont="1" applyFill="1" applyBorder="1" applyAlignment="1" applyProtection="1">
      <alignment horizontal="right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12" fillId="3" borderId="8" xfId="0" applyFont="1" applyFill="1" applyBorder="1" applyAlignment="1" applyProtection="1">
      <alignment horizontal="center" vertical="center" wrapText="1"/>
    </xf>
    <xf numFmtId="0" fontId="13" fillId="3" borderId="8" xfId="0" applyFont="1" applyFill="1" applyBorder="1" applyAlignment="1" applyProtection="1">
      <alignment horizontal="left" vertical="center" wrapText="1"/>
    </xf>
    <xf numFmtId="164" fontId="2" fillId="3" borderId="8" xfId="0" applyNumberFormat="1" applyFont="1" applyFill="1" applyBorder="1" applyAlignment="1" applyProtection="1">
      <alignment vertical="center" wrapText="1"/>
    </xf>
    <xf numFmtId="10" fontId="2" fillId="3" borderId="30" xfId="2" applyNumberFormat="1" applyFont="1" applyFill="1" applyBorder="1" applyAlignment="1" applyProtection="1">
      <alignment horizontal="right" vertical="center" wrapText="1"/>
    </xf>
    <xf numFmtId="44" fontId="2" fillId="3" borderId="7" xfId="0" applyNumberFormat="1" applyFont="1" applyFill="1" applyBorder="1" applyAlignment="1" applyProtection="1">
      <alignment vertical="center" wrapText="1"/>
    </xf>
    <xf numFmtId="44" fontId="2" fillId="3" borderId="8" xfId="0" applyNumberFormat="1" applyFont="1" applyFill="1" applyBorder="1" applyAlignment="1" applyProtection="1">
      <alignment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164" fontId="3" fillId="0" borderId="8" xfId="0" applyNumberFormat="1" applyFont="1" applyFill="1" applyBorder="1" applyAlignment="1" applyProtection="1">
      <alignment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16" fillId="0" borderId="8" xfId="0" applyFont="1" applyFill="1" applyBorder="1" applyAlignment="1" applyProtection="1">
      <alignment horizontal="center" vertical="center" wrapText="1"/>
    </xf>
    <xf numFmtId="0" fontId="16" fillId="0" borderId="8" xfId="0" applyFont="1" applyFill="1" applyBorder="1" applyAlignment="1" applyProtection="1">
      <alignment horizontal="left" vertical="center" wrapText="1"/>
    </xf>
    <xf numFmtId="166" fontId="3" fillId="0" borderId="0" xfId="1" applyNumberFormat="1" applyFont="1" applyAlignment="1" applyProtection="1">
      <alignment horizontal="left" vertical="center" wrapText="1"/>
    </xf>
    <xf numFmtId="0" fontId="3" fillId="0" borderId="19" xfId="0" applyFont="1" applyFill="1" applyBorder="1" applyAlignment="1" applyProtection="1">
      <alignment horizontal="center" vertical="center" wrapText="1"/>
    </xf>
    <xf numFmtId="0" fontId="3" fillId="0" borderId="31" xfId="0" applyFont="1" applyFill="1" applyBorder="1" applyAlignment="1" applyProtection="1">
      <alignment horizontal="center" vertical="center" wrapText="1"/>
    </xf>
    <xf numFmtId="164" fontId="3" fillId="0" borderId="31" xfId="0" applyNumberFormat="1" applyFont="1" applyFill="1" applyBorder="1" applyAlignment="1" applyProtection="1">
      <alignment vertical="center" wrapText="1"/>
    </xf>
    <xf numFmtId="0" fontId="1" fillId="2" borderId="13" xfId="0" applyFont="1" applyFill="1" applyBorder="1" applyAlignment="1" applyProtection="1">
      <alignment vertical="center" wrapText="1"/>
    </xf>
    <xf numFmtId="0" fontId="1" fillId="2" borderId="14" xfId="0" applyFont="1" applyFill="1" applyBorder="1" applyAlignment="1" applyProtection="1">
      <alignment vertical="center" wrapText="1"/>
    </xf>
    <xf numFmtId="0" fontId="15" fillId="2" borderId="14" xfId="0" applyFont="1" applyFill="1" applyBorder="1" applyAlignment="1" applyProtection="1">
      <alignment horizontal="right" vertical="center" wrapText="1"/>
    </xf>
    <xf numFmtId="44" fontId="2" fillId="10" borderId="23" xfId="0" applyNumberFormat="1" applyFont="1" applyFill="1" applyBorder="1" applyAlignment="1" applyProtection="1">
      <alignment horizontal="left" vertical="center" wrapText="1"/>
    </xf>
    <xf numFmtId="44" fontId="2" fillId="11" borderId="23" xfId="0" applyNumberFormat="1" applyFont="1" applyFill="1" applyBorder="1" applyAlignment="1" applyProtection="1">
      <alignment horizontal="left" vertical="center" wrapText="1"/>
    </xf>
    <xf numFmtId="44" fontId="3" fillId="0" borderId="0" xfId="0" applyNumberFormat="1" applyFont="1" applyAlignment="1" applyProtection="1">
      <alignment vertical="center"/>
    </xf>
    <xf numFmtId="0" fontId="6" fillId="5" borderId="0" xfId="0" applyFont="1" applyFill="1" applyAlignment="1" applyProtection="1"/>
    <xf numFmtId="0" fontId="4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" fillId="2" borderId="15" xfId="0" applyFont="1" applyFill="1" applyBorder="1" applyAlignment="1" applyProtection="1">
      <alignment vertical="center" wrapText="1"/>
    </xf>
    <xf numFmtId="0" fontId="1" fillId="2" borderId="10" xfId="0" applyFont="1" applyFill="1" applyBorder="1" applyAlignment="1" applyProtection="1">
      <alignment vertical="center" wrapText="1"/>
    </xf>
    <xf numFmtId="0" fontId="15" fillId="2" borderId="1" xfId="0" applyFont="1" applyFill="1" applyBorder="1" applyAlignment="1" applyProtection="1">
      <alignment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vertical="center"/>
    </xf>
    <xf numFmtId="44" fontId="3" fillId="4" borderId="6" xfId="0" applyNumberFormat="1" applyFont="1" applyFill="1" applyBorder="1" applyAlignment="1" applyProtection="1">
      <alignment vertical="center"/>
    </xf>
    <xf numFmtId="0" fontId="8" fillId="8" borderId="15" xfId="0" applyFont="1" applyFill="1" applyBorder="1" applyAlignment="1" applyProtection="1">
      <alignment horizontal="center" vertical="center"/>
    </xf>
    <xf numFmtId="0" fontId="8" fillId="8" borderId="16" xfId="0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center" vertical="center"/>
    </xf>
    <xf numFmtId="0" fontId="3" fillId="5" borderId="17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vertical="center"/>
    </xf>
    <xf numFmtId="44" fontId="3" fillId="4" borderId="9" xfId="0" applyNumberFormat="1" applyFont="1" applyFill="1" applyBorder="1" applyAlignment="1" applyProtection="1">
      <alignment vertical="center"/>
    </xf>
    <xf numFmtId="0" fontId="3" fillId="5" borderId="7" xfId="0" applyFont="1" applyFill="1" applyBorder="1" applyAlignment="1" applyProtection="1">
      <alignment horizontal="center" vertical="center"/>
    </xf>
    <xf numFmtId="0" fontId="8" fillId="8" borderId="8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165" fontId="3" fillId="0" borderId="0" xfId="0" applyNumberFormat="1" applyFont="1" applyAlignment="1" applyProtection="1">
      <alignment vertical="center"/>
    </xf>
    <xf numFmtId="0" fontId="3" fillId="4" borderId="19" xfId="0" applyFont="1" applyFill="1" applyBorder="1" applyAlignment="1" applyProtection="1">
      <alignment vertical="center"/>
    </xf>
    <xf numFmtId="44" fontId="3" fillId="4" borderId="20" xfId="0" applyNumberFormat="1" applyFont="1" applyFill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center" vertical="center"/>
    </xf>
    <xf numFmtId="0" fontId="3" fillId="5" borderId="11" xfId="0" applyFont="1" applyFill="1" applyBorder="1" applyAlignment="1" applyProtection="1">
      <alignment horizontal="center" vertical="center"/>
    </xf>
    <xf numFmtId="0" fontId="8" fillId="8" borderId="11" xfId="0" applyFont="1" applyFill="1" applyBorder="1" applyAlignment="1" applyProtection="1">
      <alignment horizontal="center" vertical="center"/>
    </xf>
    <xf numFmtId="0" fontId="8" fillId="8" borderId="12" xfId="0" applyFont="1" applyFill="1" applyBorder="1" applyAlignment="1" applyProtection="1">
      <alignment horizontal="center" vertical="center"/>
    </xf>
    <xf numFmtId="44" fontId="5" fillId="0" borderId="0" xfId="0" applyNumberFormat="1" applyFont="1" applyAlignment="1" applyProtection="1">
      <alignment vertical="center"/>
    </xf>
    <xf numFmtId="0" fontId="15" fillId="2" borderId="15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 wrapText="1"/>
    </xf>
    <xf numFmtId="0" fontId="1" fillId="2" borderId="22" xfId="0" applyFont="1" applyFill="1" applyBorder="1" applyAlignment="1" applyProtection="1">
      <alignment horizontal="center" vertical="center" wrapText="1"/>
    </xf>
    <xf numFmtId="0" fontId="14" fillId="9" borderId="28" xfId="0" applyFont="1" applyFill="1" applyBorder="1" applyAlignment="1" applyProtection="1">
      <alignment horizontal="left" vertical="center"/>
    </xf>
    <xf numFmtId="0" fontId="14" fillId="9" borderId="18" xfId="0" applyFont="1" applyFill="1" applyBorder="1" applyAlignment="1" applyProtection="1">
      <alignment horizontal="left" vertical="center"/>
    </xf>
    <xf numFmtId="0" fontId="13" fillId="12" borderId="2" xfId="0" applyFont="1" applyFill="1" applyBorder="1" applyAlignment="1" applyProtection="1">
      <alignment horizontal="left" vertical="center" wrapText="1"/>
      <protection locked="0"/>
    </xf>
    <xf numFmtId="0" fontId="13" fillId="12" borderId="3" xfId="0" applyFont="1" applyFill="1" applyBorder="1" applyAlignment="1" applyProtection="1">
      <alignment horizontal="left" vertical="center" wrapText="1"/>
      <protection locked="0"/>
    </xf>
    <xf numFmtId="0" fontId="14" fillId="9" borderId="27" xfId="0" applyFont="1" applyFill="1" applyBorder="1" applyAlignment="1" applyProtection="1">
      <alignment horizontal="left" vertical="center"/>
    </xf>
    <xf numFmtId="0" fontId="14" fillId="9" borderId="32" xfId="0" applyFont="1" applyFill="1" applyBorder="1" applyAlignment="1" applyProtection="1">
      <alignment horizontal="left" vertical="center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0" fillId="2" borderId="24" xfId="0" applyFont="1" applyFill="1" applyBorder="1" applyAlignment="1" applyProtection="1">
      <alignment horizontal="center" vertical="center" wrapText="1"/>
    </xf>
    <xf numFmtId="0" fontId="10" fillId="2" borderId="25" xfId="0" applyFont="1" applyFill="1" applyBorder="1" applyAlignment="1" applyProtection="1">
      <alignment horizontal="center" vertical="center" wrapText="1"/>
    </xf>
    <xf numFmtId="0" fontId="10" fillId="2" borderId="26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left" vertical="center" wrapText="1"/>
    </xf>
    <xf numFmtId="0" fontId="1" fillId="2" borderId="16" xfId="0" applyFont="1" applyFill="1" applyBorder="1" applyAlignment="1" applyProtection="1">
      <alignment horizontal="left" vertical="center" wrapText="1"/>
    </xf>
    <xf numFmtId="0" fontId="3" fillId="0" borderId="16" xfId="0" applyFont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1" fillId="2" borderId="19" xfId="0" applyFont="1" applyFill="1" applyBorder="1" applyAlignment="1" applyProtection="1">
      <alignment horizontal="left" vertical="center" wrapText="1"/>
    </xf>
    <xf numFmtId="0" fontId="1" fillId="2" borderId="31" xfId="0" applyFont="1" applyFill="1" applyBorder="1" applyAlignment="1" applyProtection="1">
      <alignment horizontal="left" vertical="center" wrapText="1"/>
    </xf>
    <xf numFmtId="0" fontId="3" fillId="0" borderId="31" xfId="0" applyFont="1" applyBorder="1" applyAlignment="1" applyProtection="1">
      <alignment horizontal="left" vertical="center" wrapText="1"/>
    </xf>
    <xf numFmtId="0" fontId="3" fillId="0" borderId="20" xfId="0" applyFont="1" applyBorder="1" applyAlignment="1" applyProtection="1">
      <alignment horizontal="left"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44" fontId="1" fillId="7" borderId="8" xfId="0" applyNumberFormat="1" applyFont="1" applyFill="1" applyBorder="1" applyAlignment="1" applyProtection="1">
      <alignment horizontal="center" vertical="center"/>
    </xf>
    <xf numFmtId="0" fontId="13" fillId="12" borderId="2" xfId="0" applyFont="1" applyFill="1" applyBorder="1" applyAlignment="1" applyProtection="1">
      <alignment horizontal="left" vertical="center" wrapText="1"/>
    </xf>
    <xf numFmtId="0" fontId="13" fillId="12" borderId="34" xfId="0" applyFont="1" applyFill="1" applyBorder="1" applyAlignment="1" applyProtection="1">
      <alignment horizontal="left" vertical="center" wrapText="1"/>
    </xf>
    <xf numFmtId="0" fontId="13" fillId="12" borderId="3" xfId="0" applyFont="1" applyFill="1" applyBorder="1" applyAlignment="1" applyProtection="1">
      <alignment horizontal="left" vertical="center" wrapText="1"/>
    </xf>
    <xf numFmtId="44" fontId="1" fillId="3" borderId="11" xfId="0" applyNumberFormat="1" applyFont="1" applyFill="1" applyBorder="1" applyAlignment="1" applyProtection="1">
      <alignment horizontal="center" vertical="center"/>
    </xf>
    <xf numFmtId="44" fontId="1" fillId="3" borderId="12" xfId="0" applyNumberFormat="1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left" vertical="center"/>
    </xf>
    <xf numFmtId="0" fontId="1" fillId="3" borderId="12" xfId="0" applyFont="1" applyFill="1" applyBorder="1" applyAlignment="1" applyProtection="1">
      <alignment horizontal="left" vertical="center"/>
    </xf>
    <xf numFmtId="44" fontId="1" fillId="3" borderId="10" xfId="0" applyNumberFormat="1" applyFont="1" applyFill="1" applyBorder="1" applyAlignment="1" applyProtection="1">
      <alignment horizontal="center" vertical="center"/>
    </xf>
    <xf numFmtId="0" fontId="1" fillId="3" borderId="16" xfId="0" applyFont="1" applyFill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left" vertical="center"/>
    </xf>
    <xf numFmtId="0" fontId="1" fillId="2" borderId="12" xfId="0" applyFont="1" applyFill="1" applyBorder="1" applyAlignment="1" applyProtection="1">
      <alignment horizontal="left" vertical="center"/>
    </xf>
    <xf numFmtId="0" fontId="1" fillId="2" borderId="15" xfId="0" applyFont="1" applyFill="1" applyBorder="1" applyAlignment="1" applyProtection="1">
      <alignment horizontal="left" vertical="center"/>
    </xf>
    <xf numFmtId="0" fontId="1" fillId="2" borderId="17" xfId="0" applyFont="1" applyFill="1" applyBorder="1" applyAlignment="1" applyProtection="1">
      <alignment horizontal="left" vertical="center"/>
    </xf>
    <xf numFmtId="44" fontId="1" fillId="2" borderId="15" xfId="0" applyNumberFormat="1" applyFont="1" applyFill="1" applyBorder="1" applyAlignment="1" applyProtection="1">
      <alignment horizontal="center" vertical="center"/>
    </xf>
    <xf numFmtId="44" fontId="1" fillId="2" borderId="16" xfId="0" applyNumberFormat="1" applyFont="1" applyFill="1" applyBorder="1" applyAlignment="1" applyProtection="1">
      <alignment horizontal="center" vertical="center"/>
    </xf>
    <xf numFmtId="44" fontId="1" fillId="2" borderId="17" xfId="0" applyNumberFormat="1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 applyProtection="1">
      <alignment horizontal="left" vertical="center"/>
    </xf>
    <xf numFmtId="0" fontId="1" fillId="3" borderId="17" xfId="0" applyFont="1" applyFill="1" applyBorder="1" applyAlignment="1" applyProtection="1">
      <alignment horizontal="left" vertical="center"/>
    </xf>
    <xf numFmtId="0" fontId="1" fillId="3" borderId="15" xfId="0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vertical="center"/>
    </xf>
    <xf numFmtId="0" fontId="7" fillId="2" borderId="14" xfId="0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left" vertical="center" wrapText="1"/>
    </xf>
    <xf numFmtId="0" fontId="3" fillId="5" borderId="21" xfId="0" applyFont="1" applyFill="1" applyBorder="1" applyAlignment="1" applyProtection="1">
      <alignment horizontal="left" vertical="center" wrapText="1"/>
    </xf>
    <xf numFmtId="0" fontId="3" fillId="5" borderId="17" xfId="0" applyFont="1" applyFill="1" applyBorder="1" applyAlignment="1" applyProtection="1">
      <alignment horizontal="left" vertical="center" wrapText="1"/>
    </xf>
    <xf numFmtId="0" fontId="3" fillId="5" borderId="11" xfId="0" applyFont="1" applyFill="1" applyBorder="1" applyAlignment="1" applyProtection="1">
      <alignment horizontal="left" vertical="center" wrapText="1"/>
    </xf>
    <xf numFmtId="0" fontId="3" fillId="5" borderId="22" xfId="0" applyFont="1" applyFill="1" applyBorder="1" applyAlignment="1" applyProtection="1">
      <alignment horizontal="left" vertical="center" wrapText="1"/>
    </xf>
    <xf numFmtId="0" fontId="3" fillId="5" borderId="12" xfId="0" applyFont="1" applyFill="1" applyBorder="1" applyAlignment="1" applyProtection="1">
      <alignment horizontal="left" vertical="center" wrapText="1"/>
    </xf>
    <xf numFmtId="14" fontId="3" fillId="5" borderId="2" xfId="0" applyNumberFormat="1" applyFont="1" applyFill="1" applyBorder="1" applyAlignment="1" applyProtection="1">
      <alignment horizontal="center" vertical="center" wrapText="1"/>
    </xf>
    <xf numFmtId="14" fontId="3" fillId="5" borderId="3" xfId="0" applyNumberFormat="1" applyFont="1" applyFill="1" applyBorder="1" applyAlignment="1" applyProtection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colors>
    <mruColors>
      <color rgb="FFFFCDCD"/>
      <color rgb="FFCBFFD1"/>
      <color rgb="FFFFE2A9"/>
      <color rgb="FFACB9CA"/>
      <color rgb="FFFFAFAF"/>
      <color rgb="FFEDEDED"/>
      <color rgb="FFBFBFBF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64770</xdr:rowOff>
    </xdr:from>
    <xdr:to>
      <xdr:col>1</xdr:col>
      <xdr:colOff>282575</xdr:colOff>
      <xdr:row>1</xdr:row>
      <xdr:rowOff>222250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56237E31-88AA-423F-BFA8-5867C0950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64770"/>
          <a:ext cx="530225" cy="5861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64770</xdr:rowOff>
    </xdr:from>
    <xdr:to>
      <xdr:col>0</xdr:col>
      <xdr:colOff>730250</xdr:colOff>
      <xdr:row>1</xdr:row>
      <xdr:rowOff>222250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64770"/>
          <a:ext cx="530225" cy="58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tabSelected="1" workbookViewId="0">
      <selection activeCell="C8" sqref="C8:F8"/>
    </sheetView>
  </sheetViews>
  <sheetFormatPr defaultColWidth="9.140625" defaultRowHeight="20.100000000000001" customHeight="1"/>
  <cols>
    <col min="1" max="1" width="6.7109375" style="8" customWidth="1"/>
    <col min="2" max="2" width="11.7109375" style="8" customWidth="1"/>
    <col min="3" max="3" width="10.28515625" style="8" customWidth="1"/>
    <col min="4" max="4" width="50.7109375" style="8" customWidth="1"/>
    <col min="5" max="5" width="6.7109375" style="8" customWidth="1"/>
    <col min="6" max="7" width="8.7109375" style="8" customWidth="1"/>
    <col min="8" max="9" width="10.7109375" style="8" customWidth="1"/>
    <col min="10" max="10" width="14.7109375" style="8" customWidth="1"/>
    <col min="11" max="12" width="10.7109375" style="8" customWidth="1"/>
    <col min="13" max="13" width="14.7109375" style="8" customWidth="1"/>
    <col min="14" max="14" width="9.140625" style="9"/>
    <col min="15" max="15" width="24.140625" style="9" customWidth="1"/>
    <col min="16" max="16384" width="9.140625" style="9"/>
  </cols>
  <sheetData>
    <row r="1" spans="1:15" s="6" customFormat="1" ht="33.950000000000003" customHeight="1">
      <c r="A1" s="2"/>
      <c r="B1" s="3" t="s">
        <v>0</v>
      </c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5"/>
    </row>
    <row r="2" spans="1:15" s="6" customFormat="1" ht="20.100000000000001" customHeight="1">
      <c r="A2" s="2"/>
      <c r="B2" s="7" t="s">
        <v>1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5"/>
    </row>
    <row r="3" spans="1:15" s="6" customFormat="1" ht="9.949999999999999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</row>
    <row r="4" spans="1:15" s="10" customFormat="1" ht="24.95" customHeight="1">
      <c r="A4" s="120" t="s">
        <v>2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2"/>
    </row>
    <row r="5" spans="1:15" ht="9.9499999999999993" customHeight="1"/>
    <row r="6" spans="1:15" ht="20.100000000000001" customHeight="1">
      <c r="A6" s="123" t="s">
        <v>3</v>
      </c>
      <c r="B6" s="124"/>
      <c r="C6" s="125" t="s">
        <v>4</v>
      </c>
      <c r="D6" s="125"/>
      <c r="E6" s="125"/>
      <c r="F6" s="126"/>
      <c r="H6" s="11" t="s">
        <v>316</v>
      </c>
      <c r="I6" s="12">
        <v>46078</v>
      </c>
      <c r="K6" s="112" t="s">
        <v>317</v>
      </c>
      <c r="L6" s="113"/>
      <c r="M6" s="1"/>
    </row>
    <row r="7" spans="1:15" ht="20.100000000000001" customHeight="1">
      <c r="A7" s="127" t="s">
        <v>5</v>
      </c>
      <c r="B7" s="128"/>
      <c r="C7" s="129" t="s">
        <v>6</v>
      </c>
      <c r="D7" s="129"/>
      <c r="E7" s="129"/>
      <c r="F7" s="130"/>
      <c r="H7" s="13" t="s">
        <v>7</v>
      </c>
      <c r="I7" s="14">
        <v>0.22800000000000001</v>
      </c>
      <c r="K7" s="116" t="s">
        <v>319</v>
      </c>
      <c r="L7" s="117"/>
      <c r="M7" s="15">
        <f>$M$144</f>
        <v>0</v>
      </c>
      <c r="O7" s="16"/>
    </row>
    <row r="8" spans="1:15" ht="20.100000000000001" customHeight="1">
      <c r="A8" s="131" t="s">
        <v>318</v>
      </c>
      <c r="B8" s="132"/>
      <c r="C8" s="114"/>
      <c r="D8" s="114"/>
      <c r="E8" s="114"/>
      <c r="F8" s="115"/>
      <c r="M8" s="17"/>
    </row>
    <row r="9" spans="1:15" ht="9.9499999999999993" customHeight="1"/>
    <row r="10" spans="1:15" ht="20.100000000000001" customHeight="1">
      <c r="A10" s="118" t="s">
        <v>8</v>
      </c>
      <c r="B10" s="107" t="s">
        <v>9</v>
      </c>
      <c r="C10" s="107" t="s">
        <v>10</v>
      </c>
      <c r="D10" s="107" t="s">
        <v>11</v>
      </c>
      <c r="E10" s="107" t="s">
        <v>12</v>
      </c>
      <c r="F10" s="107" t="s">
        <v>13</v>
      </c>
      <c r="G10" s="110" t="s">
        <v>15</v>
      </c>
      <c r="H10" s="106" t="s">
        <v>320</v>
      </c>
      <c r="I10" s="107"/>
      <c r="J10" s="108"/>
      <c r="K10" s="106" t="s">
        <v>321</v>
      </c>
      <c r="L10" s="107"/>
      <c r="M10" s="108"/>
    </row>
    <row r="11" spans="1:15" ht="20.100000000000001" customHeight="1">
      <c r="A11" s="119"/>
      <c r="B11" s="109"/>
      <c r="C11" s="109"/>
      <c r="D11" s="109"/>
      <c r="E11" s="109"/>
      <c r="F11" s="109"/>
      <c r="G11" s="111"/>
      <c r="H11" s="18" t="s">
        <v>14</v>
      </c>
      <c r="I11" s="19" t="s">
        <v>16</v>
      </c>
      <c r="J11" s="20" t="s">
        <v>17</v>
      </c>
      <c r="K11" s="18" t="s">
        <v>14</v>
      </c>
      <c r="L11" s="19" t="s">
        <v>16</v>
      </c>
      <c r="M11" s="20" t="s">
        <v>17</v>
      </c>
      <c r="O11" s="16"/>
    </row>
    <row r="12" spans="1:15" ht="24.95" customHeight="1">
      <c r="A12" s="21">
        <v>1</v>
      </c>
      <c r="B12" s="22"/>
      <c r="C12" s="23"/>
      <c r="D12" s="24" t="s">
        <v>18</v>
      </c>
      <c r="E12" s="23"/>
      <c r="F12" s="25"/>
      <c r="G12" s="26"/>
      <c r="H12" s="27"/>
      <c r="I12" s="28"/>
      <c r="J12" s="29">
        <f>SUBTOTAL(9,J13:J19)</f>
        <v>30151.1</v>
      </c>
      <c r="K12" s="27"/>
      <c r="L12" s="28"/>
      <c r="M12" s="29">
        <f>SUBTOTAL(9,M13:M19)</f>
        <v>0</v>
      </c>
      <c r="O12" s="16"/>
    </row>
    <row r="13" spans="1:15" ht="24.95" customHeight="1">
      <c r="A13" s="30" t="s">
        <v>19</v>
      </c>
      <c r="B13" s="31"/>
      <c r="C13" s="32"/>
      <c r="D13" s="33" t="s">
        <v>20</v>
      </c>
      <c r="E13" s="32"/>
      <c r="F13" s="34"/>
      <c r="G13" s="35"/>
      <c r="H13" s="36"/>
      <c r="I13" s="37"/>
      <c r="J13" s="38">
        <f>SUBTOTAL(9,J14:J14)</f>
        <v>6814.74</v>
      </c>
      <c r="K13" s="36"/>
      <c r="L13" s="37"/>
      <c r="M13" s="38">
        <f>SUBTOTAL(9,M14:M14)</f>
        <v>0</v>
      </c>
      <c r="O13" s="16"/>
    </row>
    <row r="14" spans="1:15" ht="24.95" customHeight="1">
      <c r="A14" s="39" t="s">
        <v>21</v>
      </c>
      <c r="B14" s="40" t="s">
        <v>22</v>
      </c>
      <c r="C14" s="41" t="s">
        <v>256</v>
      </c>
      <c r="D14" s="42" t="s">
        <v>265</v>
      </c>
      <c r="E14" s="41" t="s">
        <v>243</v>
      </c>
      <c r="F14" s="43">
        <v>6</v>
      </c>
      <c r="G14" s="44">
        <f>IF(C14="DER",0.35,$I$7)</f>
        <v>0.22800000000000001</v>
      </c>
      <c r="H14" s="45">
        <v>924.91</v>
      </c>
      <c r="I14" s="46">
        <f>ROUND(H14*(1+$G14),2)</f>
        <v>1135.79</v>
      </c>
      <c r="J14" s="47">
        <f>ROUND(ROUND($F14,2)*ROUND(I14,2),2)</f>
        <v>6814.74</v>
      </c>
      <c r="K14" s="48">
        <f>IF($M$6=0,0,L14/(1+$G14))</f>
        <v>0</v>
      </c>
      <c r="L14" s="49">
        <f>IF($M$6=0,0,ROUND(I14*(1-$M$6),2))</f>
        <v>0</v>
      </c>
      <c r="M14" s="50">
        <f>ROUND(ROUND($F14,2)*ROUND(L14,2),2)</f>
        <v>0</v>
      </c>
    </row>
    <row r="15" spans="1:15" ht="24.95" customHeight="1">
      <c r="A15" s="30" t="s">
        <v>23</v>
      </c>
      <c r="B15" s="31"/>
      <c r="C15" s="32"/>
      <c r="D15" s="33" t="s">
        <v>24</v>
      </c>
      <c r="E15" s="32"/>
      <c r="F15" s="34"/>
      <c r="G15" s="35"/>
      <c r="H15" s="36"/>
      <c r="I15" s="51"/>
      <c r="J15" s="38">
        <f>SUBTOTAL(9,J16:J17)</f>
        <v>16435.919999999998</v>
      </c>
      <c r="K15" s="36"/>
      <c r="L15" s="51"/>
      <c r="M15" s="38">
        <f>SUBTOTAL(9,M16:M17)</f>
        <v>0</v>
      </c>
    </row>
    <row r="16" spans="1:15" ht="24.95" customHeight="1">
      <c r="A16" s="39" t="s">
        <v>25</v>
      </c>
      <c r="B16" s="40" t="s">
        <v>26</v>
      </c>
      <c r="C16" s="41" t="s">
        <v>256</v>
      </c>
      <c r="D16" s="42" t="s">
        <v>264</v>
      </c>
      <c r="E16" s="41" t="s">
        <v>257</v>
      </c>
      <c r="F16" s="43">
        <v>6</v>
      </c>
      <c r="G16" s="44">
        <f t="shared" ref="G16:G17" si="0">IF(C16="DER",0.35,$I$7)</f>
        <v>0.22800000000000001</v>
      </c>
      <c r="H16" s="45">
        <v>981.38</v>
      </c>
      <c r="I16" s="46">
        <f t="shared" ref="I16:I17" si="1">ROUND(H16*(1+$G16),2)</f>
        <v>1205.1300000000001</v>
      </c>
      <c r="J16" s="47">
        <f t="shared" ref="J16:J17" si="2">ROUND(ROUND($F16,2)*ROUND(I16,2),2)</f>
        <v>7230.78</v>
      </c>
      <c r="K16" s="48">
        <f t="shared" ref="K16:K17" si="3">IF($M$6=0,0,L16/(1+$G16))</f>
        <v>0</v>
      </c>
      <c r="L16" s="49">
        <f t="shared" ref="L16:L17" si="4">IF($M$6=0,0,ROUND(I16*(1-$M$6),2))</f>
        <v>0</v>
      </c>
      <c r="M16" s="50">
        <f t="shared" ref="M16:M17" si="5">ROUND(ROUND($F16,2)*ROUND(L16,2),2)</f>
        <v>0</v>
      </c>
    </row>
    <row r="17" spans="1:13" ht="24.95" customHeight="1">
      <c r="A17" s="39" t="s">
        <v>27</v>
      </c>
      <c r="B17" s="40" t="s">
        <v>28</v>
      </c>
      <c r="C17" s="41" t="s">
        <v>256</v>
      </c>
      <c r="D17" s="42" t="s">
        <v>263</v>
      </c>
      <c r="E17" s="41" t="s">
        <v>257</v>
      </c>
      <c r="F17" s="43">
        <v>6</v>
      </c>
      <c r="G17" s="44">
        <f t="shared" si="0"/>
        <v>0.22800000000000001</v>
      </c>
      <c r="H17" s="45">
        <v>1249.3399999999999</v>
      </c>
      <c r="I17" s="46">
        <f t="shared" si="1"/>
        <v>1534.19</v>
      </c>
      <c r="J17" s="47">
        <f t="shared" si="2"/>
        <v>9205.14</v>
      </c>
      <c r="K17" s="48">
        <f t="shared" si="3"/>
        <v>0</v>
      </c>
      <c r="L17" s="49">
        <f t="shared" si="4"/>
        <v>0</v>
      </c>
      <c r="M17" s="50">
        <f t="shared" si="5"/>
        <v>0</v>
      </c>
    </row>
    <row r="18" spans="1:13" ht="24.95" customHeight="1">
      <c r="A18" s="30" t="s">
        <v>29</v>
      </c>
      <c r="B18" s="31"/>
      <c r="C18" s="32"/>
      <c r="D18" s="33" t="s">
        <v>30</v>
      </c>
      <c r="E18" s="32"/>
      <c r="F18" s="34"/>
      <c r="G18" s="35"/>
      <c r="H18" s="36"/>
      <c r="I18" s="51"/>
      <c r="J18" s="38">
        <f>SUBTOTAL(9,J19:J19)</f>
        <v>6900.44</v>
      </c>
      <c r="K18" s="36"/>
      <c r="L18" s="51"/>
      <c r="M18" s="38">
        <f>SUBTOTAL(9,M19:M19)</f>
        <v>0</v>
      </c>
    </row>
    <row r="19" spans="1:13" ht="24.95" customHeight="1">
      <c r="A19" s="39" t="s">
        <v>31</v>
      </c>
      <c r="B19" s="40" t="s">
        <v>32</v>
      </c>
      <c r="C19" s="41" t="s">
        <v>256</v>
      </c>
      <c r="D19" s="42" t="s">
        <v>266</v>
      </c>
      <c r="E19" s="41" t="s">
        <v>243</v>
      </c>
      <c r="F19" s="43">
        <v>3053.29</v>
      </c>
      <c r="G19" s="44">
        <f>IF(C19="DER",0.35,$I$7)</f>
        <v>0.22800000000000001</v>
      </c>
      <c r="H19" s="45">
        <v>1.84</v>
      </c>
      <c r="I19" s="46">
        <f>ROUND(H19*(1+$G19),2)</f>
        <v>2.2599999999999998</v>
      </c>
      <c r="J19" s="47">
        <f>ROUND(ROUND($F19,2)*ROUND(I19,2),2)</f>
        <v>6900.44</v>
      </c>
      <c r="K19" s="48">
        <f>IF($M$6=0,0,L19/(1+$G19))</f>
        <v>0</v>
      </c>
      <c r="L19" s="49">
        <f>IF($M$6=0,0,ROUND(I19*(1-$M$6),2))</f>
        <v>0</v>
      </c>
      <c r="M19" s="50">
        <f>ROUND(ROUND($F19,2)*ROUND(L19,2),2)</f>
        <v>0</v>
      </c>
    </row>
    <row r="20" spans="1:13" ht="24.95" customHeight="1">
      <c r="A20" s="52">
        <v>2</v>
      </c>
      <c r="B20" s="53"/>
      <c r="C20" s="54"/>
      <c r="D20" s="55" t="s">
        <v>33</v>
      </c>
      <c r="E20" s="54"/>
      <c r="F20" s="56"/>
      <c r="G20" s="57"/>
      <c r="H20" s="58"/>
      <c r="I20" s="59"/>
      <c r="J20" s="29">
        <f>SUBTOTAL(9,J21:J37)</f>
        <v>47029.74</v>
      </c>
      <c r="K20" s="58"/>
      <c r="L20" s="59"/>
      <c r="M20" s="29">
        <f>SUBTOTAL(9,M21:M37)</f>
        <v>0</v>
      </c>
    </row>
    <row r="21" spans="1:13" ht="24.95" customHeight="1">
      <c r="A21" s="30" t="s">
        <v>34</v>
      </c>
      <c r="B21" s="31"/>
      <c r="C21" s="32"/>
      <c r="D21" s="33" t="s">
        <v>35</v>
      </c>
      <c r="E21" s="32"/>
      <c r="F21" s="34"/>
      <c r="G21" s="35"/>
      <c r="H21" s="36"/>
      <c r="I21" s="51"/>
      <c r="J21" s="38">
        <f>SUBTOTAL(9,J22:J24)</f>
        <v>11092.25</v>
      </c>
      <c r="K21" s="36"/>
      <c r="L21" s="51"/>
      <c r="M21" s="38">
        <f>SUBTOTAL(9,M22:M24)</f>
        <v>0</v>
      </c>
    </row>
    <row r="22" spans="1:13" ht="24.95" customHeight="1">
      <c r="A22" s="39" t="s">
        <v>36</v>
      </c>
      <c r="B22" s="40" t="s">
        <v>37</v>
      </c>
      <c r="C22" s="41" t="s">
        <v>258</v>
      </c>
      <c r="D22" s="42" t="s">
        <v>300</v>
      </c>
      <c r="E22" s="41" t="s">
        <v>297</v>
      </c>
      <c r="F22" s="43">
        <v>1482.43</v>
      </c>
      <c r="G22" s="44">
        <f t="shared" ref="G22:G24" si="6">IF(C22="DER",0.35,$I$7)</f>
        <v>0.35</v>
      </c>
      <c r="H22" s="45">
        <v>1.2814814814814814</v>
      </c>
      <c r="I22" s="46">
        <f t="shared" ref="I22:I24" si="7">ROUND(H22*(1+$G22),2)</f>
        <v>1.73</v>
      </c>
      <c r="J22" s="47">
        <f t="shared" ref="J22:J24" si="8">ROUND(ROUND($F22,2)*ROUND(I22,2),2)</f>
        <v>2564.6</v>
      </c>
      <c r="K22" s="48">
        <f t="shared" ref="K22:K24" si="9">IF($M$6=0,0,L22/(1+$G22))</f>
        <v>0</v>
      </c>
      <c r="L22" s="49">
        <f t="shared" ref="L22:L24" si="10">IF($M$6=0,0,ROUND(I22*(1-$M$6),2))</f>
        <v>0</v>
      </c>
      <c r="M22" s="50">
        <f t="shared" ref="M22:M24" si="11">ROUND(ROUND($F22,2)*ROUND(L22,2),2)</f>
        <v>0</v>
      </c>
    </row>
    <row r="23" spans="1:13" ht="24.95" customHeight="1">
      <c r="A23" s="39" t="s">
        <v>38</v>
      </c>
      <c r="B23" s="40" t="s">
        <v>39</v>
      </c>
      <c r="C23" s="41" t="s">
        <v>258</v>
      </c>
      <c r="D23" s="42" t="s">
        <v>302</v>
      </c>
      <c r="E23" s="41" t="s">
        <v>298</v>
      </c>
      <c r="F23" s="43">
        <v>296.49</v>
      </c>
      <c r="G23" s="44">
        <f t="shared" si="6"/>
        <v>0.35</v>
      </c>
      <c r="H23" s="45">
        <v>3.7407407407407405</v>
      </c>
      <c r="I23" s="46">
        <f t="shared" si="7"/>
        <v>5.05</v>
      </c>
      <c r="J23" s="47">
        <f t="shared" si="8"/>
        <v>1497.27</v>
      </c>
      <c r="K23" s="48">
        <f t="shared" si="9"/>
        <v>0</v>
      </c>
      <c r="L23" s="49">
        <f t="shared" si="10"/>
        <v>0</v>
      </c>
      <c r="M23" s="50">
        <f t="shared" si="11"/>
        <v>0</v>
      </c>
    </row>
    <row r="24" spans="1:13" ht="24.95" customHeight="1">
      <c r="A24" s="39" t="s">
        <v>40</v>
      </c>
      <c r="B24" s="40" t="s">
        <v>41</v>
      </c>
      <c r="C24" s="41" t="s">
        <v>256</v>
      </c>
      <c r="D24" s="42" t="s">
        <v>272</v>
      </c>
      <c r="E24" s="41" t="s">
        <v>255</v>
      </c>
      <c r="F24" s="43">
        <v>3083.5</v>
      </c>
      <c r="G24" s="44">
        <f t="shared" si="6"/>
        <v>0.22800000000000001</v>
      </c>
      <c r="H24" s="45">
        <v>1.86</v>
      </c>
      <c r="I24" s="46">
        <f t="shared" si="7"/>
        <v>2.2799999999999998</v>
      </c>
      <c r="J24" s="47">
        <f t="shared" si="8"/>
        <v>7030.38</v>
      </c>
      <c r="K24" s="48">
        <f t="shared" si="9"/>
        <v>0</v>
      </c>
      <c r="L24" s="49">
        <f t="shared" si="10"/>
        <v>0</v>
      </c>
      <c r="M24" s="50">
        <f t="shared" si="11"/>
        <v>0</v>
      </c>
    </row>
    <row r="25" spans="1:13" ht="24.95" customHeight="1">
      <c r="A25" s="30" t="s">
        <v>42</v>
      </c>
      <c r="B25" s="31"/>
      <c r="C25" s="32"/>
      <c r="D25" s="33" t="s">
        <v>43</v>
      </c>
      <c r="E25" s="32"/>
      <c r="F25" s="34"/>
      <c r="G25" s="35"/>
      <c r="H25" s="36"/>
      <c r="I25" s="51"/>
      <c r="J25" s="38">
        <f>SUBTOTAL(9,J26:J27)</f>
        <v>6708.84</v>
      </c>
      <c r="K25" s="36"/>
      <c r="L25" s="51"/>
      <c r="M25" s="38">
        <f>SUBTOTAL(9,M26:M27)</f>
        <v>0</v>
      </c>
    </row>
    <row r="26" spans="1:13" ht="24.95" customHeight="1">
      <c r="A26" s="39" t="s">
        <v>44</v>
      </c>
      <c r="B26" s="40" t="s">
        <v>45</v>
      </c>
      <c r="C26" s="41" t="s">
        <v>258</v>
      </c>
      <c r="D26" s="42" t="s">
        <v>301</v>
      </c>
      <c r="E26" s="41" t="s">
        <v>298</v>
      </c>
      <c r="F26" s="43">
        <v>184.4</v>
      </c>
      <c r="G26" s="44">
        <f t="shared" ref="G26:G27" si="12">IF(C26="DER",0.35,$I$7)</f>
        <v>0.35</v>
      </c>
      <c r="H26" s="45">
        <v>9.3851851851851844</v>
      </c>
      <c r="I26" s="46">
        <f t="shared" ref="I26:I27" si="13">ROUND(H26*(1+$G26),2)</f>
        <v>12.67</v>
      </c>
      <c r="J26" s="47">
        <f t="shared" ref="J26:J27" si="14">ROUND(ROUND($F26,2)*ROUND(I26,2),2)</f>
        <v>2336.35</v>
      </c>
      <c r="K26" s="48">
        <f t="shared" ref="K26:K27" si="15">IF($M$6=0,0,L26/(1+$G26))</f>
        <v>0</v>
      </c>
      <c r="L26" s="49">
        <f t="shared" ref="L26:L27" si="16">IF($M$6=0,0,ROUND(I26*(1-$M$6),2))</f>
        <v>0</v>
      </c>
      <c r="M26" s="50">
        <f t="shared" ref="M26:M27" si="17">ROUND(ROUND($F26,2)*ROUND(L26,2),2)</f>
        <v>0</v>
      </c>
    </row>
    <row r="27" spans="1:13" ht="24.95" customHeight="1">
      <c r="A27" s="39" t="s">
        <v>46</v>
      </c>
      <c r="B27" s="40" t="s">
        <v>41</v>
      </c>
      <c r="C27" s="41" t="s">
        <v>256</v>
      </c>
      <c r="D27" s="42" t="s">
        <v>272</v>
      </c>
      <c r="E27" s="41" t="s">
        <v>255</v>
      </c>
      <c r="F27" s="43">
        <v>1917.76</v>
      </c>
      <c r="G27" s="44">
        <f t="shared" si="12"/>
        <v>0.22800000000000001</v>
      </c>
      <c r="H27" s="45">
        <v>1.86</v>
      </c>
      <c r="I27" s="46">
        <f t="shared" si="13"/>
        <v>2.2799999999999998</v>
      </c>
      <c r="J27" s="47">
        <f t="shared" si="14"/>
        <v>4372.49</v>
      </c>
      <c r="K27" s="48">
        <f t="shared" si="15"/>
        <v>0</v>
      </c>
      <c r="L27" s="49">
        <f t="shared" si="16"/>
        <v>0</v>
      </c>
      <c r="M27" s="50">
        <f t="shared" si="17"/>
        <v>0</v>
      </c>
    </row>
    <row r="28" spans="1:13" ht="24.95" customHeight="1">
      <c r="A28" s="30" t="s">
        <v>47</v>
      </c>
      <c r="B28" s="31"/>
      <c r="C28" s="32"/>
      <c r="D28" s="33" t="s">
        <v>48</v>
      </c>
      <c r="E28" s="32"/>
      <c r="F28" s="34"/>
      <c r="G28" s="35"/>
      <c r="H28" s="36"/>
      <c r="I28" s="51"/>
      <c r="J28" s="38">
        <f>SUBTOTAL(9,J29:J31)</f>
        <v>5044.09</v>
      </c>
      <c r="K28" s="36"/>
      <c r="L28" s="51"/>
      <c r="M28" s="38">
        <f>SUBTOTAL(9,M29:M31)</f>
        <v>0</v>
      </c>
    </row>
    <row r="29" spans="1:13" ht="24.95" customHeight="1">
      <c r="A29" s="39" t="s">
        <v>49</v>
      </c>
      <c r="B29" s="40" t="s">
        <v>50</v>
      </c>
      <c r="C29" s="41" t="s">
        <v>256</v>
      </c>
      <c r="D29" s="42" t="s">
        <v>268</v>
      </c>
      <c r="E29" s="41" t="s">
        <v>244</v>
      </c>
      <c r="F29" s="43">
        <v>8.6</v>
      </c>
      <c r="G29" s="44">
        <f t="shared" ref="G29:G31" si="18">IF(C29="DER",0.35,$I$7)</f>
        <v>0.22800000000000001</v>
      </c>
      <c r="H29" s="45">
        <v>454.2</v>
      </c>
      <c r="I29" s="46">
        <f t="shared" ref="I29:I31" si="19">ROUND(H29*(1+$G29),2)</f>
        <v>557.76</v>
      </c>
      <c r="J29" s="47">
        <f t="shared" ref="J29:J31" si="20">ROUND(ROUND($F29,2)*ROUND(I29,2),2)</f>
        <v>4796.74</v>
      </c>
      <c r="K29" s="48">
        <f t="shared" ref="K29:K31" si="21">IF($M$6=0,0,L29/(1+$G29))</f>
        <v>0</v>
      </c>
      <c r="L29" s="49">
        <f t="shared" ref="L29:L31" si="22">IF($M$6=0,0,ROUND(I29*(1-$M$6),2))</f>
        <v>0</v>
      </c>
      <c r="M29" s="50">
        <f t="shared" ref="M29:M31" si="23">ROUND(ROUND($F29,2)*ROUND(L29,2),2)</f>
        <v>0</v>
      </c>
    </row>
    <row r="30" spans="1:13" ht="24.95" customHeight="1">
      <c r="A30" s="39" t="s">
        <v>51</v>
      </c>
      <c r="B30" s="40" t="s">
        <v>39</v>
      </c>
      <c r="C30" s="41" t="s">
        <v>258</v>
      </c>
      <c r="D30" s="42" t="s">
        <v>302</v>
      </c>
      <c r="E30" s="41" t="s">
        <v>298</v>
      </c>
      <c r="F30" s="43">
        <v>8.6</v>
      </c>
      <c r="G30" s="44">
        <f t="shared" si="18"/>
        <v>0.35</v>
      </c>
      <c r="H30" s="45">
        <v>3.7407407407407405</v>
      </c>
      <c r="I30" s="46">
        <f t="shared" si="19"/>
        <v>5.05</v>
      </c>
      <c r="J30" s="47">
        <f t="shared" si="20"/>
        <v>43.43</v>
      </c>
      <c r="K30" s="48">
        <f t="shared" si="21"/>
        <v>0</v>
      </c>
      <c r="L30" s="49">
        <f t="shared" si="22"/>
        <v>0</v>
      </c>
      <c r="M30" s="50">
        <f t="shared" si="23"/>
        <v>0</v>
      </c>
    </row>
    <row r="31" spans="1:13" ht="24.95" customHeight="1">
      <c r="A31" s="39" t="s">
        <v>52</v>
      </c>
      <c r="B31" s="40" t="s">
        <v>41</v>
      </c>
      <c r="C31" s="41" t="s">
        <v>256</v>
      </c>
      <c r="D31" s="42" t="s">
        <v>272</v>
      </c>
      <c r="E31" s="41" t="s">
        <v>255</v>
      </c>
      <c r="F31" s="43">
        <v>89.44</v>
      </c>
      <c r="G31" s="44">
        <f t="shared" si="18"/>
        <v>0.22800000000000001</v>
      </c>
      <c r="H31" s="45">
        <v>1.86</v>
      </c>
      <c r="I31" s="46">
        <f t="shared" si="19"/>
        <v>2.2799999999999998</v>
      </c>
      <c r="J31" s="47">
        <f t="shared" si="20"/>
        <v>203.92</v>
      </c>
      <c r="K31" s="48">
        <f t="shared" si="21"/>
        <v>0</v>
      </c>
      <c r="L31" s="49">
        <f t="shared" si="22"/>
        <v>0</v>
      </c>
      <c r="M31" s="50">
        <f t="shared" si="23"/>
        <v>0</v>
      </c>
    </row>
    <row r="32" spans="1:13" ht="24.95" customHeight="1">
      <c r="A32" s="30" t="s">
        <v>53</v>
      </c>
      <c r="B32" s="31"/>
      <c r="C32" s="32"/>
      <c r="D32" s="33" t="s">
        <v>54</v>
      </c>
      <c r="E32" s="32"/>
      <c r="F32" s="34"/>
      <c r="G32" s="35"/>
      <c r="H32" s="36"/>
      <c r="I32" s="51"/>
      <c r="J32" s="38">
        <f>SUBTOTAL(9,J33:J34)</f>
        <v>1807.41</v>
      </c>
      <c r="K32" s="36"/>
      <c r="L32" s="51"/>
      <c r="M32" s="38">
        <f>SUBTOTAL(9,M33:M34)</f>
        <v>0</v>
      </c>
    </row>
    <row r="33" spans="1:13" ht="24.95" customHeight="1">
      <c r="A33" s="39" t="s">
        <v>55</v>
      </c>
      <c r="B33" s="40" t="s">
        <v>56</v>
      </c>
      <c r="C33" s="41" t="s">
        <v>258</v>
      </c>
      <c r="D33" s="42" t="s">
        <v>299</v>
      </c>
      <c r="E33" s="41" t="s">
        <v>298</v>
      </c>
      <c r="F33" s="43">
        <v>22.43</v>
      </c>
      <c r="G33" s="44">
        <f t="shared" ref="G33:G34" si="24">IF(C33="DER",0.35,$I$7)</f>
        <v>0.35</v>
      </c>
      <c r="H33" s="45">
        <v>55.948148148148142</v>
      </c>
      <c r="I33" s="46">
        <f t="shared" ref="I33:I34" si="25">ROUND(H33*(1+$G33),2)</f>
        <v>75.53</v>
      </c>
      <c r="J33" s="47">
        <f t="shared" ref="J33:J34" si="26">ROUND(ROUND($F33,2)*ROUND(I33,2),2)</f>
        <v>1694.14</v>
      </c>
      <c r="K33" s="48">
        <f t="shared" ref="K33:K34" si="27">IF($M$6=0,0,L33/(1+$G33))</f>
        <v>0</v>
      </c>
      <c r="L33" s="49">
        <f t="shared" ref="L33:L34" si="28">IF($M$6=0,0,ROUND(I33*(1-$M$6),2))</f>
        <v>0</v>
      </c>
      <c r="M33" s="50">
        <f t="shared" ref="M33:M34" si="29">ROUND(ROUND($F33,2)*ROUND(L33,2),2)</f>
        <v>0</v>
      </c>
    </row>
    <row r="34" spans="1:13" ht="24.95" customHeight="1">
      <c r="A34" s="39" t="s">
        <v>57</v>
      </c>
      <c r="B34" s="40" t="s">
        <v>39</v>
      </c>
      <c r="C34" s="41" t="s">
        <v>258</v>
      </c>
      <c r="D34" s="42" t="s">
        <v>302</v>
      </c>
      <c r="E34" s="41" t="s">
        <v>298</v>
      </c>
      <c r="F34" s="43">
        <v>22.43</v>
      </c>
      <c r="G34" s="44">
        <f t="shared" si="24"/>
        <v>0.35</v>
      </c>
      <c r="H34" s="45">
        <v>3.7407407407407405</v>
      </c>
      <c r="I34" s="46">
        <f t="shared" si="25"/>
        <v>5.05</v>
      </c>
      <c r="J34" s="47">
        <f t="shared" si="26"/>
        <v>113.27</v>
      </c>
      <c r="K34" s="48">
        <f t="shared" si="27"/>
        <v>0</v>
      </c>
      <c r="L34" s="49">
        <f t="shared" si="28"/>
        <v>0</v>
      </c>
      <c r="M34" s="50">
        <f t="shared" si="29"/>
        <v>0</v>
      </c>
    </row>
    <row r="35" spans="1:13" ht="24.95" customHeight="1">
      <c r="A35" s="30" t="s">
        <v>58</v>
      </c>
      <c r="B35" s="31"/>
      <c r="C35" s="32"/>
      <c r="D35" s="33" t="s">
        <v>59</v>
      </c>
      <c r="E35" s="32"/>
      <c r="F35" s="34"/>
      <c r="G35" s="35"/>
      <c r="H35" s="36"/>
      <c r="I35" s="51"/>
      <c r="J35" s="38">
        <f>SUBTOTAL(9,J36:J37)</f>
        <v>22377.15</v>
      </c>
      <c r="K35" s="36"/>
      <c r="L35" s="51"/>
      <c r="M35" s="38">
        <f>SUBTOTAL(9,M36:M37)</f>
        <v>0</v>
      </c>
    </row>
    <row r="36" spans="1:13" ht="24.95" customHeight="1">
      <c r="A36" s="39" t="s">
        <v>60</v>
      </c>
      <c r="B36" s="40" t="s">
        <v>61</v>
      </c>
      <c r="C36" s="41" t="s">
        <v>258</v>
      </c>
      <c r="D36" s="42" t="s">
        <v>310</v>
      </c>
      <c r="E36" s="41" t="s">
        <v>298</v>
      </c>
      <c r="F36" s="43">
        <v>189.87</v>
      </c>
      <c r="G36" s="44">
        <f t="shared" ref="G36:G37" si="30">IF(C36="DER",0.35,$I$7)</f>
        <v>0.35</v>
      </c>
      <c r="H36" s="45">
        <v>87.074074074074062</v>
      </c>
      <c r="I36" s="46">
        <f t="shared" ref="I36:I37" si="31">ROUND(H36*(1+$G36),2)</f>
        <v>117.55</v>
      </c>
      <c r="J36" s="47">
        <f t="shared" ref="J36:J37" si="32">ROUND(ROUND($F36,2)*ROUND(I36,2),2)</f>
        <v>22319.22</v>
      </c>
      <c r="K36" s="48">
        <f t="shared" ref="K36:K37" si="33">IF($M$6=0,0,L36/(1+$G36))</f>
        <v>0</v>
      </c>
      <c r="L36" s="49">
        <f t="shared" ref="L36:L37" si="34">IF($M$6=0,0,ROUND(I36*(1-$M$6),2))</f>
        <v>0</v>
      </c>
      <c r="M36" s="50">
        <f t="shared" ref="M36:M37" si="35">ROUND(ROUND($F36,2)*ROUND(L36,2),2)</f>
        <v>0</v>
      </c>
    </row>
    <row r="37" spans="1:13" ht="24.95" customHeight="1">
      <c r="A37" s="39" t="s">
        <v>62</v>
      </c>
      <c r="B37" s="40" t="s">
        <v>63</v>
      </c>
      <c r="C37" s="41" t="s">
        <v>258</v>
      </c>
      <c r="D37" s="42" t="s">
        <v>311</v>
      </c>
      <c r="E37" s="41" t="s">
        <v>298</v>
      </c>
      <c r="F37" s="43">
        <v>13.41</v>
      </c>
      <c r="G37" s="44">
        <f t="shared" si="30"/>
        <v>0.35</v>
      </c>
      <c r="H37" s="45">
        <v>3.2</v>
      </c>
      <c r="I37" s="46">
        <f t="shared" si="31"/>
        <v>4.32</v>
      </c>
      <c r="J37" s="47">
        <f t="shared" si="32"/>
        <v>57.93</v>
      </c>
      <c r="K37" s="48">
        <f t="shared" si="33"/>
        <v>0</v>
      </c>
      <c r="L37" s="49">
        <f t="shared" si="34"/>
        <v>0</v>
      </c>
      <c r="M37" s="50">
        <f t="shared" si="35"/>
        <v>0</v>
      </c>
    </row>
    <row r="38" spans="1:13" ht="24.95" customHeight="1">
      <c r="A38" s="52">
        <v>3</v>
      </c>
      <c r="B38" s="53"/>
      <c r="C38" s="54"/>
      <c r="D38" s="55" t="s">
        <v>64</v>
      </c>
      <c r="E38" s="54"/>
      <c r="F38" s="56"/>
      <c r="G38" s="57"/>
      <c r="H38" s="58"/>
      <c r="I38" s="59"/>
      <c r="J38" s="29">
        <f>SUBTOTAL(9,J39:J48)</f>
        <v>110230.85</v>
      </c>
      <c r="K38" s="58"/>
      <c r="L38" s="59"/>
      <c r="M38" s="29">
        <f>SUBTOTAL(9,M39:M48)</f>
        <v>0</v>
      </c>
    </row>
    <row r="39" spans="1:13" ht="24.95" customHeight="1">
      <c r="A39" s="30" t="s">
        <v>65</v>
      </c>
      <c r="B39" s="31"/>
      <c r="C39" s="32"/>
      <c r="D39" s="33" t="s">
        <v>66</v>
      </c>
      <c r="E39" s="32"/>
      <c r="F39" s="34"/>
      <c r="G39" s="35"/>
      <c r="H39" s="36"/>
      <c r="I39" s="51"/>
      <c r="J39" s="38">
        <f>SUBTOTAL(9,J40:J41)</f>
        <v>37452.21</v>
      </c>
      <c r="K39" s="36"/>
      <c r="L39" s="51"/>
      <c r="M39" s="38">
        <f>SUBTOTAL(9,M40:M41)</f>
        <v>0</v>
      </c>
    </row>
    <row r="40" spans="1:13" ht="24.95" customHeight="1">
      <c r="A40" s="39" t="s">
        <v>67</v>
      </c>
      <c r="B40" s="40" t="s">
        <v>45</v>
      </c>
      <c r="C40" s="41" t="s">
        <v>258</v>
      </c>
      <c r="D40" s="42" t="s">
        <v>301</v>
      </c>
      <c r="E40" s="41" t="s">
        <v>298</v>
      </c>
      <c r="F40" s="43">
        <v>1405.6000000000001</v>
      </c>
      <c r="G40" s="44">
        <f t="shared" ref="G40:G41" si="36">IF(C40="DER",0.35,$I$7)</f>
        <v>0.35</v>
      </c>
      <c r="H40" s="45">
        <v>9.3851851851851844</v>
      </c>
      <c r="I40" s="46">
        <f t="shared" ref="I40:I41" si="37">ROUND(H40*(1+$G40),2)</f>
        <v>12.67</v>
      </c>
      <c r="J40" s="47">
        <f t="shared" ref="J40:J41" si="38">ROUND(ROUND($F40,2)*ROUND(I40,2),2)</f>
        <v>17808.95</v>
      </c>
      <c r="K40" s="48">
        <f t="shared" ref="K40:K41" si="39">IF($M$6=0,0,L40/(1+$G40))</f>
        <v>0</v>
      </c>
      <c r="L40" s="49">
        <f t="shared" ref="L40:L41" si="40">IF($M$6=0,0,ROUND(I40*(1-$M$6),2))</f>
        <v>0</v>
      </c>
      <c r="M40" s="50">
        <f t="shared" ref="M40:M41" si="41">ROUND(ROUND($F40,2)*ROUND(L40,2),2)</f>
        <v>0</v>
      </c>
    </row>
    <row r="41" spans="1:13" ht="24.95" customHeight="1">
      <c r="A41" s="39" t="s">
        <v>68</v>
      </c>
      <c r="B41" s="40" t="s">
        <v>69</v>
      </c>
      <c r="C41" s="41" t="s">
        <v>256</v>
      </c>
      <c r="D41" s="42" t="s">
        <v>271</v>
      </c>
      <c r="E41" s="41" t="s">
        <v>244</v>
      </c>
      <c r="F41" s="43">
        <v>1827.28</v>
      </c>
      <c r="G41" s="44">
        <f t="shared" si="36"/>
        <v>0.22800000000000001</v>
      </c>
      <c r="H41" s="45">
        <v>8.75</v>
      </c>
      <c r="I41" s="46">
        <f t="shared" si="37"/>
        <v>10.75</v>
      </c>
      <c r="J41" s="47">
        <f t="shared" si="38"/>
        <v>19643.259999999998</v>
      </c>
      <c r="K41" s="48">
        <f t="shared" si="39"/>
        <v>0</v>
      </c>
      <c r="L41" s="49">
        <f t="shared" si="40"/>
        <v>0</v>
      </c>
      <c r="M41" s="50">
        <f t="shared" si="41"/>
        <v>0</v>
      </c>
    </row>
    <row r="42" spans="1:13" ht="24.95" customHeight="1">
      <c r="A42" s="30" t="s">
        <v>70</v>
      </c>
      <c r="B42" s="31"/>
      <c r="C42" s="32"/>
      <c r="D42" s="33" t="s">
        <v>71</v>
      </c>
      <c r="E42" s="32"/>
      <c r="F42" s="34"/>
      <c r="G42" s="35"/>
      <c r="H42" s="36"/>
      <c r="I42" s="51"/>
      <c r="J42" s="38">
        <f>SUBTOTAL(9,J43:J43)</f>
        <v>28572.86</v>
      </c>
      <c r="K42" s="36"/>
      <c r="L42" s="51"/>
      <c r="M42" s="38">
        <f>SUBTOTAL(9,M43:M43)</f>
        <v>0</v>
      </c>
    </row>
    <row r="43" spans="1:13" ht="24.95" customHeight="1">
      <c r="A43" s="39" t="s">
        <v>72</v>
      </c>
      <c r="B43" s="40" t="s">
        <v>73</v>
      </c>
      <c r="C43" s="41" t="s">
        <v>256</v>
      </c>
      <c r="D43" s="42" t="s">
        <v>276</v>
      </c>
      <c r="E43" s="41" t="s">
        <v>243</v>
      </c>
      <c r="F43" s="43">
        <v>223.82</v>
      </c>
      <c r="G43" s="44">
        <f>IF(C43="DER",0.35,$I$7)</f>
        <v>0.22800000000000001</v>
      </c>
      <c r="H43" s="45">
        <v>103.96</v>
      </c>
      <c r="I43" s="46">
        <f>ROUND(H43*(1+$G43),2)</f>
        <v>127.66</v>
      </c>
      <c r="J43" s="47">
        <f>ROUND(ROUND($F43,2)*ROUND(I43,2),2)</f>
        <v>28572.86</v>
      </c>
      <c r="K43" s="48">
        <f>IF($M$6=0,0,L43/(1+$G43))</f>
        <v>0</v>
      </c>
      <c r="L43" s="49">
        <f>IF($M$6=0,0,ROUND(I43*(1-$M$6),2))</f>
        <v>0</v>
      </c>
      <c r="M43" s="50">
        <f>ROUND(ROUND($F43,2)*ROUND(L43,2),2)</f>
        <v>0</v>
      </c>
    </row>
    <row r="44" spans="1:13" ht="24.95" customHeight="1">
      <c r="A44" s="30" t="s">
        <v>74</v>
      </c>
      <c r="B44" s="31"/>
      <c r="C44" s="32"/>
      <c r="D44" s="33" t="s">
        <v>75</v>
      </c>
      <c r="E44" s="32"/>
      <c r="F44" s="34"/>
      <c r="G44" s="35"/>
      <c r="H44" s="36"/>
      <c r="I44" s="51"/>
      <c r="J44" s="38">
        <f>SUBTOTAL(9,J45:J48)</f>
        <v>44205.78</v>
      </c>
      <c r="K44" s="36"/>
      <c r="L44" s="51"/>
      <c r="M44" s="38">
        <f>SUBTOTAL(9,M45:M48)</f>
        <v>0</v>
      </c>
    </row>
    <row r="45" spans="1:13" ht="24.95" customHeight="1">
      <c r="A45" s="39" t="s">
        <v>76</v>
      </c>
      <c r="B45" s="60" t="s">
        <v>45</v>
      </c>
      <c r="C45" s="41" t="s">
        <v>258</v>
      </c>
      <c r="D45" s="42" t="s">
        <v>301</v>
      </c>
      <c r="E45" s="41" t="s">
        <v>298</v>
      </c>
      <c r="F45" s="61">
        <v>1144.4999999999998</v>
      </c>
      <c r="G45" s="44">
        <f t="shared" ref="G45:G48" si="42">IF(C45="DER",0.35,$I$7)</f>
        <v>0.35</v>
      </c>
      <c r="H45" s="45">
        <v>9.3851851851851844</v>
      </c>
      <c r="I45" s="46">
        <f t="shared" ref="I45:I48" si="43">ROUND(H45*(1+$G45),2)</f>
        <v>12.67</v>
      </c>
      <c r="J45" s="47">
        <f t="shared" ref="J45:J48" si="44">ROUND(ROUND($F45,2)*ROUND(I45,2),2)</f>
        <v>14500.82</v>
      </c>
      <c r="K45" s="48">
        <f t="shared" ref="K45:K48" si="45">IF($M$6=0,0,L45/(1+$G45))</f>
        <v>0</v>
      </c>
      <c r="L45" s="49">
        <f t="shared" ref="L45:L48" si="46">IF($M$6=0,0,ROUND(I45*(1-$M$6),2))</f>
        <v>0</v>
      </c>
      <c r="M45" s="50">
        <f t="shared" ref="M45:M48" si="47">ROUND(ROUND($F45,2)*ROUND(L45,2),2)</f>
        <v>0</v>
      </c>
    </row>
    <row r="46" spans="1:13" ht="24.95" customHeight="1">
      <c r="A46" s="39" t="s">
        <v>77</v>
      </c>
      <c r="B46" s="40" t="s">
        <v>69</v>
      </c>
      <c r="C46" s="41" t="s">
        <v>256</v>
      </c>
      <c r="D46" s="42" t="s">
        <v>271</v>
      </c>
      <c r="E46" s="41" t="s">
        <v>244</v>
      </c>
      <c r="F46" s="43">
        <v>1487.85</v>
      </c>
      <c r="G46" s="44">
        <f t="shared" si="42"/>
        <v>0.22800000000000001</v>
      </c>
      <c r="H46" s="45">
        <v>8.75</v>
      </c>
      <c r="I46" s="46">
        <f t="shared" si="43"/>
        <v>10.75</v>
      </c>
      <c r="J46" s="47">
        <f t="shared" si="44"/>
        <v>15994.39</v>
      </c>
      <c r="K46" s="48">
        <f t="shared" si="45"/>
        <v>0</v>
      </c>
      <c r="L46" s="49">
        <f t="shared" si="46"/>
        <v>0</v>
      </c>
      <c r="M46" s="50">
        <f t="shared" si="47"/>
        <v>0</v>
      </c>
    </row>
    <row r="47" spans="1:13" ht="24.95" customHeight="1">
      <c r="A47" s="39" t="s">
        <v>78</v>
      </c>
      <c r="B47" s="60" t="s">
        <v>79</v>
      </c>
      <c r="C47" s="41" t="s">
        <v>258</v>
      </c>
      <c r="D47" s="42" t="s">
        <v>304</v>
      </c>
      <c r="E47" s="41" t="s">
        <v>298</v>
      </c>
      <c r="F47" s="61">
        <v>1144.4999999999998</v>
      </c>
      <c r="G47" s="44">
        <f t="shared" si="42"/>
        <v>0.35</v>
      </c>
      <c r="H47" s="45">
        <v>4.8666666666666663</v>
      </c>
      <c r="I47" s="46">
        <f t="shared" si="43"/>
        <v>6.57</v>
      </c>
      <c r="J47" s="47">
        <f t="shared" si="44"/>
        <v>7519.37</v>
      </c>
      <c r="K47" s="48">
        <f t="shared" si="45"/>
        <v>0</v>
      </c>
      <c r="L47" s="49">
        <f t="shared" si="46"/>
        <v>0</v>
      </c>
      <c r="M47" s="50">
        <f t="shared" si="47"/>
        <v>0</v>
      </c>
    </row>
    <row r="48" spans="1:13" ht="24.95" customHeight="1">
      <c r="A48" s="39" t="s">
        <v>80</v>
      </c>
      <c r="B48" s="60" t="s">
        <v>41</v>
      </c>
      <c r="C48" s="41" t="s">
        <v>256</v>
      </c>
      <c r="D48" s="42" t="s">
        <v>272</v>
      </c>
      <c r="E48" s="41" t="s">
        <v>255</v>
      </c>
      <c r="F48" s="61">
        <v>2715.44</v>
      </c>
      <c r="G48" s="44">
        <f t="shared" si="42"/>
        <v>0.22800000000000001</v>
      </c>
      <c r="H48" s="45">
        <v>1.86</v>
      </c>
      <c r="I48" s="46">
        <f t="shared" si="43"/>
        <v>2.2799999999999998</v>
      </c>
      <c r="J48" s="47">
        <f t="shared" si="44"/>
        <v>6191.2</v>
      </c>
      <c r="K48" s="48">
        <f t="shared" si="45"/>
        <v>0</v>
      </c>
      <c r="L48" s="49">
        <f t="shared" si="46"/>
        <v>0</v>
      </c>
      <c r="M48" s="50">
        <f t="shared" si="47"/>
        <v>0</v>
      </c>
    </row>
    <row r="49" spans="1:13" ht="24.95" customHeight="1">
      <c r="A49" s="52">
        <v>4</v>
      </c>
      <c r="B49" s="53"/>
      <c r="C49" s="54"/>
      <c r="D49" s="55" t="s">
        <v>81</v>
      </c>
      <c r="E49" s="54"/>
      <c r="F49" s="56"/>
      <c r="G49" s="57"/>
      <c r="H49" s="58"/>
      <c r="I49" s="59"/>
      <c r="J49" s="29">
        <f>SUBTOTAL(9,J50:J59)</f>
        <v>678432.09</v>
      </c>
      <c r="K49" s="58"/>
      <c r="L49" s="59"/>
      <c r="M49" s="29">
        <f>SUBTOTAL(9,M50:M59)</f>
        <v>0</v>
      </c>
    </row>
    <row r="50" spans="1:13" ht="24.95" customHeight="1">
      <c r="A50" s="30" t="s">
        <v>82</v>
      </c>
      <c r="B50" s="31"/>
      <c r="C50" s="32"/>
      <c r="D50" s="33" t="s">
        <v>83</v>
      </c>
      <c r="E50" s="32"/>
      <c r="F50" s="34"/>
      <c r="G50" s="35"/>
      <c r="H50" s="36"/>
      <c r="I50" s="51"/>
      <c r="J50" s="38">
        <f>SUBTOTAL(9,J51:J52)</f>
        <v>9627.08</v>
      </c>
      <c r="K50" s="36"/>
      <c r="L50" s="51"/>
      <c r="M50" s="38">
        <f>SUBTOTAL(9,M51:M52)</f>
        <v>0</v>
      </c>
    </row>
    <row r="51" spans="1:13" ht="24.95" customHeight="1">
      <c r="A51" s="39" t="s">
        <v>84</v>
      </c>
      <c r="B51" s="40" t="s">
        <v>85</v>
      </c>
      <c r="C51" s="41" t="s">
        <v>258</v>
      </c>
      <c r="D51" s="42" t="s">
        <v>303</v>
      </c>
      <c r="E51" s="41" t="s">
        <v>298</v>
      </c>
      <c r="F51" s="43">
        <v>154.30000000000001</v>
      </c>
      <c r="G51" s="44">
        <f t="shared" ref="G51:G52" si="48">IF(C51="DER",0.35,$I$7)</f>
        <v>0.35</v>
      </c>
      <c r="H51" s="45">
        <v>28.651851851851848</v>
      </c>
      <c r="I51" s="46">
        <f t="shared" ref="I51:I52" si="49">ROUND(H51*(1+$G51),2)</f>
        <v>38.68</v>
      </c>
      <c r="J51" s="47">
        <f t="shared" ref="J51:J52" si="50">ROUND(ROUND($F51,2)*ROUND(I51,2),2)</f>
        <v>5968.32</v>
      </c>
      <c r="K51" s="48">
        <f t="shared" ref="K51:K52" si="51">IF($M$6=0,0,L51/(1+$G51))</f>
        <v>0</v>
      </c>
      <c r="L51" s="49">
        <f t="shared" ref="L51:L52" si="52">IF($M$6=0,0,ROUND(I51*(1-$M$6),2))</f>
        <v>0</v>
      </c>
      <c r="M51" s="50">
        <f t="shared" ref="M51:M52" si="53">ROUND(ROUND($F51,2)*ROUND(L51,2),2)</f>
        <v>0</v>
      </c>
    </row>
    <row r="52" spans="1:13" ht="24.95" customHeight="1">
      <c r="A52" s="62" t="s">
        <v>86</v>
      </c>
      <c r="B52" s="60" t="s">
        <v>41</v>
      </c>
      <c r="C52" s="41" t="s">
        <v>256</v>
      </c>
      <c r="D52" s="42" t="s">
        <v>272</v>
      </c>
      <c r="E52" s="41" t="s">
        <v>255</v>
      </c>
      <c r="F52" s="61">
        <v>1604.72</v>
      </c>
      <c r="G52" s="44">
        <f t="shared" si="48"/>
        <v>0.22800000000000001</v>
      </c>
      <c r="H52" s="45">
        <v>1.86</v>
      </c>
      <c r="I52" s="46">
        <f t="shared" si="49"/>
        <v>2.2799999999999998</v>
      </c>
      <c r="J52" s="47">
        <f t="shared" si="50"/>
        <v>3658.76</v>
      </c>
      <c r="K52" s="48">
        <f t="shared" si="51"/>
        <v>0</v>
      </c>
      <c r="L52" s="49">
        <f t="shared" si="52"/>
        <v>0</v>
      </c>
      <c r="M52" s="50">
        <f t="shared" si="53"/>
        <v>0</v>
      </c>
    </row>
    <row r="53" spans="1:13" ht="24.95" customHeight="1">
      <c r="A53" s="30" t="s">
        <v>87</v>
      </c>
      <c r="B53" s="31"/>
      <c r="C53" s="32"/>
      <c r="D53" s="33" t="s">
        <v>88</v>
      </c>
      <c r="E53" s="32"/>
      <c r="F53" s="34"/>
      <c r="G53" s="35"/>
      <c r="H53" s="36"/>
      <c r="I53" s="51"/>
      <c r="J53" s="38">
        <f>SUBTOTAL(9,J54:J55)</f>
        <v>61393.49</v>
      </c>
      <c r="K53" s="36"/>
      <c r="L53" s="51"/>
      <c r="M53" s="38">
        <f>SUBTOTAL(9,M54:M55)</f>
        <v>0</v>
      </c>
    </row>
    <row r="54" spans="1:13" ht="24.95" customHeight="1">
      <c r="A54" s="39" t="s">
        <v>89</v>
      </c>
      <c r="B54" s="40" t="s">
        <v>90</v>
      </c>
      <c r="C54" s="41" t="s">
        <v>258</v>
      </c>
      <c r="D54" s="42" t="s">
        <v>306</v>
      </c>
      <c r="E54" s="41" t="s">
        <v>298</v>
      </c>
      <c r="F54" s="43">
        <v>154.30000000000001</v>
      </c>
      <c r="G54" s="44">
        <f t="shared" ref="G54:G55" si="54">IF(C54="DER",0.35,$I$7)</f>
        <v>0.35</v>
      </c>
      <c r="H54" s="45">
        <v>276.93333333333334</v>
      </c>
      <c r="I54" s="46">
        <f t="shared" ref="I54:I55" si="55">ROUND(H54*(1+$G54),2)</f>
        <v>373.86</v>
      </c>
      <c r="J54" s="47">
        <f t="shared" ref="J54:J55" si="56">ROUND(ROUND($F54,2)*ROUND(I54,2),2)</f>
        <v>57686.6</v>
      </c>
      <c r="K54" s="48">
        <f t="shared" ref="K54:K55" si="57">IF($M$6=0,0,L54/(1+$G54))</f>
        <v>0</v>
      </c>
      <c r="L54" s="49">
        <f t="shared" ref="L54:L55" si="58">IF($M$6=0,0,ROUND(I54*(1-$M$6),2))</f>
        <v>0</v>
      </c>
      <c r="M54" s="50">
        <f t="shared" ref="M54:M55" si="59">ROUND(ROUND($F54,2)*ROUND(L54,2),2)</f>
        <v>0</v>
      </c>
    </row>
    <row r="55" spans="1:13" ht="24.95" customHeight="1">
      <c r="A55" s="39" t="s">
        <v>91</v>
      </c>
      <c r="B55" s="40" t="s">
        <v>92</v>
      </c>
      <c r="C55" s="41" t="s">
        <v>256</v>
      </c>
      <c r="D55" s="42" t="s">
        <v>273</v>
      </c>
      <c r="E55" s="41" t="s">
        <v>255</v>
      </c>
      <c r="F55" s="43">
        <v>1123.3</v>
      </c>
      <c r="G55" s="44">
        <f t="shared" si="54"/>
        <v>0.22800000000000001</v>
      </c>
      <c r="H55" s="45">
        <v>2.69</v>
      </c>
      <c r="I55" s="46">
        <f t="shared" si="55"/>
        <v>3.3</v>
      </c>
      <c r="J55" s="47">
        <f t="shared" si="56"/>
        <v>3706.89</v>
      </c>
      <c r="K55" s="48">
        <f t="shared" si="57"/>
        <v>0</v>
      </c>
      <c r="L55" s="49">
        <f t="shared" si="58"/>
        <v>0</v>
      </c>
      <c r="M55" s="50">
        <f t="shared" si="59"/>
        <v>0</v>
      </c>
    </row>
    <row r="56" spans="1:13" ht="24.95" customHeight="1">
      <c r="A56" s="30" t="s">
        <v>93</v>
      </c>
      <c r="B56" s="31"/>
      <c r="C56" s="32"/>
      <c r="D56" s="33" t="s">
        <v>94</v>
      </c>
      <c r="E56" s="32"/>
      <c r="F56" s="34"/>
      <c r="G56" s="35"/>
      <c r="H56" s="36"/>
      <c r="I56" s="51"/>
      <c r="J56" s="38">
        <f>SUBTOTAL(9,J57:J57)</f>
        <v>520635.25</v>
      </c>
      <c r="K56" s="36"/>
      <c r="L56" s="51"/>
      <c r="M56" s="38">
        <f>SUBTOTAL(9,M57:M57)</f>
        <v>0</v>
      </c>
    </row>
    <row r="57" spans="1:13" ht="24.95" customHeight="1">
      <c r="A57" s="62" t="s">
        <v>95</v>
      </c>
      <c r="B57" s="60" t="s">
        <v>96</v>
      </c>
      <c r="C57" s="41" t="s">
        <v>258</v>
      </c>
      <c r="D57" s="42" t="s">
        <v>259</v>
      </c>
      <c r="E57" s="41" t="s">
        <v>298</v>
      </c>
      <c r="F57" s="61">
        <v>535</v>
      </c>
      <c r="G57" s="44">
        <f>IF(C57="DER",0.35,$I$7)</f>
        <v>0.35</v>
      </c>
      <c r="H57" s="45">
        <v>720.85185185185173</v>
      </c>
      <c r="I57" s="46">
        <f>ROUND(H57*(1+$G57),2)</f>
        <v>973.15</v>
      </c>
      <c r="J57" s="47">
        <f>ROUND(ROUND($F57,2)*ROUND(I57,2),2)</f>
        <v>520635.25</v>
      </c>
      <c r="K57" s="48">
        <f>IF($M$6=0,0,L57/(1+$G57))</f>
        <v>0</v>
      </c>
      <c r="L57" s="49">
        <f>IF($M$6=0,0,ROUND(I57*(1-$M$6),2))</f>
        <v>0</v>
      </c>
      <c r="M57" s="50">
        <f>ROUND(ROUND($F57,2)*ROUND(L57,2),2)</f>
        <v>0</v>
      </c>
    </row>
    <row r="58" spans="1:13" ht="24.95" customHeight="1">
      <c r="A58" s="30" t="s">
        <v>97</v>
      </c>
      <c r="B58" s="31"/>
      <c r="C58" s="32"/>
      <c r="D58" s="33" t="s">
        <v>98</v>
      </c>
      <c r="E58" s="32"/>
      <c r="F58" s="34"/>
      <c r="G58" s="35"/>
      <c r="H58" s="36"/>
      <c r="I58" s="51"/>
      <c r="J58" s="38">
        <f>SUBTOTAL(9,J59:J59)</f>
        <v>86776.27</v>
      </c>
      <c r="K58" s="36"/>
      <c r="L58" s="51"/>
      <c r="M58" s="38">
        <f>SUBTOTAL(9,M59:M59)</f>
        <v>0</v>
      </c>
    </row>
    <row r="59" spans="1:13" ht="24.95" customHeight="1">
      <c r="A59" s="62" t="s">
        <v>99</v>
      </c>
      <c r="B59" s="60" t="s">
        <v>100</v>
      </c>
      <c r="C59" s="41" t="s">
        <v>258</v>
      </c>
      <c r="D59" s="42" t="s">
        <v>315</v>
      </c>
      <c r="E59" s="41" t="s">
        <v>297</v>
      </c>
      <c r="F59" s="61">
        <v>134.15</v>
      </c>
      <c r="G59" s="44">
        <f>IF(C59="DER",0.35,$I$7)</f>
        <v>0.35</v>
      </c>
      <c r="H59" s="45">
        <v>479.15555555555551</v>
      </c>
      <c r="I59" s="46">
        <f>ROUND(H59*(1+$G59),2)</f>
        <v>646.86</v>
      </c>
      <c r="J59" s="47">
        <f>ROUND(ROUND($F59,2)*ROUND(I59,2),2)</f>
        <v>86776.27</v>
      </c>
      <c r="K59" s="48">
        <f>IF($M$6=0,0,L59/(1+$G59))</f>
        <v>0</v>
      </c>
      <c r="L59" s="49">
        <f>IF($M$6=0,0,ROUND(I59*(1-$M$6),2))</f>
        <v>0</v>
      </c>
      <c r="M59" s="50">
        <f>ROUND(ROUND($F59,2)*ROUND(L59,2),2)</f>
        <v>0</v>
      </c>
    </row>
    <row r="60" spans="1:13" ht="24.95" customHeight="1">
      <c r="A60" s="52">
        <v>5</v>
      </c>
      <c r="B60" s="53"/>
      <c r="C60" s="54"/>
      <c r="D60" s="55" t="s">
        <v>101</v>
      </c>
      <c r="E60" s="54"/>
      <c r="F60" s="56"/>
      <c r="G60" s="57"/>
      <c r="H60" s="58"/>
      <c r="I60" s="59"/>
      <c r="J60" s="29">
        <f>SUBTOTAL(9,J61:J92)</f>
        <v>55592.15</v>
      </c>
      <c r="K60" s="58"/>
      <c r="L60" s="59"/>
      <c r="M60" s="29">
        <f>SUBTOTAL(9,M61:M92)</f>
        <v>0</v>
      </c>
    </row>
    <row r="61" spans="1:13" ht="24.95" customHeight="1">
      <c r="A61" s="30" t="s">
        <v>102</v>
      </c>
      <c r="B61" s="31"/>
      <c r="C61" s="32"/>
      <c r="D61" s="33" t="s">
        <v>103</v>
      </c>
      <c r="E61" s="32"/>
      <c r="F61" s="34"/>
      <c r="G61" s="35"/>
      <c r="H61" s="36"/>
      <c r="I61" s="51"/>
      <c r="J61" s="38">
        <f>SUBTOTAL(9,J62:J64)</f>
        <v>1171.01</v>
      </c>
      <c r="K61" s="36"/>
      <c r="L61" s="51"/>
      <c r="M61" s="38">
        <f>SUBTOTAL(9,M62:M64)</f>
        <v>0</v>
      </c>
    </row>
    <row r="62" spans="1:13" ht="24.95" customHeight="1">
      <c r="A62" s="39" t="s">
        <v>104</v>
      </c>
      <c r="B62" s="40" t="s">
        <v>105</v>
      </c>
      <c r="C62" s="41" t="s">
        <v>256</v>
      </c>
      <c r="D62" s="42" t="s">
        <v>267</v>
      </c>
      <c r="E62" s="41" t="s">
        <v>244</v>
      </c>
      <c r="F62" s="43">
        <v>3.49</v>
      </c>
      <c r="G62" s="44">
        <f t="shared" ref="G62:G64" si="60">IF(C62="DER",0.35,$I$7)</f>
        <v>0.22800000000000001</v>
      </c>
      <c r="H62" s="45">
        <v>249.81</v>
      </c>
      <c r="I62" s="46">
        <f t="shared" ref="I62:I64" si="61">ROUND(H62*(1+$G62),2)</f>
        <v>306.77</v>
      </c>
      <c r="J62" s="47">
        <f t="shared" ref="J62:J64" si="62">ROUND(ROUND($F62,2)*ROUND(I62,2),2)</f>
        <v>1070.6300000000001</v>
      </c>
      <c r="K62" s="48">
        <f t="shared" ref="K62:K64" si="63">IF($M$6=0,0,L62/(1+$G62))</f>
        <v>0</v>
      </c>
      <c r="L62" s="49">
        <f t="shared" ref="L62:L64" si="64">IF($M$6=0,0,ROUND(I62*(1-$M$6),2))</f>
        <v>0</v>
      </c>
      <c r="M62" s="50">
        <f t="shared" ref="M62:M64" si="65">ROUND(ROUND($F62,2)*ROUND(L62,2),2)</f>
        <v>0</v>
      </c>
    </row>
    <row r="63" spans="1:13" ht="24.95" customHeight="1">
      <c r="A63" s="39" t="s">
        <v>106</v>
      </c>
      <c r="B63" s="40" t="s">
        <v>39</v>
      </c>
      <c r="C63" s="41" t="s">
        <v>258</v>
      </c>
      <c r="D63" s="42" t="s">
        <v>302</v>
      </c>
      <c r="E63" s="41" t="s">
        <v>298</v>
      </c>
      <c r="F63" s="43">
        <v>3.49</v>
      </c>
      <c r="G63" s="44">
        <f t="shared" si="60"/>
        <v>0.35</v>
      </c>
      <c r="H63" s="45">
        <v>3.7407407407407405</v>
      </c>
      <c r="I63" s="46">
        <f t="shared" si="61"/>
        <v>5.05</v>
      </c>
      <c r="J63" s="47">
        <f t="shared" si="62"/>
        <v>17.62</v>
      </c>
      <c r="K63" s="48">
        <f t="shared" si="63"/>
        <v>0</v>
      </c>
      <c r="L63" s="49">
        <f t="shared" si="64"/>
        <v>0</v>
      </c>
      <c r="M63" s="50">
        <f t="shared" si="65"/>
        <v>0</v>
      </c>
    </row>
    <row r="64" spans="1:13" ht="24.95" customHeight="1">
      <c r="A64" s="39" t="s">
        <v>107</v>
      </c>
      <c r="B64" s="60" t="s">
        <v>41</v>
      </c>
      <c r="C64" s="41" t="s">
        <v>256</v>
      </c>
      <c r="D64" s="42" t="s">
        <v>272</v>
      </c>
      <c r="E64" s="41" t="s">
        <v>255</v>
      </c>
      <c r="F64" s="61">
        <v>36.299999999999997</v>
      </c>
      <c r="G64" s="44">
        <f t="shared" si="60"/>
        <v>0.22800000000000001</v>
      </c>
      <c r="H64" s="45">
        <v>1.86</v>
      </c>
      <c r="I64" s="46">
        <f t="shared" si="61"/>
        <v>2.2799999999999998</v>
      </c>
      <c r="J64" s="47">
        <f t="shared" si="62"/>
        <v>82.76</v>
      </c>
      <c r="K64" s="48">
        <f t="shared" si="63"/>
        <v>0</v>
      </c>
      <c r="L64" s="49">
        <f t="shared" si="64"/>
        <v>0</v>
      </c>
      <c r="M64" s="50">
        <f t="shared" si="65"/>
        <v>0</v>
      </c>
    </row>
    <row r="65" spans="1:13" ht="24.95" customHeight="1">
      <c r="A65" s="30" t="s">
        <v>108</v>
      </c>
      <c r="B65" s="31"/>
      <c r="C65" s="32"/>
      <c r="D65" s="33" t="s">
        <v>109</v>
      </c>
      <c r="E65" s="32"/>
      <c r="F65" s="34"/>
      <c r="G65" s="35"/>
      <c r="H65" s="36"/>
      <c r="I65" s="51"/>
      <c r="J65" s="38">
        <f>SUBTOTAL(9,J66:J67)</f>
        <v>708.99</v>
      </c>
      <c r="K65" s="36"/>
      <c r="L65" s="51"/>
      <c r="M65" s="38">
        <f>SUBTOTAL(9,M66:M67)</f>
        <v>0</v>
      </c>
    </row>
    <row r="66" spans="1:13" ht="24.95" customHeight="1">
      <c r="A66" s="39" t="s">
        <v>110</v>
      </c>
      <c r="B66" s="40" t="s">
        <v>111</v>
      </c>
      <c r="C66" s="41" t="s">
        <v>256</v>
      </c>
      <c r="D66" s="42" t="s">
        <v>269</v>
      </c>
      <c r="E66" s="41" t="s">
        <v>244</v>
      </c>
      <c r="F66" s="43">
        <v>0.98</v>
      </c>
      <c r="G66" s="44">
        <f t="shared" ref="G66:G67" si="66">IF(C66="DER",0.35,$I$7)</f>
        <v>0.22800000000000001</v>
      </c>
      <c r="H66" s="45">
        <v>569.84</v>
      </c>
      <c r="I66" s="46">
        <f t="shared" ref="I66:I67" si="67">ROUND(H66*(1+$G66),2)</f>
        <v>699.76</v>
      </c>
      <c r="J66" s="47">
        <f t="shared" ref="J66:J67" si="68">ROUND(ROUND($F66,2)*ROUND(I66,2),2)</f>
        <v>685.76</v>
      </c>
      <c r="K66" s="48">
        <f t="shared" ref="K66:K67" si="69">IF($M$6=0,0,L66/(1+$G66))</f>
        <v>0</v>
      </c>
      <c r="L66" s="49">
        <f t="shared" ref="L66:L67" si="70">IF($M$6=0,0,ROUND(I66*(1-$M$6),2))</f>
        <v>0</v>
      </c>
      <c r="M66" s="50">
        <f t="shared" ref="M66:M67" si="71">ROUND(ROUND($F66,2)*ROUND(L66,2),2)</f>
        <v>0</v>
      </c>
    </row>
    <row r="67" spans="1:13" ht="24.95" customHeight="1">
      <c r="A67" s="39" t="s">
        <v>112</v>
      </c>
      <c r="B67" s="60" t="s">
        <v>41</v>
      </c>
      <c r="C67" s="41" t="s">
        <v>256</v>
      </c>
      <c r="D67" s="42" t="s">
        <v>272</v>
      </c>
      <c r="E67" s="41" t="s">
        <v>255</v>
      </c>
      <c r="F67" s="61">
        <v>10.19</v>
      </c>
      <c r="G67" s="44">
        <f t="shared" si="66"/>
        <v>0.22800000000000001</v>
      </c>
      <c r="H67" s="45">
        <v>1.86</v>
      </c>
      <c r="I67" s="46">
        <f t="shared" si="67"/>
        <v>2.2799999999999998</v>
      </c>
      <c r="J67" s="47">
        <f t="shared" si="68"/>
        <v>23.23</v>
      </c>
      <c r="K67" s="48">
        <f t="shared" si="69"/>
        <v>0</v>
      </c>
      <c r="L67" s="49">
        <f t="shared" si="70"/>
        <v>0</v>
      </c>
      <c r="M67" s="50">
        <f t="shared" si="71"/>
        <v>0</v>
      </c>
    </row>
    <row r="68" spans="1:13" ht="24.95" customHeight="1">
      <c r="A68" s="30" t="s">
        <v>113</v>
      </c>
      <c r="B68" s="31"/>
      <c r="C68" s="32"/>
      <c r="D68" s="33" t="s">
        <v>114</v>
      </c>
      <c r="E68" s="32"/>
      <c r="F68" s="34"/>
      <c r="G68" s="35"/>
      <c r="H68" s="36"/>
      <c r="I68" s="51"/>
      <c r="J68" s="38">
        <f>SUBTOTAL(9,J69:J71)</f>
        <v>1275.03</v>
      </c>
      <c r="K68" s="36"/>
      <c r="L68" s="51"/>
      <c r="M68" s="38">
        <f>SUBTOTAL(9,M69:M71)</f>
        <v>0</v>
      </c>
    </row>
    <row r="69" spans="1:13" ht="24.95" customHeight="1">
      <c r="A69" s="39" t="s">
        <v>115</v>
      </c>
      <c r="B69" s="40" t="s">
        <v>105</v>
      </c>
      <c r="C69" s="41" t="s">
        <v>256</v>
      </c>
      <c r="D69" s="42" t="s">
        <v>267</v>
      </c>
      <c r="E69" s="41" t="s">
        <v>244</v>
      </c>
      <c r="F69" s="43">
        <v>3.8</v>
      </c>
      <c r="G69" s="44">
        <f>IF(C69="DER",0.35,$I$7)</f>
        <v>0.22800000000000001</v>
      </c>
      <c r="H69" s="45">
        <v>249.81</v>
      </c>
      <c r="I69" s="46">
        <f t="shared" ref="I69:I71" si="72">ROUND(H69*(1+$G69),2)</f>
        <v>306.77</v>
      </c>
      <c r="J69" s="47">
        <f t="shared" ref="J69:J71" si="73">ROUND(ROUND($F69,2)*ROUND(I69,2),2)</f>
        <v>1165.73</v>
      </c>
      <c r="K69" s="48">
        <f t="shared" ref="K69:K71" si="74">IF($M$6=0,0,L69/(1+$G69))</f>
        <v>0</v>
      </c>
      <c r="L69" s="49">
        <f t="shared" ref="L69:L71" si="75">IF($M$6=0,0,ROUND(I69*(1-$M$6),2))</f>
        <v>0</v>
      </c>
      <c r="M69" s="50">
        <f t="shared" ref="M69:M71" si="76">ROUND(ROUND($F69,2)*ROUND(L69,2),2)</f>
        <v>0</v>
      </c>
    </row>
    <row r="70" spans="1:13" ht="24.95" customHeight="1">
      <c r="A70" s="39" t="s">
        <v>116</v>
      </c>
      <c r="B70" s="40" t="s">
        <v>39</v>
      </c>
      <c r="C70" s="41" t="s">
        <v>258</v>
      </c>
      <c r="D70" s="42" t="s">
        <v>302</v>
      </c>
      <c r="E70" s="41" t="s">
        <v>298</v>
      </c>
      <c r="F70" s="43">
        <v>3.8</v>
      </c>
      <c r="G70" s="44">
        <f t="shared" ref="G70:G71" si="77">IF(C70="DER",0.35,$I$7)</f>
        <v>0.35</v>
      </c>
      <c r="H70" s="45">
        <v>3.7407407407407405</v>
      </c>
      <c r="I70" s="46">
        <f t="shared" si="72"/>
        <v>5.05</v>
      </c>
      <c r="J70" s="47">
        <f t="shared" si="73"/>
        <v>19.190000000000001</v>
      </c>
      <c r="K70" s="48">
        <f t="shared" si="74"/>
        <v>0</v>
      </c>
      <c r="L70" s="49">
        <f t="shared" si="75"/>
        <v>0</v>
      </c>
      <c r="M70" s="50">
        <f t="shared" si="76"/>
        <v>0</v>
      </c>
    </row>
    <row r="71" spans="1:13" ht="24.95" customHeight="1">
      <c r="A71" s="39" t="s">
        <v>117</v>
      </c>
      <c r="B71" s="60" t="s">
        <v>41</v>
      </c>
      <c r="C71" s="41" t="s">
        <v>256</v>
      </c>
      <c r="D71" s="42" t="s">
        <v>272</v>
      </c>
      <c r="E71" s="41" t="s">
        <v>255</v>
      </c>
      <c r="F71" s="61">
        <v>39.520000000000003</v>
      </c>
      <c r="G71" s="44">
        <f t="shared" si="77"/>
        <v>0.22800000000000001</v>
      </c>
      <c r="H71" s="45">
        <v>1.86</v>
      </c>
      <c r="I71" s="46">
        <f t="shared" si="72"/>
        <v>2.2799999999999998</v>
      </c>
      <c r="J71" s="47">
        <f t="shared" si="73"/>
        <v>90.11</v>
      </c>
      <c r="K71" s="48">
        <f t="shared" si="74"/>
        <v>0</v>
      </c>
      <c r="L71" s="49">
        <f t="shared" si="75"/>
        <v>0</v>
      </c>
      <c r="M71" s="50">
        <f t="shared" si="76"/>
        <v>0</v>
      </c>
    </row>
    <row r="72" spans="1:13" ht="24.95" customHeight="1">
      <c r="A72" s="30" t="s">
        <v>118</v>
      </c>
      <c r="B72" s="31"/>
      <c r="C72" s="32"/>
      <c r="D72" s="33" t="s">
        <v>83</v>
      </c>
      <c r="E72" s="32"/>
      <c r="F72" s="34"/>
      <c r="G72" s="35"/>
      <c r="H72" s="36"/>
      <c r="I72" s="51"/>
      <c r="J72" s="38">
        <f>SUBTOTAL(9,J73:J73)</f>
        <v>1161.1099999999999</v>
      </c>
      <c r="K72" s="36"/>
      <c r="L72" s="51"/>
      <c r="M72" s="38">
        <f>SUBTOTAL(9,M73:M73)</f>
        <v>0</v>
      </c>
    </row>
    <row r="73" spans="1:13" ht="24.95" customHeight="1">
      <c r="A73" s="39" t="s">
        <v>119</v>
      </c>
      <c r="B73" s="40" t="s">
        <v>120</v>
      </c>
      <c r="C73" s="41" t="s">
        <v>256</v>
      </c>
      <c r="D73" s="42" t="s">
        <v>274</v>
      </c>
      <c r="E73" s="41" t="s">
        <v>244</v>
      </c>
      <c r="F73" s="43">
        <v>82.7</v>
      </c>
      <c r="G73" s="44">
        <f>IF(C73="DER",0.35,$I$7)</f>
        <v>0.22800000000000001</v>
      </c>
      <c r="H73" s="45">
        <v>11.43</v>
      </c>
      <c r="I73" s="46">
        <f>ROUND(H73*(1+$G73),2)</f>
        <v>14.04</v>
      </c>
      <c r="J73" s="47">
        <f>ROUND(ROUND($F73,2)*ROUND(I73,2),2)</f>
        <v>1161.1099999999999</v>
      </c>
      <c r="K73" s="48">
        <f>IF($M$6=0,0,L73/(1+$G73))</f>
        <v>0</v>
      </c>
      <c r="L73" s="49">
        <f>IF($M$6=0,0,ROUND(I73*(1-$M$6),2))</f>
        <v>0</v>
      </c>
      <c r="M73" s="50">
        <f>ROUND(ROUND($F73,2)*ROUND(L73,2),2)</f>
        <v>0</v>
      </c>
    </row>
    <row r="74" spans="1:13" ht="24.95" customHeight="1">
      <c r="A74" s="30" t="s">
        <v>121</v>
      </c>
      <c r="B74" s="31"/>
      <c r="C74" s="32"/>
      <c r="D74" s="33" t="s">
        <v>71</v>
      </c>
      <c r="E74" s="32"/>
      <c r="F74" s="34"/>
      <c r="G74" s="35"/>
      <c r="H74" s="36"/>
      <c r="I74" s="51"/>
      <c r="J74" s="38">
        <f>SUBTOTAL(9,J75:J75)</f>
        <v>10217.91</v>
      </c>
      <c r="K74" s="36"/>
      <c r="L74" s="51"/>
      <c r="M74" s="38">
        <f>SUBTOTAL(9,M75:M75)</f>
        <v>0</v>
      </c>
    </row>
    <row r="75" spans="1:13" ht="24.95" customHeight="1">
      <c r="A75" s="39" t="s">
        <v>122</v>
      </c>
      <c r="B75" s="40" t="s">
        <v>73</v>
      </c>
      <c r="C75" s="41" t="s">
        <v>256</v>
      </c>
      <c r="D75" s="42" t="s">
        <v>276</v>
      </c>
      <c r="E75" s="41" t="s">
        <v>243</v>
      </c>
      <c r="F75" s="43">
        <v>80.040000000000006</v>
      </c>
      <c r="G75" s="44">
        <f>IF(C75="DER",0.35,$I$7)</f>
        <v>0.22800000000000001</v>
      </c>
      <c r="H75" s="45">
        <v>103.96</v>
      </c>
      <c r="I75" s="46">
        <f>ROUND(H75*(1+$G75),2)</f>
        <v>127.66</v>
      </c>
      <c r="J75" s="47">
        <f>ROUND(ROUND($F75,2)*ROUND(I75,2),2)</f>
        <v>10217.91</v>
      </c>
      <c r="K75" s="48">
        <f>IF($M$6=0,0,L75/(1+$G75))</f>
        <v>0</v>
      </c>
      <c r="L75" s="49">
        <f>IF($M$6=0,0,ROUND(I75*(1-$M$6),2))</f>
        <v>0</v>
      </c>
      <c r="M75" s="50">
        <f>ROUND(ROUND($F75,2)*ROUND(L75,2),2)</f>
        <v>0</v>
      </c>
    </row>
    <row r="76" spans="1:13" ht="24.95" customHeight="1">
      <c r="A76" s="30" t="s">
        <v>123</v>
      </c>
      <c r="B76" s="31"/>
      <c r="C76" s="32"/>
      <c r="D76" s="33" t="s">
        <v>124</v>
      </c>
      <c r="E76" s="32"/>
      <c r="F76" s="34"/>
      <c r="G76" s="35"/>
      <c r="H76" s="36"/>
      <c r="I76" s="51"/>
      <c r="J76" s="38">
        <f>SUBTOTAL(9,J77:J77)</f>
        <v>1522.37</v>
      </c>
      <c r="K76" s="36"/>
      <c r="L76" s="51"/>
      <c r="M76" s="38">
        <f>SUBTOTAL(9,M77:M77)</f>
        <v>0</v>
      </c>
    </row>
    <row r="77" spans="1:13" ht="24.95" customHeight="1">
      <c r="A77" s="62" t="s">
        <v>125</v>
      </c>
      <c r="B77" s="60" t="s">
        <v>126</v>
      </c>
      <c r="C77" s="41" t="s">
        <v>256</v>
      </c>
      <c r="D77" s="42" t="s">
        <v>279</v>
      </c>
      <c r="E77" s="41" t="s">
        <v>244</v>
      </c>
      <c r="F77" s="61">
        <v>5.66</v>
      </c>
      <c r="G77" s="44">
        <f>IF(C77="DER",0.35,$I$7)</f>
        <v>0.22800000000000001</v>
      </c>
      <c r="H77" s="45">
        <v>219.03</v>
      </c>
      <c r="I77" s="46">
        <f>ROUND(H77*(1+$G77),2)</f>
        <v>268.97000000000003</v>
      </c>
      <c r="J77" s="47">
        <f>ROUND(ROUND($F77,2)*ROUND(I77,2),2)</f>
        <v>1522.37</v>
      </c>
      <c r="K77" s="48">
        <f>IF($M$6=0,0,L77/(1+$G77))</f>
        <v>0</v>
      </c>
      <c r="L77" s="49">
        <f>IF($M$6=0,0,ROUND(I77*(1-$M$6),2))</f>
        <v>0</v>
      </c>
      <c r="M77" s="50">
        <f>ROUND(ROUND($F77,2)*ROUND(L77,2),2)</f>
        <v>0</v>
      </c>
    </row>
    <row r="78" spans="1:13" ht="24.95" customHeight="1">
      <c r="A78" s="30" t="s">
        <v>127</v>
      </c>
      <c r="B78" s="31"/>
      <c r="C78" s="32"/>
      <c r="D78" s="33" t="s">
        <v>128</v>
      </c>
      <c r="E78" s="32"/>
      <c r="F78" s="34"/>
      <c r="G78" s="35"/>
      <c r="H78" s="36"/>
      <c r="I78" s="51"/>
      <c r="J78" s="38">
        <f>SUBTOTAL(9,J79:J80)</f>
        <v>7863.08</v>
      </c>
      <c r="K78" s="36"/>
      <c r="L78" s="51"/>
      <c r="M78" s="38">
        <f>SUBTOTAL(9,M79:M80)</f>
        <v>0</v>
      </c>
    </row>
    <row r="79" spans="1:13" ht="24.95" customHeight="1">
      <c r="A79" s="62" t="s">
        <v>129</v>
      </c>
      <c r="B79" s="60" t="s">
        <v>130</v>
      </c>
      <c r="C79" s="41" t="s">
        <v>256</v>
      </c>
      <c r="D79" s="42" t="s">
        <v>286</v>
      </c>
      <c r="E79" s="41" t="s">
        <v>241</v>
      </c>
      <c r="F79" s="61">
        <v>17.350000000000001</v>
      </c>
      <c r="G79" s="44">
        <f t="shared" ref="G79:G80" si="78">IF(C79="DER",0.35,$I$7)</f>
        <v>0.22800000000000001</v>
      </c>
      <c r="H79" s="45">
        <v>210.88</v>
      </c>
      <c r="I79" s="46">
        <f t="shared" ref="I79:I80" si="79">ROUND(H79*(1+$G79),2)</f>
        <v>258.95999999999998</v>
      </c>
      <c r="J79" s="47">
        <f t="shared" ref="J79:J80" si="80">ROUND(ROUND($F79,2)*ROUND(I79,2),2)</f>
        <v>4492.96</v>
      </c>
      <c r="K79" s="48">
        <f t="shared" ref="K79:K80" si="81">IF($M$6=0,0,L79/(1+$G79))</f>
        <v>0</v>
      </c>
      <c r="L79" s="49">
        <f t="shared" ref="L79:L80" si="82">IF($M$6=0,0,ROUND(I79*(1-$M$6),2))</f>
        <v>0</v>
      </c>
      <c r="M79" s="50">
        <f t="shared" ref="M79:M80" si="83">ROUND(ROUND($F79,2)*ROUND(L79,2),2)</f>
        <v>0</v>
      </c>
    </row>
    <row r="80" spans="1:13" ht="24.95" customHeight="1">
      <c r="A80" s="62" t="s">
        <v>131</v>
      </c>
      <c r="B80" s="60" t="s">
        <v>132</v>
      </c>
      <c r="C80" s="41" t="s">
        <v>256</v>
      </c>
      <c r="D80" s="42" t="s">
        <v>285</v>
      </c>
      <c r="E80" s="41" t="s">
        <v>241</v>
      </c>
      <c r="F80" s="61">
        <v>10.559999999999999</v>
      </c>
      <c r="G80" s="44">
        <f t="shared" si="78"/>
        <v>0.22800000000000001</v>
      </c>
      <c r="H80" s="45">
        <v>259.89</v>
      </c>
      <c r="I80" s="46">
        <f t="shared" si="79"/>
        <v>319.14</v>
      </c>
      <c r="J80" s="47">
        <f t="shared" si="80"/>
        <v>3370.12</v>
      </c>
      <c r="K80" s="48">
        <f t="shared" si="81"/>
        <v>0</v>
      </c>
      <c r="L80" s="49">
        <f t="shared" si="82"/>
        <v>0</v>
      </c>
      <c r="M80" s="50">
        <f t="shared" si="83"/>
        <v>0</v>
      </c>
    </row>
    <row r="81" spans="1:13" ht="24.95" customHeight="1">
      <c r="A81" s="30" t="s">
        <v>133</v>
      </c>
      <c r="B81" s="31"/>
      <c r="C81" s="32"/>
      <c r="D81" s="33" t="s">
        <v>134</v>
      </c>
      <c r="E81" s="32"/>
      <c r="F81" s="34"/>
      <c r="G81" s="35"/>
      <c r="H81" s="36"/>
      <c r="I81" s="51"/>
      <c r="J81" s="38">
        <f>SUBTOTAL(9,J82:J84)</f>
        <v>1328.4499999999998</v>
      </c>
      <c r="K81" s="36"/>
      <c r="L81" s="51"/>
      <c r="M81" s="38">
        <f>SUBTOTAL(9,M82:M84)</f>
        <v>0</v>
      </c>
    </row>
    <row r="82" spans="1:13" ht="24.95" customHeight="1">
      <c r="A82" s="39" t="s">
        <v>135</v>
      </c>
      <c r="B82" s="60" t="s">
        <v>136</v>
      </c>
      <c r="C82" s="41" t="s">
        <v>256</v>
      </c>
      <c r="D82" s="42" t="s">
        <v>275</v>
      </c>
      <c r="E82" s="41" t="s">
        <v>244</v>
      </c>
      <c r="F82" s="43">
        <v>66.849999999999994</v>
      </c>
      <c r="G82" s="44">
        <f t="shared" ref="G82:G84" si="84">IF(C82="DER",0.35,$I$7)</f>
        <v>0.22800000000000001</v>
      </c>
      <c r="H82" s="45">
        <v>7.49</v>
      </c>
      <c r="I82" s="46">
        <f t="shared" ref="I82:I84" si="85">ROUND(H82*(1+$G82),2)</f>
        <v>9.1999999999999993</v>
      </c>
      <c r="J82" s="47">
        <f t="shared" ref="J82:J84" si="86">ROUND(ROUND($F82,2)*ROUND(I82,2),2)</f>
        <v>615.02</v>
      </c>
      <c r="K82" s="48">
        <f t="shared" ref="K82:K84" si="87">IF($M$6=0,0,L82/(1+$G82))</f>
        <v>0</v>
      </c>
      <c r="L82" s="49">
        <f t="shared" ref="L82:L84" si="88">IF($M$6=0,0,ROUND(I82*(1-$M$6),2))</f>
        <v>0</v>
      </c>
      <c r="M82" s="50">
        <f t="shared" ref="M82:M84" si="89">ROUND(ROUND($F82,2)*ROUND(L82,2),2)</f>
        <v>0</v>
      </c>
    </row>
    <row r="83" spans="1:13" ht="24.95" customHeight="1">
      <c r="A83" s="39" t="s">
        <v>137</v>
      </c>
      <c r="B83" s="40" t="s">
        <v>39</v>
      </c>
      <c r="C83" s="41" t="s">
        <v>258</v>
      </c>
      <c r="D83" s="42" t="s">
        <v>302</v>
      </c>
      <c r="E83" s="41" t="s">
        <v>298</v>
      </c>
      <c r="F83" s="61">
        <v>66.849999999999994</v>
      </c>
      <c r="G83" s="44">
        <f t="shared" si="84"/>
        <v>0.35</v>
      </c>
      <c r="H83" s="45">
        <v>3.7407407407407405</v>
      </c>
      <c r="I83" s="46">
        <f t="shared" si="85"/>
        <v>5.05</v>
      </c>
      <c r="J83" s="47">
        <f t="shared" si="86"/>
        <v>337.59</v>
      </c>
      <c r="K83" s="48">
        <f t="shared" si="87"/>
        <v>0</v>
      </c>
      <c r="L83" s="49">
        <f t="shared" si="88"/>
        <v>0</v>
      </c>
      <c r="M83" s="50">
        <f t="shared" si="89"/>
        <v>0</v>
      </c>
    </row>
    <row r="84" spans="1:13" ht="24.95" customHeight="1">
      <c r="A84" s="39" t="s">
        <v>138</v>
      </c>
      <c r="B84" s="40" t="s">
        <v>41</v>
      </c>
      <c r="C84" s="41" t="s">
        <v>256</v>
      </c>
      <c r="D84" s="42" t="s">
        <v>272</v>
      </c>
      <c r="E84" s="41" t="s">
        <v>255</v>
      </c>
      <c r="F84" s="61">
        <v>164.84</v>
      </c>
      <c r="G84" s="44">
        <f t="shared" si="84"/>
        <v>0.22800000000000001</v>
      </c>
      <c r="H84" s="45">
        <v>1.86</v>
      </c>
      <c r="I84" s="46">
        <f t="shared" si="85"/>
        <v>2.2799999999999998</v>
      </c>
      <c r="J84" s="47">
        <f t="shared" si="86"/>
        <v>375.84</v>
      </c>
      <c r="K84" s="48">
        <f t="shared" si="87"/>
        <v>0</v>
      </c>
      <c r="L84" s="49">
        <f t="shared" si="88"/>
        <v>0</v>
      </c>
      <c r="M84" s="50">
        <f t="shared" si="89"/>
        <v>0</v>
      </c>
    </row>
    <row r="85" spans="1:13" ht="24.95" customHeight="1">
      <c r="A85" s="30" t="s">
        <v>139</v>
      </c>
      <c r="B85" s="31"/>
      <c r="C85" s="32"/>
      <c r="D85" s="33" t="s">
        <v>140</v>
      </c>
      <c r="E85" s="32"/>
      <c r="F85" s="34"/>
      <c r="G85" s="35"/>
      <c r="H85" s="36"/>
      <c r="I85" s="51"/>
      <c r="J85" s="38">
        <f>SUBTOTAL(9,J86:J90)</f>
        <v>11016.839999999998</v>
      </c>
      <c r="K85" s="36"/>
      <c r="L85" s="51"/>
      <c r="M85" s="38">
        <f>SUBTOTAL(9,M86:M90)</f>
        <v>0</v>
      </c>
    </row>
    <row r="86" spans="1:13" ht="24.95" customHeight="1">
      <c r="A86" s="39" t="s">
        <v>141</v>
      </c>
      <c r="B86" s="40" t="s">
        <v>142</v>
      </c>
      <c r="C86" s="41" t="s">
        <v>256</v>
      </c>
      <c r="D86" s="42" t="s">
        <v>288</v>
      </c>
      <c r="E86" s="41" t="s">
        <v>242</v>
      </c>
      <c r="F86" s="43">
        <v>1</v>
      </c>
      <c r="G86" s="44">
        <f t="shared" ref="G86:G90" si="90">IF(C86="DER",0.35,$I$7)</f>
        <v>0.22800000000000001</v>
      </c>
      <c r="H86" s="45">
        <v>6990.03</v>
      </c>
      <c r="I86" s="46">
        <f t="shared" ref="I86:I90" si="91">ROUND(H86*(1+$G86),2)</f>
        <v>8583.76</v>
      </c>
      <c r="J86" s="47">
        <f t="shared" ref="J86:J90" si="92">ROUND(ROUND($F86,2)*ROUND(I86,2),2)</f>
        <v>8583.76</v>
      </c>
      <c r="K86" s="48">
        <f t="shared" ref="K86:K90" si="93">IF($M$6=0,0,L86/(1+$G86))</f>
        <v>0</v>
      </c>
      <c r="L86" s="49">
        <f t="shared" ref="L86:L90" si="94">IF($M$6=0,0,ROUND(I86*(1-$M$6),2))</f>
        <v>0</v>
      </c>
      <c r="M86" s="50">
        <f t="shared" ref="M86:M90" si="95">ROUND(ROUND($F86,2)*ROUND(L86,2),2)</f>
        <v>0</v>
      </c>
    </row>
    <row r="87" spans="1:13" ht="24.95" customHeight="1">
      <c r="A87" s="39" t="s">
        <v>143</v>
      </c>
      <c r="B87" s="40" t="s">
        <v>144</v>
      </c>
      <c r="C87" s="41" t="s">
        <v>256</v>
      </c>
      <c r="D87" s="42" t="s">
        <v>289</v>
      </c>
      <c r="E87" s="41" t="s">
        <v>241</v>
      </c>
      <c r="F87" s="43">
        <v>0.75</v>
      </c>
      <c r="G87" s="44">
        <f t="shared" si="90"/>
        <v>0.22800000000000001</v>
      </c>
      <c r="H87" s="45">
        <v>779.02</v>
      </c>
      <c r="I87" s="46">
        <f t="shared" si="91"/>
        <v>956.64</v>
      </c>
      <c r="J87" s="47">
        <f t="shared" si="92"/>
        <v>717.48</v>
      </c>
      <c r="K87" s="48">
        <f t="shared" si="93"/>
        <v>0</v>
      </c>
      <c r="L87" s="49">
        <f t="shared" si="94"/>
        <v>0</v>
      </c>
      <c r="M87" s="50">
        <f t="shared" si="95"/>
        <v>0</v>
      </c>
    </row>
    <row r="88" spans="1:13" ht="24.95" customHeight="1">
      <c r="A88" s="62" t="s">
        <v>145</v>
      </c>
      <c r="B88" s="60" t="s">
        <v>146</v>
      </c>
      <c r="C88" s="41" t="s">
        <v>256</v>
      </c>
      <c r="D88" s="42" t="s">
        <v>287</v>
      </c>
      <c r="E88" s="41" t="s">
        <v>242</v>
      </c>
      <c r="F88" s="61">
        <v>1</v>
      </c>
      <c r="G88" s="44">
        <f t="shared" si="90"/>
        <v>0.22800000000000001</v>
      </c>
      <c r="H88" s="45">
        <v>482.61</v>
      </c>
      <c r="I88" s="46">
        <f t="shared" si="91"/>
        <v>592.65</v>
      </c>
      <c r="J88" s="47">
        <f t="shared" si="92"/>
        <v>592.65</v>
      </c>
      <c r="K88" s="48">
        <f t="shared" si="93"/>
        <v>0</v>
      </c>
      <c r="L88" s="49">
        <f t="shared" si="94"/>
        <v>0</v>
      </c>
      <c r="M88" s="50">
        <f t="shared" si="95"/>
        <v>0</v>
      </c>
    </row>
    <row r="89" spans="1:13" ht="24.95" customHeight="1">
      <c r="A89" s="62" t="s">
        <v>147</v>
      </c>
      <c r="B89" s="60" t="s">
        <v>148</v>
      </c>
      <c r="C89" s="41" t="s">
        <v>256</v>
      </c>
      <c r="D89" s="42" t="s">
        <v>293</v>
      </c>
      <c r="E89" s="41" t="s">
        <v>243</v>
      </c>
      <c r="F89" s="61">
        <v>2.56</v>
      </c>
      <c r="G89" s="44">
        <f t="shared" si="90"/>
        <v>0.22800000000000001</v>
      </c>
      <c r="H89" s="45">
        <v>339.19</v>
      </c>
      <c r="I89" s="46">
        <f t="shared" si="91"/>
        <v>416.53</v>
      </c>
      <c r="J89" s="47">
        <f t="shared" si="92"/>
        <v>1066.32</v>
      </c>
      <c r="K89" s="48">
        <f t="shared" si="93"/>
        <v>0</v>
      </c>
      <c r="L89" s="49">
        <f t="shared" si="94"/>
        <v>0</v>
      </c>
      <c r="M89" s="50">
        <f t="shared" si="95"/>
        <v>0</v>
      </c>
    </row>
    <row r="90" spans="1:13" ht="24.95" customHeight="1">
      <c r="A90" s="62" t="s">
        <v>149</v>
      </c>
      <c r="B90" s="60" t="s">
        <v>150</v>
      </c>
      <c r="C90" s="41" t="s">
        <v>256</v>
      </c>
      <c r="D90" s="42" t="s">
        <v>294</v>
      </c>
      <c r="E90" s="41" t="s">
        <v>243</v>
      </c>
      <c r="F90" s="61">
        <v>2.56</v>
      </c>
      <c r="G90" s="44">
        <f t="shared" si="90"/>
        <v>0.22800000000000001</v>
      </c>
      <c r="H90" s="45">
        <v>18.010000000000002</v>
      </c>
      <c r="I90" s="46">
        <f t="shared" si="91"/>
        <v>22.12</v>
      </c>
      <c r="J90" s="47">
        <f t="shared" si="92"/>
        <v>56.63</v>
      </c>
      <c r="K90" s="48">
        <f t="shared" si="93"/>
        <v>0</v>
      </c>
      <c r="L90" s="49">
        <f t="shared" si="94"/>
        <v>0</v>
      </c>
      <c r="M90" s="50">
        <f t="shared" si="95"/>
        <v>0</v>
      </c>
    </row>
    <row r="91" spans="1:13" ht="24.95" customHeight="1">
      <c r="A91" s="30" t="s">
        <v>151</v>
      </c>
      <c r="B91" s="31"/>
      <c r="C91" s="32"/>
      <c r="D91" s="33" t="s">
        <v>152</v>
      </c>
      <c r="E91" s="32"/>
      <c r="F91" s="34"/>
      <c r="G91" s="35"/>
      <c r="H91" s="36"/>
      <c r="I91" s="51"/>
      <c r="J91" s="38">
        <f>SUBTOTAL(9,J92:J92)</f>
        <v>19327.36</v>
      </c>
      <c r="K91" s="36"/>
      <c r="L91" s="51"/>
      <c r="M91" s="38">
        <f>SUBTOTAL(9,M92:M92)</f>
        <v>0</v>
      </c>
    </row>
    <row r="92" spans="1:13" ht="24.95" customHeight="1">
      <c r="A92" s="62" t="s">
        <v>153</v>
      </c>
      <c r="B92" s="60" t="s">
        <v>154</v>
      </c>
      <c r="C92" s="63" t="s">
        <v>155</v>
      </c>
      <c r="D92" s="64" t="s">
        <v>245</v>
      </c>
      <c r="E92" s="63" t="s">
        <v>242</v>
      </c>
      <c r="F92" s="61">
        <v>2</v>
      </c>
      <c r="G92" s="44">
        <f>IF(C92="DER",0.35,$I$7)</f>
        <v>0.22800000000000001</v>
      </c>
      <c r="H92" s="45">
        <v>7869.4500000000007</v>
      </c>
      <c r="I92" s="46">
        <f>ROUND(H92*(1+$G92),2)</f>
        <v>9663.68</v>
      </c>
      <c r="J92" s="47">
        <f>ROUND(ROUND($F92,2)*ROUND(I92,2),2)</f>
        <v>19327.36</v>
      </c>
      <c r="K92" s="48">
        <f>IF($M$6=0,0,L92/(1+$G92))</f>
        <v>0</v>
      </c>
      <c r="L92" s="49">
        <f>IF($M$6=0,0,ROUND(I92*(1-$M$6),2))</f>
        <v>0</v>
      </c>
      <c r="M92" s="50">
        <f>ROUND(ROUND($F92,2)*ROUND(L92,2),2)</f>
        <v>0</v>
      </c>
    </row>
    <row r="93" spans="1:13" ht="24.95" customHeight="1">
      <c r="A93" s="52">
        <v>6</v>
      </c>
      <c r="B93" s="53"/>
      <c r="C93" s="54"/>
      <c r="D93" s="55" t="s">
        <v>156</v>
      </c>
      <c r="E93" s="54"/>
      <c r="F93" s="56"/>
      <c r="G93" s="57"/>
      <c r="H93" s="58"/>
      <c r="I93" s="59"/>
      <c r="J93" s="29">
        <f>SUBTOTAL(9,J94:J101)</f>
        <v>7734.82</v>
      </c>
      <c r="K93" s="58"/>
      <c r="L93" s="59"/>
      <c r="M93" s="29">
        <f>SUBTOTAL(9,M94:M101)</f>
        <v>0</v>
      </c>
    </row>
    <row r="94" spans="1:13" ht="24.95" customHeight="1">
      <c r="A94" s="30" t="s">
        <v>157</v>
      </c>
      <c r="B94" s="31"/>
      <c r="C94" s="32"/>
      <c r="D94" s="33" t="s">
        <v>158</v>
      </c>
      <c r="E94" s="32"/>
      <c r="F94" s="34"/>
      <c r="G94" s="35"/>
      <c r="H94" s="36"/>
      <c r="I94" s="51"/>
      <c r="J94" s="38">
        <f>SUBTOTAL(9,J95:J96)</f>
        <v>1818.71</v>
      </c>
      <c r="K94" s="36"/>
      <c r="L94" s="51"/>
      <c r="M94" s="38">
        <f>SUBTOTAL(9,M95:M96)</f>
        <v>0</v>
      </c>
    </row>
    <row r="95" spans="1:13" ht="24.95" customHeight="1">
      <c r="A95" s="62" t="s">
        <v>159</v>
      </c>
      <c r="B95" s="60" t="s">
        <v>160</v>
      </c>
      <c r="C95" s="41" t="s">
        <v>256</v>
      </c>
      <c r="D95" s="42" t="s">
        <v>270</v>
      </c>
      <c r="E95" s="41" t="s">
        <v>244</v>
      </c>
      <c r="F95" s="61">
        <v>4.53</v>
      </c>
      <c r="G95" s="44">
        <f t="shared" ref="G95:G96" si="96">IF(C95="DER",0.35,$I$7)</f>
        <v>0.22800000000000001</v>
      </c>
      <c r="H95" s="45">
        <v>307.63</v>
      </c>
      <c r="I95" s="46">
        <f t="shared" ref="I95:I96" si="97">ROUND(H95*(1+$G95),2)</f>
        <v>377.77</v>
      </c>
      <c r="J95" s="47">
        <f t="shared" ref="J95:J96" si="98">ROUND(ROUND($F95,2)*ROUND(I95,2),2)</f>
        <v>1711.3</v>
      </c>
      <c r="K95" s="48">
        <f t="shared" ref="K95:K96" si="99">IF($M$6=0,0,L95/(1+$G95))</f>
        <v>0</v>
      </c>
      <c r="L95" s="49">
        <f t="shared" ref="L95:L96" si="100">IF($M$6=0,0,ROUND(I95*(1-$M$6),2))</f>
        <v>0</v>
      </c>
      <c r="M95" s="50">
        <f t="shared" ref="M95:M96" si="101">ROUND(ROUND($F95,2)*ROUND(L95,2),2)</f>
        <v>0</v>
      </c>
    </row>
    <row r="96" spans="1:13" ht="24.95" customHeight="1">
      <c r="A96" s="62" t="s">
        <v>161</v>
      </c>
      <c r="B96" s="60" t="s">
        <v>41</v>
      </c>
      <c r="C96" s="41" t="s">
        <v>256</v>
      </c>
      <c r="D96" s="42" t="s">
        <v>272</v>
      </c>
      <c r="E96" s="41" t="s">
        <v>255</v>
      </c>
      <c r="F96" s="61">
        <v>47.11</v>
      </c>
      <c r="G96" s="44">
        <f t="shared" si="96"/>
        <v>0.22800000000000001</v>
      </c>
      <c r="H96" s="45">
        <v>1.86</v>
      </c>
      <c r="I96" s="46">
        <f t="shared" si="97"/>
        <v>2.2799999999999998</v>
      </c>
      <c r="J96" s="47">
        <f t="shared" si="98"/>
        <v>107.41</v>
      </c>
      <c r="K96" s="48">
        <f t="shared" si="99"/>
        <v>0</v>
      </c>
      <c r="L96" s="49">
        <f t="shared" si="100"/>
        <v>0</v>
      </c>
      <c r="M96" s="50">
        <f t="shared" si="101"/>
        <v>0</v>
      </c>
    </row>
    <row r="97" spans="1:13" ht="24.95" customHeight="1">
      <c r="A97" s="30" t="s">
        <v>162</v>
      </c>
      <c r="B97" s="31"/>
      <c r="C97" s="32"/>
      <c r="D97" s="33" t="s">
        <v>163</v>
      </c>
      <c r="E97" s="32"/>
      <c r="F97" s="34"/>
      <c r="G97" s="35"/>
      <c r="H97" s="36"/>
      <c r="I97" s="51"/>
      <c r="J97" s="38">
        <f>SUBTOTAL(9,J98:J101)</f>
        <v>5916.1100000000006</v>
      </c>
      <c r="K97" s="36"/>
      <c r="L97" s="51"/>
      <c r="M97" s="38">
        <f>SUBTOTAL(9,M98:M101)</f>
        <v>0</v>
      </c>
    </row>
    <row r="98" spans="1:13" ht="24.95" customHeight="1">
      <c r="A98" s="62" t="s">
        <v>164</v>
      </c>
      <c r="B98" s="60" t="s">
        <v>165</v>
      </c>
      <c r="C98" s="41" t="s">
        <v>256</v>
      </c>
      <c r="D98" s="42" t="s">
        <v>290</v>
      </c>
      <c r="E98" s="41" t="s">
        <v>243</v>
      </c>
      <c r="F98" s="61">
        <v>37.229999999999997</v>
      </c>
      <c r="G98" s="44">
        <f t="shared" ref="G98:G101" si="102">IF(C98="DER",0.35,$I$7)</f>
        <v>0.22800000000000001</v>
      </c>
      <c r="H98" s="45">
        <v>3.56</v>
      </c>
      <c r="I98" s="46">
        <f t="shared" ref="I98:I101" si="103">ROUND(H98*(1+$G98),2)</f>
        <v>4.37</v>
      </c>
      <c r="J98" s="47">
        <f t="shared" ref="J98:J101" si="104">ROUND(ROUND($F98,2)*ROUND(I98,2),2)</f>
        <v>162.69999999999999</v>
      </c>
      <c r="K98" s="48">
        <f t="shared" ref="K98:K101" si="105">IF($M$6=0,0,L98/(1+$G98))</f>
        <v>0</v>
      </c>
      <c r="L98" s="49">
        <f t="shared" ref="L98:L101" si="106">IF($M$6=0,0,ROUND(I98*(1-$M$6),2))</f>
        <v>0</v>
      </c>
      <c r="M98" s="50">
        <f t="shared" ref="M98:M101" si="107">ROUND(ROUND($F98,2)*ROUND(L98,2),2)</f>
        <v>0</v>
      </c>
    </row>
    <row r="99" spans="1:13" ht="24.95" customHeight="1">
      <c r="A99" s="62" t="s">
        <v>166</v>
      </c>
      <c r="B99" s="60" t="s">
        <v>126</v>
      </c>
      <c r="C99" s="41" t="s">
        <v>256</v>
      </c>
      <c r="D99" s="42" t="s">
        <v>279</v>
      </c>
      <c r="E99" s="41" t="s">
        <v>244</v>
      </c>
      <c r="F99" s="61">
        <v>1.86</v>
      </c>
      <c r="G99" s="44">
        <f t="shared" si="102"/>
        <v>0.22800000000000001</v>
      </c>
      <c r="H99" s="45">
        <v>219.03</v>
      </c>
      <c r="I99" s="46">
        <f t="shared" si="103"/>
        <v>268.97000000000003</v>
      </c>
      <c r="J99" s="47">
        <f t="shared" si="104"/>
        <v>500.28</v>
      </c>
      <c r="K99" s="48">
        <f t="shared" si="105"/>
        <v>0</v>
      </c>
      <c r="L99" s="49">
        <f t="shared" si="106"/>
        <v>0</v>
      </c>
      <c r="M99" s="50">
        <f t="shared" si="107"/>
        <v>0</v>
      </c>
    </row>
    <row r="100" spans="1:13" ht="24.95" customHeight="1">
      <c r="A100" s="62" t="s">
        <v>167</v>
      </c>
      <c r="B100" s="60" t="s">
        <v>168</v>
      </c>
      <c r="C100" s="41" t="s">
        <v>256</v>
      </c>
      <c r="D100" s="42" t="s">
        <v>295</v>
      </c>
      <c r="E100" s="41" t="s">
        <v>244</v>
      </c>
      <c r="F100" s="61">
        <v>4.53</v>
      </c>
      <c r="G100" s="44">
        <f t="shared" si="102"/>
        <v>0.22800000000000001</v>
      </c>
      <c r="H100" s="45">
        <v>448.57</v>
      </c>
      <c r="I100" s="46">
        <f t="shared" si="103"/>
        <v>550.84</v>
      </c>
      <c r="J100" s="47">
        <f t="shared" si="104"/>
        <v>2495.31</v>
      </c>
      <c r="K100" s="48">
        <f t="shared" si="105"/>
        <v>0</v>
      </c>
      <c r="L100" s="49">
        <f t="shared" si="106"/>
        <v>0</v>
      </c>
      <c r="M100" s="50">
        <f t="shared" si="107"/>
        <v>0</v>
      </c>
    </row>
    <row r="101" spans="1:13" ht="24.95" customHeight="1">
      <c r="A101" s="62" t="s">
        <v>169</v>
      </c>
      <c r="B101" s="60" t="s">
        <v>170</v>
      </c>
      <c r="C101" s="41" t="s">
        <v>256</v>
      </c>
      <c r="D101" s="42" t="s">
        <v>278</v>
      </c>
      <c r="E101" s="41" t="s">
        <v>244</v>
      </c>
      <c r="F101" s="61">
        <v>4.53</v>
      </c>
      <c r="G101" s="44">
        <f t="shared" si="102"/>
        <v>0.22800000000000001</v>
      </c>
      <c r="H101" s="45">
        <v>495.76</v>
      </c>
      <c r="I101" s="46">
        <f t="shared" si="103"/>
        <v>608.79</v>
      </c>
      <c r="J101" s="47">
        <f t="shared" si="104"/>
        <v>2757.82</v>
      </c>
      <c r="K101" s="48">
        <f t="shared" si="105"/>
        <v>0</v>
      </c>
      <c r="L101" s="49">
        <f t="shared" si="106"/>
        <v>0</v>
      </c>
      <c r="M101" s="50">
        <f t="shared" si="107"/>
        <v>0</v>
      </c>
    </row>
    <row r="102" spans="1:13" ht="24.95" customHeight="1">
      <c r="A102" s="52">
        <v>7</v>
      </c>
      <c r="B102" s="53"/>
      <c r="C102" s="54"/>
      <c r="D102" s="55" t="s">
        <v>171</v>
      </c>
      <c r="E102" s="54"/>
      <c r="F102" s="56"/>
      <c r="G102" s="57"/>
      <c r="H102" s="58"/>
      <c r="I102" s="59"/>
      <c r="J102" s="29">
        <f>SUBTOTAL(9,J103:J122)</f>
        <v>119760.45000000001</v>
      </c>
      <c r="K102" s="58"/>
      <c r="L102" s="59"/>
      <c r="M102" s="29">
        <f>SUBTOTAL(9,M103:M122)</f>
        <v>0</v>
      </c>
    </row>
    <row r="103" spans="1:13" ht="24.95" customHeight="1">
      <c r="A103" s="30" t="s">
        <v>172</v>
      </c>
      <c r="B103" s="31"/>
      <c r="C103" s="32"/>
      <c r="D103" s="33" t="s">
        <v>173</v>
      </c>
      <c r="E103" s="32"/>
      <c r="F103" s="34"/>
      <c r="G103" s="35"/>
      <c r="H103" s="36"/>
      <c r="I103" s="51"/>
      <c r="J103" s="38">
        <f>SUBTOTAL(9,J104:J104)</f>
        <v>2344.64</v>
      </c>
      <c r="K103" s="36"/>
      <c r="L103" s="51"/>
      <c r="M103" s="38">
        <f>SUBTOTAL(9,M104:M104)</f>
        <v>0</v>
      </c>
    </row>
    <row r="104" spans="1:13" ht="24.95" customHeight="1">
      <c r="A104" s="62" t="s">
        <v>174</v>
      </c>
      <c r="B104" s="60" t="s">
        <v>175</v>
      </c>
      <c r="C104" s="41" t="s">
        <v>256</v>
      </c>
      <c r="D104" s="42" t="s">
        <v>291</v>
      </c>
      <c r="E104" s="41" t="s">
        <v>244</v>
      </c>
      <c r="F104" s="61">
        <v>89.73</v>
      </c>
      <c r="G104" s="44">
        <f>IF(C104="DER",0.35,$I$7)</f>
        <v>0.22800000000000001</v>
      </c>
      <c r="H104" s="45">
        <v>21.28</v>
      </c>
      <c r="I104" s="46">
        <f t="shared" ref="I104" si="108">ROUND(H104*(1+$G104),2)</f>
        <v>26.13</v>
      </c>
      <c r="J104" s="47">
        <f>ROUND(ROUND($F104,2)*ROUND(I104,2),2)</f>
        <v>2344.64</v>
      </c>
      <c r="K104" s="48">
        <f>IF($M$6=0,0,L104/(1+$G104))</f>
        <v>0</v>
      </c>
      <c r="L104" s="49">
        <f>IF($M$6=0,0,ROUND(I104*(1-$M$6),2))</f>
        <v>0</v>
      </c>
      <c r="M104" s="50">
        <f>ROUND(ROUND($F104,2)*ROUND(L104,2),2)</f>
        <v>0</v>
      </c>
    </row>
    <row r="105" spans="1:13" ht="24.95" customHeight="1">
      <c r="A105" s="30" t="s">
        <v>176</v>
      </c>
      <c r="B105" s="31"/>
      <c r="C105" s="32"/>
      <c r="D105" s="33" t="s">
        <v>177</v>
      </c>
      <c r="E105" s="32"/>
      <c r="F105" s="34"/>
      <c r="G105" s="35"/>
      <c r="H105" s="36"/>
      <c r="I105" s="51"/>
      <c r="J105" s="38">
        <f>SUBTOTAL(9,J106:J109)</f>
        <v>19945.43</v>
      </c>
      <c r="K105" s="36"/>
      <c r="L105" s="51"/>
      <c r="M105" s="38">
        <f>SUBTOTAL(9,M106:M109)</f>
        <v>0</v>
      </c>
    </row>
    <row r="106" spans="1:13" ht="24.95" customHeight="1">
      <c r="A106" s="62" t="s">
        <v>178</v>
      </c>
      <c r="B106" s="60">
        <v>5062000</v>
      </c>
      <c r="C106" s="41" t="s">
        <v>260</v>
      </c>
      <c r="D106" s="42" t="s">
        <v>261</v>
      </c>
      <c r="E106" s="41" t="s">
        <v>244</v>
      </c>
      <c r="F106" s="61">
        <v>89.73</v>
      </c>
      <c r="G106" s="44">
        <f t="shared" ref="G106:G109" si="109">IF(C106="DER",0.35,$I$7)</f>
        <v>0.22800000000000001</v>
      </c>
      <c r="H106" s="45">
        <v>119.38</v>
      </c>
      <c r="I106" s="46">
        <f t="shared" ref="I106:I109" si="110">ROUND(H106*(1+$G106),2)</f>
        <v>146.6</v>
      </c>
      <c r="J106" s="47">
        <f t="shared" ref="J106:J109" si="111">ROUND(ROUND($F106,2)*ROUND(I106,2),2)</f>
        <v>13154.42</v>
      </c>
      <c r="K106" s="48">
        <f t="shared" ref="K106:K109" si="112">IF($M$6=0,0,L106/(1+$G106))</f>
        <v>0</v>
      </c>
      <c r="L106" s="49">
        <f t="shared" ref="L106:L109" si="113">IF($M$6=0,0,ROUND(I106*(1-$M$6),2))</f>
        <v>0</v>
      </c>
      <c r="M106" s="50">
        <f t="shared" ref="M106:M109" si="114">ROUND(ROUND($F106,2)*ROUND(L106,2),2)</f>
        <v>0</v>
      </c>
    </row>
    <row r="107" spans="1:13" ht="24.95" customHeight="1">
      <c r="A107" s="62" t="s">
        <v>179</v>
      </c>
      <c r="B107" s="60" t="s">
        <v>45</v>
      </c>
      <c r="C107" s="41" t="s">
        <v>258</v>
      </c>
      <c r="D107" s="42" t="s">
        <v>301</v>
      </c>
      <c r="E107" s="41" t="s">
        <v>298</v>
      </c>
      <c r="F107" s="61">
        <v>89.73</v>
      </c>
      <c r="G107" s="44">
        <f t="shared" si="109"/>
        <v>0.35</v>
      </c>
      <c r="H107" s="45">
        <v>9.3851851851851844</v>
      </c>
      <c r="I107" s="46">
        <f t="shared" si="110"/>
        <v>12.67</v>
      </c>
      <c r="J107" s="47">
        <f t="shared" si="111"/>
        <v>1136.8800000000001</v>
      </c>
      <c r="K107" s="48">
        <f t="shared" si="112"/>
        <v>0</v>
      </c>
      <c r="L107" s="49">
        <f t="shared" si="113"/>
        <v>0</v>
      </c>
      <c r="M107" s="50">
        <f t="shared" si="114"/>
        <v>0</v>
      </c>
    </row>
    <row r="108" spans="1:13" ht="24.95" customHeight="1">
      <c r="A108" s="62" t="s">
        <v>180</v>
      </c>
      <c r="B108" s="60" t="s">
        <v>41</v>
      </c>
      <c r="C108" s="41" t="s">
        <v>256</v>
      </c>
      <c r="D108" s="42" t="s">
        <v>272</v>
      </c>
      <c r="E108" s="41" t="s">
        <v>255</v>
      </c>
      <c r="F108" s="61">
        <v>606.57000000000005</v>
      </c>
      <c r="G108" s="44">
        <f t="shared" si="109"/>
        <v>0.22800000000000001</v>
      </c>
      <c r="H108" s="45">
        <v>1.86</v>
      </c>
      <c r="I108" s="46">
        <f t="shared" si="110"/>
        <v>2.2799999999999998</v>
      </c>
      <c r="J108" s="47">
        <f t="shared" si="111"/>
        <v>1382.98</v>
      </c>
      <c r="K108" s="48">
        <f t="shared" si="112"/>
        <v>0</v>
      </c>
      <c r="L108" s="49">
        <f t="shared" si="113"/>
        <v>0</v>
      </c>
      <c r="M108" s="50">
        <f t="shared" si="114"/>
        <v>0</v>
      </c>
    </row>
    <row r="109" spans="1:13" ht="24.95" customHeight="1">
      <c r="A109" s="62" t="s">
        <v>181</v>
      </c>
      <c r="B109" s="60">
        <v>6077</v>
      </c>
      <c r="C109" s="41" t="s">
        <v>253</v>
      </c>
      <c r="D109" s="42" t="s">
        <v>254</v>
      </c>
      <c r="E109" s="41" t="s">
        <v>244</v>
      </c>
      <c r="F109" s="61">
        <v>89.73</v>
      </c>
      <c r="G109" s="44">
        <f t="shared" si="109"/>
        <v>0.22800000000000001</v>
      </c>
      <c r="H109" s="45">
        <v>38.76</v>
      </c>
      <c r="I109" s="46">
        <f t="shared" si="110"/>
        <v>47.6</v>
      </c>
      <c r="J109" s="47">
        <f t="shared" si="111"/>
        <v>4271.1499999999996</v>
      </c>
      <c r="K109" s="48">
        <f t="shared" si="112"/>
        <v>0</v>
      </c>
      <c r="L109" s="49">
        <f t="shared" si="113"/>
        <v>0</v>
      </c>
      <c r="M109" s="50">
        <f t="shared" si="114"/>
        <v>0</v>
      </c>
    </row>
    <row r="110" spans="1:13" ht="24.95" customHeight="1">
      <c r="A110" s="30" t="s">
        <v>182</v>
      </c>
      <c r="B110" s="31"/>
      <c r="C110" s="32"/>
      <c r="D110" s="33" t="s">
        <v>183</v>
      </c>
      <c r="E110" s="32"/>
      <c r="F110" s="34"/>
      <c r="G110" s="35"/>
      <c r="H110" s="36"/>
      <c r="I110" s="51"/>
      <c r="J110" s="38">
        <f>SUBTOTAL(9,J111:J113)</f>
        <v>28447.1</v>
      </c>
      <c r="K110" s="36"/>
      <c r="L110" s="51"/>
      <c r="M110" s="38">
        <f>SUBTOTAL(9,M111:M113)</f>
        <v>0</v>
      </c>
    </row>
    <row r="111" spans="1:13" ht="24.95" customHeight="1">
      <c r="A111" s="62" t="s">
        <v>184</v>
      </c>
      <c r="B111" s="60" t="s">
        <v>185</v>
      </c>
      <c r="C111" s="41" t="s">
        <v>258</v>
      </c>
      <c r="D111" s="42" t="s">
        <v>305</v>
      </c>
      <c r="E111" s="41" t="s">
        <v>298</v>
      </c>
      <c r="F111" s="61">
        <v>89.73</v>
      </c>
      <c r="G111" s="44">
        <f t="shared" ref="G111:G113" si="115">IF(C111="DER",0.35,$I$7)</f>
        <v>0.35</v>
      </c>
      <c r="H111" s="45">
        <v>190.19259259259258</v>
      </c>
      <c r="I111" s="46">
        <f t="shared" ref="I111:I113" si="116">ROUND(H111*(1+$G111),2)</f>
        <v>256.76</v>
      </c>
      <c r="J111" s="47">
        <f t="shared" ref="J111:J113" si="117">ROUND(ROUND($F111,2)*ROUND(I111,2),2)</f>
        <v>23039.07</v>
      </c>
      <c r="K111" s="48">
        <f t="shared" ref="K111:K113" si="118">IF($M$6=0,0,L111/(1+$G111))</f>
        <v>0</v>
      </c>
      <c r="L111" s="49">
        <f t="shared" ref="L111:L113" si="119">IF($M$6=0,0,ROUND(I111*(1-$M$6),2))</f>
        <v>0</v>
      </c>
      <c r="M111" s="50">
        <f t="shared" ref="M111:M113" si="120">ROUND(ROUND($F111,2)*ROUND(L111,2),2)</f>
        <v>0</v>
      </c>
    </row>
    <row r="112" spans="1:13" ht="24.95" customHeight="1">
      <c r="A112" s="62" t="s">
        <v>186</v>
      </c>
      <c r="B112" s="60" t="s">
        <v>45</v>
      </c>
      <c r="C112" s="41" t="s">
        <v>258</v>
      </c>
      <c r="D112" s="42" t="s">
        <v>301</v>
      </c>
      <c r="E112" s="41" t="s">
        <v>298</v>
      </c>
      <c r="F112" s="61">
        <v>89.73</v>
      </c>
      <c r="G112" s="44">
        <f t="shared" si="115"/>
        <v>0.35</v>
      </c>
      <c r="H112" s="45">
        <v>9.3851851851851844</v>
      </c>
      <c r="I112" s="46">
        <f t="shared" si="116"/>
        <v>12.67</v>
      </c>
      <c r="J112" s="47">
        <f t="shared" si="117"/>
        <v>1136.8800000000001</v>
      </c>
      <c r="K112" s="48">
        <f t="shared" si="118"/>
        <v>0</v>
      </c>
      <c r="L112" s="49">
        <f t="shared" si="119"/>
        <v>0</v>
      </c>
      <c r="M112" s="50">
        <f t="shared" si="120"/>
        <v>0</v>
      </c>
    </row>
    <row r="113" spans="1:13" ht="24.95" customHeight="1">
      <c r="A113" s="62" t="s">
        <v>187</v>
      </c>
      <c r="B113" s="60">
        <v>6077</v>
      </c>
      <c r="C113" s="41" t="s">
        <v>253</v>
      </c>
      <c r="D113" s="42" t="s">
        <v>254</v>
      </c>
      <c r="E113" s="41" t="s">
        <v>244</v>
      </c>
      <c r="F113" s="61">
        <v>89.73</v>
      </c>
      <c r="G113" s="44">
        <f t="shared" si="115"/>
        <v>0.22800000000000001</v>
      </c>
      <c r="H113" s="45">
        <v>38.76</v>
      </c>
      <c r="I113" s="46">
        <f t="shared" si="116"/>
        <v>47.6</v>
      </c>
      <c r="J113" s="47">
        <f t="shared" si="117"/>
        <v>4271.1499999999996</v>
      </c>
      <c r="K113" s="48">
        <f t="shared" si="118"/>
        <v>0</v>
      </c>
      <c r="L113" s="49">
        <f t="shared" si="119"/>
        <v>0</v>
      </c>
      <c r="M113" s="50">
        <f t="shared" si="120"/>
        <v>0</v>
      </c>
    </row>
    <row r="114" spans="1:13" ht="24.95" customHeight="1">
      <c r="A114" s="30" t="s">
        <v>188</v>
      </c>
      <c r="B114" s="31"/>
      <c r="C114" s="32"/>
      <c r="D114" s="33" t="s">
        <v>189</v>
      </c>
      <c r="E114" s="32"/>
      <c r="F114" s="34"/>
      <c r="G114" s="35"/>
      <c r="H114" s="36"/>
      <c r="I114" s="51"/>
      <c r="J114" s="38">
        <f>SUBTOTAL(9,J115:J116)</f>
        <v>29041.16</v>
      </c>
      <c r="K114" s="36"/>
      <c r="L114" s="51"/>
      <c r="M114" s="38">
        <f>SUBTOTAL(9,M115:M116)</f>
        <v>0</v>
      </c>
    </row>
    <row r="115" spans="1:13" ht="24.95" customHeight="1">
      <c r="A115" s="62" t="s">
        <v>190</v>
      </c>
      <c r="B115" s="60" t="s">
        <v>191</v>
      </c>
      <c r="C115" s="41" t="s">
        <v>256</v>
      </c>
      <c r="D115" s="42" t="s">
        <v>292</v>
      </c>
      <c r="E115" s="41" t="s">
        <v>244</v>
      </c>
      <c r="F115" s="61">
        <v>80.760000000000005</v>
      </c>
      <c r="G115" s="44">
        <f t="shared" ref="G115:G116" si="121">IF(C115="DER",0.35,$I$7)</f>
        <v>0.22800000000000001</v>
      </c>
      <c r="H115" s="45">
        <v>279.32</v>
      </c>
      <c r="I115" s="46">
        <f t="shared" ref="I115:I116" si="122">ROUND(H115*(1+$G115),2)</f>
        <v>343</v>
      </c>
      <c r="J115" s="47">
        <f t="shared" ref="J115:J116" si="123">ROUND(ROUND($F115,2)*ROUND(I115,2),2)</f>
        <v>27700.68</v>
      </c>
      <c r="K115" s="48">
        <f t="shared" ref="K115:K116" si="124">IF($M$6=0,0,L115/(1+$G115))</f>
        <v>0</v>
      </c>
      <c r="L115" s="49">
        <f t="shared" ref="L115:L116" si="125">IF($M$6=0,0,ROUND(I115*(1-$M$6),2))</f>
        <v>0</v>
      </c>
      <c r="M115" s="50">
        <f t="shared" ref="M115:M116" si="126">ROUND(ROUND($F115,2)*ROUND(L115,2),2)</f>
        <v>0</v>
      </c>
    </row>
    <row r="116" spans="1:13" ht="24.95" customHeight="1">
      <c r="A116" s="62" t="s">
        <v>192</v>
      </c>
      <c r="B116" s="60" t="s">
        <v>41</v>
      </c>
      <c r="C116" s="41" t="s">
        <v>256</v>
      </c>
      <c r="D116" s="42" t="s">
        <v>272</v>
      </c>
      <c r="E116" s="41" t="s">
        <v>255</v>
      </c>
      <c r="F116" s="61">
        <v>587.92999999999995</v>
      </c>
      <c r="G116" s="44">
        <f t="shared" si="121"/>
        <v>0.22800000000000001</v>
      </c>
      <c r="H116" s="45">
        <v>1.86</v>
      </c>
      <c r="I116" s="46">
        <f t="shared" si="122"/>
        <v>2.2799999999999998</v>
      </c>
      <c r="J116" s="47">
        <f t="shared" si="123"/>
        <v>1340.48</v>
      </c>
      <c r="K116" s="48">
        <f t="shared" si="124"/>
        <v>0</v>
      </c>
      <c r="L116" s="49">
        <f t="shared" si="125"/>
        <v>0</v>
      </c>
      <c r="M116" s="50">
        <f t="shared" si="126"/>
        <v>0</v>
      </c>
    </row>
    <row r="117" spans="1:13" ht="24.95" customHeight="1">
      <c r="A117" s="30" t="s">
        <v>193</v>
      </c>
      <c r="B117" s="31"/>
      <c r="C117" s="32"/>
      <c r="D117" s="33" t="s">
        <v>194</v>
      </c>
      <c r="E117" s="32"/>
      <c r="F117" s="34"/>
      <c r="G117" s="35"/>
      <c r="H117" s="36"/>
      <c r="I117" s="51"/>
      <c r="J117" s="38">
        <f>SUBTOTAL(9,J118:J118)</f>
        <v>2744.88</v>
      </c>
      <c r="K117" s="36"/>
      <c r="L117" s="51"/>
      <c r="M117" s="38">
        <f>SUBTOTAL(9,M118:M118)</f>
        <v>0</v>
      </c>
    </row>
    <row r="118" spans="1:13" ht="24.95" customHeight="1">
      <c r="A118" s="62" t="s">
        <v>195</v>
      </c>
      <c r="B118" s="60" t="s">
        <v>196</v>
      </c>
      <c r="C118" s="41" t="s">
        <v>258</v>
      </c>
      <c r="D118" s="42" t="s">
        <v>307</v>
      </c>
      <c r="E118" s="41" t="s">
        <v>297</v>
      </c>
      <c r="F118" s="61">
        <v>433.63</v>
      </c>
      <c r="G118" s="44">
        <f>IF(C118="DER",0.35,$I$7)</f>
        <v>0.35</v>
      </c>
      <c r="H118" s="45">
        <v>4.6888888888888882</v>
      </c>
      <c r="I118" s="46">
        <f t="shared" ref="I118" si="127">ROUND(H118*(1+$G118),2)</f>
        <v>6.33</v>
      </c>
      <c r="J118" s="47">
        <f>ROUND(ROUND($F118,2)*ROUND(I118,2),2)</f>
        <v>2744.88</v>
      </c>
      <c r="K118" s="48">
        <f>IF($M$6=0,0,L118/(1+$G118))</f>
        <v>0</v>
      </c>
      <c r="L118" s="49">
        <f>IF($M$6=0,0,ROUND(I118*(1-$M$6),2))</f>
        <v>0</v>
      </c>
      <c r="M118" s="50">
        <f>ROUND(ROUND($F118,2)*ROUND(L118,2),2)</f>
        <v>0</v>
      </c>
    </row>
    <row r="119" spans="1:13" ht="24.95" customHeight="1">
      <c r="A119" s="30" t="s">
        <v>197</v>
      </c>
      <c r="B119" s="31"/>
      <c r="C119" s="32"/>
      <c r="D119" s="33" t="s">
        <v>198</v>
      </c>
      <c r="E119" s="32"/>
      <c r="F119" s="34"/>
      <c r="G119" s="35"/>
      <c r="H119" s="36"/>
      <c r="I119" s="51"/>
      <c r="J119" s="38">
        <f>SUBTOTAL(9,J120:J120)</f>
        <v>1777.88</v>
      </c>
      <c r="K119" s="36"/>
      <c r="L119" s="51"/>
      <c r="M119" s="38">
        <f>SUBTOTAL(9,M120:M120)</f>
        <v>0</v>
      </c>
    </row>
    <row r="120" spans="1:13" ht="24.95" customHeight="1">
      <c r="A120" s="62" t="s">
        <v>199</v>
      </c>
      <c r="B120" s="60" t="s">
        <v>200</v>
      </c>
      <c r="C120" s="41" t="s">
        <v>258</v>
      </c>
      <c r="D120" s="42" t="s">
        <v>308</v>
      </c>
      <c r="E120" s="41" t="s">
        <v>297</v>
      </c>
      <c r="F120" s="61">
        <v>433.63</v>
      </c>
      <c r="G120" s="44">
        <f>IF(C120="DER",0.35,$I$7)</f>
        <v>0.35</v>
      </c>
      <c r="H120" s="45">
        <v>3.0370370370370368</v>
      </c>
      <c r="I120" s="46">
        <f t="shared" ref="I120" si="128">ROUND(H120*(1+$G120),2)</f>
        <v>4.0999999999999996</v>
      </c>
      <c r="J120" s="47">
        <f>ROUND(ROUND($F120,2)*ROUND(I120,2),2)</f>
        <v>1777.88</v>
      </c>
      <c r="K120" s="48">
        <f>IF($M$6=0,0,L120/(1+$G120))</f>
        <v>0</v>
      </c>
      <c r="L120" s="49">
        <f>IF($M$6=0,0,ROUND(I120*(1-$M$6),2))</f>
        <v>0</v>
      </c>
      <c r="M120" s="50">
        <f>ROUND(ROUND($F120,2)*ROUND(L120,2),2)</f>
        <v>0</v>
      </c>
    </row>
    <row r="121" spans="1:13" ht="24.95" customHeight="1">
      <c r="A121" s="30" t="s">
        <v>201</v>
      </c>
      <c r="B121" s="31"/>
      <c r="C121" s="32"/>
      <c r="D121" s="33" t="s">
        <v>202</v>
      </c>
      <c r="E121" s="32"/>
      <c r="F121" s="34"/>
      <c r="G121" s="35"/>
      <c r="H121" s="36"/>
      <c r="I121" s="51"/>
      <c r="J121" s="38">
        <f>SUBTOTAL(9,J122:J122)</f>
        <v>35459.360000000001</v>
      </c>
      <c r="K121" s="36"/>
      <c r="L121" s="51"/>
      <c r="M121" s="38">
        <f>SUBTOTAL(9,M122:M122)</f>
        <v>0</v>
      </c>
    </row>
    <row r="122" spans="1:13" ht="24.95" customHeight="1">
      <c r="A122" s="62" t="s">
        <v>203</v>
      </c>
      <c r="B122" s="60" t="s">
        <v>204</v>
      </c>
      <c r="C122" s="41" t="s">
        <v>258</v>
      </c>
      <c r="D122" s="42" t="s">
        <v>309</v>
      </c>
      <c r="E122" s="41" t="s">
        <v>298</v>
      </c>
      <c r="F122" s="61">
        <v>22.43</v>
      </c>
      <c r="G122" s="44">
        <f>IF(C122="DER",0.35,$I$7)</f>
        <v>0.35</v>
      </c>
      <c r="H122" s="45">
        <v>1171.0296296296297</v>
      </c>
      <c r="I122" s="46">
        <f t="shared" ref="I122" si="129">ROUND(H122*(1+$G122),2)</f>
        <v>1580.89</v>
      </c>
      <c r="J122" s="47">
        <f>ROUND(ROUND($F122,2)*ROUND(I122,2),2)</f>
        <v>35459.360000000001</v>
      </c>
      <c r="K122" s="48">
        <f>IF($M$6=0,0,L122/(1+$G122))</f>
        <v>0</v>
      </c>
      <c r="L122" s="49">
        <f>IF($M$6=0,0,ROUND(I122*(1-$M$6),2))</f>
        <v>0</v>
      </c>
      <c r="M122" s="50">
        <f>ROUND(ROUND($F122,2)*ROUND(L122,2),2)</f>
        <v>0</v>
      </c>
    </row>
    <row r="123" spans="1:13" ht="24.95" customHeight="1">
      <c r="A123" s="52">
        <v>8</v>
      </c>
      <c r="B123" s="53"/>
      <c r="C123" s="54"/>
      <c r="D123" s="55" t="s">
        <v>205</v>
      </c>
      <c r="E123" s="54"/>
      <c r="F123" s="56"/>
      <c r="G123" s="57"/>
      <c r="H123" s="58"/>
      <c r="I123" s="59"/>
      <c r="J123" s="29">
        <f>SUBTOTAL(9,J124:J129)</f>
        <v>20082.259999999995</v>
      </c>
      <c r="K123" s="58"/>
      <c r="L123" s="59"/>
      <c r="M123" s="29">
        <f>SUBTOTAL(9,M124:M129)</f>
        <v>0</v>
      </c>
    </row>
    <row r="124" spans="1:13" ht="24.95" customHeight="1">
      <c r="A124" s="30" t="s">
        <v>206</v>
      </c>
      <c r="B124" s="31"/>
      <c r="C124" s="32"/>
      <c r="D124" s="33" t="s">
        <v>207</v>
      </c>
      <c r="E124" s="32"/>
      <c r="F124" s="34"/>
      <c r="G124" s="35"/>
      <c r="H124" s="36"/>
      <c r="I124" s="51"/>
      <c r="J124" s="38">
        <f>SUBTOTAL(9,J125:J129)</f>
        <v>20082.259999999995</v>
      </c>
      <c r="K124" s="36"/>
      <c r="L124" s="51"/>
      <c r="M124" s="38">
        <f>SUBTOTAL(9,M125:M129)</f>
        <v>0</v>
      </c>
    </row>
    <row r="125" spans="1:13" ht="24.95" customHeight="1">
      <c r="A125" s="62" t="s">
        <v>208</v>
      </c>
      <c r="B125" s="60" t="s">
        <v>209</v>
      </c>
      <c r="C125" s="41" t="s">
        <v>256</v>
      </c>
      <c r="D125" s="42" t="s">
        <v>283</v>
      </c>
      <c r="E125" s="41" t="s">
        <v>243</v>
      </c>
      <c r="F125" s="61">
        <v>50.59</v>
      </c>
      <c r="G125" s="44">
        <f t="shared" ref="G125:G126" si="130">IF(C125="DER",0.35,$I$7)</f>
        <v>0.22800000000000001</v>
      </c>
      <c r="H125" s="45">
        <v>1.78</v>
      </c>
      <c r="I125" s="46">
        <f t="shared" ref="I125:I137" si="131">ROUND(H125*(1+$G125),2)</f>
        <v>2.19</v>
      </c>
      <c r="J125" s="47">
        <f t="shared" ref="J125:J129" si="132">ROUND(ROUND($F125,2)*ROUND(I125,2),2)</f>
        <v>110.79</v>
      </c>
      <c r="K125" s="48">
        <f t="shared" ref="K125:K129" si="133">IF($M$6=0,0,L125/(1+$G125))</f>
        <v>0</v>
      </c>
      <c r="L125" s="49">
        <f t="shared" ref="L125:L129" si="134">IF($M$6=0,0,ROUND(I125*(1-$M$6),2))</f>
        <v>0</v>
      </c>
      <c r="M125" s="50">
        <f t="shared" ref="M125:M129" si="135">ROUND(ROUND($F125,2)*ROUND(L125,2),2)</f>
        <v>0</v>
      </c>
    </row>
    <row r="126" spans="1:13" ht="24.95" customHeight="1">
      <c r="A126" s="62" t="s">
        <v>210</v>
      </c>
      <c r="B126" s="60" t="s">
        <v>211</v>
      </c>
      <c r="C126" s="41" t="s">
        <v>256</v>
      </c>
      <c r="D126" s="42" t="s">
        <v>262</v>
      </c>
      <c r="E126" s="41" t="s">
        <v>242</v>
      </c>
      <c r="F126" s="61">
        <v>252</v>
      </c>
      <c r="G126" s="44">
        <f t="shared" si="130"/>
        <v>0.22800000000000001</v>
      </c>
      <c r="H126" s="45">
        <v>13.6</v>
      </c>
      <c r="I126" s="46">
        <f t="shared" si="131"/>
        <v>16.7</v>
      </c>
      <c r="J126" s="47">
        <f t="shared" si="132"/>
        <v>4208.3999999999996</v>
      </c>
      <c r="K126" s="48">
        <f t="shared" si="133"/>
        <v>0</v>
      </c>
      <c r="L126" s="49">
        <f t="shared" si="134"/>
        <v>0</v>
      </c>
      <c r="M126" s="50">
        <f t="shared" si="135"/>
        <v>0</v>
      </c>
    </row>
    <row r="127" spans="1:13" ht="24.95" customHeight="1">
      <c r="A127" s="62" t="s">
        <v>212</v>
      </c>
      <c r="B127" s="60" t="s">
        <v>213</v>
      </c>
      <c r="C127" s="41" t="s">
        <v>258</v>
      </c>
      <c r="D127" s="42" t="s">
        <v>313</v>
      </c>
      <c r="E127" s="41" t="s">
        <v>312</v>
      </c>
      <c r="F127" s="61">
        <v>441.74</v>
      </c>
      <c r="G127" s="44">
        <f>IF(C127="DER",0.35,$I$7)</f>
        <v>0.35</v>
      </c>
      <c r="H127" s="45">
        <v>12.399999999999999</v>
      </c>
      <c r="I127" s="46">
        <f t="shared" si="131"/>
        <v>16.739999999999998</v>
      </c>
      <c r="J127" s="47">
        <f t="shared" si="132"/>
        <v>7394.73</v>
      </c>
      <c r="K127" s="48">
        <f t="shared" si="133"/>
        <v>0</v>
      </c>
      <c r="L127" s="49">
        <f t="shared" si="134"/>
        <v>0</v>
      </c>
      <c r="M127" s="50">
        <f t="shared" si="135"/>
        <v>0</v>
      </c>
    </row>
    <row r="128" spans="1:13" ht="24.95" customHeight="1">
      <c r="A128" s="62" t="s">
        <v>214</v>
      </c>
      <c r="B128" s="60" t="s">
        <v>215</v>
      </c>
      <c r="C128" s="41" t="s">
        <v>258</v>
      </c>
      <c r="D128" s="42" t="s">
        <v>314</v>
      </c>
      <c r="E128" s="41" t="s">
        <v>298</v>
      </c>
      <c r="F128" s="61">
        <v>8.6</v>
      </c>
      <c r="G128" s="44">
        <f t="shared" ref="G128:G129" si="136">IF(C128="DER",0.35,$I$7)</f>
        <v>0.35</v>
      </c>
      <c r="H128" s="45">
        <v>662.4666666666667</v>
      </c>
      <c r="I128" s="46">
        <f t="shared" si="131"/>
        <v>894.33</v>
      </c>
      <c r="J128" s="47">
        <f t="shared" si="132"/>
        <v>7691.24</v>
      </c>
      <c r="K128" s="48">
        <f t="shared" si="133"/>
        <v>0</v>
      </c>
      <c r="L128" s="49">
        <f t="shared" si="134"/>
        <v>0</v>
      </c>
      <c r="M128" s="50">
        <f t="shared" si="135"/>
        <v>0</v>
      </c>
    </row>
    <row r="129" spans="1:15" ht="24.95" customHeight="1">
      <c r="A129" s="62" t="s">
        <v>216</v>
      </c>
      <c r="B129" s="60" t="s">
        <v>217</v>
      </c>
      <c r="C129" s="41" t="s">
        <v>256</v>
      </c>
      <c r="D129" s="42" t="s">
        <v>277</v>
      </c>
      <c r="E129" s="41" t="s">
        <v>243</v>
      </c>
      <c r="F129" s="61">
        <v>5.01</v>
      </c>
      <c r="G129" s="44">
        <f t="shared" si="136"/>
        <v>0.22800000000000001</v>
      </c>
      <c r="H129" s="45">
        <v>110.06</v>
      </c>
      <c r="I129" s="46">
        <f t="shared" si="131"/>
        <v>135.15</v>
      </c>
      <c r="J129" s="47">
        <f t="shared" si="132"/>
        <v>677.1</v>
      </c>
      <c r="K129" s="48">
        <f t="shared" si="133"/>
        <v>0</v>
      </c>
      <c r="L129" s="49">
        <f t="shared" si="134"/>
        <v>0</v>
      </c>
      <c r="M129" s="50">
        <f t="shared" si="135"/>
        <v>0</v>
      </c>
    </row>
    <row r="130" spans="1:15" ht="24.95" customHeight="1">
      <c r="A130" s="52">
        <v>9</v>
      </c>
      <c r="B130" s="53"/>
      <c r="C130" s="54"/>
      <c r="D130" s="55" t="s">
        <v>218</v>
      </c>
      <c r="E130" s="54"/>
      <c r="F130" s="56"/>
      <c r="G130" s="57"/>
      <c r="H130" s="58"/>
      <c r="I130" s="59"/>
      <c r="J130" s="29">
        <f>SUBTOTAL(9,J131:J137)</f>
        <v>66231.350000000006</v>
      </c>
      <c r="K130" s="58"/>
      <c r="L130" s="59"/>
      <c r="M130" s="29">
        <f>SUBTOTAL(9,M131:M137)</f>
        <v>0</v>
      </c>
      <c r="O130" s="65"/>
    </row>
    <row r="131" spans="1:15" ht="24.95" customHeight="1">
      <c r="A131" s="30" t="s">
        <v>219</v>
      </c>
      <c r="B131" s="31"/>
      <c r="C131" s="32"/>
      <c r="D131" s="33" t="s">
        <v>220</v>
      </c>
      <c r="E131" s="32"/>
      <c r="F131" s="34"/>
      <c r="G131" s="35"/>
      <c r="H131" s="36"/>
      <c r="I131" s="51"/>
      <c r="J131" s="38">
        <f>SUBTOTAL(9,J132:J135)</f>
        <v>59688.14</v>
      </c>
      <c r="K131" s="36"/>
      <c r="L131" s="51"/>
      <c r="M131" s="38">
        <f>SUBTOTAL(9,M132:M135)</f>
        <v>0</v>
      </c>
    </row>
    <row r="132" spans="1:15" ht="24.95" customHeight="1">
      <c r="A132" s="62" t="s">
        <v>221</v>
      </c>
      <c r="B132" s="60" t="s">
        <v>165</v>
      </c>
      <c r="C132" s="41" t="s">
        <v>256</v>
      </c>
      <c r="D132" s="42" t="s">
        <v>290</v>
      </c>
      <c r="E132" s="41" t="s">
        <v>243</v>
      </c>
      <c r="F132" s="61">
        <v>518.98</v>
      </c>
      <c r="G132" s="44">
        <f t="shared" ref="G132:G135" si="137">IF(C132="DER",0.35,$I$7)</f>
        <v>0.22800000000000001</v>
      </c>
      <c r="H132" s="45">
        <v>3.56</v>
      </c>
      <c r="I132" s="46">
        <f t="shared" si="131"/>
        <v>4.37</v>
      </c>
      <c r="J132" s="47">
        <f t="shared" ref="J132:J135" si="138">ROUND(ROUND($F132,2)*ROUND(I132,2),2)</f>
        <v>2267.94</v>
      </c>
      <c r="K132" s="48">
        <f t="shared" ref="K132:K135" si="139">IF($M$6=0,0,L132/(1+$G132))</f>
        <v>0</v>
      </c>
      <c r="L132" s="49">
        <f t="shared" ref="L132:L135" si="140">IF($M$6=0,0,ROUND(I132*(1-$M$6),2))</f>
        <v>0</v>
      </c>
      <c r="M132" s="50">
        <f t="shared" ref="M132:M135" si="141">ROUND(ROUND($F132,2)*ROUND(L132,2),2)</f>
        <v>0</v>
      </c>
    </row>
    <row r="133" spans="1:15" ht="24.95" customHeight="1">
      <c r="A133" s="62" t="s">
        <v>222</v>
      </c>
      <c r="B133" s="60" t="s">
        <v>126</v>
      </c>
      <c r="C133" s="41" t="s">
        <v>256</v>
      </c>
      <c r="D133" s="42" t="s">
        <v>279</v>
      </c>
      <c r="E133" s="41" t="s">
        <v>244</v>
      </c>
      <c r="F133" s="61">
        <v>25.95</v>
      </c>
      <c r="G133" s="44">
        <f t="shared" si="137"/>
        <v>0.22800000000000001</v>
      </c>
      <c r="H133" s="45">
        <v>219.03</v>
      </c>
      <c r="I133" s="46">
        <f t="shared" si="131"/>
        <v>268.97000000000003</v>
      </c>
      <c r="J133" s="47">
        <f t="shared" si="138"/>
        <v>6979.77</v>
      </c>
      <c r="K133" s="48">
        <f t="shared" si="139"/>
        <v>0</v>
      </c>
      <c r="L133" s="49">
        <f t="shared" si="140"/>
        <v>0</v>
      </c>
      <c r="M133" s="50">
        <f t="shared" si="141"/>
        <v>0</v>
      </c>
    </row>
    <row r="134" spans="1:15" ht="24.95" customHeight="1">
      <c r="A134" s="62" t="s">
        <v>223</v>
      </c>
      <c r="B134" s="60" t="s">
        <v>224</v>
      </c>
      <c r="C134" s="41" t="s">
        <v>256</v>
      </c>
      <c r="D134" s="42" t="s">
        <v>281</v>
      </c>
      <c r="E134" s="41" t="s">
        <v>244</v>
      </c>
      <c r="F134" s="61">
        <v>31.14</v>
      </c>
      <c r="G134" s="44">
        <f t="shared" si="137"/>
        <v>0.22800000000000001</v>
      </c>
      <c r="H134" s="45">
        <v>1088.83</v>
      </c>
      <c r="I134" s="46">
        <f t="shared" si="131"/>
        <v>1337.08</v>
      </c>
      <c r="J134" s="47">
        <f t="shared" si="138"/>
        <v>41636.67</v>
      </c>
      <c r="K134" s="48">
        <f t="shared" si="139"/>
        <v>0</v>
      </c>
      <c r="L134" s="49">
        <f t="shared" si="140"/>
        <v>0</v>
      </c>
      <c r="M134" s="50">
        <f t="shared" si="141"/>
        <v>0</v>
      </c>
    </row>
    <row r="135" spans="1:15" ht="24.95" customHeight="1">
      <c r="A135" s="62" t="s">
        <v>225</v>
      </c>
      <c r="B135" s="60" t="s">
        <v>226</v>
      </c>
      <c r="C135" s="41" t="s">
        <v>256</v>
      </c>
      <c r="D135" s="42" t="s">
        <v>280</v>
      </c>
      <c r="E135" s="41" t="s">
        <v>241</v>
      </c>
      <c r="F135" s="61">
        <v>601.35</v>
      </c>
      <c r="G135" s="44">
        <f t="shared" si="137"/>
        <v>0.22800000000000001</v>
      </c>
      <c r="H135" s="45">
        <v>11.92</v>
      </c>
      <c r="I135" s="46">
        <f t="shared" si="131"/>
        <v>14.64</v>
      </c>
      <c r="J135" s="47">
        <f t="shared" si="138"/>
        <v>8803.76</v>
      </c>
      <c r="K135" s="48">
        <f t="shared" si="139"/>
        <v>0</v>
      </c>
      <c r="L135" s="49">
        <f t="shared" si="140"/>
        <v>0</v>
      </c>
      <c r="M135" s="50">
        <f t="shared" si="141"/>
        <v>0</v>
      </c>
    </row>
    <row r="136" spans="1:15" ht="24.95" customHeight="1">
      <c r="A136" s="30" t="s">
        <v>227</v>
      </c>
      <c r="B136" s="31"/>
      <c r="C136" s="32"/>
      <c r="D136" s="33" t="s">
        <v>228</v>
      </c>
      <c r="E136" s="32"/>
      <c r="F136" s="34"/>
      <c r="G136" s="35"/>
      <c r="H136" s="36"/>
      <c r="I136" s="51"/>
      <c r="J136" s="38">
        <f>SUBTOTAL(9,J137:J137)</f>
        <v>6543.21</v>
      </c>
      <c r="K136" s="36"/>
      <c r="L136" s="51"/>
      <c r="M136" s="38">
        <f>SUBTOTAL(9,M137:M137)</f>
        <v>0</v>
      </c>
    </row>
    <row r="137" spans="1:15" ht="24.95" customHeight="1">
      <c r="A137" s="62" t="s">
        <v>229</v>
      </c>
      <c r="B137" s="60" t="s">
        <v>230</v>
      </c>
      <c r="C137" s="41" t="s">
        <v>256</v>
      </c>
      <c r="D137" s="42" t="s">
        <v>282</v>
      </c>
      <c r="E137" s="41" t="s">
        <v>243</v>
      </c>
      <c r="F137" s="61">
        <v>29.16</v>
      </c>
      <c r="G137" s="44">
        <f>IF(C137="DER",0.35,$I$7)</f>
        <v>0.22800000000000001</v>
      </c>
      <c r="H137" s="45">
        <v>182.73</v>
      </c>
      <c r="I137" s="46">
        <f t="shared" si="131"/>
        <v>224.39</v>
      </c>
      <c r="J137" s="47">
        <f>ROUND(ROUND($F137,2)*ROUND(I137,2),2)</f>
        <v>6543.21</v>
      </c>
      <c r="K137" s="48">
        <f>IF($M$6=0,0,L137/(1+$G137))</f>
        <v>0</v>
      </c>
      <c r="L137" s="49">
        <f>IF($M$6=0,0,ROUND(I137*(1-$M$6),2))</f>
        <v>0</v>
      </c>
      <c r="M137" s="50">
        <f>ROUND(ROUND($F137,2)*ROUND(L137,2),2)</f>
        <v>0</v>
      </c>
    </row>
    <row r="138" spans="1:15" ht="24.95" customHeight="1">
      <c r="A138" s="52">
        <v>10</v>
      </c>
      <c r="B138" s="53"/>
      <c r="C138" s="54"/>
      <c r="D138" s="55" t="s">
        <v>231</v>
      </c>
      <c r="E138" s="54"/>
      <c r="F138" s="56"/>
      <c r="G138" s="57"/>
      <c r="H138" s="58"/>
      <c r="I138" s="59"/>
      <c r="J138" s="29">
        <f>SUBTOTAL(9,J139:J140)</f>
        <v>15286.32</v>
      </c>
      <c r="K138" s="58"/>
      <c r="L138" s="59"/>
      <c r="M138" s="29">
        <f>SUBTOTAL(9,M139:M140)</f>
        <v>0</v>
      </c>
    </row>
    <row r="139" spans="1:15" ht="24.95" customHeight="1">
      <c r="A139" s="30" t="s">
        <v>232</v>
      </c>
      <c r="B139" s="31"/>
      <c r="C139" s="32"/>
      <c r="D139" s="33" t="s">
        <v>233</v>
      </c>
      <c r="E139" s="32"/>
      <c r="F139" s="34"/>
      <c r="G139" s="35"/>
      <c r="H139" s="36"/>
      <c r="I139" s="51"/>
      <c r="J139" s="38">
        <f>SUBTOTAL(9,J140:J140)</f>
        <v>15286.32</v>
      </c>
      <c r="K139" s="36"/>
      <c r="L139" s="51"/>
      <c r="M139" s="38">
        <f>SUBTOTAL(9,M140:M140)</f>
        <v>0</v>
      </c>
    </row>
    <row r="140" spans="1:15" ht="24.95" customHeight="1">
      <c r="A140" s="62" t="s">
        <v>234</v>
      </c>
      <c r="B140" s="60" t="s">
        <v>235</v>
      </c>
      <c r="C140" s="41" t="s">
        <v>256</v>
      </c>
      <c r="D140" s="42" t="s">
        <v>296</v>
      </c>
      <c r="E140" s="41" t="s">
        <v>243</v>
      </c>
      <c r="F140" s="61">
        <v>260.37</v>
      </c>
      <c r="G140" s="44">
        <f>IF(C140="DER",0.35,$I$7)</f>
        <v>0.22800000000000001</v>
      </c>
      <c r="H140" s="45">
        <v>47.81</v>
      </c>
      <c r="I140" s="46">
        <f t="shared" ref="I140" si="142">ROUND(H140*(1+$G140),2)</f>
        <v>58.71</v>
      </c>
      <c r="J140" s="47">
        <f>ROUND(ROUND($F140,2)*ROUND(I140,2),2)</f>
        <v>15286.32</v>
      </c>
      <c r="K140" s="48">
        <f>IF($M$6=0,0,L140/(1+$G140))</f>
        <v>0</v>
      </c>
      <c r="L140" s="49">
        <f>IF($M$6=0,0,ROUND(I140*(1-$M$6),2))</f>
        <v>0</v>
      </c>
      <c r="M140" s="50">
        <f>ROUND(ROUND($F140,2)*ROUND(L140,2),2)</f>
        <v>0</v>
      </c>
    </row>
    <row r="141" spans="1:15" ht="24.95" customHeight="1">
      <c r="A141" s="52">
        <v>11</v>
      </c>
      <c r="B141" s="53"/>
      <c r="C141" s="54"/>
      <c r="D141" s="55" t="s">
        <v>236</v>
      </c>
      <c r="E141" s="54"/>
      <c r="F141" s="56"/>
      <c r="G141" s="57"/>
      <c r="H141" s="58"/>
      <c r="I141" s="59"/>
      <c r="J141" s="29">
        <f>SUBTOTAL(9,J142:J143)</f>
        <v>60280.15</v>
      </c>
      <c r="K141" s="58"/>
      <c r="L141" s="59"/>
      <c r="M141" s="29">
        <f>SUBTOTAL(9,M142:M143)</f>
        <v>0</v>
      </c>
    </row>
    <row r="142" spans="1:15" ht="24.95" customHeight="1">
      <c r="A142" s="30" t="s">
        <v>237</v>
      </c>
      <c r="B142" s="31"/>
      <c r="C142" s="32"/>
      <c r="D142" s="33" t="s">
        <v>238</v>
      </c>
      <c r="E142" s="32"/>
      <c r="F142" s="34"/>
      <c r="G142" s="35"/>
      <c r="H142" s="36"/>
      <c r="I142" s="51"/>
      <c r="J142" s="38">
        <f>SUBTOTAL(9,J143:J143)</f>
        <v>60280.15</v>
      </c>
      <c r="K142" s="36"/>
      <c r="L142" s="51"/>
      <c r="M142" s="38">
        <f>SUBTOTAL(9,M143:M143)</f>
        <v>0</v>
      </c>
    </row>
    <row r="143" spans="1:15" ht="24.95" customHeight="1">
      <c r="A143" s="66" t="s">
        <v>239</v>
      </c>
      <c r="B143" s="67" t="s">
        <v>240</v>
      </c>
      <c r="C143" s="41" t="s">
        <v>256</v>
      </c>
      <c r="D143" s="42" t="s">
        <v>284</v>
      </c>
      <c r="E143" s="41" t="s">
        <v>243</v>
      </c>
      <c r="F143" s="68">
        <v>3444.58</v>
      </c>
      <c r="G143" s="44">
        <f>IF(C143="DER",0.35,$I$7)</f>
        <v>0.22800000000000001</v>
      </c>
      <c r="H143" s="45">
        <v>14.25</v>
      </c>
      <c r="I143" s="46">
        <f t="shared" ref="I143" si="143">ROUND(H143*(1+$G143),2)</f>
        <v>17.5</v>
      </c>
      <c r="J143" s="47">
        <f>ROUND(ROUND($F143,2)*ROUND(I143,2),2)</f>
        <v>60280.15</v>
      </c>
      <c r="K143" s="48">
        <f>IF($M$6=0,0,L143/(1+$G143))</f>
        <v>0</v>
      </c>
      <c r="L143" s="49">
        <f>IF($M$6=0,0,ROUND(I143*(1-$M$6),2))</f>
        <v>0</v>
      </c>
      <c r="M143" s="50">
        <f>ROUND(ROUND($F143,2)*ROUND(L143,2),2)</f>
        <v>0</v>
      </c>
      <c r="O143" s="16"/>
    </row>
    <row r="144" spans="1:15" ht="20.100000000000001" customHeight="1">
      <c r="A144" s="69"/>
      <c r="B144" s="70"/>
      <c r="C144" s="70"/>
      <c r="D144" s="70"/>
      <c r="E144" s="70"/>
      <c r="F144" s="70"/>
      <c r="G144" s="70"/>
      <c r="H144" s="69"/>
      <c r="I144" s="71" t="s">
        <v>17</v>
      </c>
      <c r="J144" s="72">
        <f>SUBTOTAL(9,J12:J143)</f>
        <v>1210811.2799999998</v>
      </c>
      <c r="K144" s="69"/>
      <c r="L144" s="71" t="s">
        <v>17</v>
      </c>
      <c r="M144" s="73">
        <f>SUBTOTAL(9,M12:M143)</f>
        <v>0</v>
      </c>
      <c r="O144" s="16"/>
    </row>
    <row r="145" spans="15:15" ht="20.100000000000001" customHeight="1">
      <c r="O145" s="74"/>
    </row>
  </sheetData>
  <sheetProtection algorithmName="SHA-512" hashValue="tUIZjec2qoh8AEZYmZUbgEFn78MExvrUzWikxYVgGoGWca9/FrmseMaq+k2jD7BMob6GNR4n1SaT/nPV0gaUmA==" saltValue="T5wkUrpwDsyFBiaPWBSiZQ==" spinCount="100000" sheet="1" objects="1" scenarios="1"/>
  <mergeCells count="18">
    <mergeCell ref="A4:M4"/>
    <mergeCell ref="A6:B6"/>
    <mergeCell ref="C6:F6"/>
    <mergeCell ref="A7:B7"/>
    <mergeCell ref="C7:F7"/>
    <mergeCell ref="K6:L6"/>
    <mergeCell ref="C8:F8"/>
    <mergeCell ref="K7:L7"/>
    <mergeCell ref="A10:A11"/>
    <mergeCell ref="B10:B11"/>
    <mergeCell ref="A8:B8"/>
    <mergeCell ref="K10:M10"/>
    <mergeCell ref="C10:C11"/>
    <mergeCell ref="D10:D11"/>
    <mergeCell ref="E10:E11"/>
    <mergeCell ref="F10:F11"/>
    <mergeCell ref="G10:G11"/>
    <mergeCell ref="H10:J10"/>
  </mergeCells>
  <dataValidations count="1">
    <dataValidation type="custom" allowBlank="1" showInputMessage="1" showErrorMessage="1" errorTitle="Desconto inválido" error="O valor do desconto ofertado deve ter no máximo 4 casas decimais (Exemplo: 12,56% = 0,1256)." sqref="M6:M7">
      <formula1>AND(M6&gt;=0,M6=ROUND(M6,4))</formula1>
    </dataValidation>
  </dataValidations>
  <printOptions horizontalCentered="1"/>
  <pageMargins left="0.196527777777778" right="0.196527777777778" top="0.39305555555555599" bottom="0.59027777777777801" header="0" footer="0.196527777777778"/>
  <pageSetup paperSize="9" scale="80" orientation="landscape" r:id="rId1"/>
  <headerFooter>
    <oddFooter>&amp;L&amp;K06-025Planilha Orçamentária&amp;R&amp;K06-025Página &amp;P de &amp;N</oddFooter>
  </headerFooter>
  <ignoredErrors>
    <ignoredError sqref="M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6"/>
  <sheetViews>
    <sheetView workbookViewId="0">
      <selection activeCell="H38" sqref="H38"/>
    </sheetView>
  </sheetViews>
  <sheetFormatPr defaultColWidth="9.140625" defaultRowHeight="15"/>
  <cols>
    <col min="1" max="1" width="30.7109375" style="4" customWidth="1"/>
    <col min="2" max="2" width="15.7109375" style="4" customWidth="1"/>
    <col min="3" max="28" width="4.7109375" style="4" customWidth="1"/>
    <col min="29" max="29" width="16.42578125" style="78"/>
    <col min="30" max="30" width="18.140625" style="79" customWidth="1"/>
    <col min="31" max="35" width="13.140625" style="79" customWidth="1"/>
    <col min="36" max="16384" width="9.140625" style="78"/>
  </cols>
  <sheetData>
    <row r="1" spans="1:30" s="6" customFormat="1" ht="33.950000000000003" customHeight="1">
      <c r="A1" s="3" t="s">
        <v>246</v>
      </c>
      <c r="B1" s="75"/>
      <c r="C1" s="4"/>
      <c r="D1" s="2"/>
      <c r="E1" s="2"/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6" customFormat="1" ht="20.100000000000001" customHeight="1">
      <c r="A2" s="7" t="s">
        <v>247</v>
      </c>
      <c r="B2" s="76"/>
      <c r="C2" s="4"/>
      <c r="D2" s="2"/>
      <c r="E2" s="2"/>
      <c r="F2" s="2"/>
      <c r="G2" s="2"/>
      <c r="H2" s="2"/>
      <c r="I2" s="2"/>
      <c r="J2" s="2"/>
      <c r="K2" s="2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0" s="6" customFormat="1" ht="9.949999999999999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30" s="77" customFormat="1" ht="24.95" customHeight="1">
      <c r="A4" s="154" t="s">
        <v>248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6"/>
    </row>
    <row r="5" spans="1:30" ht="9.9499999999999993" customHeight="1"/>
    <row r="6" spans="1:30" s="79" customFormat="1" ht="20.100000000000001" customHeight="1">
      <c r="A6" s="80" t="s">
        <v>3</v>
      </c>
      <c r="B6" s="157" t="str">
        <f>PO!$C$6</f>
        <v>Recuperação da Ponte San Marino-Laranjeiras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T6" s="159"/>
      <c r="U6" s="4"/>
      <c r="V6" s="4"/>
      <c r="W6" s="131" t="s">
        <v>316</v>
      </c>
      <c r="X6" s="132"/>
      <c r="Y6" s="132"/>
      <c r="Z6" s="163">
        <f>PO!$I$6</f>
        <v>46078</v>
      </c>
      <c r="AA6" s="163"/>
      <c r="AB6" s="164"/>
    </row>
    <row r="7" spans="1:30" s="79" customFormat="1" ht="20.100000000000001" customHeight="1">
      <c r="A7" s="81" t="s">
        <v>5</v>
      </c>
      <c r="B7" s="160" t="str">
        <f>PO!$C$7</f>
        <v>Divisa entre os bairros San Marino e Laranjeiras no município de Santa Bárbara d'Oeste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T7" s="162"/>
      <c r="U7" s="4"/>
      <c r="V7" s="4"/>
      <c r="W7" s="4"/>
      <c r="X7" s="4"/>
      <c r="Y7" s="4"/>
      <c r="Z7" s="4"/>
      <c r="AA7" s="4"/>
      <c r="AB7" s="4"/>
    </row>
    <row r="8" spans="1:30" s="79" customFormat="1" ht="20.100000000000001" customHeight="1">
      <c r="A8" s="82" t="s">
        <v>318</v>
      </c>
      <c r="B8" s="134" t="str">
        <f>IF(PO!C8="","",PO!$C$8)</f>
        <v/>
      </c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5"/>
      <c r="T8" s="136"/>
      <c r="U8" s="4"/>
      <c r="V8" s="4"/>
      <c r="W8" s="4"/>
      <c r="X8" s="4"/>
      <c r="Y8" s="4"/>
      <c r="Z8" s="4"/>
      <c r="AA8" s="4"/>
      <c r="AB8" s="4"/>
    </row>
    <row r="9" spans="1:30" ht="9.9499999999999993" customHeight="1"/>
    <row r="10" spans="1:30" ht="20.100000000000001" customHeight="1">
      <c r="A10" s="151" t="s">
        <v>249</v>
      </c>
      <c r="B10" s="152"/>
      <c r="C10" s="153">
        <v>1</v>
      </c>
      <c r="D10" s="142"/>
      <c r="E10" s="142"/>
      <c r="F10" s="142"/>
      <c r="G10" s="142"/>
      <c r="H10" s="142">
        <v>2</v>
      </c>
      <c r="I10" s="142"/>
      <c r="J10" s="142"/>
      <c r="K10" s="142"/>
      <c r="L10" s="142">
        <v>3</v>
      </c>
      <c r="M10" s="142"/>
      <c r="N10" s="142"/>
      <c r="O10" s="142"/>
      <c r="P10" s="142">
        <v>4</v>
      </c>
      <c r="Q10" s="142"/>
      <c r="R10" s="142"/>
      <c r="S10" s="142"/>
      <c r="T10" s="142"/>
      <c r="U10" s="142">
        <v>5</v>
      </c>
      <c r="V10" s="142"/>
      <c r="W10" s="142"/>
      <c r="X10" s="142"/>
      <c r="Y10" s="142">
        <v>6</v>
      </c>
      <c r="Z10" s="142"/>
      <c r="AA10" s="142"/>
      <c r="AB10" s="143"/>
    </row>
    <row r="11" spans="1:30" ht="20.100000000000001" customHeight="1">
      <c r="A11" s="144" t="s">
        <v>250</v>
      </c>
      <c r="B11" s="145"/>
      <c r="C11" s="83">
        <v>1</v>
      </c>
      <c r="D11" s="84">
        <v>2</v>
      </c>
      <c r="E11" s="84">
        <v>3</v>
      </c>
      <c r="F11" s="84">
        <v>4</v>
      </c>
      <c r="G11" s="84">
        <v>5</v>
      </c>
      <c r="H11" s="84">
        <v>6</v>
      </c>
      <c r="I11" s="84">
        <v>7</v>
      </c>
      <c r="J11" s="84">
        <v>8</v>
      </c>
      <c r="K11" s="84">
        <v>9</v>
      </c>
      <c r="L11" s="84">
        <v>10</v>
      </c>
      <c r="M11" s="84">
        <v>11</v>
      </c>
      <c r="N11" s="84">
        <v>12</v>
      </c>
      <c r="O11" s="84">
        <v>13</v>
      </c>
      <c r="P11" s="84">
        <v>14</v>
      </c>
      <c r="Q11" s="84">
        <v>15</v>
      </c>
      <c r="R11" s="84">
        <v>16</v>
      </c>
      <c r="S11" s="84">
        <v>17</v>
      </c>
      <c r="T11" s="84">
        <v>18</v>
      </c>
      <c r="U11" s="84">
        <v>19</v>
      </c>
      <c r="V11" s="84">
        <v>20</v>
      </c>
      <c r="W11" s="84">
        <v>21</v>
      </c>
      <c r="X11" s="84">
        <v>22</v>
      </c>
      <c r="Y11" s="84">
        <v>23</v>
      </c>
      <c r="Z11" s="84">
        <v>24</v>
      </c>
      <c r="AA11" s="84">
        <v>25</v>
      </c>
      <c r="AB11" s="85">
        <v>26</v>
      </c>
    </row>
    <row r="12" spans="1:30" ht="20.100000000000001" customHeight="1">
      <c r="A12" s="86" t="s">
        <v>18</v>
      </c>
      <c r="B12" s="87">
        <f>PO!$M$12</f>
        <v>0</v>
      </c>
      <c r="C12" s="88">
        <v>1</v>
      </c>
      <c r="D12" s="89">
        <v>1</v>
      </c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1"/>
    </row>
    <row r="13" spans="1:30" ht="20.100000000000001" customHeight="1">
      <c r="A13" s="92" t="s">
        <v>33</v>
      </c>
      <c r="B13" s="93">
        <f>PO!$M$20</f>
        <v>0</v>
      </c>
      <c r="C13" s="94"/>
      <c r="D13" s="95">
        <v>1</v>
      </c>
      <c r="E13" s="95">
        <v>1</v>
      </c>
      <c r="F13" s="95">
        <v>1</v>
      </c>
      <c r="G13" s="95">
        <v>1</v>
      </c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7"/>
    </row>
    <row r="14" spans="1:30" ht="20.100000000000001" customHeight="1">
      <c r="A14" s="92" t="s">
        <v>64</v>
      </c>
      <c r="B14" s="93">
        <f>PO!$M$38</f>
        <v>0</v>
      </c>
      <c r="C14" s="94"/>
      <c r="D14" s="96"/>
      <c r="E14" s="96"/>
      <c r="F14" s="95">
        <v>1</v>
      </c>
      <c r="G14" s="95">
        <v>1</v>
      </c>
      <c r="H14" s="95">
        <v>1</v>
      </c>
      <c r="I14" s="95">
        <v>1</v>
      </c>
      <c r="J14" s="95">
        <v>1</v>
      </c>
      <c r="K14" s="95">
        <v>1</v>
      </c>
      <c r="L14" s="95">
        <v>1</v>
      </c>
      <c r="M14" s="95">
        <v>1</v>
      </c>
      <c r="N14" s="95">
        <v>1</v>
      </c>
      <c r="O14" s="95">
        <v>1</v>
      </c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7"/>
    </row>
    <row r="15" spans="1:30" ht="20.100000000000001" customHeight="1">
      <c r="A15" s="92" t="s">
        <v>81</v>
      </c>
      <c r="B15" s="93">
        <f>PO!$M$49</f>
        <v>0</v>
      </c>
      <c r="C15" s="94"/>
      <c r="D15" s="96"/>
      <c r="E15" s="96"/>
      <c r="F15" s="96"/>
      <c r="G15" s="96"/>
      <c r="H15" s="95">
        <v>1</v>
      </c>
      <c r="I15" s="95">
        <v>1</v>
      </c>
      <c r="J15" s="95">
        <v>1</v>
      </c>
      <c r="K15" s="95">
        <v>1</v>
      </c>
      <c r="L15" s="95">
        <v>1</v>
      </c>
      <c r="M15" s="95">
        <v>1</v>
      </c>
      <c r="N15" s="95">
        <v>1</v>
      </c>
      <c r="O15" s="95">
        <v>1</v>
      </c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7"/>
    </row>
    <row r="16" spans="1:30" ht="20.100000000000001" customHeight="1">
      <c r="A16" s="92" t="s">
        <v>101</v>
      </c>
      <c r="B16" s="93">
        <f>PO!$M$60</f>
        <v>0</v>
      </c>
      <c r="C16" s="94"/>
      <c r="D16" s="96"/>
      <c r="E16" s="96"/>
      <c r="F16" s="96"/>
      <c r="G16" s="96"/>
      <c r="H16" s="96"/>
      <c r="I16" s="96"/>
      <c r="J16" s="96"/>
      <c r="K16" s="96"/>
      <c r="L16" s="95">
        <v>1</v>
      </c>
      <c r="M16" s="95">
        <v>1</v>
      </c>
      <c r="N16" s="95">
        <v>1</v>
      </c>
      <c r="O16" s="95">
        <v>1</v>
      </c>
      <c r="P16" s="95">
        <v>1</v>
      </c>
      <c r="Q16" s="95">
        <v>1</v>
      </c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7"/>
      <c r="AD16" s="98"/>
    </row>
    <row r="17" spans="1:35" ht="20.100000000000001" customHeight="1">
      <c r="A17" s="92" t="s">
        <v>156</v>
      </c>
      <c r="B17" s="93">
        <f>PO!$M$93</f>
        <v>0</v>
      </c>
      <c r="C17" s="94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5">
        <v>1</v>
      </c>
      <c r="O17" s="95">
        <v>1</v>
      </c>
      <c r="P17" s="95">
        <v>1</v>
      </c>
      <c r="Q17" s="95">
        <v>1</v>
      </c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7"/>
      <c r="AD17" s="98"/>
    </row>
    <row r="18" spans="1:35" ht="20.100000000000001" customHeight="1">
      <c r="A18" s="92" t="s">
        <v>171</v>
      </c>
      <c r="B18" s="93">
        <f>PO!$M$102</f>
        <v>0</v>
      </c>
      <c r="C18" s="94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5">
        <v>1</v>
      </c>
      <c r="P18" s="95">
        <v>1</v>
      </c>
      <c r="Q18" s="95">
        <v>1</v>
      </c>
      <c r="R18" s="95">
        <v>1</v>
      </c>
      <c r="S18" s="95">
        <v>1</v>
      </c>
      <c r="T18" s="95">
        <v>1</v>
      </c>
      <c r="U18" s="95">
        <v>1</v>
      </c>
      <c r="V18" s="95">
        <v>1</v>
      </c>
      <c r="W18" s="95">
        <v>1</v>
      </c>
      <c r="X18" s="95">
        <v>1</v>
      </c>
      <c r="Y18" s="96"/>
      <c r="Z18" s="96"/>
      <c r="AA18" s="96"/>
      <c r="AB18" s="97"/>
      <c r="AD18" s="98"/>
    </row>
    <row r="19" spans="1:35" ht="20.100000000000001" customHeight="1">
      <c r="A19" s="92" t="s">
        <v>205</v>
      </c>
      <c r="B19" s="93">
        <f>PO!$M$123</f>
        <v>0</v>
      </c>
      <c r="C19" s="94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5">
        <v>1</v>
      </c>
      <c r="S19" s="95">
        <v>1</v>
      </c>
      <c r="T19" s="95">
        <v>1</v>
      </c>
      <c r="U19" s="95">
        <v>1</v>
      </c>
      <c r="V19" s="95">
        <v>1</v>
      </c>
      <c r="W19" s="95">
        <v>1</v>
      </c>
      <c r="X19" s="96"/>
      <c r="Y19" s="96"/>
      <c r="Z19" s="96"/>
      <c r="AA19" s="96"/>
      <c r="AB19" s="97"/>
      <c r="AD19" s="98"/>
    </row>
    <row r="20" spans="1:35" ht="20.100000000000001" customHeight="1">
      <c r="A20" s="92" t="s">
        <v>218</v>
      </c>
      <c r="B20" s="93">
        <f>PO!$M$130</f>
        <v>0</v>
      </c>
      <c r="C20" s="94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5">
        <v>1</v>
      </c>
      <c r="V20" s="95">
        <v>1</v>
      </c>
      <c r="W20" s="95">
        <v>1</v>
      </c>
      <c r="X20" s="95">
        <v>1</v>
      </c>
      <c r="Y20" s="96"/>
      <c r="Z20" s="96"/>
      <c r="AA20" s="96"/>
      <c r="AB20" s="97"/>
      <c r="AD20" s="98"/>
    </row>
    <row r="21" spans="1:35" ht="20.100000000000001" customHeight="1">
      <c r="A21" s="92" t="s">
        <v>231</v>
      </c>
      <c r="B21" s="93">
        <f>PO!$M$138</f>
        <v>0</v>
      </c>
      <c r="C21" s="94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5">
        <v>1</v>
      </c>
      <c r="Z21" s="96"/>
      <c r="AA21" s="96"/>
      <c r="AB21" s="97"/>
      <c r="AD21" s="98"/>
    </row>
    <row r="22" spans="1:35" ht="20.100000000000001" customHeight="1">
      <c r="A22" s="99" t="s">
        <v>236</v>
      </c>
      <c r="B22" s="100">
        <f>PO!$M$141</f>
        <v>0</v>
      </c>
      <c r="C22" s="101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3">
        <v>1</v>
      </c>
      <c r="Z22" s="103">
        <v>1</v>
      </c>
      <c r="AA22" s="103">
        <v>1</v>
      </c>
      <c r="AB22" s="104">
        <v>1</v>
      </c>
    </row>
    <row r="23" spans="1:35" ht="20.100000000000001" customHeight="1">
      <c r="A23" s="146" t="s">
        <v>251</v>
      </c>
      <c r="B23" s="147"/>
      <c r="C23" s="148">
        <f>SUM(C26:G36)</f>
        <v>0</v>
      </c>
      <c r="D23" s="149"/>
      <c r="E23" s="149"/>
      <c r="F23" s="149"/>
      <c r="G23" s="149"/>
      <c r="H23" s="149">
        <f>SUM(H26:K36)</f>
        <v>0</v>
      </c>
      <c r="I23" s="149"/>
      <c r="J23" s="149"/>
      <c r="K23" s="149"/>
      <c r="L23" s="149">
        <f>SUM(L26:O36)</f>
        <v>0</v>
      </c>
      <c r="M23" s="149"/>
      <c r="N23" s="149"/>
      <c r="O23" s="149"/>
      <c r="P23" s="149">
        <f>SUM(P26:T36)</f>
        <v>0</v>
      </c>
      <c r="Q23" s="149"/>
      <c r="R23" s="149"/>
      <c r="S23" s="149"/>
      <c r="T23" s="149"/>
      <c r="U23" s="149">
        <f>SUM(U26:X36)</f>
        <v>0</v>
      </c>
      <c r="V23" s="149"/>
      <c r="W23" s="149"/>
      <c r="X23" s="149"/>
      <c r="Y23" s="149">
        <f>SUM(Y26:AB36)</f>
        <v>0</v>
      </c>
      <c r="Z23" s="149"/>
      <c r="AA23" s="149"/>
      <c r="AB23" s="150"/>
    </row>
    <row r="24" spans="1:35" ht="20.100000000000001" customHeight="1">
      <c r="A24" s="139" t="s">
        <v>252</v>
      </c>
      <c r="B24" s="140"/>
      <c r="C24" s="141">
        <f>C23</f>
        <v>0</v>
      </c>
      <c r="D24" s="137"/>
      <c r="E24" s="137"/>
      <c r="F24" s="137"/>
      <c r="G24" s="137"/>
      <c r="H24" s="137">
        <f>H23+C24</f>
        <v>0</v>
      </c>
      <c r="I24" s="137"/>
      <c r="J24" s="137"/>
      <c r="K24" s="137"/>
      <c r="L24" s="137">
        <f>L23+H24</f>
        <v>0</v>
      </c>
      <c r="M24" s="137"/>
      <c r="N24" s="137"/>
      <c r="O24" s="137"/>
      <c r="P24" s="137">
        <f>P23+L24</f>
        <v>0</v>
      </c>
      <c r="Q24" s="137"/>
      <c r="R24" s="137"/>
      <c r="S24" s="137"/>
      <c r="T24" s="137"/>
      <c r="U24" s="137">
        <f>U23+P24</f>
        <v>0</v>
      </c>
      <c r="V24" s="137"/>
      <c r="W24" s="137"/>
      <c r="X24" s="137"/>
      <c r="Y24" s="137">
        <f>Y23+U24</f>
        <v>0</v>
      </c>
      <c r="Z24" s="137"/>
      <c r="AA24" s="137"/>
      <c r="AB24" s="138"/>
      <c r="AC24" s="105"/>
      <c r="AD24" s="98"/>
      <c r="AE24" s="98"/>
      <c r="AF24" s="98"/>
      <c r="AG24" s="98"/>
      <c r="AH24" s="98"/>
      <c r="AI24" s="98"/>
    </row>
    <row r="26" spans="1:35" hidden="1">
      <c r="A26" s="86" t="e">
        <f>#REF!</f>
        <v>#REF!</v>
      </c>
      <c r="C26" s="133">
        <f t="shared" ref="C26:C36" si="0">IF(AND(SUM($C12:$G12)&gt;0,SUM($H12:$AB12)=0),$B12,0)</f>
        <v>0</v>
      </c>
      <c r="D26" s="133"/>
      <c r="E26" s="133"/>
      <c r="F26" s="133"/>
      <c r="G26" s="133"/>
      <c r="H26" s="133">
        <f t="shared" ref="H26:H36" si="1">IF(AND(SUM($H12:$K12)&gt;0,SUM($L12:$AB12)=0),$B12,0)</f>
        <v>0</v>
      </c>
      <c r="I26" s="133"/>
      <c r="J26" s="133"/>
      <c r="K26" s="133"/>
      <c r="L26" s="133">
        <f t="shared" ref="L26:L36" si="2">IF(AND(SUM($L12:$O12)&gt;0,SUM($P12:$AB12)=0),$B12,0)</f>
        <v>0</v>
      </c>
      <c r="M26" s="133"/>
      <c r="N26" s="133"/>
      <c r="O26" s="133"/>
      <c r="P26" s="133">
        <f t="shared" ref="P26:P36" si="3">IF(AND(SUM($P12:$T12)&gt;0,SUM($U12:$AB12)=0),$B12,0)</f>
        <v>0</v>
      </c>
      <c r="Q26" s="133"/>
      <c r="R26" s="133"/>
      <c r="S26" s="133"/>
      <c r="T26" s="133"/>
      <c r="U26" s="133">
        <f t="shared" ref="U26:U36" si="4">IF(AND(SUM($U12:$X12)&gt;0,SUM($Y12:$AB12)=0),$B12,0)</f>
        <v>0</v>
      </c>
      <c r="V26" s="133"/>
      <c r="W26" s="133"/>
      <c r="X26" s="133"/>
      <c r="Y26" s="133">
        <f t="shared" ref="Y26:Y36" si="5">IF(SUM($Y12:$AB12)=0,0,$B12)</f>
        <v>0</v>
      </c>
      <c r="Z26" s="133"/>
      <c r="AA26" s="133"/>
      <c r="AB26" s="133"/>
    </row>
    <row r="27" spans="1:35" hidden="1">
      <c r="A27" s="92" t="e">
        <f>#REF!</f>
        <v>#REF!</v>
      </c>
      <c r="C27" s="133">
        <f t="shared" si="0"/>
        <v>0</v>
      </c>
      <c r="D27" s="133"/>
      <c r="E27" s="133"/>
      <c r="F27" s="133"/>
      <c r="G27" s="133"/>
      <c r="H27" s="133">
        <f t="shared" si="1"/>
        <v>0</v>
      </c>
      <c r="I27" s="133"/>
      <c r="J27" s="133"/>
      <c r="K27" s="133"/>
      <c r="L27" s="133">
        <f t="shared" si="2"/>
        <v>0</v>
      </c>
      <c r="M27" s="133"/>
      <c r="N27" s="133"/>
      <c r="O27" s="133"/>
      <c r="P27" s="133">
        <f t="shared" si="3"/>
        <v>0</v>
      </c>
      <c r="Q27" s="133"/>
      <c r="R27" s="133"/>
      <c r="S27" s="133"/>
      <c r="T27" s="133"/>
      <c r="U27" s="133">
        <f t="shared" si="4"/>
        <v>0</v>
      </c>
      <c r="V27" s="133"/>
      <c r="W27" s="133"/>
      <c r="X27" s="133"/>
      <c r="Y27" s="133">
        <f t="shared" si="5"/>
        <v>0</v>
      </c>
      <c r="Z27" s="133"/>
      <c r="AA27" s="133"/>
      <c r="AB27" s="133"/>
    </row>
    <row r="28" spans="1:35" hidden="1">
      <c r="A28" s="92" t="e">
        <f>#REF!</f>
        <v>#REF!</v>
      </c>
      <c r="C28" s="133">
        <f t="shared" si="0"/>
        <v>0</v>
      </c>
      <c r="D28" s="133"/>
      <c r="E28" s="133"/>
      <c r="F28" s="133"/>
      <c r="G28" s="133"/>
      <c r="H28" s="133">
        <f t="shared" si="1"/>
        <v>0</v>
      </c>
      <c r="I28" s="133"/>
      <c r="J28" s="133"/>
      <c r="K28" s="133"/>
      <c r="L28" s="133">
        <f t="shared" si="2"/>
        <v>0</v>
      </c>
      <c r="M28" s="133"/>
      <c r="N28" s="133"/>
      <c r="O28" s="133"/>
      <c r="P28" s="133">
        <f t="shared" si="3"/>
        <v>0</v>
      </c>
      <c r="Q28" s="133"/>
      <c r="R28" s="133"/>
      <c r="S28" s="133"/>
      <c r="T28" s="133"/>
      <c r="U28" s="133">
        <f t="shared" si="4"/>
        <v>0</v>
      </c>
      <c r="V28" s="133"/>
      <c r="W28" s="133"/>
      <c r="X28" s="133"/>
      <c r="Y28" s="133">
        <f t="shared" si="5"/>
        <v>0</v>
      </c>
      <c r="Z28" s="133"/>
      <c r="AA28" s="133"/>
      <c r="AB28" s="133"/>
    </row>
    <row r="29" spans="1:35" hidden="1">
      <c r="A29" s="92" t="e">
        <f>#REF!</f>
        <v>#REF!</v>
      </c>
      <c r="C29" s="133">
        <f t="shared" si="0"/>
        <v>0</v>
      </c>
      <c r="D29" s="133"/>
      <c r="E29" s="133"/>
      <c r="F29" s="133"/>
      <c r="G29" s="133"/>
      <c r="H29" s="133">
        <f t="shared" si="1"/>
        <v>0</v>
      </c>
      <c r="I29" s="133"/>
      <c r="J29" s="133"/>
      <c r="K29" s="133"/>
      <c r="L29" s="133">
        <f t="shared" si="2"/>
        <v>0</v>
      </c>
      <c r="M29" s="133"/>
      <c r="N29" s="133"/>
      <c r="O29" s="133"/>
      <c r="P29" s="133">
        <f t="shared" si="3"/>
        <v>0</v>
      </c>
      <c r="Q29" s="133"/>
      <c r="R29" s="133"/>
      <c r="S29" s="133"/>
      <c r="T29" s="133"/>
      <c r="U29" s="133">
        <f t="shared" si="4"/>
        <v>0</v>
      </c>
      <c r="V29" s="133"/>
      <c r="W29" s="133"/>
      <c r="X29" s="133"/>
      <c r="Y29" s="133">
        <f t="shared" si="5"/>
        <v>0</v>
      </c>
      <c r="Z29" s="133"/>
      <c r="AA29" s="133"/>
      <c r="AB29" s="133"/>
    </row>
    <row r="30" spans="1:35" hidden="1">
      <c r="A30" s="92" t="e">
        <f>#REF!</f>
        <v>#REF!</v>
      </c>
      <c r="C30" s="133">
        <f t="shared" si="0"/>
        <v>0</v>
      </c>
      <c r="D30" s="133"/>
      <c r="E30" s="133"/>
      <c r="F30" s="133"/>
      <c r="G30" s="133"/>
      <c r="H30" s="133">
        <f t="shared" si="1"/>
        <v>0</v>
      </c>
      <c r="I30" s="133"/>
      <c r="J30" s="133"/>
      <c r="K30" s="133"/>
      <c r="L30" s="133">
        <f t="shared" si="2"/>
        <v>0</v>
      </c>
      <c r="M30" s="133"/>
      <c r="N30" s="133"/>
      <c r="O30" s="133"/>
      <c r="P30" s="133">
        <f t="shared" si="3"/>
        <v>0</v>
      </c>
      <c r="Q30" s="133"/>
      <c r="R30" s="133"/>
      <c r="S30" s="133"/>
      <c r="T30" s="133"/>
      <c r="U30" s="133">
        <f t="shared" si="4"/>
        <v>0</v>
      </c>
      <c r="V30" s="133"/>
      <c r="W30" s="133"/>
      <c r="X30" s="133"/>
      <c r="Y30" s="133">
        <f t="shared" si="5"/>
        <v>0</v>
      </c>
      <c r="Z30" s="133"/>
      <c r="AA30" s="133"/>
      <c r="AB30" s="133"/>
    </row>
    <row r="31" spans="1:35" hidden="1">
      <c r="A31" s="92" t="e">
        <f>#REF!</f>
        <v>#REF!</v>
      </c>
      <c r="C31" s="133">
        <f t="shared" si="0"/>
        <v>0</v>
      </c>
      <c r="D31" s="133"/>
      <c r="E31" s="133"/>
      <c r="F31" s="133"/>
      <c r="G31" s="133"/>
      <c r="H31" s="133">
        <f t="shared" si="1"/>
        <v>0</v>
      </c>
      <c r="I31" s="133"/>
      <c r="J31" s="133"/>
      <c r="K31" s="133"/>
      <c r="L31" s="133">
        <f t="shared" si="2"/>
        <v>0</v>
      </c>
      <c r="M31" s="133"/>
      <c r="N31" s="133"/>
      <c r="O31" s="133"/>
      <c r="P31" s="133">
        <f t="shared" si="3"/>
        <v>0</v>
      </c>
      <c r="Q31" s="133"/>
      <c r="R31" s="133"/>
      <c r="S31" s="133"/>
      <c r="T31" s="133"/>
      <c r="U31" s="133">
        <f t="shared" si="4"/>
        <v>0</v>
      </c>
      <c r="V31" s="133"/>
      <c r="W31" s="133"/>
      <c r="X31" s="133"/>
      <c r="Y31" s="133">
        <f t="shared" si="5"/>
        <v>0</v>
      </c>
      <c r="Z31" s="133"/>
      <c r="AA31" s="133"/>
      <c r="AB31" s="133"/>
    </row>
    <row r="32" spans="1:35" hidden="1">
      <c r="A32" s="92" t="e">
        <f>#REF!</f>
        <v>#REF!</v>
      </c>
      <c r="C32" s="133">
        <f t="shared" si="0"/>
        <v>0</v>
      </c>
      <c r="D32" s="133"/>
      <c r="E32" s="133"/>
      <c r="F32" s="133"/>
      <c r="G32" s="133"/>
      <c r="H32" s="133">
        <f t="shared" si="1"/>
        <v>0</v>
      </c>
      <c r="I32" s="133"/>
      <c r="J32" s="133"/>
      <c r="K32" s="133"/>
      <c r="L32" s="133">
        <f t="shared" si="2"/>
        <v>0</v>
      </c>
      <c r="M32" s="133"/>
      <c r="N32" s="133"/>
      <c r="O32" s="133"/>
      <c r="P32" s="133">
        <f t="shared" si="3"/>
        <v>0</v>
      </c>
      <c r="Q32" s="133"/>
      <c r="R32" s="133"/>
      <c r="S32" s="133"/>
      <c r="T32" s="133"/>
      <c r="U32" s="133">
        <f t="shared" si="4"/>
        <v>0</v>
      </c>
      <c r="V32" s="133"/>
      <c r="W32" s="133"/>
      <c r="X32" s="133"/>
      <c r="Y32" s="133">
        <f t="shared" si="5"/>
        <v>0</v>
      </c>
      <c r="Z32" s="133"/>
      <c r="AA32" s="133"/>
      <c r="AB32" s="133"/>
    </row>
    <row r="33" spans="1:28" hidden="1">
      <c r="A33" s="92" t="e">
        <f>#REF!</f>
        <v>#REF!</v>
      </c>
      <c r="C33" s="133">
        <f t="shared" si="0"/>
        <v>0</v>
      </c>
      <c r="D33" s="133"/>
      <c r="E33" s="133"/>
      <c r="F33" s="133"/>
      <c r="G33" s="133"/>
      <c r="H33" s="133">
        <f t="shared" si="1"/>
        <v>0</v>
      </c>
      <c r="I33" s="133"/>
      <c r="J33" s="133"/>
      <c r="K33" s="133"/>
      <c r="L33" s="133">
        <f t="shared" si="2"/>
        <v>0</v>
      </c>
      <c r="M33" s="133"/>
      <c r="N33" s="133"/>
      <c r="O33" s="133"/>
      <c r="P33" s="133">
        <f t="shared" si="3"/>
        <v>0</v>
      </c>
      <c r="Q33" s="133"/>
      <c r="R33" s="133"/>
      <c r="S33" s="133"/>
      <c r="T33" s="133"/>
      <c r="U33" s="133">
        <f t="shared" si="4"/>
        <v>0</v>
      </c>
      <c r="V33" s="133"/>
      <c r="W33" s="133"/>
      <c r="X33" s="133"/>
      <c r="Y33" s="133">
        <f t="shared" si="5"/>
        <v>0</v>
      </c>
      <c r="Z33" s="133"/>
      <c r="AA33" s="133"/>
      <c r="AB33" s="133"/>
    </row>
    <row r="34" spans="1:28" hidden="1">
      <c r="A34" s="92" t="e">
        <f>#REF!</f>
        <v>#REF!</v>
      </c>
      <c r="C34" s="133">
        <f t="shared" si="0"/>
        <v>0</v>
      </c>
      <c r="D34" s="133"/>
      <c r="E34" s="133"/>
      <c r="F34" s="133"/>
      <c r="G34" s="133"/>
      <c r="H34" s="133">
        <f t="shared" si="1"/>
        <v>0</v>
      </c>
      <c r="I34" s="133"/>
      <c r="J34" s="133"/>
      <c r="K34" s="133"/>
      <c r="L34" s="133">
        <f t="shared" si="2"/>
        <v>0</v>
      </c>
      <c r="M34" s="133"/>
      <c r="N34" s="133"/>
      <c r="O34" s="133"/>
      <c r="P34" s="133">
        <f t="shared" si="3"/>
        <v>0</v>
      </c>
      <c r="Q34" s="133"/>
      <c r="R34" s="133"/>
      <c r="S34" s="133"/>
      <c r="T34" s="133"/>
      <c r="U34" s="133">
        <f t="shared" si="4"/>
        <v>0</v>
      </c>
      <c r="V34" s="133"/>
      <c r="W34" s="133"/>
      <c r="X34" s="133"/>
      <c r="Y34" s="133">
        <f t="shared" si="5"/>
        <v>0</v>
      </c>
      <c r="Z34" s="133"/>
      <c r="AA34" s="133"/>
      <c r="AB34" s="133"/>
    </row>
    <row r="35" spans="1:28" hidden="1">
      <c r="A35" s="92" t="e">
        <f>#REF!</f>
        <v>#REF!</v>
      </c>
      <c r="C35" s="133">
        <f t="shared" si="0"/>
        <v>0</v>
      </c>
      <c r="D35" s="133"/>
      <c r="E35" s="133"/>
      <c r="F35" s="133"/>
      <c r="G35" s="133"/>
      <c r="H35" s="133">
        <f t="shared" si="1"/>
        <v>0</v>
      </c>
      <c r="I35" s="133"/>
      <c r="J35" s="133"/>
      <c r="K35" s="133"/>
      <c r="L35" s="133">
        <f t="shared" si="2"/>
        <v>0</v>
      </c>
      <c r="M35" s="133"/>
      <c r="N35" s="133"/>
      <c r="O35" s="133"/>
      <c r="P35" s="133">
        <f t="shared" si="3"/>
        <v>0</v>
      </c>
      <c r="Q35" s="133"/>
      <c r="R35" s="133"/>
      <c r="S35" s="133"/>
      <c r="T35" s="133"/>
      <c r="U35" s="133">
        <f t="shared" si="4"/>
        <v>0</v>
      </c>
      <c r="V35" s="133"/>
      <c r="W35" s="133"/>
      <c r="X35" s="133"/>
      <c r="Y35" s="133">
        <f t="shared" si="5"/>
        <v>0</v>
      </c>
      <c r="Z35" s="133"/>
      <c r="AA35" s="133"/>
      <c r="AB35" s="133"/>
    </row>
    <row r="36" spans="1:28" hidden="1">
      <c r="A36" s="99" t="e">
        <f>#REF!</f>
        <v>#REF!</v>
      </c>
      <c r="C36" s="133">
        <f t="shared" si="0"/>
        <v>0</v>
      </c>
      <c r="D36" s="133"/>
      <c r="E36" s="133"/>
      <c r="F36" s="133"/>
      <c r="G36" s="133"/>
      <c r="H36" s="133">
        <f t="shared" si="1"/>
        <v>0</v>
      </c>
      <c r="I36" s="133"/>
      <c r="J36" s="133"/>
      <c r="K36" s="133"/>
      <c r="L36" s="133">
        <f t="shared" si="2"/>
        <v>0</v>
      </c>
      <c r="M36" s="133"/>
      <c r="N36" s="133"/>
      <c r="O36" s="133"/>
      <c r="P36" s="133">
        <f t="shared" si="3"/>
        <v>0</v>
      </c>
      <c r="Q36" s="133"/>
      <c r="R36" s="133"/>
      <c r="S36" s="133"/>
      <c r="T36" s="133"/>
      <c r="U36" s="133">
        <f t="shared" si="4"/>
        <v>0</v>
      </c>
      <c r="V36" s="133"/>
      <c r="W36" s="133"/>
      <c r="X36" s="133"/>
      <c r="Y36" s="133">
        <f t="shared" si="5"/>
        <v>0</v>
      </c>
      <c r="Z36" s="133"/>
      <c r="AA36" s="133"/>
      <c r="AB36" s="133"/>
    </row>
  </sheetData>
  <mergeCells count="94">
    <mergeCell ref="A4:AB4"/>
    <mergeCell ref="B6:T6"/>
    <mergeCell ref="B7:T7"/>
    <mergeCell ref="W6:Y6"/>
    <mergeCell ref="Z6:AB6"/>
    <mergeCell ref="U10:X10"/>
    <mergeCell ref="Y10:AB10"/>
    <mergeCell ref="A11:B11"/>
    <mergeCell ref="A23:B23"/>
    <mergeCell ref="C23:G23"/>
    <mergeCell ref="H23:K23"/>
    <mergeCell ref="L23:O23"/>
    <mergeCell ref="P23:T23"/>
    <mergeCell ref="U23:X23"/>
    <mergeCell ref="Y23:AB23"/>
    <mergeCell ref="A10:B10"/>
    <mergeCell ref="C10:G10"/>
    <mergeCell ref="H10:K10"/>
    <mergeCell ref="L10:O10"/>
    <mergeCell ref="P10:T10"/>
    <mergeCell ref="U24:X24"/>
    <mergeCell ref="Y24:AB24"/>
    <mergeCell ref="A24:B24"/>
    <mergeCell ref="C24:G24"/>
    <mergeCell ref="H24:K24"/>
    <mergeCell ref="L24:O24"/>
    <mergeCell ref="P24:T24"/>
    <mergeCell ref="C26:G26"/>
    <mergeCell ref="C27:G27"/>
    <mergeCell ref="C28:G28"/>
    <mergeCell ref="C29:G29"/>
    <mergeCell ref="C30:G30"/>
    <mergeCell ref="H36:K36"/>
    <mergeCell ref="C36:G36"/>
    <mergeCell ref="C31:G31"/>
    <mergeCell ref="C32:G32"/>
    <mergeCell ref="C33:G33"/>
    <mergeCell ref="C34:G34"/>
    <mergeCell ref="C35:G35"/>
    <mergeCell ref="H31:K31"/>
    <mergeCell ref="H32:K32"/>
    <mergeCell ref="H33:K33"/>
    <mergeCell ref="H34:K34"/>
    <mergeCell ref="H35:K35"/>
    <mergeCell ref="H26:K26"/>
    <mergeCell ref="H27:K27"/>
    <mergeCell ref="H28:K28"/>
    <mergeCell ref="H29:K29"/>
    <mergeCell ref="H30:K30"/>
    <mergeCell ref="L36:O36"/>
    <mergeCell ref="P26:T26"/>
    <mergeCell ref="P27:T27"/>
    <mergeCell ref="P28:T28"/>
    <mergeCell ref="P29:T29"/>
    <mergeCell ref="L31:O31"/>
    <mergeCell ref="L32:O32"/>
    <mergeCell ref="L33:O33"/>
    <mergeCell ref="L34:O34"/>
    <mergeCell ref="L35:O35"/>
    <mergeCell ref="L26:O26"/>
    <mergeCell ref="L27:O27"/>
    <mergeCell ref="L28:O28"/>
    <mergeCell ref="L29:O29"/>
    <mergeCell ref="L30:O30"/>
    <mergeCell ref="U33:X33"/>
    <mergeCell ref="U34:X34"/>
    <mergeCell ref="U35:X35"/>
    <mergeCell ref="U36:X36"/>
    <mergeCell ref="P30:T30"/>
    <mergeCell ref="P31:T31"/>
    <mergeCell ref="P32:T32"/>
    <mergeCell ref="P33:T33"/>
    <mergeCell ref="P34:T34"/>
    <mergeCell ref="U28:X28"/>
    <mergeCell ref="U29:X29"/>
    <mergeCell ref="U30:X30"/>
    <mergeCell ref="U31:X31"/>
    <mergeCell ref="U32:X32"/>
    <mergeCell ref="Y36:AB36"/>
    <mergeCell ref="B8:T8"/>
    <mergeCell ref="Y31:AB31"/>
    <mergeCell ref="Y32:AB32"/>
    <mergeCell ref="Y33:AB33"/>
    <mergeCell ref="Y34:AB34"/>
    <mergeCell ref="Y35:AB35"/>
    <mergeCell ref="Y26:AB26"/>
    <mergeCell ref="Y27:AB27"/>
    <mergeCell ref="Y28:AB28"/>
    <mergeCell ref="Y29:AB29"/>
    <mergeCell ref="Y30:AB30"/>
    <mergeCell ref="P35:T35"/>
    <mergeCell ref="P36:T36"/>
    <mergeCell ref="U26:X26"/>
    <mergeCell ref="U27:X27"/>
  </mergeCells>
  <printOptions horizontalCentered="1"/>
  <pageMargins left="0.39305555555555599" right="0.39305555555555599" top="0.39305555555555599" bottom="0.59027777777777801" header="0" footer="0.196527777777778"/>
  <pageSetup paperSize="9" scale="82" fitToHeight="0" orientation="landscape" r:id="rId1"/>
  <headerFooter>
    <oddFooter>&amp;L&amp;K06-025Cronograma físico financeiro&amp;R&amp;K06-025Página &amp;P de &amp;N</oddFooter>
  </headerFooter>
  <ignoredErrors>
    <ignoredError sqref="D23:G23 I23:K23 M23:O23 Q23:T23 V23:X2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PO</vt:lpstr>
      <vt:lpstr>Cronograma</vt:lpstr>
      <vt:lpstr>PO!Area_de_impressao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Caroline.Zampieri (Licitacoes)</dc:creator>
  <cp:lastModifiedBy>Caroline.Zampieri (Licitacoes)</cp:lastModifiedBy>
  <cp:lastPrinted>2026-05-21T13:26:32Z</cp:lastPrinted>
  <dcterms:created xsi:type="dcterms:W3CDTF">2025-08-07T13:37:00Z</dcterms:created>
  <dcterms:modified xsi:type="dcterms:W3CDTF">2026-05-22T12:11:23Z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5B2272BCACB44E5ABB36EDE2E9945BF7_13</vt:lpwstr>
  </property>
  <property fmtid="{D5CDD505-2E9C-101B-9397-08002B2CF9AE}" pid="3" name="KSOProductBuildVer">
    <vt:lpwstr>1046-12.2.0.20326</vt:lpwstr>
  </property>
</Properties>
</file>