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usion\shares\bkp_licitacoes\Compras\Meus documentos\EXERCÍCIO 2026\CONCORRÊNCIA\CONCORRÊNCIA_PAVIMENTAÇÃO- HUMBERTO MATERAZZO\"/>
    </mc:Choice>
  </mc:AlternateContent>
  <bookViews>
    <workbookView xWindow="0" yWindow="0" windowWidth="19200" windowHeight="10905"/>
  </bookViews>
  <sheets>
    <sheet name="PO" sheetId="1" r:id="rId1"/>
    <sheet name="Cronograma" sheetId="3" r:id="rId2"/>
  </sheets>
  <definedNames>
    <definedName name="_xlnm.Print_Area" localSheetId="0">PO!$A:$K</definedName>
    <definedName name="_xlnm.Print_Titles" localSheetId="0">PO!$11:$12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20" i="1" l="1"/>
  <c r="I117" i="1"/>
  <c r="I115" i="1"/>
  <c r="J115" i="1" s="1"/>
  <c r="I114" i="1"/>
  <c r="J114" i="1" s="1"/>
  <c r="I112" i="1"/>
  <c r="J112" i="1" s="1"/>
  <c r="I109" i="1"/>
  <c r="J109" i="1" s="1"/>
  <c r="I107" i="1"/>
  <c r="J107" i="1" s="1"/>
  <c r="I104" i="1"/>
  <c r="J104" i="1" s="1"/>
  <c r="I102" i="1"/>
  <c r="I101" i="1"/>
  <c r="I99" i="1"/>
  <c r="J99" i="1" s="1"/>
  <c r="I98" i="1"/>
  <c r="J98" i="1" s="1"/>
  <c r="I96" i="1"/>
  <c r="J96" i="1" s="1"/>
  <c r="I94" i="1"/>
  <c r="J94" i="1" s="1"/>
  <c r="I93" i="1"/>
  <c r="J93" i="1" s="1"/>
  <c r="I90" i="1"/>
  <c r="J90" i="1" s="1"/>
  <c r="I88" i="1"/>
  <c r="J88" i="1" s="1"/>
  <c r="I87" i="1"/>
  <c r="I86" i="1"/>
  <c r="J86" i="1" s="1"/>
  <c r="I84" i="1"/>
  <c r="J84" i="1" s="1"/>
  <c r="I83" i="1"/>
  <c r="J83" i="1" s="1"/>
  <c r="I82" i="1"/>
  <c r="J82" i="1" s="1"/>
  <c r="I80" i="1"/>
  <c r="J80" i="1" s="1"/>
  <c r="I79" i="1"/>
  <c r="J79" i="1" s="1"/>
  <c r="I77" i="1"/>
  <c r="J77" i="1" s="1"/>
  <c r="I75" i="1"/>
  <c r="J75" i="1" s="1"/>
  <c r="I74" i="1"/>
  <c r="J74" i="1" s="1"/>
  <c r="I73" i="1"/>
  <c r="I72" i="1"/>
  <c r="J72" i="1" s="1"/>
  <c r="I71" i="1"/>
  <c r="J71" i="1" s="1"/>
  <c r="I68" i="1"/>
  <c r="J68" i="1" s="1"/>
  <c r="I67" i="1"/>
  <c r="J67" i="1" s="1"/>
  <c r="I66" i="1"/>
  <c r="J66" i="1" s="1"/>
  <c r="I65" i="1"/>
  <c r="J65" i="1" s="1"/>
  <c r="I63" i="1"/>
  <c r="J63" i="1" s="1"/>
  <c r="I62" i="1"/>
  <c r="J62" i="1" s="1"/>
  <c r="I61" i="1"/>
  <c r="J61" i="1" s="1"/>
  <c r="I59" i="1"/>
  <c r="J59" i="1" s="1"/>
  <c r="I58" i="1"/>
  <c r="J58" i="1" s="1"/>
  <c r="I57" i="1"/>
  <c r="J57" i="1" s="1"/>
  <c r="I56" i="1"/>
  <c r="J56" i="1" s="1"/>
  <c r="I48" i="1"/>
  <c r="I53" i="1"/>
  <c r="J53" i="1" s="1"/>
  <c r="I52" i="1"/>
  <c r="J52" i="1" s="1"/>
  <c r="I51" i="1"/>
  <c r="J51" i="1" s="1"/>
  <c r="I50" i="1"/>
  <c r="J50" i="1" s="1"/>
  <c r="I49" i="1"/>
  <c r="J49" i="1" s="1"/>
  <c r="I46" i="1"/>
  <c r="J46" i="1" s="1"/>
  <c r="I45" i="1"/>
  <c r="J45" i="1" s="1"/>
  <c r="I44" i="1"/>
  <c r="J44" i="1" s="1"/>
  <c r="I43" i="1"/>
  <c r="J43" i="1" s="1"/>
  <c r="I40" i="1"/>
  <c r="J40" i="1" s="1"/>
  <c r="I39" i="1"/>
  <c r="J39" i="1" s="1"/>
  <c r="I37" i="1"/>
  <c r="J37" i="1" s="1"/>
  <c r="I36" i="1"/>
  <c r="J36" i="1" s="1"/>
  <c r="I35" i="1"/>
  <c r="J35" i="1" s="1"/>
  <c r="I34" i="1"/>
  <c r="J34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4" i="1"/>
  <c r="J24" i="1" s="1"/>
  <c r="I22" i="1"/>
  <c r="I21" i="1"/>
  <c r="I18" i="1"/>
  <c r="J18" i="1" s="1"/>
  <c r="I15" i="1"/>
  <c r="C10" i="3"/>
  <c r="J15" i="1"/>
  <c r="K15" i="1" s="1"/>
  <c r="J21" i="1" s="1"/>
  <c r="J120" i="1"/>
  <c r="J117" i="1"/>
  <c r="J102" i="1"/>
  <c r="J101" i="1"/>
  <c r="J87" i="1"/>
  <c r="J73" i="1"/>
  <c r="J48" i="1"/>
  <c r="J47" i="3"/>
  <c r="F47" i="3"/>
  <c r="B46" i="3"/>
  <c r="J44" i="3"/>
  <c r="F44" i="3"/>
  <c r="B43" i="3"/>
  <c r="J41" i="3"/>
  <c r="F41" i="3"/>
  <c r="B40" i="3"/>
  <c r="J38" i="3"/>
  <c r="F38" i="3"/>
  <c r="B37" i="3"/>
  <c r="J35" i="3"/>
  <c r="F35" i="3"/>
  <c r="B34" i="3"/>
  <c r="J32" i="3"/>
  <c r="F32" i="3"/>
  <c r="B31" i="3"/>
  <c r="J29" i="3"/>
  <c r="F29" i="3"/>
  <c r="B28" i="3"/>
  <c r="J26" i="3"/>
  <c r="F26" i="3"/>
  <c r="B25" i="3"/>
  <c r="J23" i="3"/>
  <c r="F23" i="3"/>
  <c r="B22" i="3"/>
  <c r="J20" i="3"/>
  <c r="F20" i="3"/>
  <c r="B19" i="3"/>
  <c r="J17" i="3"/>
  <c r="F17" i="3"/>
  <c r="B16" i="3"/>
  <c r="C7" i="3"/>
  <c r="C6" i="3"/>
  <c r="K56" i="1" l="1"/>
  <c r="K77" i="1"/>
  <c r="K76" i="1" s="1"/>
  <c r="K73" i="1"/>
  <c r="K61" i="1"/>
  <c r="K90" i="1"/>
  <c r="K89" i="1" s="1"/>
  <c r="K114" i="1"/>
  <c r="K74" i="1"/>
  <c r="K68" i="1"/>
  <c r="K58" i="1"/>
  <c r="K43" i="1"/>
  <c r="K30" i="1"/>
  <c r="K26" i="1"/>
  <c r="K115" i="1"/>
  <c r="K93" i="1"/>
  <c r="K80" i="1"/>
  <c r="K75" i="1"/>
  <c r="K65" i="1"/>
  <c r="K53" i="1"/>
  <c r="K49" i="1"/>
  <c r="K31" i="1"/>
  <c r="K21" i="1"/>
  <c r="K112" i="1"/>
  <c r="K111" i="1" s="1"/>
  <c r="K39" i="1"/>
  <c r="K98" i="1"/>
  <c r="K36" i="1"/>
  <c r="K57" i="1"/>
  <c r="K62" i="1"/>
  <c r="K88" i="1"/>
  <c r="K28" i="1"/>
  <c r="K34" i="1"/>
  <c r="K48" i="1"/>
  <c r="K52" i="1"/>
  <c r="K94" i="1"/>
  <c r="K72" i="1"/>
  <c r="K96" i="1"/>
  <c r="K95" i="1" s="1"/>
  <c r="K35" i="1"/>
  <c r="K37" i="1"/>
  <c r="K87" i="1"/>
  <c r="K120" i="1"/>
  <c r="K119" i="1" s="1"/>
  <c r="K118" i="1" s="1"/>
  <c r="K50" i="1"/>
  <c r="K66" i="1"/>
  <c r="K83" i="1"/>
  <c r="K51" i="1"/>
  <c r="K46" i="1"/>
  <c r="K79" i="1"/>
  <c r="K29" i="1"/>
  <c r="K63" i="1"/>
  <c r="K82" i="1"/>
  <c r="K27" i="1"/>
  <c r="K45" i="1"/>
  <c r="K59" i="1"/>
  <c r="K102" i="1"/>
  <c r="K104" i="1"/>
  <c r="K103" i="1" s="1"/>
  <c r="K14" i="1"/>
  <c r="K13" i="1" s="1"/>
  <c r="E16" i="3" s="1"/>
  <c r="K18" i="1"/>
  <c r="K17" i="1" s="1"/>
  <c r="K16" i="1" s="1"/>
  <c r="J22" i="1" s="1"/>
  <c r="K22" i="1" s="1"/>
  <c r="K24" i="1"/>
  <c r="K23" i="1" s="1"/>
  <c r="K40" i="1"/>
  <c r="K44" i="1"/>
  <c r="K99" i="1"/>
  <c r="K101" i="1"/>
  <c r="K107" i="1"/>
  <c r="K106" i="1" s="1"/>
  <c r="K109" i="1"/>
  <c r="K108" i="1" s="1"/>
  <c r="K117" i="1"/>
  <c r="K116" i="1" s="1"/>
  <c r="K67" i="1"/>
  <c r="K71" i="1"/>
  <c r="K84" i="1"/>
  <c r="K86" i="1"/>
  <c r="E19" i="3" l="1"/>
  <c r="F21" i="3" s="1"/>
  <c r="E46" i="3"/>
  <c r="J48" i="3" s="1"/>
  <c r="K97" i="1"/>
  <c r="K38" i="1"/>
  <c r="K113" i="1"/>
  <c r="K110" i="1" s="1"/>
  <c r="K20" i="1"/>
  <c r="K33" i="1"/>
  <c r="K92" i="1"/>
  <c r="K85" i="1"/>
  <c r="K47" i="1"/>
  <c r="K60" i="1"/>
  <c r="K78" i="1"/>
  <c r="K55" i="1"/>
  <c r="K42" i="1"/>
  <c r="K105" i="1"/>
  <c r="K70" i="1"/>
  <c r="K100" i="1"/>
  <c r="K25" i="1"/>
  <c r="K64" i="1"/>
  <c r="K81" i="1"/>
  <c r="E43" i="3" l="1"/>
  <c r="J45" i="3" s="1"/>
  <c r="E40" i="3"/>
  <c r="F42" i="3" s="1"/>
  <c r="K32" i="1"/>
  <c r="K19" i="1"/>
  <c r="E22" i="3" s="1"/>
  <c r="F24" i="3" s="1"/>
  <c r="K91" i="1"/>
  <c r="K41" i="1"/>
  <c r="K54" i="1"/>
  <c r="K69" i="1"/>
  <c r="F18" i="3"/>
  <c r="E37" i="3" l="1"/>
  <c r="J39" i="3" s="1"/>
  <c r="E25" i="3"/>
  <c r="F27" i="3" s="1"/>
  <c r="E28" i="3"/>
  <c r="F30" i="3" s="1"/>
  <c r="E34" i="3"/>
  <c r="J36" i="3" s="1"/>
  <c r="E31" i="3"/>
  <c r="F33" i="3" s="1"/>
  <c r="K121" i="1"/>
  <c r="J49" i="3" l="1"/>
  <c r="F49" i="3"/>
  <c r="E49" i="3"/>
</calcChain>
</file>

<file path=xl/sharedStrings.xml><?xml version="1.0" encoding="utf-8"?>
<sst xmlns="http://schemas.openxmlformats.org/spreadsheetml/2006/main" count="449" uniqueCount="260">
  <si>
    <t xml:space="preserve">      MUNICÍPIO DE SANTA BÁRBARA D'OESTE - SP</t>
  </si>
  <si>
    <t xml:space="preserve">            SECRETARIA MUNICIPAL DE OBRAS E SERVIÇOS</t>
  </si>
  <si>
    <t>Objeto</t>
  </si>
  <si>
    <t>Recuperação de pavimentação asfáltica em vias públicas</t>
  </si>
  <si>
    <t>Local</t>
  </si>
  <si>
    <t>Rua Humberto Materazzo e entorno</t>
  </si>
  <si>
    <t>Data base</t>
  </si>
  <si>
    <t>BDI</t>
  </si>
  <si>
    <t>ITEM</t>
  </si>
  <si>
    <t>FONTE</t>
  </si>
  <si>
    <t>CÓDIGO</t>
  </si>
  <si>
    <t>DESCRIÇÃO DO SERVIÇO</t>
  </si>
  <si>
    <t>UNID.</t>
  </si>
  <si>
    <t>QUANT.</t>
  </si>
  <si>
    <t>TOTAL</t>
  </si>
  <si>
    <t>S/ BDI</t>
  </si>
  <si>
    <t>C/ BDI</t>
  </si>
  <si>
    <t>SERVIÇOS PRELIMINARES</t>
  </si>
  <si>
    <t>1.1</t>
  </si>
  <si>
    <t>IDENTIFICAÇÃO DE OBRA</t>
  </si>
  <si>
    <t>1.1.1</t>
  </si>
  <si>
    <t>02.08.020</t>
  </si>
  <si>
    <t>REPARO DE BOCAS DE LOBO</t>
  </si>
  <si>
    <t>2.1</t>
  </si>
  <si>
    <t>EXECUÇÃO DE GUIA CHAPEU NOVA EM BOCA DE LOBO EXISTENTE</t>
  </si>
  <si>
    <t>2.1.1</t>
  </si>
  <si>
    <t>EXECUÇÃO DE GUIAS E SARJETAS</t>
  </si>
  <si>
    <t>3.1</t>
  </si>
  <si>
    <t>DEMOLIÇÃO DE GUIAS E SARJETAS DANIFICADAS</t>
  </si>
  <si>
    <t>3.1.1</t>
  </si>
  <si>
    <t>03.01.270</t>
  </si>
  <si>
    <t>3.1.2</t>
  </si>
  <si>
    <t>05.10.023</t>
  </si>
  <si>
    <t>3.2</t>
  </si>
  <si>
    <t>LOCAÇÃO DA VIA PARA EXECUÇÃO DAS GUIAS E SARJETAS NOVAS</t>
  </si>
  <si>
    <t>3.2.1</t>
  </si>
  <si>
    <t>02.10.060</t>
  </si>
  <si>
    <t>3.3</t>
  </si>
  <si>
    <t>EXECUÇÃO DE GUIAS E SARJETAS NOVAS</t>
  </si>
  <si>
    <t>3.3.1</t>
  </si>
  <si>
    <t>06.02.020</t>
  </si>
  <si>
    <t>3.3.2</t>
  </si>
  <si>
    <t>3.3.3</t>
  </si>
  <si>
    <t>11.18.040</t>
  </si>
  <si>
    <t>3.3.4</t>
  </si>
  <si>
    <t>54.06.020</t>
  </si>
  <si>
    <t>3.3.5</t>
  </si>
  <si>
    <t>54.06.040</t>
  </si>
  <si>
    <t>3.3.6</t>
  </si>
  <si>
    <t>54.06.170</t>
  </si>
  <si>
    <t>RECONSTRUÇÃO DE SARJETÕES</t>
  </si>
  <si>
    <t>4.1</t>
  </si>
  <si>
    <t>DEMOLIÇÃO DE SARJETÕES EXISTENTES E ABERTURA DE VALAS</t>
  </si>
  <si>
    <t>4.1.1</t>
  </si>
  <si>
    <t>54.20.160</t>
  </si>
  <si>
    <t>4.1.2</t>
  </si>
  <si>
    <t>4.1.3</t>
  </si>
  <si>
    <t>4.1.4</t>
  </si>
  <si>
    <t>4.2</t>
  </si>
  <si>
    <t>EXECUÇÃO DE SARJETÕES NOVOS</t>
  </si>
  <si>
    <t>4.2.1</t>
  </si>
  <si>
    <t>10.02.020</t>
  </si>
  <si>
    <t>4.2.2</t>
  </si>
  <si>
    <t>EXECUÇÃO DE RAMPAS DE ACESSIBILIDADE</t>
  </si>
  <si>
    <t>5.1</t>
  </si>
  <si>
    <t>DEMOLIÇÕES, REGULARIZAÇÃO E COMPACTAÇÃO DA BASE</t>
  </si>
  <si>
    <t>5.1.1</t>
  </si>
  <si>
    <t>03.01.020</t>
  </si>
  <si>
    <t>5.1.2</t>
  </si>
  <si>
    <t>5.1.3</t>
  </si>
  <si>
    <t>5.1.4</t>
  </si>
  <si>
    <t>54.01.010</t>
  </si>
  <si>
    <t>5.2</t>
  </si>
  <si>
    <t>EXECUÇÃO DE RAMPA EM CONCRETO E PISO PODOTÁTIL</t>
  </si>
  <si>
    <t>5.2.1</t>
  </si>
  <si>
    <t>5.2.2</t>
  </si>
  <si>
    <t>5.2.3</t>
  </si>
  <si>
    <t>11.01.130</t>
  </si>
  <si>
    <t>5.2.4</t>
  </si>
  <si>
    <t>11.16.020</t>
  </si>
  <si>
    <t>5.2.5</t>
  </si>
  <si>
    <t>11.16.220</t>
  </si>
  <si>
    <t>5.2.6</t>
  </si>
  <si>
    <t>30.04.030</t>
  </si>
  <si>
    <t>REPARO DE DEFEITOS NO PAVIMENTO ASFÁLTICO</t>
  </si>
  <si>
    <t>6.1</t>
  </si>
  <si>
    <t>DEMOLIÇÃO DE PAVIMENTO E ABERTURA DE VALA</t>
  </si>
  <si>
    <t>6.1.1</t>
  </si>
  <si>
    <t>6.1.2</t>
  </si>
  <si>
    <t>03.07.030</t>
  </si>
  <si>
    <t>6.1.3</t>
  </si>
  <si>
    <t>07.02.020</t>
  </si>
  <si>
    <t>6.1.4</t>
  </si>
  <si>
    <t>6.2</t>
  </si>
  <si>
    <t>COMPACTAÇÃO DO SUBLEITO E RECOMPOSIÇÃO DA BASE DO PAVIMENTO</t>
  </si>
  <si>
    <t>6.2.1</t>
  </si>
  <si>
    <t>6.2.2</t>
  </si>
  <si>
    <t>05.10.024</t>
  </si>
  <si>
    <t>6.2.3</t>
  </si>
  <si>
    <t>07.12.030</t>
  </si>
  <si>
    <t>6.3</t>
  </si>
  <si>
    <t>RECOMPOSIÇÃO DA CAMADA DE ROLAMENTO</t>
  </si>
  <si>
    <t>6.3.1</t>
  </si>
  <si>
    <t>23.05.01</t>
  </si>
  <si>
    <t>6.3.2</t>
  </si>
  <si>
    <t>23.05.02</t>
  </si>
  <si>
    <t>6.3.3</t>
  </si>
  <si>
    <t>23.52.02.05</t>
  </si>
  <si>
    <t>6.3.4</t>
  </si>
  <si>
    <t>S.07.000.080308</t>
  </si>
  <si>
    <t>RECONSTRUÇÃO DE PAVIMENTO ASFÁLTICO COM BINDER</t>
  </si>
  <si>
    <t>7.1</t>
  </si>
  <si>
    <t>DEMOLIÇÃO DO PAVIMENTO EXISTENTE E ABERTURA DE CAIXA</t>
  </si>
  <si>
    <t>7.1.1</t>
  </si>
  <si>
    <t>03.16.011</t>
  </si>
  <si>
    <t>7.1.2</t>
  </si>
  <si>
    <t>03.07.080</t>
  </si>
  <si>
    <t>7.1.3</t>
  </si>
  <si>
    <t>07.01.020</t>
  </si>
  <si>
    <t>7.1.4</t>
  </si>
  <si>
    <t>54.01.050</t>
  </si>
  <si>
    <t>7.1.5</t>
  </si>
  <si>
    <t>7.2</t>
  </si>
  <si>
    <t>ALTEAMENTO DOS POÇOS DE VISITA</t>
  </si>
  <si>
    <t>7.2.1</t>
  </si>
  <si>
    <t>7.3</t>
  </si>
  <si>
    <t>IMPRIMAÇÃO IMPERMEABILIZANTE - EAI</t>
  </si>
  <si>
    <t>7.3.1</t>
  </si>
  <si>
    <t>7.3.2</t>
  </si>
  <si>
    <t>7.4</t>
  </si>
  <si>
    <t>EXECUÇÃO DA CAMADA DE BINDER</t>
  </si>
  <si>
    <t>7.4.1</t>
  </si>
  <si>
    <t>7.4.2</t>
  </si>
  <si>
    <t>23.52.02.01</t>
  </si>
  <si>
    <t>7.4.3</t>
  </si>
  <si>
    <t>7.5</t>
  </si>
  <si>
    <t>EXECUÇÃO DA CAMADA DE ROLAMENTO</t>
  </si>
  <si>
    <t>7.5.1</t>
  </si>
  <si>
    <t>7.5.2</t>
  </si>
  <si>
    <t>7.5.3</t>
  </si>
  <si>
    <t>7.6</t>
  </si>
  <si>
    <t>CONTROLE TECNOLÓGICO - ABERTURA DE POÇO DE INSPEÇÃO E ENSAIO</t>
  </si>
  <si>
    <t>7.6.1</t>
  </si>
  <si>
    <t>RECAPEAMENTO ASFÁLTICO SIMPLES</t>
  </si>
  <si>
    <t>8.1</t>
  </si>
  <si>
    <t>FRESAGEM E VARRIÇÃO DA VIA</t>
  </si>
  <si>
    <t>8.1.1</t>
  </si>
  <si>
    <t>8.1.2</t>
  </si>
  <si>
    <t>8.2</t>
  </si>
  <si>
    <t>8.2.1</t>
  </si>
  <si>
    <t>8.3</t>
  </si>
  <si>
    <t>PINTURA DE LIGAÇÃO - RR-1C</t>
  </si>
  <si>
    <t>8.3.1</t>
  </si>
  <si>
    <t>8.3.2</t>
  </si>
  <si>
    <t>8.4</t>
  </si>
  <si>
    <t>EXECUÇÃO DE CAMADA DE ROLAMENTO</t>
  </si>
  <si>
    <t>8.4.1</t>
  </si>
  <si>
    <t>8.4.2</t>
  </si>
  <si>
    <t>8.5</t>
  </si>
  <si>
    <t>8.5.1</t>
  </si>
  <si>
    <t>LIMPEZA E DESOBSTRUÇÃO</t>
  </si>
  <si>
    <t>9.1</t>
  </si>
  <si>
    <t>LIMPEZA E DESOBSTRUÇÃO DAS SARJETAS</t>
  </si>
  <si>
    <t>9.1.1</t>
  </si>
  <si>
    <t>22.01.03</t>
  </si>
  <si>
    <t>9.2</t>
  </si>
  <si>
    <t>LIMPEZA E DESOBSTRUÇÃO DAS BOCAS DE LOBO</t>
  </si>
  <si>
    <t>9.2.1</t>
  </si>
  <si>
    <t>55.02.040</t>
  </si>
  <si>
    <t>SINALIZAÇÃO DE TRÂNSITO</t>
  </si>
  <si>
    <t>10.1</t>
  </si>
  <si>
    <t>SINALIZAÇÃO HORIZONTAL</t>
  </si>
  <si>
    <t>10.1.1</t>
  </si>
  <si>
    <t>70.02.022</t>
  </si>
  <si>
    <t>10.2</t>
  </si>
  <si>
    <t>DISPOSITIVOS AUXILIARES</t>
  </si>
  <si>
    <t>10.2.1</t>
  </si>
  <si>
    <t>70.06.020</t>
  </si>
  <si>
    <t>10.2.2</t>
  </si>
  <si>
    <t>70.06.021</t>
  </si>
  <si>
    <t>10.3</t>
  </si>
  <si>
    <t>PINTURA DE GUIAS</t>
  </si>
  <si>
    <t>10.3.1</t>
  </si>
  <si>
    <t>SERVIÇOS COMPLEMENTARES</t>
  </si>
  <si>
    <t>11.1</t>
  </si>
  <si>
    <t>LEVANTAMENTO PLANIMÉTRICO "AS BUILT" DA ÁREA DE INTERVENÇÃO</t>
  </si>
  <si>
    <t>11.1.1</t>
  </si>
  <si>
    <t>01.20.280</t>
  </si>
  <si>
    <t>TOTAL DO ORÇAMENTO</t>
  </si>
  <si>
    <t>M</t>
  </si>
  <si>
    <t>M2</t>
  </si>
  <si>
    <t>M3</t>
  </si>
  <si>
    <t>UN</t>
  </si>
  <si>
    <t xml:space="preserve">  MUNICÍPIO DE SANTA BÁRBARA D'OESTE - SP</t>
  </si>
  <si>
    <t xml:space="preserve">    SECRETARIA MUNICIPAL DE OBRAS E SERVIÇOS</t>
  </si>
  <si>
    <t>CRONOGRAMA FÍSICO-FINANCEIRO</t>
  </si>
  <si>
    <t>Objeto:</t>
  </si>
  <si>
    <t>Local:</t>
  </si>
  <si>
    <t>Município:</t>
  </si>
  <si>
    <t>Santa Bárbara d'Oeste - SP</t>
  </si>
  <si>
    <t>Data Base:</t>
  </si>
  <si>
    <t>JAN/2026</t>
  </si>
  <si>
    <t>ETAPA/EVENTO</t>
  </si>
  <si>
    <t>VALOR TOTAL</t>
  </si>
  <si>
    <t>MÊS</t>
  </si>
  <si>
    <t>EVENTO</t>
  </si>
  <si>
    <t>SEMANA</t>
  </si>
  <si>
    <t>KG</t>
  </si>
  <si>
    <t>TXKM</t>
  </si>
  <si>
    <t>CDHU</t>
  </si>
  <si>
    <t>LEVANTAMENTO PLANIMÉTRICO DE ÁREA PAVIMENTADA PARA VEÍCULO E PEDESTRE</t>
  </si>
  <si>
    <t>PLACA DE IDENTIFICAÇÃO PARA OBRA</t>
  </si>
  <si>
    <t>LOCAÇÃO DE VIAS, CALÇADAS, TANQUES E LAGOAS</t>
  </si>
  <si>
    <t>DEMOLIÇÃO MANUAL DE CONCRETO SIMPLES</t>
  </si>
  <si>
    <t>DEMOLIÇÃO MECANIZADA DE SARJETA OU SARJETÃO, INCLUSIVE FRAGMENTAÇÃO E ACOMODAÇÃO DO MATERIAL</t>
  </si>
  <si>
    <t>DEMOLIÇÃO (LEVANTAMENTO) MECANIZADA DE PAVIMENTO ASFÁLTICO, INCLUSIVE FRAGMENTAÇÃO E ACOMODAÇÃO DO MATERIAL</t>
  </si>
  <si>
    <t>FRESAGEM DE PAVIMENTO ASFÁLTICO COM ESPESSURA ATÉ 5 CM, INCLUSIVE REMOÇÃO DO MATERIAL FRESADO ATÉ 10 QUILÔMETROS E VARRIÇÃO</t>
  </si>
  <si>
    <t>REMOÇÃO DE TACHA/TACHÕES</t>
  </si>
  <si>
    <t>TRANSPORTE DE SOLO DE 1ª E 2ª CATEGORIA POR CAMINHÃO PARA DISTÂNCIAS SUPERIORES AO 5° KM ATÉ O 10° KM</t>
  </si>
  <si>
    <t>TRANSPORTE DE SOLO DE 1ª E 2ª CATEGORIA POR CAMINHÃO PARA DISTÂNCIAS SUPERIORES AO 10° KM ATÉ O 15° KM</t>
  </si>
  <si>
    <t>ESCAVAÇÃO MANUAL EM SOLO DE 1ª E 2ª CATEGORIA EM VALA OU CAVA ATÉ 1,5 M</t>
  </si>
  <si>
    <t>ESCAVAÇÃO E CARGA MECANIZADA EM SOLO DE 1ª CATEGORIA, EM CAMPO ABERTO</t>
  </si>
  <si>
    <t>ESCAVAÇÃO MECANIZADA DE VALAS OU CAVAS COM PROFUNDIDADE DE ATÉ 2 M</t>
  </si>
  <si>
    <t>COMPACTAÇÃO DE ATERRO MECANIZADO A 100% PN, SEM FORNECIMENTO DE SOLO EM CAMPO ABERTO</t>
  </si>
  <si>
    <t>ARMADURA EM TELA SOLDADA DE AÇO</t>
  </si>
  <si>
    <t>CONCRETO USINADO, FCK = 25 MPA</t>
  </si>
  <si>
    <t>LANÇAMENTO, ESPALHAMENTO E ADENSAMENTO DE CONCRETO OU MASSA EM LASTRO E/OU ENCHIMENTO</t>
  </si>
  <si>
    <t>NIVELAMENTO DE PISO EM CONCRETO COM ACABADORA DE SUPERFÍCIE</t>
  </si>
  <si>
    <t>LASTRO DE PEDRA BRITADA</t>
  </si>
  <si>
    <t>PISO EM LADRILHO HIDRÁULICO PODOTÁTIL VÁRIAS CORES (25X25CM), ASSENTADO COM ARGAMASSA MISTA</t>
  </si>
  <si>
    <t>REGULARIZAÇÃO E COMPACTAÇÃO MECANIZADA DE SUPERFÍCIE, SEM CONTROLE DO PROCTOR NORMAL</t>
  </si>
  <si>
    <t>COMPACTAÇÃO DO SUBLEITO MÍNIMO DE 95% DO PN</t>
  </si>
  <si>
    <t>GUIA PRÉ-MOLDADA CURVA TIPO PMSP 100 - FCK 25 MPA</t>
  </si>
  <si>
    <t>GUIA PRÉ-MOLDADA RETA TIPO PMSP 100 - FCK 25 MPA</t>
  </si>
  <si>
    <t>SARJETA OU SARJETÃO MOLDADO NO LOCAL, TIPO PMSP EM CONCRETO COM FCK 25 MPA</t>
  </si>
  <si>
    <t>CORTE PARA JUNTA DE DILATAÇÃO ATRAVÉS DE CORTADORA A GASOLINA, COM SERRA DE DISCO DIAMANTADO SEGMENTADO PARA PAVIMENTO DE CONCRETO E ASFALTO</t>
  </si>
  <si>
    <t>LIMPEZA E DESOBSTRUÇÃO DE BOCA DE LOBO</t>
  </si>
  <si>
    <t>SINALIZAÇÃO HORIZONTAL EM TINTA A BASE DE RESINA ACRÍLICA EMULSIONADA EM ÁGUA</t>
  </si>
  <si>
    <t>TACHÃO TIPO I BIDIRECIONAL REFLETIVO</t>
  </si>
  <si>
    <t>TACHÃO TIPO I MONODIRECIONAL REFLETIVO</t>
  </si>
  <si>
    <t>TRANSPORTE DE MATERIAL ASFÁLTICO, COM CAMINHÃO COM CAPACIDADE DE 20000L EM RODOVIA PAVIMENTADA PARA DISTÂNCIA MÉDIAS DE TRANSPORTE IGUAL OU INFERIOR A 100KM. AF_02/2016</t>
  </si>
  <si>
    <t>DER</t>
  </si>
  <si>
    <t>LIMP. MANUAL TERRENO AMONT. DE MATERIAL</t>
  </si>
  <si>
    <t>IMPRIMADURA BETUMINOSA IMPERMEABILIZANTE</t>
  </si>
  <si>
    <t>IMPRIMADURA BETUMINOSA LIGANTE</t>
  </si>
  <si>
    <t>CONCRETO ASFALTICO USINADO A QUENTE - FAIXA DER 25</t>
  </si>
  <si>
    <t>CONCRETO ASFALTICO USINADO A QUENTE - FAIXA DER 12,5</t>
  </si>
  <si>
    <t>SIURB</t>
  </si>
  <si>
    <t>ENS.</t>
  </si>
  <si>
    <t>ENSAIOS DE LABORATÓRIO - DOSAGEM MARSHALL, GRANULOMETRIA, TEOR DE ASFALTO, ESTABILIDADE E FLUÊNCIA</t>
  </si>
  <si>
    <t>REFORÇO DE SUB-LEITO/SUB-BASE DE SOLO MELHORADO COM BRITA 50,0% EM VOLUME</t>
  </si>
  <si>
    <t>LEVANTAMENTO OU REBAIXAMENTO DE TAMPÃO DE POÇO DE VISITA</t>
  </si>
  <si>
    <t>SUBSTITUIÇÃO DE GUIA CHAPÉU PARA BOCA DE LOBO</t>
  </si>
  <si>
    <t>Empresa licitante</t>
  </si>
  <si>
    <t>Desconto ofertado</t>
  </si>
  <si>
    <t>PLANILHA ORÇAMENTÁRIA PROPOSTA</t>
  </si>
  <si>
    <t>VALOR UNITÁRIO LICITADO</t>
  </si>
  <si>
    <t>VALOR UNITÁRIO OFERTADO</t>
  </si>
  <si>
    <t>PREENCHER O DESCONTO OFERTADO</t>
  </si>
  <si>
    <t>IDENTIFICAR A EMPRESA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</si>
</sst>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$&quot;\ * #,##0.00_-;\-&quot;R$&quot;\ * #,##0.00_-;_-&quot;R$&quot;\ * &quot;-&quot;??_-;_-@_-"/>
    <numFmt numFmtId="164" formatCode="0.00_);[Red]\(0.00\)"/>
    <numFmt numFmtId="165" formatCode="mm/yyyy"/>
  </numFmts>
  <fonts count="12"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hair">
        <color theme="6" tint="0.39997558519241921"/>
      </right>
      <top style="thin">
        <color auto="1"/>
      </top>
      <bottom style="thin">
        <color auto="1"/>
      </bottom>
      <diagonal/>
    </border>
    <border>
      <left style="hair">
        <color theme="6" tint="0.39997558519241921"/>
      </left>
      <right style="hair">
        <color theme="6" tint="0.3999755851924192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6" tint="0.3999755851924192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theme="6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theme="6" tint="0.3999755851924192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theme="6" tint="0.59999389629810485"/>
      </right>
      <top style="thin">
        <color auto="1"/>
      </top>
      <bottom style="thin">
        <color auto="1"/>
      </bottom>
      <diagonal/>
    </border>
    <border>
      <left style="hair">
        <color theme="6" tint="0.59999389629810485"/>
      </left>
      <right style="hair">
        <color theme="6" tint="0.59999389629810485"/>
      </right>
      <top style="thin">
        <color auto="1"/>
      </top>
      <bottom style="thin">
        <color auto="1"/>
      </bottom>
      <diagonal/>
    </border>
    <border>
      <left style="hair">
        <color theme="6" tint="0.59999389629810485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>
      <alignment vertical="center"/>
    </xf>
  </cellStyleXfs>
  <cellXfs count="128">
    <xf numFmtId="0" fontId="0" fillId="0" borderId="0" xfId="0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2" borderId="0" xfId="0" applyFont="1" applyFill="1" applyAlignment="1"/>
    <xf numFmtId="0" fontId="3" fillId="2" borderId="0" xfId="0" applyFont="1" applyFill="1" applyAlignment="1">
      <alignment vertical="top"/>
    </xf>
    <xf numFmtId="0" fontId="7" fillId="3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left" vertical="center" wrapText="1"/>
    </xf>
    <xf numFmtId="44" fontId="1" fillId="2" borderId="0" xfId="0" applyNumberFormat="1" applyFont="1" applyFill="1" applyAlignment="1">
      <alignment vertical="center"/>
    </xf>
    <xf numFmtId="44" fontId="6" fillId="2" borderId="12" xfId="0" applyNumberFormat="1" applyFont="1" applyFill="1" applyBorder="1" applyAlignment="1">
      <alignment horizontal="right" vertical="center"/>
    </xf>
    <xf numFmtId="0" fontId="10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4" fontId="10" fillId="3" borderId="39" xfId="0" applyNumberFormat="1" applyFont="1" applyFill="1" applyBorder="1" applyAlignment="1">
      <alignment vertical="center"/>
    </xf>
    <xf numFmtId="0" fontId="10" fillId="6" borderId="19" xfId="0" applyFont="1" applyFill="1" applyBorder="1" applyAlignment="1">
      <alignment horizontal="center" vertical="center" wrapText="1"/>
    </xf>
    <xf numFmtId="0" fontId="1" fillId="2" borderId="16" xfId="0" applyNumberFormat="1" applyFont="1" applyFill="1" applyBorder="1" applyAlignment="1">
      <alignment horizontal="center" vertical="center"/>
    </xf>
    <xf numFmtId="0" fontId="1" fillId="2" borderId="30" xfId="0" applyNumberFormat="1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left" vertical="center" wrapText="1"/>
    </xf>
    <xf numFmtId="164" fontId="5" fillId="9" borderId="12" xfId="0" applyNumberFormat="1" applyFont="1" applyFill="1" applyBorder="1" applyAlignment="1">
      <alignment horizontal="right" vertical="center"/>
    </xf>
    <xf numFmtId="44" fontId="5" fillId="9" borderId="12" xfId="0" applyNumberFormat="1" applyFont="1" applyFill="1" applyBorder="1" applyAlignment="1">
      <alignment horizontal="right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left" vertical="center" wrapText="1"/>
    </xf>
    <xf numFmtId="164" fontId="5" fillId="4" borderId="12" xfId="0" applyNumberFormat="1" applyFont="1" applyFill="1" applyBorder="1" applyAlignment="1">
      <alignment horizontal="right" vertical="center"/>
    </xf>
    <xf numFmtId="44" fontId="5" fillId="4" borderId="12" xfId="0" applyNumberFormat="1" applyFont="1" applyFill="1" applyBorder="1" applyAlignment="1">
      <alignment horizontal="right" vertical="center"/>
    </xf>
    <xf numFmtId="164" fontId="6" fillId="2" borderId="12" xfId="0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vertical="center"/>
    </xf>
    <xf numFmtId="44" fontId="5" fillId="9" borderId="20" xfId="0" applyNumberFormat="1" applyFont="1" applyFill="1" applyBorder="1" applyAlignment="1">
      <alignment horizontal="right" vertical="center"/>
    </xf>
    <xf numFmtId="44" fontId="5" fillId="4" borderId="20" xfId="0" applyNumberFormat="1" applyFont="1" applyFill="1" applyBorder="1" applyAlignment="1">
      <alignment horizontal="right" vertical="center"/>
    </xf>
    <xf numFmtId="44" fontId="6" fillId="2" borderId="20" xfId="0" applyNumberFormat="1" applyFont="1" applyFill="1" applyBorder="1" applyAlignment="1">
      <alignment horizontal="right" vertical="center"/>
    </xf>
    <xf numFmtId="44" fontId="1" fillId="0" borderId="0" xfId="0" applyNumberFormat="1" applyFont="1" applyAlignment="1">
      <alignment vertical="center"/>
    </xf>
    <xf numFmtId="44" fontId="0" fillId="0" borderId="0" xfId="0" applyNumberFormat="1" applyFont="1" applyAlignment="1">
      <alignment vertical="center"/>
    </xf>
    <xf numFmtId="44" fontId="1" fillId="0" borderId="0" xfId="0" applyNumberFormat="1" applyFont="1" applyAlignment="1">
      <alignment horizontal="center" vertical="center"/>
    </xf>
    <xf numFmtId="0" fontId="2" fillId="2" borderId="0" xfId="0" quotePrefix="1" applyFont="1" applyFill="1" applyAlignment="1"/>
    <xf numFmtId="0" fontId="3" fillId="2" borderId="0" xfId="0" quotePrefix="1" applyFont="1" applyFill="1" applyAlignment="1">
      <alignment vertical="top"/>
    </xf>
    <xf numFmtId="165" fontId="6" fillId="2" borderId="16" xfId="0" applyNumberFormat="1" applyFont="1" applyFill="1" applyBorder="1" applyAlignment="1">
      <alignment horizontal="center" vertical="center"/>
    </xf>
    <xf numFmtId="10" fontId="6" fillId="2" borderId="26" xfId="1" applyNumberFormat="1" applyFont="1" applyFill="1" applyBorder="1" applyAlignment="1">
      <alignment horizontal="center" vertical="center"/>
    </xf>
    <xf numFmtId="44" fontId="6" fillId="7" borderId="12" xfId="0" applyNumberFormat="1" applyFont="1" applyFill="1" applyBorder="1" applyAlignment="1">
      <alignment horizontal="right" vertical="center"/>
    </xf>
    <xf numFmtId="44" fontId="7" fillId="10" borderId="21" xfId="0" applyNumberFormat="1" applyFont="1" applyFill="1" applyBorder="1" applyAlignment="1">
      <alignment vertical="center"/>
    </xf>
    <xf numFmtId="10" fontId="8" fillId="10" borderId="18" xfId="1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27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right" vertical="center"/>
    </xf>
    <xf numFmtId="0" fontId="7" fillId="3" borderId="43" xfId="0" applyFont="1" applyFill="1" applyBorder="1" applyAlignment="1">
      <alignment horizontal="right" vertical="center"/>
    </xf>
    <xf numFmtId="0" fontId="7" fillId="3" borderId="44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25" xfId="0" applyFont="1" applyFill="1" applyBorder="1" applyAlignment="1">
      <alignment horizontal="left" vertical="center"/>
    </xf>
    <xf numFmtId="0" fontId="5" fillId="4" borderId="4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6" xfId="0" applyFont="1" applyFill="1" applyBorder="1" applyAlignment="1">
      <alignment horizontal="left" vertical="center"/>
    </xf>
    <xf numFmtId="0" fontId="6" fillId="2" borderId="41" xfId="0" applyFont="1" applyFill="1" applyBorder="1" applyAlignment="1">
      <alignment horizontal="left" vertical="center"/>
    </xf>
    <xf numFmtId="0" fontId="6" fillId="2" borderId="26" xfId="0" applyFont="1" applyFill="1" applyBorder="1" applyAlignment="1">
      <alignment horizontal="left" vertical="center"/>
    </xf>
    <xf numFmtId="0" fontId="8" fillId="10" borderId="8" xfId="0" applyFont="1" applyFill="1" applyBorder="1" applyAlignment="1" applyProtection="1">
      <alignment horizontal="left" vertical="center"/>
      <protection locked="0"/>
    </xf>
    <xf numFmtId="0" fontId="8" fillId="10" borderId="18" xfId="0" applyFont="1" applyFill="1" applyBorder="1" applyAlignment="1" applyProtection="1">
      <alignment horizontal="left" vertical="center"/>
      <protection locked="0"/>
    </xf>
    <xf numFmtId="44" fontId="9" fillId="2" borderId="35" xfId="0" applyNumberFormat="1" applyFont="1" applyFill="1" applyBorder="1" applyAlignment="1">
      <alignment horizontal="center" vertical="center"/>
    </xf>
    <xf numFmtId="44" fontId="9" fillId="2" borderId="36" xfId="0" applyNumberFormat="1" applyFont="1" applyFill="1" applyBorder="1" applyAlignment="1">
      <alignment horizontal="center" vertical="center"/>
    </xf>
    <xf numFmtId="44" fontId="9" fillId="2" borderId="19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right" vertical="center"/>
    </xf>
    <xf numFmtId="0" fontId="10" fillId="3" borderId="38" xfId="0" applyFont="1" applyFill="1" applyBorder="1" applyAlignment="1">
      <alignment horizontal="right" vertical="center"/>
    </xf>
    <xf numFmtId="44" fontId="10" fillId="3" borderId="6" xfId="0" applyNumberFormat="1" applyFont="1" applyFill="1" applyBorder="1" applyAlignment="1">
      <alignment horizontal="center" vertical="center"/>
    </xf>
    <xf numFmtId="44" fontId="10" fillId="3" borderId="34" xfId="0" applyNumberFormat="1" applyFont="1" applyFill="1" applyBorder="1" applyAlignment="1">
      <alignment horizontal="center" vertical="center"/>
    </xf>
    <xf numFmtId="44" fontId="10" fillId="3" borderId="17" xfId="0" applyNumberFormat="1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10" fontId="8" fillId="2" borderId="22" xfId="1" applyNumberFormat="1" applyFont="1" applyFill="1" applyBorder="1" applyAlignment="1">
      <alignment horizontal="center" vertical="center"/>
    </xf>
    <xf numFmtId="10" fontId="8" fillId="2" borderId="28" xfId="1" applyNumberFormat="1" applyFont="1" applyFill="1" applyBorder="1" applyAlignment="1">
      <alignment horizontal="center" vertical="center"/>
    </xf>
    <xf numFmtId="10" fontId="8" fillId="2" borderId="29" xfId="1" applyNumberFormat="1" applyFont="1" applyFill="1" applyBorder="1" applyAlignment="1">
      <alignment horizontal="center" vertical="center"/>
    </xf>
    <xf numFmtId="44" fontId="8" fillId="2" borderId="5" xfId="0" applyNumberFormat="1" applyFont="1" applyFill="1" applyBorder="1" applyAlignment="1">
      <alignment horizontal="center" vertical="center"/>
    </xf>
    <xf numFmtId="44" fontId="8" fillId="2" borderId="34" xfId="0" applyNumberFormat="1" applyFont="1" applyFill="1" applyBorder="1" applyAlignment="1">
      <alignment horizontal="center" vertical="center"/>
    </xf>
    <xf numFmtId="44" fontId="8" fillId="2" borderId="17" xfId="0" applyNumberFormat="1" applyFont="1" applyFill="1" applyBorder="1" applyAlignment="1">
      <alignment horizontal="center" vertical="center"/>
    </xf>
    <xf numFmtId="44" fontId="8" fillId="2" borderId="6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1" fillId="10" borderId="6" xfId="0" quotePrefix="1" applyFont="1" applyFill="1" applyBorder="1" applyAlignment="1">
      <alignment horizontal="left" vertical="center"/>
    </xf>
    <xf numFmtId="0" fontId="1" fillId="10" borderId="6" xfId="0" applyFont="1" applyFill="1" applyBorder="1" applyAlignment="1">
      <alignment horizontal="left" vertical="center"/>
    </xf>
    <xf numFmtId="0" fontId="1" fillId="10" borderId="17" xfId="0" applyFont="1" applyFill="1" applyBorder="1" applyAlignment="1">
      <alignment horizontal="left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10" fillId="6" borderId="36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6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11" fillId="8" borderId="40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</cellXfs>
  <cellStyles count="2">
    <cellStyle name="Normal" xfId="0" builtinId="0"/>
    <cellStyle name="Porcentagem" xfId="1" builtinId="5"/>
  </cellStyles>
  <dxfs count="11"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  <dxf>
      <font>
        <color rgb="FFC8FACF"/>
      </font>
      <fill>
        <patternFill patternType="solid">
          <bgColor rgb="FFC8FACF"/>
        </patternFill>
      </fill>
    </dxf>
  </dxfs>
  <tableStyles count="0" defaultTableStyle="TableStyleMedium2" defaultPivotStyle="PivotStyleLight16"/>
  <colors>
    <mruColors>
      <color rgb="FFAEAAAA"/>
      <color rgb="FF333F4F"/>
      <color rgb="FFE5E5E5"/>
      <color rgb="FFACB9CA"/>
      <color rgb="FFD9F5D4"/>
      <color rgb="FFFFEED1"/>
      <color rgb="FFF4C5C5"/>
      <color rgb="FFC8FACF"/>
      <color rgb="FFD9D9D9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122872</xdr:colOff>
      <xdr:row>0</xdr:row>
      <xdr:rowOff>56833</xdr:rowOff>
    </xdr:from>
    <xdr:to>
      <xdr:col>1</xdr:col>
      <xdr:colOff>272097</xdr:colOff>
      <xdr:row>1</xdr:row>
      <xdr:rowOff>214313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872" y="56833"/>
          <a:ext cx="530225" cy="5861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92710</xdr:colOff>
      <xdr:row>0</xdr:row>
      <xdr:rowOff>64770</xdr:rowOff>
    </xdr:from>
    <xdr:to>
      <xdr:col>1</xdr:col>
      <xdr:colOff>41910</xdr:colOff>
      <xdr:row>1</xdr:row>
      <xdr:rowOff>222250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710" y="64770"/>
          <a:ext cx="530225" cy="58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3"/>
  <sheetViews>
    <sheetView tabSelected="1" zoomScale="120" zoomScaleNormal="120" workbookViewId="0">
      <selection activeCell="K8" sqref="K8"/>
    </sheetView>
  </sheetViews>
  <sheetFormatPr defaultColWidth="9" defaultRowHeight="20.100000000000001" customHeight="1"/>
  <cols>
    <col min="1" max="1" width="5.7109375" style="1" customWidth="1"/>
    <col min="2" max="2" width="10.7109375" style="1" customWidth="1"/>
    <col min="3" max="3" width="12.7109375" style="1" customWidth="1"/>
    <col min="4" max="4" width="60.7109375" style="1" customWidth="1"/>
    <col min="5" max="5" width="6.7109375" style="1" customWidth="1"/>
    <col min="6" max="6" width="7.7109375" style="1" customWidth="1"/>
    <col min="7" max="10" width="10.7109375" style="1" customWidth="1"/>
    <col min="11" max="11" width="12.7109375" style="1" customWidth="1"/>
    <col min="12" max="12" width="13.7109375" style="2" customWidth="1"/>
    <col min="13" max="13" width="13.7109375" style="3" customWidth="1"/>
    <col min="14" max="14" width="13.5703125" style="3" customWidth="1"/>
    <col min="15" max="15" width="13.7109375" style="3" customWidth="1"/>
    <col min="16" max="16384" width="9" style="3"/>
  </cols>
  <sheetData>
    <row r="1" spans="1:15" ht="33.950000000000003" customHeight="1">
      <c r="B1" s="38" t="s">
        <v>0</v>
      </c>
      <c r="C1" s="4"/>
    </row>
    <row r="2" spans="1:15" ht="20.100000000000001" customHeight="1">
      <c r="B2" s="39" t="s">
        <v>1</v>
      </c>
      <c r="C2" s="5"/>
    </row>
    <row r="3" spans="1:15" ht="9.9499999999999993" customHeight="1"/>
    <row r="4" spans="1:15" ht="24.95" customHeight="1">
      <c r="A4" s="55" t="s">
        <v>255</v>
      </c>
      <c r="B4" s="56"/>
      <c r="C4" s="56"/>
      <c r="D4" s="56"/>
      <c r="E4" s="56"/>
      <c r="F4" s="56"/>
      <c r="G4" s="56"/>
      <c r="H4" s="56"/>
      <c r="I4" s="56"/>
      <c r="J4" s="56"/>
      <c r="K4" s="57"/>
    </row>
    <row r="5" spans="1:15" ht="9.9499999999999993" customHeight="1"/>
    <row r="6" spans="1:15" ht="20.100000000000001" customHeight="1">
      <c r="A6" s="58" t="s">
        <v>2</v>
      </c>
      <c r="B6" s="59"/>
      <c r="C6" s="66" t="s">
        <v>3</v>
      </c>
      <c r="D6" s="66"/>
      <c r="E6" s="67"/>
      <c r="I6" s="58" t="s">
        <v>6</v>
      </c>
      <c r="J6" s="59"/>
      <c r="K6" s="40">
        <v>46031</v>
      </c>
    </row>
    <row r="7" spans="1:15" ht="20.100000000000001" customHeight="1">
      <c r="A7" s="60" t="s">
        <v>4</v>
      </c>
      <c r="B7" s="61"/>
      <c r="C7" s="68" t="s">
        <v>5</v>
      </c>
      <c r="D7" s="68"/>
      <c r="E7" s="69"/>
      <c r="I7" s="60" t="s">
        <v>7</v>
      </c>
      <c r="J7" s="61"/>
      <c r="K7" s="41">
        <v>0.19600000000000001</v>
      </c>
    </row>
    <row r="8" spans="1:15" ht="20.100000000000001" customHeight="1">
      <c r="A8" s="45" t="s">
        <v>253</v>
      </c>
      <c r="B8" s="46"/>
      <c r="C8" s="70"/>
      <c r="D8" s="70"/>
      <c r="E8" s="71"/>
      <c r="I8" s="45" t="s">
        <v>254</v>
      </c>
      <c r="J8" s="46"/>
      <c r="K8" s="44"/>
    </row>
    <row r="9" spans="1:15" ht="9.9499999999999993" customHeight="1">
      <c r="A9" s="49" t="s">
        <v>259</v>
      </c>
      <c r="B9" s="50"/>
      <c r="C9" s="50"/>
      <c r="D9" s="50"/>
      <c r="E9" s="51"/>
      <c r="I9" s="49" t="s">
        <v>258</v>
      </c>
      <c r="J9" s="50"/>
      <c r="K9" s="51"/>
    </row>
    <row r="10" spans="1:15" ht="9.9499999999999993" customHeight="1">
      <c r="K10" s="10"/>
    </row>
    <row r="11" spans="1:15" ht="15" customHeight="1">
      <c r="A11" s="62" t="s">
        <v>8</v>
      </c>
      <c r="B11" s="47" t="s">
        <v>9</v>
      </c>
      <c r="C11" s="47" t="s">
        <v>10</v>
      </c>
      <c r="D11" s="47" t="s">
        <v>11</v>
      </c>
      <c r="E11" s="47" t="s">
        <v>12</v>
      </c>
      <c r="F11" s="47" t="s">
        <v>13</v>
      </c>
      <c r="G11" s="47" t="s">
        <v>256</v>
      </c>
      <c r="H11" s="47"/>
      <c r="I11" s="47" t="s">
        <v>257</v>
      </c>
      <c r="J11" s="47"/>
      <c r="K11" s="64" t="s">
        <v>203</v>
      </c>
    </row>
    <row r="12" spans="1:15" ht="15" customHeight="1">
      <c r="A12" s="63"/>
      <c r="B12" s="48"/>
      <c r="C12" s="48"/>
      <c r="D12" s="48"/>
      <c r="E12" s="48"/>
      <c r="F12" s="48"/>
      <c r="G12" s="6" t="s">
        <v>15</v>
      </c>
      <c r="H12" s="6" t="s">
        <v>16</v>
      </c>
      <c r="I12" s="6" t="s">
        <v>15</v>
      </c>
      <c r="J12" s="6" t="s">
        <v>16</v>
      </c>
      <c r="K12" s="65"/>
      <c r="L12" s="31"/>
    </row>
    <row r="13" spans="1:15" ht="20.100000000000001" customHeight="1">
      <c r="A13" s="20">
        <v>1</v>
      </c>
      <c r="B13" s="21"/>
      <c r="C13" s="21"/>
      <c r="D13" s="22" t="s">
        <v>17</v>
      </c>
      <c r="E13" s="21"/>
      <c r="F13" s="23"/>
      <c r="G13" s="24"/>
      <c r="H13" s="24"/>
      <c r="I13" s="24"/>
      <c r="J13" s="24"/>
      <c r="K13" s="32">
        <f>SUBTOTAL(9,K14:K15)</f>
        <v>0</v>
      </c>
    </row>
    <row r="14" spans="1:15" ht="20.100000000000001" customHeight="1">
      <c r="A14" s="25" t="s">
        <v>18</v>
      </c>
      <c r="B14" s="26"/>
      <c r="C14" s="26"/>
      <c r="D14" s="27" t="s">
        <v>19</v>
      </c>
      <c r="E14" s="26"/>
      <c r="F14" s="28"/>
      <c r="G14" s="29"/>
      <c r="H14" s="29"/>
      <c r="I14" s="29"/>
      <c r="J14" s="29"/>
      <c r="K14" s="33">
        <f>SUBTOTAL(9,K15)</f>
        <v>0</v>
      </c>
    </row>
    <row r="15" spans="1:15" ht="20.100000000000001" customHeight="1">
      <c r="A15" s="7" t="s">
        <v>20</v>
      </c>
      <c r="B15" s="8" t="s">
        <v>209</v>
      </c>
      <c r="C15" s="8" t="s">
        <v>21</v>
      </c>
      <c r="D15" s="9" t="s">
        <v>211</v>
      </c>
      <c r="E15" s="8" t="s">
        <v>190</v>
      </c>
      <c r="F15" s="30">
        <v>6</v>
      </c>
      <c r="G15" s="11">
        <v>904.29</v>
      </c>
      <c r="H15" s="11">
        <v>1081.53</v>
      </c>
      <c r="I15" s="42">
        <f>IF($K$8="",0,ROUND(G15*(1-ROUND($K$8,4)),2))</f>
        <v>0</v>
      </c>
      <c r="J15" s="42">
        <f>ROUND(I15*(1+$K$7),2)</f>
        <v>0</v>
      </c>
      <c r="K15" s="34">
        <f>ROUND(ROUND(F15,2)*ROUND(J15,2),2)</f>
        <v>0</v>
      </c>
      <c r="L15" s="36"/>
      <c r="M15" s="36"/>
      <c r="N15" s="36"/>
      <c r="O15" s="36"/>
    </row>
    <row r="16" spans="1:15" ht="20.100000000000001" customHeight="1">
      <c r="A16" s="20">
        <v>2</v>
      </c>
      <c r="B16" s="21"/>
      <c r="C16" s="21"/>
      <c r="D16" s="22" t="s">
        <v>22</v>
      </c>
      <c r="E16" s="21"/>
      <c r="F16" s="23"/>
      <c r="G16" s="24"/>
      <c r="H16" s="24"/>
      <c r="I16" s="24"/>
      <c r="J16" s="24"/>
      <c r="K16" s="32">
        <f>SUBTOTAL(9,K17:K18)</f>
        <v>0</v>
      </c>
      <c r="L16" s="36"/>
      <c r="M16" s="36"/>
      <c r="N16" s="36"/>
      <c r="O16" s="36"/>
    </row>
    <row r="17" spans="1:15" ht="20.100000000000001" customHeight="1">
      <c r="A17" s="25" t="s">
        <v>23</v>
      </c>
      <c r="B17" s="26"/>
      <c r="C17" s="26"/>
      <c r="D17" s="27" t="s">
        <v>24</v>
      </c>
      <c r="E17" s="26"/>
      <c r="F17" s="28"/>
      <c r="G17" s="29"/>
      <c r="H17" s="29"/>
      <c r="I17" s="29"/>
      <c r="J17" s="29"/>
      <c r="K17" s="33">
        <f>SUBTOTAL(9,K18)</f>
        <v>0</v>
      </c>
      <c r="L17" s="36"/>
      <c r="M17" s="36"/>
      <c r="N17" s="36"/>
      <c r="O17" s="36"/>
    </row>
    <row r="18" spans="1:15" ht="20.100000000000001" customHeight="1">
      <c r="A18" s="7" t="s">
        <v>25</v>
      </c>
      <c r="B18" s="8" t="s">
        <v>247</v>
      </c>
      <c r="C18" s="8">
        <v>6023004</v>
      </c>
      <c r="D18" s="9" t="s">
        <v>252</v>
      </c>
      <c r="E18" s="8" t="s">
        <v>192</v>
      </c>
      <c r="F18" s="30">
        <v>2</v>
      </c>
      <c r="G18" s="11">
        <v>95.3</v>
      </c>
      <c r="H18" s="11">
        <v>113.98</v>
      </c>
      <c r="I18" s="42">
        <f>IF($K$8="",0,ROUND(G18*(1-ROUND($K$8,4)),2))</f>
        <v>0</v>
      </c>
      <c r="J18" s="42">
        <f>ROUND(I18*(1+$K$7),2)</f>
        <v>0</v>
      </c>
      <c r="K18" s="34">
        <f>ROUND(ROUND(F18,2)*ROUND(J18,2),2)</f>
        <v>0</v>
      </c>
      <c r="L18" s="36"/>
      <c r="M18" s="36"/>
      <c r="N18" s="36"/>
      <c r="O18" s="36"/>
    </row>
    <row r="19" spans="1:15" ht="20.100000000000001" customHeight="1">
      <c r="A19" s="20">
        <v>3</v>
      </c>
      <c r="B19" s="21"/>
      <c r="C19" s="21"/>
      <c r="D19" s="22" t="s">
        <v>26</v>
      </c>
      <c r="E19" s="21"/>
      <c r="F19" s="23"/>
      <c r="G19" s="24"/>
      <c r="H19" s="24"/>
      <c r="I19" s="24"/>
      <c r="J19" s="24"/>
      <c r="K19" s="32">
        <f>SUBTOTAL(9,K20:K31)</f>
        <v>0</v>
      </c>
      <c r="L19" s="36"/>
      <c r="M19" s="36"/>
      <c r="N19" s="36"/>
      <c r="O19" s="36"/>
    </row>
    <row r="20" spans="1:15" ht="20.100000000000001" customHeight="1">
      <c r="A20" s="25" t="s">
        <v>27</v>
      </c>
      <c r="B20" s="26"/>
      <c r="C20" s="26"/>
      <c r="D20" s="27" t="s">
        <v>28</v>
      </c>
      <c r="E20" s="26"/>
      <c r="F20" s="28"/>
      <c r="G20" s="29"/>
      <c r="H20" s="29"/>
      <c r="I20" s="29"/>
      <c r="J20" s="29"/>
      <c r="K20" s="33">
        <f>SUBTOTAL(9,K21:K22)</f>
        <v>0</v>
      </c>
      <c r="L20" s="36"/>
      <c r="M20" s="36"/>
      <c r="N20" s="36"/>
      <c r="O20" s="36"/>
    </row>
    <row r="21" spans="1:15" ht="24.95" customHeight="1">
      <c r="A21" s="7" t="s">
        <v>29</v>
      </c>
      <c r="B21" s="8" t="s">
        <v>209</v>
      </c>
      <c r="C21" s="8" t="s">
        <v>30</v>
      </c>
      <c r="D21" s="9" t="s">
        <v>214</v>
      </c>
      <c r="E21" s="8" t="s">
        <v>191</v>
      </c>
      <c r="F21" s="30">
        <v>2.78</v>
      </c>
      <c r="G21" s="11">
        <v>316.79000000000002</v>
      </c>
      <c r="H21" s="11">
        <v>378.88</v>
      </c>
      <c r="I21" s="42">
        <f t="shared" ref="I21:I22" si="0">IF($K$8="",0,ROUND(G21*(1-ROUND($K$8,4)),2))</f>
        <v>0</v>
      </c>
      <c r="J21" s="42">
        <f t="shared" ref="J21:J22" si="1">ROUND(I21*(1+$K$7),2)</f>
        <v>0</v>
      </c>
      <c r="K21" s="34">
        <f>ROUND(ROUND(F21,2)*ROUND(J21,2),2)</f>
        <v>0</v>
      </c>
      <c r="L21" s="36"/>
      <c r="M21" s="36"/>
      <c r="N21" s="36"/>
      <c r="O21" s="36"/>
    </row>
    <row r="22" spans="1:15" ht="24.95" customHeight="1">
      <c r="A22" s="7" t="s">
        <v>31</v>
      </c>
      <c r="B22" s="8" t="s">
        <v>209</v>
      </c>
      <c r="C22" s="8" t="s">
        <v>32</v>
      </c>
      <c r="D22" s="9" t="s">
        <v>218</v>
      </c>
      <c r="E22" s="8" t="s">
        <v>191</v>
      </c>
      <c r="F22" s="30">
        <v>3.61</v>
      </c>
      <c r="G22" s="11">
        <v>20.48</v>
      </c>
      <c r="H22" s="11">
        <v>24.49</v>
      </c>
      <c r="I22" s="42">
        <f t="shared" si="0"/>
        <v>0</v>
      </c>
      <c r="J22" s="42">
        <f t="shared" si="1"/>
        <v>0</v>
      </c>
      <c r="K22" s="34">
        <f>ROUND(ROUND(F22,2)*ROUND(J22,2),2)</f>
        <v>0</v>
      </c>
      <c r="L22" s="36"/>
      <c r="M22" s="36"/>
      <c r="N22" s="36"/>
      <c r="O22" s="36"/>
    </row>
    <row r="23" spans="1:15" ht="20.100000000000001" customHeight="1">
      <c r="A23" s="25" t="s">
        <v>33</v>
      </c>
      <c r="B23" s="26"/>
      <c r="C23" s="26"/>
      <c r="D23" s="27" t="s">
        <v>34</v>
      </c>
      <c r="E23" s="26"/>
      <c r="F23" s="28"/>
      <c r="G23" s="29"/>
      <c r="H23" s="29"/>
      <c r="I23" s="29"/>
      <c r="J23" s="29"/>
      <c r="K23" s="33">
        <f>SUBTOTAL(9,K24)</f>
        <v>0</v>
      </c>
      <c r="L23" s="36"/>
      <c r="M23" s="36"/>
      <c r="N23" s="36"/>
      <c r="O23" s="36"/>
    </row>
    <row r="24" spans="1:15" ht="20.100000000000001" customHeight="1">
      <c r="A24" s="7" t="s">
        <v>35</v>
      </c>
      <c r="B24" s="8" t="s">
        <v>209</v>
      </c>
      <c r="C24" s="8" t="s">
        <v>36</v>
      </c>
      <c r="D24" s="9" t="s">
        <v>212</v>
      </c>
      <c r="E24" s="8" t="s">
        <v>190</v>
      </c>
      <c r="F24" s="30">
        <v>1019.44</v>
      </c>
      <c r="G24" s="11">
        <v>1.89</v>
      </c>
      <c r="H24" s="11">
        <v>2.2599999999999998</v>
      </c>
      <c r="I24" s="42">
        <f>IF($K$8="",0,ROUND(G24*(1-ROUND($K$8,4)),2))</f>
        <v>0</v>
      </c>
      <c r="J24" s="42">
        <f>ROUND(I24*(1+$K$7),2)</f>
        <v>0</v>
      </c>
      <c r="K24" s="34">
        <f>ROUND(ROUND(F24,2)*ROUND(J24,2),2)</f>
        <v>0</v>
      </c>
      <c r="L24" s="36"/>
      <c r="M24" s="36"/>
      <c r="N24" s="36"/>
      <c r="O24" s="36"/>
    </row>
    <row r="25" spans="1:15" ht="20.100000000000001" customHeight="1">
      <c r="A25" s="25" t="s">
        <v>37</v>
      </c>
      <c r="B25" s="26"/>
      <c r="C25" s="26"/>
      <c r="D25" s="27" t="s">
        <v>38</v>
      </c>
      <c r="E25" s="26"/>
      <c r="F25" s="28"/>
      <c r="G25" s="29"/>
      <c r="H25" s="29"/>
      <c r="I25" s="29"/>
      <c r="J25" s="29"/>
      <c r="K25" s="33">
        <f>SUBTOTAL(9,K26:K31)</f>
        <v>0</v>
      </c>
      <c r="L25" s="36"/>
      <c r="M25" s="36"/>
      <c r="N25" s="36"/>
      <c r="O25" s="36"/>
    </row>
    <row r="26" spans="1:15" ht="20.100000000000001" customHeight="1">
      <c r="A26" s="7" t="s">
        <v>39</v>
      </c>
      <c r="B26" s="8" t="s">
        <v>209</v>
      </c>
      <c r="C26" s="8" t="s">
        <v>40</v>
      </c>
      <c r="D26" s="9" t="s">
        <v>220</v>
      </c>
      <c r="E26" s="8" t="s">
        <v>191</v>
      </c>
      <c r="F26" s="30">
        <v>5.44</v>
      </c>
      <c r="G26" s="11">
        <v>68.13</v>
      </c>
      <c r="H26" s="11">
        <v>81.48</v>
      </c>
      <c r="I26" s="42">
        <f t="shared" ref="I26:I31" si="2">IF($K$8="",0,ROUND(G26*(1-ROUND($K$8,4)),2))</f>
        <v>0</v>
      </c>
      <c r="J26" s="42">
        <f t="shared" ref="J26:J31" si="3">ROUND(I26*(1+$K$7),2)</f>
        <v>0</v>
      </c>
      <c r="K26" s="34">
        <f t="shared" ref="K26:K31" si="4">ROUND(ROUND(F26,2)*ROUND(J26,2),2)</f>
        <v>0</v>
      </c>
      <c r="L26" s="36"/>
      <c r="M26" s="36"/>
      <c r="N26" s="36"/>
      <c r="O26" s="36"/>
    </row>
    <row r="27" spans="1:15" ht="24.95" customHeight="1">
      <c r="A27" s="7" t="s">
        <v>41</v>
      </c>
      <c r="B27" s="8" t="s">
        <v>209</v>
      </c>
      <c r="C27" s="8" t="s">
        <v>32</v>
      </c>
      <c r="D27" s="9" t="s">
        <v>218</v>
      </c>
      <c r="E27" s="8" t="s">
        <v>191</v>
      </c>
      <c r="F27" s="30">
        <v>7.07</v>
      </c>
      <c r="G27" s="11">
        <v>20.48</v>
      </c>
      <c r="H27" s="11">
        <v>24.49</v>
      </c>
      <c r="I27" s="42">
        <f t="shared" si="2"/>
        <v>0</v>
      </c>
      <c r="J27" s="42">
        <f t="shared" si="3"/>
        <v>0</v>
      </c>
      <c r="K27" s="34">
        <f t="shared" si="4"/>
        <v>0</v>
      </c>
      <c r="L27" s="36"/>
      <c r="M27" s="36"/>
      <c r="N27" s="36"/>
      <c r="O27" s="36"/>
    </row>
    <row r="28" spans="1:15" ht="20.100000000000001" customHeight="1">
      <c r="A28" s="7" t="s">
        <v>42</v>
      </c>
      <c r="B28" s="8" t="s">
        <v>209</v>
      </c>
      <c r="C28" s="8" t="s">
        <v>43</v>
      </c>
      <c r="D28" s="9" t="s">
        <v>228</v>
      </c>
      <c r="E28" s="8" t="s">
        <v>191</v>
      </c>
      <c r="F28" s="30">
        <v>1.18</v>
      </c>
      <c r="G28" s="11">
        <v>221.55</v>
      </c>
      <c r="H28" s="11">
        <v>264.97000000000003</v>
      </c>
      <c r="I28" s="42">
        <f t="shared" si="2"/>
        <v>0</v>
      </c>
      <c r="J28" s="42">
        <f t="shared" si="3"/>
        <v>0</v>
      </c>
      <c r="K28" s="34">
        <f t="shared" si="4"/>
        <v>0</v>
      </c>
      <c r="L28" s="36"/>
      <c r="M28" s="36"/>
      <c r="N28" s="36"/>
      <c r="O28" s="36"/>
    </row>
    <row r="29" spans="1:15" ht="20.100000000000001" customHeight="1">
      <c r="A29" s="7" t="s">
        <v>44</v>
      </c>
      <c r="B29" s="8" t="s">
        <v>209</v>
      </c>
      <c r="C29" s="8" t="s">
        <v>45</v>
      </c>
      <c r="D29" s="9" t="s">
        <v>232</v>
      </c>
      <c r="E29" s="8" t="s">
        <v>189</v>
      </c>
      <c r="F29" s="30">
        <v>29.19</v>
      </c>
      <c r="G29" s="11">
        <v>64.37</v>
      </c>
      <c r="H29" s="11">
        <v>76.989999999999995</v>
      </c>
      <c r="I29" s="42">
        <f t="shared" si="2"/>
        <v>0</v>
      </c>
      <c r="J29" s="42">
        <f t="shared" si="3"/>
        <v>0</v>
      </c>
      <c r="K29" s="34">
        <f t="shared" si="4"/>
        <v>0</v>
      </c>
      <c r="L29" s="36"/>
      <c r="M29" s="36"/>
      <c r="N29" s="36"/>
      <c r="O29" s="36"/>
    </row>
    <row r="30" spans="1:15" ht="20.100000000000001" customHeight="1">
      <c r="A30" s="7" t="s">
        <v>46</v>
      </c>
      <c r="B30" s="8" t="s">
        <v>209</v>
      </c>
      <c r="C30" s="8" t="s">
        <v>47</v>
      </c>
      <c r="D30" s="9" t="s">
        <v>233</v>
      </c>
      <c r="E30" s="8" t="s">
        <v>189</v>
      </c>
      <c r="F30" s="30">
        <v>128.6</v>
      </c>
      <c r="G30" s="11">
        <v>61.15</v>
      </c>
      <c r="H30" s="11">
        <v>73.14</v>
      </c>
      <c r="I30" s="42">
        <f t="shared" si="2"/>
        <v>0</v>
      </c>
      <c r="J30" s="42">
        <f t="shared" si="3"/>
        <v>0</v>
      </c>
      <c r="K30" s="34">
        <f t="shared" si="4"/>
        <v>0</v>
      </c>
      <c r="L30" s="36"/>
      <c r="M30" s="36"/>
      <c r="N30" s="36"/>
      <c r="O30" s="36"/>
    </row>
    <row r="31" spans="1:15" ht="20.100000000000001" customHeight="1">
      <c r="A31" s="7" t="s">
        <v>48</v>
      </c>
      <c r="B31" s="8" t="s">
        <v>209</v>
      </c>
      <c r="C31" s="8" t="s">
        <v>49</v>
      </c>
      <c r="D31" s="9" t="s">
        <v>234</v>
      </c>
      <c r="E31" s="8" t="s">
        <v>191</v>
      </c>
      <c r="F31" s="30">
        <v>4.0199999999999996</v>
      </c>
      <c r="G31" s="11">
        <v>901.59</v>
      </c>
      <c r="H31" s="11">
        <v>1078.3</v>
      </c>
      <c r="I31" s="42">
        <f t="shared" si="2"/>
        <v>0</v>
      </c>
      <c r="J31" s="42">
        <f t="shared" si="3"/>
        <v>0</v>
      </c>
      <c r="K31" s="34">
        <f t="shared" si="4"/>
        <v>0</v>
      </c>
      <c r="L31" s="36"/>
      <c r="M31" s="36"/>
      <c r="N31" s="36"/>
      <c r="O31" s="36"/>
    </row>
    <row r="32" spans="1:15" ht="20.100000000000001" customHeight="1">
      <c r="A32" s="20">
        <v>4</v>
      </c>
      <c r="B32" s="21"/>
      <c r="C32" s="21"/>
      <c r="D32" s="22" t="s">
        <v>50</v>
      </c>
      <c r="E32" s="21"/>
      <c r="F32" s="23"/>
      <c r="G32" s="24"/>
      <c r="H32" s="24"/>
      <c r="I32" s="24"/>
      <c r="J32" s="24"/>
      <c r="K32" s="32">
        <f>SUBTOTAL(9,K33:K40)</f>
        <v>0</v>
      </c>
      <c r="L32" s="36"/>
      <c r="M32" s="36"/>
      <c r="N32" s="36"/>
      <c r="O32" s="36"/>
    </row>
    <row r="33" spans="1:15" ht="20.100000000000001" customHeight="1">
      <c r="A33" s="25" t="s">
        <v>51</v>
      </c>
      <c r="B33" s="26"/>
      <c r="C33" s="26"/>
      <c r="D33" s="27" t="s">
        <v>52</v>
      </c>
      <c r="E33" s="26"/>
      <c r="F33" s="28"/>
      <c r="G33" s="29"/>
      <c r="H33" s="29"/>
      <c r="I33" s="29"/>
      <c r="J33" s="29"/>
      <c r="K33" s="33">
        <f>SUBTOTAL(9,K34:K37)</f>
        <v>0</v>
      </c>
      <c r="L33" s="36"/>
      <c r="M33" s="36"/>
      <c r="N33" s="36"/>
      <c r="O33" s="36"/>
    </row>
    <row r="34" spans="1:15" ht="24.95" customHeight="1">
      <c r="A34" s="7" t="s">
        <v>53</v>
      </c>
      <c r="B34" s="8" t="s">
        <v>209</v>
      </c>
      <c r="C34" s="8" t="s">
        <v>54</v>
      </c>
      <c r="D34" s="9" t="s">
        <v>235</v>
      </c>
      <c r="E34" s="8" t="s">
        <v>189</v>
      </c>
      <c r="F34" s="30">
        <v>102.33</v>
      </c>
      <c r="G34" s="11">
        <v>0.54</v>
      </c>
      <c r="H34" s="11">
        <v>0.65</v>
      </c>
      <c r="I34" s="42">
        <f t="shared" ref="I34:I37" si="5">IF($K$8="",0,ROUND(G34*(1-ROUND($K$8,4)),2))</f>
        <v>0</v>
      </c>
      <c r="J34" s="42">
        <f>ROUND(I34*(1+$K$7),2)</f>
        <v>0</v>
      </c>
      <c r="K34" s="34">
        <f t="shared" ref="K34:K37" si="6">ROUND(ROUND(F34,2)*ROUND(J34,2),2)</f>
        <v>0</v>
      </c>
      <c r="L34" s="36"/>
      <c r="M34" s="36"/>
      <c r="N34" s="36"/>
      <c r="O34" s="36"/>
    </row>
    <row r="35" spans="1:15" ht="24.95" customHeight="1">
      <c r="A35" s="7" t="s">
        <v>55</v>
      </c>
      <c r="B35" s="8" t="s">
        <v>209</v>
      </c>
      <c r="C35" s="8" t="s">
        <v>30</v>
      </c>
      <c r="D35" s="9" t="s">
        <v>214</v>
      </c>
      <c r="E35" s="8" t="s">
        <v>191</v>
      </c>
      <c r="F35" s="30">
        <v>10.83</v>
      </c>
      <c r="G35" s="11">
        <v>316.79000000000002</v>
      </c>
      <c r="H35" s="11">
        <v>378.88</v>
      </c>
      <c r="I35" s="42">
        <f t="shared" si="5"/>
        <v>0</v>
      </c>
      <c r="J35" s="42">
        <f t="shared" ref="J35:J37" si="7">ROUND(I35*(1+$K$7),2)</f>
        <v>0</v>
      </c>
      <c r="K35" s="34">
        <f t="shared" si="6"/>
        <v>0</v>
      </c>
      <c r="L35" s="36"/>
      <c r="M35" s="36"/>
      <c r="N35" s="36"/>
      <c r="O35" s="36"/>
    </row>
    <row r="36" spans="1:15" ht="20.100000000000001" customHeight="1">
      <c r="A36" s="7" t="s">
        <v>56</v>
      </c>
      <c r="B36" s="8" t="s">
        <v>209</v>
      </c>
      <c r="C36" s="8" t="s">
        <v>40</v>
      </c>
      <c r="D36" s="9" t="s">
        <v>220</v>
      </c>
      <c r="E36" s="8" t="s">
        <v>191</v>
      </c>
      <c r="F36" s="30">
        <v>1.22</v>
      </c>
      <c r="G36" s="11">
        <v>68.13</v>
      </c>
      <c r="H36" s="11">
        <v>81.48</v>
      </c>
      <c r="I36" s="42">
        <f t="shared" si="5"/>
        <v>0</v>
      </c>
      <c r="J36" s="42">
        <f t="shared" si="7"/>
        <v>0</v>
      </c>
      <c r="K36" s="34">
        <f t="shared" si="6"/>
        <v>0</v>
      </c>
      <c r="L36" s="36"/>
      <c r="M36" s="36"/>
      <c r="N36" s="36"/>
      <c r="O36" s="36"/>
    </row>
    <row r="37" spans="1:15" ht="24.95" customHeight="1">
      <c r="A37" s="7" t="s">
        <v>57</v>
      </c>
      <c r="B37" s="8" t="s">
        <v>209</v>
      </c>
      <c r="C37" s="8" t="s">
        <v>32</v>
      </c>
      <c r="D37" s="9" t="s">
        <v>218</v>
      </c>
      <c r="E37" s="8" t="s">
        <v>191</v>
      </c>
      <c r="F37" s="30">
        <v>15.67</v>
      </c>
      <c r="G37" s="11">
        <v>20.48</v>
      </c>
      <c r="H37" s="11">
        <v>24.49</v>
      </c>
      <c r="I37" s="42">
        <f t="shared" si="5"/>
        <v>0</v>
      </c>
      <c r="J37" s="42">
        <f t="shared" si="7"/>
        <v>0</v>
      </c>
      <c r="K37" s="34">
        <f t="shared" si="6"/>
        <v>0</v>
      </c>
      <c r="L37" s="36"/>
      <c r="M37" s="36"/>
      <c r="N37" s="36"/>
      <c r="O37" s="36"/>
    </row>
    <row r="38" spans="1:15" ht="20.100000000000001" customHeight="1">
      <c r="A38" s="25" t="s">
        <v>58</v>
      </c>
      <c r="B38" s="26"/>
      <c r="C38" s="26"/>
      <c r="D38" s="27" t="s">
        <v>59</v>
      </c>
      <c r="E38" s="26"/>
      <c r="F38" s="28"/>
      <c r="G38" s="29"/>
      <c r="H38" s="29"/>
      <c r="I38" s="29"/>
      <c r="J38" s="29"/>
      <c r="K38" s="33">
        <f>SUBTOTAL(9,K39:K40)</f>
        <v>0</v>
      </c>
      <c r="L38" s="36"/>
      <c r="M38" s="36"/>
      <c r="N38" s="36"/>
      <c r="O38" s="36"/>
    </row>
    <row r="39" spans="1:15" ht="20.100000000000001" customHeight="1">
      <c r="A39" s="7" t="s">
        <v>60</v>
      </c>
      <c r="B39" s="8" t="s">
        <v>209</v>
      </c>
      <c r="C39" s="8" t="s">
        <v>61</v>
      </c>
      <c r="D39" s="9" t="s">
        <v>224</v>
      </c>
      <c r="E39" s="8" t="s">
        <v>207</v>
      </c>
      <c r="F39" s="30">
        <v>168.47</v>
      </c>
      <c r="G39" s="11">
        <v>10.220000000000001</v>
      </c>
      <c r="H39" s="11">
        <v>12.22</v>
      </c>
      <c r="I39" s="42">
        <f t="shared" ref="I39:I40" si="8">IF($K$8="",0,ROUND(G39*(1-ROUND($K$8,4)),2))</f>
        <v>0</v>
      </c>
      <c r="J39" s="42">
        <f t="shared" ref="J39:J40" si="9">ROUND(I39*(1+$K$7),2)</f>
        <v>0</v>
      </c>
      <c r="K39" s="34">
        <f t="shared" ref="K39:K46" si="10">ROUND(ROUND(F39,2)*ROUND(J39,2),2)</f>
        <v>0</v>
      </c>
      <c r="L39" s="36"/>
      <c r="M39" s="36"/>
      <c r="N39" s="36"/>
      <c r="O39" s="36"/>
    </row>
    <row r="40" spans="1:15" ht="20.100000000000001" customHeight="1">
      <c r="A40" s="7" t="s">
        <v>62</v>
      </c>
      <c r="B40" s="8" t="s">
        <v>209</v>
      </c>
      <c r="C40" s="8" t="s">
        <v>49</v>
      </c>
      <c r="D40" s="9" t="s">
        <v>234</v>
      </c>
      <c r="E40" s="8" t="s">
        <v>191</v>
      </c>
      <c r="F40" s="30">
        <v>10.83</v>
      </c>
      <c r="G40" s="11">
        <v>901.59</v>
      </c>
      <c r="H40" s="11">
        <v>1078.3</v>
      </c>
      <c r="I40" s="42">
        <f t="shared" si="8"/>
        <v>0</v>
      </c>
      <c r="J40" s="42">
        <f t="shared" si="9"/>
        <v>0</v>
      </c>
      <c r="K40" s="34">
        <f t="shared" si="10"/>
        <v>0</v>
      </c>
      <c r="L40" s="36"/>
      <c r="M40" s="36"/>
      <c r="N40" s="36"/>
      <c r="O40" s="36"/>
    </row>
    <row r="41" spans="1:15" ht="20.100000000000001" customHeight="1">
      <c r="A41" s="20">
        <v>5</v>
      </c>
      <c r="B41" s="21"/>
      <c r="C41" s="21"/>
      <c r="D41" s="22" t="s">
        <v>63</v>
      </c>
      <c r="E41" s="21"/>
      <c r="F41" s="23"/>
      <c r="G41" s="24"/>
      <c r="H41" s="24"/>
      <c r="I41" s="24"/>
      <c r="J41" s="24"/>
      <c r="K41" s="32">
        <f>SUBTOTAL(9,K42:K53)</f>
        <v>0</v>
      </c>
      <c r="L41" s="36"/>
      <c r="M41" s="36"/>
      <c r="N41" s="36"/>
      <c r="O41" s="36"/>
    </row>
    <row r="42" spans="1:15" ht="20.100000000000001" customHeight="1">
      <c r="A42" s="25" t="s">
        <v>64</v>
      </c>
      <c r="B42" s="26"/>
      <c r="C42" s="26"/>
      <c r="D42" s="27" t="s">
        <v>65</v>
      </c>
      <c r="E42" s="26"/>
      <c r="F42" s="28"/>
      <c r="G42" s="29"/>
      <c r="H42" s="29"/>
      <c r="I42" s="29"/>
      <c r="J42" s="29"/>
      <c r="K42" s="33">
        <f>SUBTOTAL(9,K43:K46)</f>
        <v>0</v>
      </c>
      <c r="L42" s="36"/>
      <c r="M42" s="36"/>
      <c r="N42" s="36"/>
      <c r="O42" s="36"/>
    </row>
    <row r="43" spans="1:15" ht="20.100000000000001" customHeight="1">
      <c r="A43" s="7" t="s">
        <v>66</v>
      </c>
      <c r="B43" s="8" t="s">
        <v>209</v>
      </c>
      <c r="C43" s="8" t="s">
        <v>67</v>
      </c>
      <c r="D43" s="9" t="s">
        <v>213</v>
      </c>
      <c r="E43" s="8" t="s">
        <v>191</v>
      </c>
      <c r="F43" s="30">
        <v>0.57999999999999996</v>
      </c>
      <c r="G43" s="11">
        <v>249.81</v>
      </c>
      <c r="H43" s="11">
        <v>298.77</v>
      </c>
      <c r="I43" s="42">
        <f t="shared" ref="I43:I46" si="11">IF($K$8="",0,ROUND(G43*(1-ROUND($K$8,4)),2))</f>
        <v>0</v>
      </c>
      <c r="J43" s="42">
        <f t="shared" ref="J43:J46" si="12">ROUND(I43*(1+$K$7),2)</f>
        <v>0</v>
      </c>
      <c r="K43" s="34">
        <f t="shared" si="10"/>
        <v>0</v>
      </c>
      <c r="L43" s="36"/>
      <c r="M43" s="36"/>
      <c r="N43" s="36"/>
      <c r="O43" s="36"/>
    </row>
    <row r="44" spans="1:15" ht="20.100000000000001" customHeight="1">
      <c r="A44" s="7" t="s">
        <v>68</v>
      </c>
      <c r="B44" s="8" t="s">
        <v>209</v>
      </c>
      <c r="C44" s="8" t="s">
        <v>40</v>
      </c>
      <c r="D44" s="9" t="s">
        <v>220</v>
      </c>
      <c r="E44" s="8" t="s">
        <v>191</v>
      </c>
      <c r="F44" s="30">
        <v>1.07</v>
      </c>
      <c r="G44" s="11">
        <v>68.13</v>
      </c>
      <c r="H44" s="11">
        <v>81.48</v>
      </c>
      <c r="I44" s="42">
        <f t="shared" si="11"/>
        <v>0</v>
      </c>
      <c r="J44" s="42">
        <f t="shared" si="12"/>
        <v>0</v>
      </c>
      <c r="K44" s="34">
        <f t="shared" si="10"/>
        <v>0</v>
      </c>
      <c r="L44" s="36"/>
      <c r="M44" s="36"/>
      <c r="N44" s="36"/>
      <c r="O44" s="36"/>
    </row>
    <row r="45" spans="1:15" ht="24.95" customHeight="1">
      <c r="A45" s="7" t="s">
        <v>69</v>
      </c>
      <c r="B45" s="8" t="s">
        <v>209</v>
      </c>
      <c r="C45" s="8" t="s">
        <v>32</v>
      </c>
      <c r="D45" s="9" t="s">
        <v>218</v>
      </c>
      <c r="E45" s="8" t="s">
        <v>191</v>
      </c>
      <c r="F45" s="30">
        <v>2.15</v>
      </c>
      <c r="G45" s="11">
        <v>20.48</v>
      </c>
      <c r="H45" s="11">
        <v>24.49</v>
      </c>
      <c r="I45" s="42">
        <f t="shared" si="11"/>
        <v>0</v>
      </c>
      <c r="J45" s="42">
        <f t="shared" si="12"/>
        <v>0</v>
      </c>
      <c r="K45" s="34">
        <f t="shared" si="10"/>
        <v>0</v>
      </c>
      <c r="L45" s="36"/>
      <c r="M45" s="36"/>
      <c r="N45" s="36"/>
      <c r="O45" s="36"/>
    </row>
    <row r="46" spans="1:15" ht="24.95" customHeight="1">
      <c r="A46" s="7" t="s">
        <v>70</v>
      </c>
      <c r="B46" s="8" t="s">
        <v>209</v>
      </c>
      <c r="C46" s="8" t="s">
        <v>71</v>
      </c>
      <c r="D46" s="9" t="s">
        <v>230</v>
      </c>
      <c r="E46" s="8" t="s">
        <v>190</v>
      </c>
      <c r="F46" s="30">
        <v>21.45</v>
      </c>
      <c r="G46" s="11">
        <v>3.76</v>
      </c>
      <c r="H46" s="11">
        <v>4.5</v>
      </c>
      <c r="I46" s="42">
        <f t="shared" si="11"/>
        <v>0</v>
      </c>
      <c r="J46" s="42">
        <f t="shared" si="12"/>
        <v>0</v>
      </c>
      <c r="K46" s="34">
        <f t="shared" si="10"/>
        <v>0</v>
      </c>
      <c r="L46" s="36"/>
      <c r="M46" s="36"/>
      <c r="N46" s="36"/>
      <c r="O46" s="36"/>
    </row>
    <row r="47" spans="1:15" ht="20.100000000000001" customHeight="1">
      <c r="A47" s="25" t="s">
        <v>72</v>
      </c>
      <c r="B47" s="26"/>
      <c r="C47" s="26"/>
      <c r="D47" s="27" t="s">
        <v>73</v>
      </c>
      <c r="E47" s="26"/>
      <c r="F47" s="28"/>
      <c r="G47" s="29"/>
      <c r="H47" s="29"/>
      <c r="I47" s="29"/>
      <c r="J47" s="29"/>
      <c r="K47" s="33">
        <f>SUBTOTAL(9,K48:K53)</f>
        <v>0</v>
      </c>
      <c r="L47" s="36"/>
      <c r="M47" s="36"/>
      <c r="N47" s="36"/>
      <c r="O47" s="36"/>
    </row>
    <row r="48" spans="1:15" ht="20.100000000000001" customHeight="1">
      <c r="A48" s="7" t="s">
        <v>74</v>
      </c>
      <c r="B48" s="8" t="s">
        <v>209</v>
      </c>
      <c r="C48" s="8" t="s">
        <v>43</v>
      </c>
      <c r="D48" s="9" t="s">
        <v>228</v>
      </c>
      <c r="E48" s="8" t="s">
        <v>191</v>
      </c>
      <c r="F48" s="30">
        <v>1.07</v>
      </c>
      <c r="G48" s="11">
        <v>221.55</v>
      </c>
      <c r="H48" s="11">
        <v>264.97000000000003</v>
      </c>
      <c r="I48" s="42">
        <f>IF($K$8="",0,ROUND(G48*(1-ROUND($K$8,4)),2))</f>
        <v>0</v>
      </c>
      <c r="J48" s="42">
        <f t="shared" ref="J48:J53" si="13">ROUND(I48*(1+$K$7),2)</f>
        <v>0</v>
      </c>
      <c r="K48" s="34">
        <f t="shared" ref="K48:K53" si="14">ROUND(ROUND(F48,2)*ROUND(J48,2),2)</f>
        <v>0</v>
      </c>
      <c r="L48" s="36"/>
      <c r="M48" s="36"/>
      <c r="N48" s="36"/>
      <c r="O48" s="36"/>
    </row>
    <row r="49" spans="1:15" ht="20.100000000000001" customHeight="1">
      <c r="A49" s="7" t="s">
        <v>75</v>
      </c>
      <c r="B49" s="8" t="s">
        <v>209</v>
      </c>
      <c r="C49" s="8" t="s">
        <v>61</v>
      </c>
      <c r="D49" s="9" t="s">
        <v>224</v>
      </c>
      <c r="E49" s="8" t="s">
        <v>207</v>
      </c>
      <c r="F49" s="30">
        <v>31.75</v>
      </c>
      <c r="G49" s="11">
        <v>10.220000000000001</v>
      </c>
      <c r="H49" s="11">
        <v>12.22</v>
      </c>
      <c r="I49" s="42">
        <f t="shared" ref="I49:I53" si="15">IF($K$8="",0,ROUND(G49*(1-ROUND($K$8,4)),2))</f>
        <v>0</v>
      </c>
      <c r="J49" s="42">
        <f t="shared" si="13"/>
        <v>0</v>
      </c>
      <c r="K49" s="34">
        <f t="shared" si="14"/>
        <v>0</v>
      </c>
      <c r="L49" s="36"/>
      <c r="M49" s="36"/>
      <c r="N49" s="36"/>
      <c r="O49" s="36"/>
    </row>
    <row r="50" spans="1:15" ht="20.100000000000001" customHeight="1">
      <c r="A50" s="7" t="s">
        <v>76</v>
      </c>
      <c r="B50" s="8" t="s">
        <v>209</v>
      </c>
      <c r="C50" s="8" t="s">
        <v>77</v>
      </c>
      <c r="D50" s="9" t="s">
        <v>225</v>
      </c>
      <c r="E50" s="8" t="s">
        <v>191</v>
      </c>
      <c r="F50" s="30">
        <v>1.29</v>
      </c>
      <c r="G50" s="11">
        <v>512.70000000000005</v>
      </c>
      <c r="H50" s="11">
        <v>613.19000000000005</v>
      </c>
      <c r="I50" s="42">
        <f t="shared" si="15"/>
        <v>0</v>
      </c>
      <c r="J50" s="42">
        <f t="shared" si="13"/>
        <v>0</v>
      </c>
      <c r="K50" s="34">
        <f t="shared" si="14"/>
        <v>0</v>
      </c>
      <c r="L50" s="36"/>
      <c r="M50" s="36"/>
      <c r="N50" s="36"/>
      <c r="O50" s="36"/>
    </row>
    <row r="51" spans="1:15" ht="24.95" customHeight="1">
      <c r="A51" s="7" t="s">
        <v>78</v>
      </c>
      <c r="B51" s="8" t="s">
        <v>209</v>
      </c>
      <c r="C51" s="8" t="s">
        <v>79</v>
      </c>
      <c r="D51" s="9" t="s">
        <v>226</v>
      </c>
      <c r="E51" s="8" t="s">
        <v>191</v>
      </c>
      <c r="F51" s="30">
        <v>1.29</v>
      </c>
      <c r="G51" s="11">
        <v>95.77</v>
      </c>
      <c r="H51" s="11">
        <v>114.54</v>
      </c>
      <c r="I51" s="42">
        <f t="shared" si="15"/>
        <v>0</v>
      </c>
      <c r="J51" s="42">
        <f t="shared" si="13"/>
        <v>0</v>
      </c>
      <c r="K51" s="34">
        <f t="shared" si="14"/>
        <v>0</v>
      </c>
      <c r="L51" s="36"/>
      <c r="M51" s="36"/>
      <c r="N51" s="36"/>
      <c r="O51" s="36"/>
    </row>
    <row r="52" spans="1:15" ht="20.100000000000001" customHeight="1">
      <c r="A52" s="7" t="s">
        <v>80</v>
      </c>
      <c r="B52" s="8" t="s">
        <v>209</v>
      </c>
      <c r="C52" s="8" t="s">
        <v>81</v>
      </c>
      <c r="D52" s="9" t="s">
        <v>227</v>
      </c>
      <c r="E52" s="8" t="s">
        <v>190</v>
      </c>
      <c r="F52" s="30">
        <v>21.45</v>
      </c>
      <c r="G52" s="11">
        <v>15.98</v>
      </c>
      <c r="H52" s="11">
        <v>19.11</v>
      </c>
      <c r="I52" s="42">
        <f t="shared" si="15"/>
        <v>0</v>
      </c>
      <c r="J52" s="42">
        <f t="shared" si="13"/>
        <v>0</v>
      </c>
      <c r="K52" s="34">
        <f t="shared" si="14"/>
        <v>0</v>
      </c>
      <c r="L52" s="36"/>
      <c r="M52" s="36"/>
      <c r="N52" s="36"/>
      <c r="O52" s="36"/>
    </row>
    <row r="53" spans="1:15" ht="24.95" customHeight="1">
      <c r="A53" s="7" t="s">
        <v>82</v>
      </c>
      <c r="B53" s="8" t="s">
        <v>209</v>
      </c>
      <c r="C53" s="8" t="s">
        <v>83</v>
      </c>
      <c r="D53" s="9" t="s">
        <v>229</v>
      </c>
      <c r="E53" s="8" t="s">
        <v>190</v>
      </c>
      <c r="F53" s="30">
        <v>1.99</v>
      </c>
      <c r="G53" s="11">
        <v>137.63</v>
      </c>
      <c r="H53" s="11">
        <v>164.61</v>
      </c>
      <c r="I53" s="42">
        <f t="shared" si="15"/>
        <v>0</v>
      </c>
      <c r="J53" s="42">
        <f t="shared" si="13"/>
        <v>0</v>
      </c>
      <c r="K53" s="34">
        <f t="shared" si="14"/>
        <v>0</v>
      </c>
      <c r="L53" s="36"/>
      <c r="M53" s="36"/>
      <c r="N53" s="36"/>
      <c r="O53" s="36"/>
    </row>
    <row r="54" spans="1:15" ht="20.100000000000001" customHeight="1">
      <c r="A54" s="20">
        <v>6</v>
      </c>
      <c r="B54" s="21"/>
      <c r="C54" s="21"/>
      <c r="D54" s="22" t="s">
        <v>84</v>
      </c>
      <c r="E54" s="21"/>
      <c r="F54" s="23"/>
      <c r="G54" s="24"/>
      <c r="H54" s="24"/>
      <c r="I54" s="24"/>
      <c r="J54" s="24"/>
      <c r="K54" s="32">
        <f>SUBTOTAL(9,K55:K68)</f>
        <v>0</v>
      </c>
      <c r="L54" s="36"/>
      <c r="M54" s="36"/>
      <c r="N54" s="36"/>
      <c r="O54" s="36"/>
    </row>
    <row r="55" spans="1:15" ht="20.100000000000001" customHeight="1">
      <c r="A55" s="25" t="s">
        <v>85</v>
      </c>
      <c r="B55" s="26"/>
      <c r="C55" s="26"/>
      <c r="D55" s="27" t="s">
        <v>86</v>
      </c>
      <c r="E55" s="26"/>
      <c r="F55" s="28"/>
      <c r="G55" s="29"/>
      <c r="H55" s="29"/>
      <c r="I55" s="29"/>
      <c r="J55" s="29"/>
      <c r="K55" s="33">
        <f>SUBTOTAL(9,K56:K59)</f>
        <v>0</v>
      </c>
      <c r="L55" s="36"/>
      <c r="M55" s="36"/>
      <c r="N55" s="36"/>
      <c r="O55" s="36"/>
    </row>
    <row r="56" spans="1:15" ht="24.95" customHeight="1">
      <c r="A56" s="7" t="s">
        <v>87</v>
      </c>
      <c r="B56" s="8" t="s">
        <v>209</v>
      </c>
      <c r="C56" s="8" t="s">
        <v>54</v>
      </c>
      <c r="D56" s="9" t="s">
        <v>235</v>
      </c>
      <c r="E56" s="8" t="s">
        <v>189</v>
      </c>
      <c r="F56" s="30">
        <v>54.62</v>
      </c>
      <c r="G56" s="11">
        <v>0.54</v>
      </c>
      <c r="H56" s="11">
        <v>0.65</v>
      </c>
      <c r="I56" s="42">
        <f t="shared" ref="I56:I59" si="16">IF($K$8="",0,ROUND(G56*(1-ROUND($K$8,4)),2))</f>
        <v>0</v>
      </c>
      <c r="J56" s="42">
        <f t="shared" ref="J56:J59" si="17">ROUND(I56*(1+$K$7),2)</f>
        <v>0</v>
      </c>
      <c r="K56" s="34">
        <f t="shared" ref="K56:K59" si="18">ROUND(ROUND(F56,2)*ROUND(J56,2),2)</f>
        <v>0</v>
      </c>
      <c r="L56" s="36"/>
      <c r="M56" s="36"/>
      <c r="N56" s="36"/>
      <c r="O56" s="36"/>
    </row>
    <row r="57" spans="1:15" ht="30" customHeight="1">
      <c r="A57" s="7" t="s">
        <v>88</v>
      </c>
      <c r="B57" s="8" t="s">
        <v>209</v>
      </c>
      <c r="C57" s="8" t="s">
        <v>89</v>
      </c>
      <c r="D57" s="9" t="s">
        <v>215</v>
      </c>
      <c r="E57" s="8" t="s">
        <v>190</v>
      </c>
      <c r="F57" s="30">
        <v>65.11</v>
      </c>
      <c r="G57" s="11">
        <v>27.14</v>
      </c>
      <c r="H57" s="11">
        <v>32.46</v>
      </c>
      <c r="I57" s="42">
        <f t="shared" si="16"/>
        <v>0</v>
      </c>
      <c r="J57" s="42">
        <f t="shared" si="17"/>
        <v>0</v>
      </c>
      <c r="K57" s="34">
        <f t="shared" si="18"/>
        <v>0</v>
      </c>
      <c r="L57" s="36"/>
      <c r="M57" s="36"/>
      <c r="N57" s="36"/>
      <c r="O57" s="36"/>
    </row>
    <row r="58" spans="1:15" ht="20.100000000000001" customHeight="1">
      <c r="A58" s="7" t="s">
        <v>90</v>
      </c>
      <c r="B58" s="8" t="s">
        <v>209</v>
      </c>
      <c r="C58" s="8" t="s">
        <v>91</v>
      </c>
      <c r="D58" s="9" t="s">
        <v>222</v>
      </c>
      <c r="E58" s="8" t="s">
        <v>191</v>
      </c>
      <c r="F58" s="30">
        <v>35.81</v>
      </c>
      <c r="G58" s="11">
        <v>12</v>
      </c>
      <c r="H58" s="11">
        <v>14.35</v>
      </c>
      <c r="I58" s="42">
        <f t="shared" si="16"/>
        <v>0</v>
      </c>
      <c r="J58" s="42">
        <f t="shared" si="17"/>
        <v>0</v>
      </c>
      <c r="K58" s="34">
        <f t="shared" si="18"/>
        <v>0</v>
      </c>
      <c r="L58" s="36"/>
      <c r="M58" s="36"/>
      <c r="N58" s="36"/>
      <c r="O58" s="36"/>
    </row>
    <row r="59" spans="1:15" ht="24.95" customHeight="1">
      <c r="A59" s="7" t="s">
        <v>92</v>
      </c>
      <c r="B59" s="8" t="s">
        <v>209</v>
      </c>
      <c r="C59" s="8" t="s">
        <v>32</v>
      </c>
      <c r="D59" s="9" t="s">
        <v>218</v>
      </c>
      <c r="E59" s="8" t="s">
        <v>191</v>
      </c>
      <c r="F59" s="30">
        <v>50.79</v>
      </c>
      <c r="G59" s="11">
        <v>20.48</v>
      </c>
      <c r="H59" s="11">
        <v>24.49</v>
      </c>
      <c r="I59" s="42">
        <f t="shared" si="16"/>
        <v>0</v>
      </c>
      <c r="J59" s="42">
        <f t="shared" si="17"/>
        <v>0</v>
      </c>
      <c r="K59" s="34">
        <f t="shared" si="18"/>
        <v>0</v>
      </c>
      <c r="L59" s="36"/>
      <c r="M59" s="36"/>
      <c r="N59" s="36"/>
      <c r="O59" s="36"/>
    </row>
    <row r="60" spans="1:15" ht="20.100000000000001" customHeight="1">
      <c r="A60" s="25" t="s">
        <v>93</v>
      </c>
      <c r="B60" s="26"/>
      <c r="C60" s="26"/>
      <c r="D60" s="27" t="s">
        <v>94</v>
      </c>
      <c r="E60" s="26"/>
      <c r="F60" s="28"/>
      <c r="G60" s="29"/>
      <c r="H60" s="29"/>
      <c r="I60" s="29"/>
      <c r="J60" s="29"/>
      <c r="K60" s="33">
        <f>SUBTOTAL(9,K61:K63)</f>
        <v>0</v>
      </c>
      <c r="L60" s="36"/>
      <c r="M60" s="36"/>
      <c r="N60" s="36"/>
      <c r="O60" s="36"/>
    </row>
    <row r="61" spans="1:15" ht="20.100000000000001" customHeight="1">
      <c r="A61" s="7" t="s">
        <v>95</v>
      </c>
      <c r="B61" s="8" t="s">
        <v>247</v>
      </c>
      <c r="C61" s="8">
        <v>5065000</v>
      </c>
      <c r="D61" s="9" t="s">
        <v>250</v>
      </c>
      <c r="E61" s="8" t="s">
        <v>191</v>
      </c>
      <c r="F61" s="30">
        <v>35.81</v>
      </c>
      <c r="G61" s="11">
        <v>119.31</v>
      </c>
      <c r="H61" s="11">
        <v>142.69</v>
      </c>
      <c r="I61" s="42">
        <f t="shared" ref="I61:I63" si="19">IF($K$8="",0,ROUND(G61*(1-ROUND($K$8,4)),2))</f>
        <v>0</v>
      </c>
      <c r="J61" s="42">
        <f t="shared" ref="J61:J63" si="20">ROUND(I61*(1+$K$7),2)</f>
        <v>0</v>
      </c>
      <c r="K61" s="34">
        <f>ROUND(ROUND(F61,2)*ROUND(J61,2),2)</f>
        <v>0</v>
      </c>
      <c r="L61" s="36"/>
      <c r="M61" s="36"/>
      <c r="N61" s="36"/>
      <c r="O61" s="36"/>
    </row>
    <row r="62" spans="1:15" ht="24.95" customHeight="1">
      <c r="A62" s="7" t="s">
        <v>96</v>
      </c>
      <c r="B62" s="8" t="s">
        <v>209</v>
      </c>
      <c r="C62" s="8" t="s">
        <v>97</v>
      </c>
      <c r="D62" s="9" t="s">
        <v>219</v>
      </c>
      <c r="E62" s="8" t="s">
        <v>191</v>
      </c>
      <c r="F62" s="30">
        <v>46.55</v>
      </c>
      <c r="G62" s="11">
        <v>30.68</v>
      </c>
      <c r="H62" s="11">
        <v>36.69</v>
      </c>
      <c r="I62" s="42">
        <f t="shared" si="19"/>
        <v>0</v>
      </c>
      <c r="J62" s="42">
        <f t="shared" si="20"/>
        <v>0</v>
      </c>
      <c r="K62" s="34">
        <f>ROUND(ROUND(F62,2)*ROUND(J62,2),2)</f>
        <v>0</v>
      </c>
      <c r="L62" s="36"/>
      <c r="M62" s="36"/>
      <c r="N62" s="36"/>
      <c r="O62" s="36"/>
    </row>
    <row r="63" spans="1:15" ht="24.95" customHeight="1">
      <c r="A63" s="7" t="s">
        <v>98</v>
      </c>
      <c r="B63" s="8" t="s">
        <v>209</v>
      </c>
      <c r="C63" s="8" t="s">
        <v>99</v>
      </c>
      <c r="D63" s="9" t="s">
        <v>223</v>
      </c>
      <c r="E63" s="8" t="s">
        <v>191</v>
      </c>
      <c r="F63" s="30">
        <v>35.81</v>
      </c>
      <c r="G63" s="11">
        <v>12.86</v>
      </c>
      <c r="H63" s="11">
        <v>15.38</v>
      </c>
      <c r="I63" s="42">
        <f t="shared" si="19"/>
        <v>0</v>
      </c>
      <c r="J63" s="42">
        <f t="shared" si="20"/>
        <v>0</v>
      </c>
      <c r="K63" s="34">
        <f>ROUND(ROUND(F63,2)*ROUND(J63,2),2)</f>
        <v>0</v>
      </c>
      <c r="L63" s="36"/>
      <c r="M63" s="36"/>
      <c r="N63" s="36"/>
      <c r="O63" s="36"/>
    </row>
    <row r="64" spans="1:15" ht="20.100000000000001" customHeight="1">
      <c r="A64" s="25" t="s">
        <v>100</v>
      </c>
      <c r="B64" s="26"/>
      <c r="C64" s="26"/>
      <c r="D64" s="27" t="s">
        <v>101</v>
      </c>
      <c r="E64" s="26"/>
      <c r="F64" s="28"/>
      <c r="G64" s="29"/>
      <c r="H64" s="29"/>
      <c r="I64" s="29"/>
      <c r="J64" s="29"/>
      <c r="K64" s="33">
        <f>SUBTOTAL(9,K65:K68)</f>
        <v>0</v>
      </c>
      <c r="L64" s="36"/>
      <c r="M64" s="36"/>
      <c r="N64" s="36"/>
      <c r="O64" s="36"/>
    </row>
    <row r="65" spans="1:15" ht="20.100000000000001" customHeight="1">
      <c r="A65" s="7" t="s">
        <v>102</v>
      </c>
      <c r="B65" s="8" t="s">
        <v>241</v>
      </c>
      <c r="C65" s="8" t="s">
        <v>103</v>
      </c>
      <c r="D65" s="9" t="s">
        <v>243</v>
      </c>
      <c r="E65" s="8" t="s">
        <v>190</v>
      </c>
      <c r="F65" s="30">
        <v>65.11</v>
      </c>
      <c r="G65" s="11">
        <v>4.96</v>
      </c>
      <c r="H65" s="11">
        <v>5.93</v>
      </c>
      <c r="I65" s="42">
        <f t="shared" ref="I65:I68" si="21">IF($K$8="",0,ROUND(G65*(1-ROUND($K$8,4)),2))</f>
        <v>0</v>
      </c>
      <c r="J65" s="42">
        <f t="shared" ref="J65:J68" si="22">ROUND(I65*(1+$K$7),2)</f>
        <v>0</v>
      </c>
      <c r="K65" s="34">
        <f>ROUND(ROUND(F65,2)*ROUND(J65,2),2)</f>
        <v>0</v>
      </c>
      <c r="L65" s="36"/>
      <c r="M65" s="36"/>
      <c r="N65" s="36"/>
      <c r="O65" s="36"/>
    </row>
    <row r="66" spans="1:15" ht="20.100000000000001" customHeight="1">
      <c r="A66" s="7" t="s">
        <v>104</v>
      </c>
      <c r="B66" s="8" t="s">
        <v>241</v>
      </c>
      <c r="C66" s="8" t="s">
        <v>105</v>
      </c>
      <c r="D66" s="9" t="s">
        <v>244</v>
      </c>
      <c r="E66" s="8" t="s">
        <v>190</v>
      </c>
      <c r="F66" s="30">
        <v>65.11</v>
      </c>
      <c r="G66" s="11">
        <v>2.82</v>
      </c>
      <c r="H66" s="11">
        <v>3.37</v>
      </c>
      <c r="I66" s="42">
        <f t="shared" si="21"/>
        <v>0</v>
      </c>
      <c r="J66" s="42">
        <f t="shared" si="22"/>
        <v>0</v>
      </c>
      <c r="K66" s="34">
        <f>ROUND(ROUND(F66,2)*ROUND(J66,2),2)</f>
        <v>0</v>
      </c>
      <c r="L66" s="36"/>
      <c r="M66" s="36"/>
      <c r="N66" s="36"/>
      <c r="O66" s="36"/>
    </row>
    <row r="67" spans="1:15" ht="20.100000000000001" customHeight="1">
      <c r="A67" s="7" t="s">
        <v>106</v>
      </c>
      <c r="B67" s="8" t="s">
        <v>241</v>
      </c>
      <c r="C67" s="8" t="s">
        <v>107</v>
      </c>
      <c r="D67" s="9" t="s">
        <v>246</v>
      </c>
      <c r="E67" s="8" t="s">
        <v>191</v>
      </c>
      <c r="F67" s="30">
        <v>3.26</v>
      </c>
      <c r="G67" s="11">
        <v>1195.06</v>
      </c>
      <c r="H67" s="11">
        <v>1429.29</v>
      </c>
      <c r="I67" s="42">
        <f t="shared" si="21"/>
        <v>0</v>
      </c>
      <c r="J67" s="42">
        <f t="shared" si="22"/>
        <v>0</v>
      </c>
      <c r="K67" s="34">
        <f>ROUND(ROUND(F67,2)*ROUND(J67,2),2)</f>
        <v>0</v>
      </c>
      <c r="L67" s="36"/>
      <c r="M67" s="36"/>
      <c r="N67" s="36"/>
      <c r="O67" s="36"/>
    </row>
    <row r="68" spans="1:15" ht="24.95" customHeight="1">
      <c r="A68" s="7" t="s">
        <v>108</v>
      </c>
      <c r="B68" s="8" t="s">
        <v>209</v>
      </c>
      <c r="C68" s="8" t="s">
        <v>109</v>
      </c>
      <c r="D68" s="9" t="s">
        <v>240</v>
      </c>
      <c r="E68" s="8" t="s">
        <v>208</v>
      </c>
      <c r="F68" s="30">
        <v>101.01</v>
      </c>
      <c r="G68" s="11">
        <v>1.79</v>
      </c>
      <c r="H68" s="11">
        <v>2.14</v>
      </c>
      <c r="I68" s="42">
        <f t="shared" si="21"/>
        <v>0</v>
      </c>
      <c r="J68" s="42">
        <f t="shared" si="22"/>
        <v>0</v>
      </c>
      <c r="K68" s="34">
        <f>ROUND(ROUND(F68,2)*ROUND(J68,2),2)</f>
        <v>0</v>
      </c>
      <c r="L68" s="36"/>
      <c r="M68" s="36"/>
      <c r="N68" s="36"/>
      <c r="O68" s="36"/>
    </row>
    <row r="69" spans="1:15" ht="20.100000000000001" customHeight="1">
      <c r="A69" s="20">
        <v>7</v>
      </c>
      <c r="B69" s="21"/>
      <c r="C69" s="21"/>
      <c r="D69" s="22" t="s">
        <v>110</v>
      </c>
      <c r="E69" s="21"/>
      <c r="F69" s="23"/>
      <c r="G69" s="24"/>
      <c r="H69" s="24"/>
      <c r="I69" s="24"/>
      <c r="J69" s="24"/>
      <c r="K69" s="32">
        <f>SUBTOTAL(9,K70:K90)</f>
        <v>0</v>
      </c>
      <c r="L69" s="36"/>
      <c r="M69" s="36"/>
      <c r="N69" s="36"/>
      <c r="O69" s="36"/>
    </row>
    <row r="70" spans="1:15" ht="20.100000000000001" customHeight="1">
      <c r="A70" s="25" t="s">
        <v>111</v>
      </c>
      <c r="B70" s="26"/>
      <c r="C70" s="26"/>
      <c r="D70" s="27" t="s">
        <v>112</v>
      </c>
      <c r="E70" s="26"/>
      <c r="F70" s="28"/>
      <c r="G70" s="29"/>
      <c r="H70" s="29"/>
      <c r="I70" s="29"/>
      <c r="J70" s="29"/>
      <c r="K70" s="33">
        <f>SUBTOTAL(9,K71:K75)</f>
        <v>0</v>
      </c>
      <c r="L70" s="36"/>
      <c r="M70" s="36"/>
      <c r="N70" s="36"/>
      <c r="O70" s="36"/>
    </row>
    <row r="71" spans="1:15" ht="20.100000000000001" customHeight="1">
      <c r="A71" s="7" t="s">
        <v>113</v>
      </c>
      <c r="B71" s="8" t="s">
        <v>209</v>
      </c>
      <c r="C71" s="8" t="s">
        <v>114</v>
      </c>
      <c r="D71" s="9" t="s">
        <v>217</v>
      </c>
      <c r="E71" s="8" t="s">
        <v>192</v>
      </c>
      <c r="F71" s="30">
        <v>18</v>
      </c>
      <c r="G71" s="11">
        <v>13.94</v>
      </c>
      <c r="H71" s="11">
        <v>16.670000000000002</v>
      </c>
      <c r="I71" s="42">
        <f t="shared" ref="I71:I75" si="23">IF($K$8="",0,ROUND(G71*(1-ROUND($K$8,4)),2))</f>
        <v>0</v>
      </c>
      <c r="J71" s="42">
        <f t="shared" ref="J71:J75" si="24">ROUND(I71*(1+$K$7),2)</f>
        <v>0</v>
      </c>
      <c r="K71" s="34">
        <f t="shared" ref="K71:K75" si="25">ROUND(ROUND(F71,2)*ROUND(J71,2),2)</f>
        <v>0</v>
      </c>
      <c r="L71" s="36"/>
      <c r="M71" s="36"/>
      <c r="N71" s="36"/>
      <c r="O71" s="36"/>
    </row>
    <row r="72" spans="1:15" ht="24.95" customHeight="1">
      <c r="A72" s="7" t="s">
        <v>115</v>
      </c>
      <c r="B72" s="8" t="s">
        <v>209</v>
      </c>
      <c r="C72" s="8" t="s">
        <v>116</v>
      </c>
      <c r="D72" s="9" t="s">
        <v>216</v>
      </c>
      <c r="E72" s="8" t="s">
        <v>190</v>
      </c>
      <c r="F72" s="30">
        <v>3900.79</v>
      </c>
      <c r="G72" s="11">
        <v>14.92</v>
      </c>
      <c r="H72" s="11">
        <v>17.84</v>
      </c>
      <c r="I72" s="42">
        <f t="shared" si="23"/>
        <v>0</v>
      </c>
      <c r="J72" s="42">
        <f t="shared" si="24"/>
        <v>0</v>
      </c>
      <c r="K72" s="34">
        <f t="shared" si="25"/>
        <v>0</v>
      </c>
      <c r="L72" s="36"/>
      <c r="M72" s="36"/>
      <c r="N72" s="36"/>
      <c r="O72" s="36"/>
    </row>
    <row r="73" spans="1:15" ht="20.100000000000001" customHeight="1">
      <c r="A73" s="7" t="s">
        <v>117</v>
      </c>
      <c r="B73" s="8" t="s">
        <v>209</v>
      </c>
      <c r="C73" s="8" t="s">
        <v>118</v>
      </c>
      <c r="D73" s="9" t="s">
        <v>221</v>
      </c>
      <c r="E73" s="8" t="s">
        <v>191</v>
      </c>
      <c r="F73" s="30">
        <v>156.03</v>
      </c>
      <c r="G73" s="11">
        <v>17.260000000000002</v>
      </c>
      <c r="H73" s="11">
        <v>20.64</v>
      </c>
      <c r="I73" s="42">
        <f t="shared" si="23"/>
        <v>0</v>
      </c>
      <c r="J73" s="42">
        <f t="shared" si="24"/>
        <v>0</v>
      </c>
      <c r="K73" s="34">
        <f t="shared" si="25"/>
        <v>0</v>
      </c>
      <c r="L73" s="36"/>
      <c r="M73" s="36"/>
      <c r="N73" s="36"/>
      <c r="O73" s="36"/>
    </row>
    <row r="74" spans="1:15" ht="20.100000000000001" customHeight="1">
      <c r="A74" s="7" t="s">
        <v>119</v>
      </c>
      <c r="B74" s="8" t="s">
        <v>209</v>
      </c>
      <c r="C74" s="8" t="s">
        <v>120</v>
      </c>
      <c r="D74" s="9" t="s">
        <v>231</v>
      </c>
      <c r="E74" s="8" t="s">
        <v>191</v>
      </c>
      <c r="F74" s="30">
        <v>585.12</v>
      </c>
      <c r="G74" s="11">
        <v>22.35</v>
      </c>
      <c r="H74" s="11">
        <v>26.73</v>
      </c>
      <c r="I74" s="42">
        <f t="shared" si="23"/>
        <v>0</v>
      </c>
      <c r="J74" s="42">
        <f t="shared" si="24"/>
        <v>0</v>
      </c>
      <c r="K74" s="34">
        <f t="shared" si="25"/>
        <v>0</v>
      </c>
      <c r="L74" s="36"/>
      <c r="M74" s="36"/>
      <c r="N74" s="36"/>
      <c r="O74" s="36"/>
    </row>
    <row r="75" spans="1:15" ht="24.95" customHeight="1">
      <c r="A75" s="7" t="s">
        <v>121</v>
      </c>
      <c r="B75" s="8" t="s">
        <v>209</v>
      </c>
      <c r="C75" s="8" t="s">
        <v>32</v>
      </c>
      <c r="D75" s="9" t="s">
        <v>218</v>
      </c>
      <c r="E75" s="8" t="s">
        <v>191</v>
      </c>
      <c r="F75" s="30">
        <v>202.84</v>
      </c>
      <c r="G75" s="11">
        <v>20.48</v>
      </c>
      <c r="H75" s="11">
        <v>24.49</v>
      </c>
      <c r="I75" s="42">
        <f t="shared" si="23"/>
        <v>0</v>
      </c>
      <c r="J75" s="42">
        <f t="shared" si="24"/>
        <v>0</v>
      </c>
      <c r="K75" s="34">
        <f t="shared" si="25"/>
        <v>0</v>
      </c>
      <c r="L75" s="36"/>
      <c r="M75" s="36"/>
      <c r="N75" s="36"/>
      <c r="O75" s="36"/>
    </row>
    <row r="76" spans="1:15" ht="20.100000000000001" customHeight="1">
      <c r="A76" s="25" t="s">
        <v>122</v>
      </c>
      <c r="B76" s="26"/>
      <c r="C76" s="26"/>
      <c r="D76" s="27" t="s">
        <v>123</v>
      </c>
      <c r="E76" s="26"/>
      <c r="F76" s="28"/>
      <c r="G76" s="29"/>
      <c r="H76" s="29"/>
      <c r="I76" s="29"/>
      <c r="J76" s="29"/>
      <c r="K76" s="33">
        <f>SUBTOTAL(9,K77)</f>
        <v>0</v>
      </c>
      <c r="L76" s="36"/>
      <c r="M76" s="36"/>
      <c r="N76" s="36"/>
      <c r="O76" s="36"/>
    </row>
    <row r="77" spans="1:15" ht="20.100000000000001" customHeight="1">
      <c r="A77" s="7" t="s">
        <v>124</v>
      </c>
      <c r="B77" s="8" t="s">
        <v>247</v>
      </c>
      <c r="C77" s="8">
        <v>6021000</v>
      </c>
      <c r="D77" s="9" t="s">
        <v>251</v>
      </c>
      <c r="E77" s="8" t="s">
        <v>192</v>
      </c>
      <c r="F77" s="30">
        <v>3</v>
      </c>
      <c r="G77" s="11">
        <v>189.02</v>
      </c>
      <c r="H77" s="11">
        <v>226.07</v>
      </c>
      <c r="I77" s="42">
        <f>IF($K$8="",0,ROUND(G77*(1-ROUND($K$8,4)),2))</f>
        <v>0</v>
      </c>
      <c r="J77" s="42">
        <f>ROUND(I77*(1+$K$7),2)</f>
        <v>0</v>
      </c>
      <c r="K77" s="34">
        <f>ROUND(ROUND(F77,2)*ROUND(J77,2),2)</f>
        <v>0</v>
      </c>
      <c r="L77" s="36"/>
      <c r="M77" s="36"/>
      <c r="N77" s="36"/>
      <c r="O77" s="36"/>
    </row>
    <row r="78" spans="1:15" ht="20.100000000000001" customHeight="1">
      <c r="A78" s="25" t="s">
        <v>125</v>
      </c>
      <c r="B78" s="26"/>
      <c r="C78" s="26"/>
      <c r="D78" s="27" t="s">
        <v>126</v>
      </c>
      <c r="E78" s="26"/>
      <c r="F78" s="28"/>
      <c r="G78" s="29"/>
      <c r="H78" s="29"/>
      <c r="I78" s="29"/>
      <c r="J78" s="29"/>
      <c r="K78" s="33">
        <f>SUBTOTAL(9,K79:K80)</f>
        <v>0</v>
      </c>
      <c r="L78" s="36"/>
      <c r="M78" s="36"/>
      <c r="N78" s="36"/>
      <c r="O78" s="36"/>
    </row>
    <row r="79" spans="1:15" ht="20.100000000000001" customHeight="1">
      <c r="A79" s="7" t="s">
        <v>127</v>
      </c>
      <c r="B79" s="8" t="s">
        <v>241</v>
      </c>
      <c r="C79" s="8" t="s">
        <v>103</v>
      </c>
      <c r="D79" s="9" t="s">
        <v>243</v>
      </c>
      <c r="E79" s="8" t="s">
        <v>190</v>
      </c>
      <c r="F79" s="30">
        <v>3900.79</v>
      </c>
      <c r="G79" s="11">
        <v>4.96</v>
      </c>
      <c r="H79" s="11">
        <v>5.93</v>
      </c>
      <c r="I79" s="42">
        <f t="shared" ref="I79:I80" si="26">IF($K$8="",0,ROUND(G79*(1-ROUND($K$8,4)),2))</f>
        <v>0</v>
      </c>
      <c r="J79" s="42">
        <f t="shared" ref="J79:J80" si="27">ROUND(I79*(1+$K$7),2)</f>
        <v>0</v>
      </c>
      <c r="K79" s="34">
        <f t="shared" ref="K79:K84" si="28">ROUND(ROUND(F79,2)*ROUND(J79,2),2)</f>
        <v>0</v>
      </c>
      <c r="L79" s="36"/>
      <c r="M79" s="36"/>
      <c r="N79" s="36"/>
      <c r="O79" s="36"/>
    </row>
    <row r="80" spans="1:15" ht="24.95" customHeight="1">
      <c r="A80" s="7" t="s">
        <v>128</v>
      </c>
      <c r="B80" s="8" t="s">
        <v>209</v>
      </c>
      <c r="C80" s="8" t="s">
        <v>109</v>
      </c>
      <c r="D80" s="9" t="s">
        <v>240</v>
      </c>
      <c r="E80" s="8" t="s">
        <v>208</v>
      </c>
      <c r="F80" s="30">
        <v>55.26</v>
      </c>
      <c r="G80" s="11">
        <v>1.79</v>
      </c>
      <c r="H80" s="11">
        <v>2.14</v>
      </c>
      <c r="I80" s="42">
        <f t="shared" si="26"/>
        <v>0</v>
      </c>
      <c r="J80" s="42">
        <f t="shared" si="27"/>
        <v>0</v>
      </c>
      <c r="K80" s="34">
        <f t="shared" si="28"/>
        <v>0</v>
      </c>
      <c r="L80" s="36"/>
      <c r="M80" s="36"/>
      <c r="N80" s="36"/>
      <c r="O80" s="36"/>
    </row>
    <row r="81" spans="1:15" ht="20.100000000000001" customHeight="1">
      <c r="A81" s="25" t="s">
        <v>129</v>
      </c>
      <c r="B81" s="26"/>
      <c r="C81" s="26"/>
      <c r="D81" s="27" t="s">
        <v>130</v>
      </c>
      <c r="E81" s="26"/>
      <c r="F81" s="28"/>
      <c r="G81" s="29"/>
      <c r="H81" s="29"/>
      <c r="I81" s="29"/>
      <c r="J81" s="29"/>
      <c r="K81" s="33">
        <f>SUBTOTAL(9,K82:K84)</f>
        <v>0</v>
      </c>
      <c r="L81" s="36"/>
      <c r="M81" s="36"/>
      <c r="N81" s="36"/>
      <c r="O81" s="36"/>
    </row>
    <row r="82" spans="1:15" ht="20.100000000000001" customHeight="1">
      <c r="A82" s="7" t="s">
        <v>131</v>
      </c>
      <c r="B82" s="8" t="s">
        <v>241</v>
      </c>
      <c r="C82" s="8" t="s">
        <v>105</v>
      </c>
      <c r="D82" s="9" t="s">
        <v>244</v>
      </c>
      <c r="E82" s="8" t="s">
        <v>190</v>
      </c>
      <c r="F82" s="30">
        <v>3900.79</v>
      </c>
      <c r="G82" s="11">
        <v>2.82</v>
      </c>
      <c r="H82" s="11">
        <v>3.37</v>
      </c>
      <c r="I82" s="42">
        <f t="shared" ref="I82:I84" si="29">IF($K$8="",0,ROUND(G82*(1-ROUND($K$8,4)),2))</f>
        <v>0</v>
      </c>
      <c r="J82" s="42">
        <f t="shared" ref="J82:J84" si="30">ROUND(I82*(1+$K$7),2)</f>
        <v>0</v>
      </c>
      <c r="K82" s="34">
        <f t="shared" si="28"/>
        <v>0</v>
      </c>
      <c r="L82" s="36"/>
      <c r="M82" s="36"/>
      <c r="N82" s="36"/>
      <c r="O82" s="36"/>
    </row>
    <row r="83" spans="1:15" ht="20.100000000000001" customHeight="1">
      <c r="A83" s="7" t="s">
        <v>132</v>
      </c>
      <c r="B83" s="8" t="s">
        <v>241</v>
      </c>
      <c r="C83" s="8" t="s">
        <v>133</v>
      </c>
      <c r="D83" s="9" t="s">
        <v>245</v>
      </c>
      <c r="E83" s="8" t="s">
        <v>191</v>
      </c>
      <c r="F83" s="30">
        <v>195.04</v>
      </c>
      <c r="G83" s="11">
        <v>1063.98</v>
      </c>
      <c r="H83" s="11">
        <v>1272.52</v>
      </c>
      <c r="I83" s="42">
        <f t="shared" si="29"/>
        <v>0</v>
      </c>
      <c r="J83" s="42">
        <f t="shared" si="30"/>
        <v>0</v>
      </c>
      <c r="K83" s="34">
        <f t="shared" si="28"/>
        <v>0</v>
      </c>
      <c r="L83" s="36"/>
      <c r="M83" s="36"/>
      <c r="N83" s="36"/>
      <c r="O83" s="36"/>
    </row>
    <row r="84" spans="1:15" ht="24.95" customHeight="1">
      <c r="A84" s="7" t="s">
        <v>134</v>
      </c>
      <c r="B84" s="8" t="s">
        <v>209</v>
      </c>
      <c r="C84" s="8" t="s">
        <v>109</v>
      </c>
      <c r="D84" s="9" t="s">
        <v>240</v>
      </c>
      <c r="E84" s="8" t="s">
        <v>208</v>
      </c>
      <c r="F84" s="30">
        <v>5988.32</v>
      </c>
      <c r="G84" s="11">
        <v>1.79</v>
      </c>
      <c r="H84" s="11">
        <v>2.14</v>
      </c>
      <c r="I84" s="42">
        <f t="shared" si="29"/>
        <v>0</v>
      </c>
      <c r="J84" s="42">
        <f t="shared" si="30"/>
        <v>0</v>
      </c>
      <c r="K84" s="34">
        <f t="shared" si="28"/>
        <v>0</v>
      </c>
      <c r="L84" s="36"/>
      <c r="M84" s="36"/>
      <c r="N84" s="36"/>
      <c r="O84" s="36"/>
    </row>
    <row r="85" spans="1:15" ht="20.100000000000001" customHeight="1">
      <c r="A85" s="25" t="s">
        <v>135</v>
      </c>
      <c r="B85" s="26"/>
      <c r="C85" s="26"/>
      <c r="D85" s="27" t="s">
        <v>136</v>
      </c>
      <c r="E85" s="26"/>
      <c r="F85" s="28"/>
      <c r="G85" s="29"/>
      <c r="H85" s="29"/>
      <c r="I85" s="29"/>
      <c r="J85" s="29"/>
      <c r="K85" s="33">
        <f>SUBTOTAL(9,K86:K88)</f>
        <v>0</v>
      </c>
      <c r="L85" s="36"/>
      <c r="M85" s="36"/>
      <c r="N85" s="36"/>
      <c r="O85" s="36"/>
    </row>
    <row r="86" spans="1:15" ht="20.100000000000001" customHeight="1">
      <c r="A86" s="7" t="s">
        <v>137</v>
      </c>
      <c r="B86" s="8" t="s">
        <v>241</v>
      </c>
      <c r="C86" s="8" t="s">
        <v>105</v>
      </c>
      <c r="D86" s="9" t="s">
        <v>244</v>
      </c>
      <c r="E86" s="8" t="s">
        <v>190</v>
      </c>
      <c r="F86" s="30">
        <v>3900.79</v>
      </c>
      <c r="G86" s="11">
        <v>2.82</v>
      </c>
      <c r="H86" s="11">
        <v>3.37</v>
      </c>
      <c r="I86" s="42">
        <f t="shared" ref="I86:I88" si="31">IF($K$8="",0,ROUND(G86*(1-ROUND($K$8,4)),2))</f>
        <v>0</v>
      </c>
      <c r="J86" s="42">
        <f t="shared" ref="J86:J88" si="32">ROUND(I86*(1+$K$7),2)</f>
        <v>0</v>
      </c>
      <c r="K86" s="34">
        <f t="shared" ref="K86:K88" si="33">ROUND(ROUND(F86,2)*ROUND(J86,2),2)</f>
        <v>0</v>
      </c>
      <c r="L86" s="36"/>
      <c r="M86" s="36"/>
      <c r="N86" s="36"/>
      <c r="O86" s="36"/>
    </row>
    <row r="87" spans="1:15" ht="20.100000000000001" customHeight="1">
      <c r="A87" s="7" t="s">
        <v>138</v>
      </c>
      <c r="B87" s="8" t="s">
        <v>241</v>
      </c>
      <c r="C87" s="8" t="s">
        <v>107</v>
      </c>
      <c r="D87" s="9" t="s">
        <v>246</v>
      </c>
      <c r="E87" s="8" t="s">
        <v>191</v>
      </c>
      <c r="F87" s="30">
        <v>156.03</v>
      </c>
      <c r="G87" s="11">
        <v>1195.06</v>
      </c>
      <c r="H87" s="11">
        <v>1429.29</v>
      </c>
      <c r="I87" s="42">
        <f t="shared" si="31"/>
        <v>0</v>
      </c>
      <c r="J87" s="42">
        <f t="shared" si="32"/>
        <v>0</v>
      </c>
      <c r="K87" s="34">
        <f t="shared" si="33"/>
        <v>0</v>
      </c>
      <c r="L87" s="36"/>
      <c r="M87" s="36"/>
      <c r="N87" s="36"/>
      <c r="O87" s="36"/>
    </row>
    <row r="88" spans="1:15" ht="24.95" customHeight="1">
      <c r="A88" s="7" t="s">
        <v>139</v>
      </c>
      <c r="B88" s="8" t="s">
        <v>209</v>
      </c>
      <c r="C88" s="8" t="s">
        <v>109</v>
      </c>
      <c r="D88" s="9" t="s">
        <v>240</v>
      </c>
      <c r="E88" s="8" t="s">
        <v>208</v>
      </c>
      <c r="F88" s="30">
        <v>4794.6099999999997</v>
      </c>
      <c r="G88" s="11">
        <v>1.79</v>
      </c>
      <c r="H88" s="11">
        <v>2.14</v>
      </c>
      <c r="I88" s="42">
        <f t="shared" si="31"/>
        <v>0</v>
      </c>
      <c r="J88" s="42">
        <f t="shared" si="32"/>
        <v>0</v>
      </c>
      <c r="K88" s="34">
        <f t="shared" si="33"/>
        <v>0</v>
      </c>
      <c r="L88" s="36"/>
      <c r="M88" s="36"/>
      <c r="N88" s="36"/>
      <c r="O88" s="36"/>
    </row>
    <row r="89" spans="1:15" ht="20.100000000000001" customHeight="1">
      <c r="A89" s="25" t="s">
        <v>140</v>
      </c>
      <c r="B89" s="26"/>
      <c r="C89" s="26"/>
      <c r="D89" s="27" t="s">
        <v>141</v>
      </c>
      <c r="E89" s="26"/>
      <c r="F89" s="28"/>
      <c r="G89" s="29"/>
      <c r="H89" s="29"/>
      <c r="I89" s="29"/>
      <c r="J89" s="29"/>
      <c r="K89" s="33">
        <f>SUBTOTAL(9,K90)</f>
        <v>0</v>
      </c>
      <c r="L89" s="36"/>
      <c r="M89" s="36"/>
      <c r="N89" s="36"/>
      <c r="O89" s="36"/>
    </row>
    <row r="90" spans="1:15" ht="24.95" customHeight="1">
      <c r="A90" s="7" t="s">
        <v>142</v>
      </c>
      <c r="B90" s="8" t="s">
        <v>247</v>
      </c>
      <c r="C90" s="8">
        <v>2006021</v>
      </c>
      <c r="D90" s="9" t="s">
        <v>249</v>
      </c>
      <c r="E90" s="8" t="s">
        <v>248</v>
      </c>
      <c r="F90" s="30">
        <v>3</v>
      </c>
      <c r="G90" s="11">
        <v>2676.1</v>
      </c>
      <c r="H90" s="11">
        <v>3200.62</v>
      </c>
      <c r="I90" s="42">
        <f>IF($K$8="",0,ROUND(G90*(1-ROUND($K$8,4)),2))</f>
        <v>0</v>
      </c>
      <c r="J90" s="42">
        <f>ROUND(I90*(1+$K$7),2)</f>
        <v>0</v>
      </c>
      <c r="K90" s="34">
        <f>ROUND(ROUND(F90,2)*ROUND(J90,2),2)</f>
        <v>0</v>
      </c>
      <c r="L90" s="36"/>
      <c r="M90" s="36"/>
      <c r="N90" s="36"/>
      <c r="O90" s="36"/>
    </row>
    <row r="91" spans="1:15" ht="20.100000000000001" customHeight="1">
      <c r="A91" s="20">
        <v>8</v>
      </c>
      <c r="B91" s="21"/>
      <c r="C91" s="21"/>
      <c r="D91" s="22" t="s">
        <v>143</v>
      </c>
      <c r="E91" s="21"/>
      <c r="F91" s="23"/>
      <c r="G91" s="24"/>
      <c r="H91" s="24"/>
      <c r="I91" s="24"/>
      <c r="J91" s="24"/>
      <c r="K91" s="32">
        <f>SUBTOTAL(9,K92:K104)</f>
        <v>0</v>
      </c>
      <c r="L91" s="36"/>
      <c r="M91" s="36"/>
      <c r="N91" s="36"/>
      <c r="O91" s="36"/>
    </row>
    <row r="92" spans="1:15" ht="20.100000000000001" customHeight="1">
      <c r="A92" s="25" t="s">
        <v>144</v>
      </c>
      <c r="B92" s="26"/>
      <c r="C92" s="26"/>
      <c r="D92" s="27" t="s">
        <v>145</v>
      </c>
      <c r="E92" s="26"/>
      <c r="F92" s="28"/>
      <c r="G92" s="29"/>
      <c r="H92" s="29"/>
      <c r="I92" s="29"/>
      <c r="J92" s="29"/>
      <c r="K92" s="33">
        <f>SUBTOTAL(9,K93:K94)</f>
        <v>0</v>
      </c>
      <c r="L92" s="36"/>
      <c r="M92" s="36"/>
      <c r="N92" s="36"/>
      <c r="O92" s="36"/>
    </row>
    <row r="93" spans="1:15" ht="20.100000000000001" customHeight="1">
      <c r="A93" s="7" t="s">
        <v>146</v>
      </c>
      <c r="B93" s="8" t="s">
        <v>209</v>
      </c>
      <c r="C93" s="8" t="s">
        <v>114</v>
      </c>
      <c r="D93" s="9" t="s">
        <v>217</v>
      </c>
      <c r="E93" s="8" t="s">
        <v>192</v>
      </c>
      <c r="F93" s="30">
        <v>6</v>
      </c>
      <c r="G93" s="11">
        <v>13.94</v>
      </c>
      <c r="H93" s="11">
        <v>16.670000000000002</v>
      </c>
      <c r="I93" s="42">
        <f t="shared" ref="I93:I94" si="34">IF($K$8="",0,ROUND(G93*(1-ROUND($K$8,4)),2))</f>
        <v>0</v>
      </c>
      <c r="J93" s="42">
        <f t="shared" ref="J93:J94" si="35">ROUND(I93*(1+$K$7),2)</f>
        <v>0</v>
      </c>
      <c r="K93" s="34">
        <f>ROUND(ROUND(F93,2)*ROUND(J93,2),2)</f>
        <v>0</v>
      </c>
      <c r="L93" s="36"/>
      <c r="M93" s="36"/>
      <c r="N93" s="36"/>
      <c r="O93" s="36"/>
    </row>
    <row r="94" spans="1:15" ht="24.95" customHeight="1">
      <c r="A94" s="7" t="s">
        <v>147</v>
      </c>
      <c r="B94" s="8" t="s">
        <v>209</v>
      </c>
      <c r="C94" s="8" t="s">
        <v>116</v>
      </c>
      <c r="D94" s="9" t="s">
        <v>216</v>
      </c>
      <c r="E94" s="8" t="s">
        <v>190</v>
      </c>
      <c r="F94" s="30">
        <v>3631.3</v>
      </c>
      <c r="G94" s="11">
        <v>14.92</v>
      </c>
      <c r="H94" s="11">
        <v>17.84</v>
      </c>
      <c r="I94" s="42">
        <f t="shared" si="34"/>
        <v>0</v>
      </c>
      <c r="J94" s="42">
        <f t="shared" si="35"/>
        <v>0</v>
      </c>
      <c r="K94" s="34">
        <f>ROUND(ROUND(F94,2)*ROUND(J94,2),2)</f>
        <v>0</v>
      </c>
      <c r="L94" s="36"/>
      <c r="M94" s="36"/>
      <c r="N94" s="36"/>
      <c r="O94" s="36"/>
    </row>
    <row r="95" spans="1:15" ht="20.100000000000001" customHeight="1">
      <c r="A95" s="25" t="s">
        <v>148</v>
      </c>
      <c r="B95" s="26"/>
      <c r="C95" s="26"/>
      <c r="D95" s="27" t="s">
        <v>123</v>
      </c>
      <c r="E95" s="26"/>
      <c r="F95" s="28"/>
      <c r="G95" s="29"/>
      <c r="H95" s="29"/>
      <c r="I95" s="29"/>
      <c r="J95" s="29"/>
      <c r="K95" s="33">
        <f>SUBTOTAL(9,K96)</f>
        <v>0</v>
      </c>
      <c r="L95" s="36"/>
      <c r="M95" s="36"/>
      <c r="N95" s="36"/>
      <c r="O95" s="36"/>
    </row>
    <row r="96" spans="1:15" ht="20.100000000000001" customHeight="1">
      <c r="A96" s="7" t="s">
        <v>149</v>
      </c>
      <c r="B96" s="8" t="s">
        <v>247</v>
      </c>
      <c r="C96" s="8">
        <v>6021000</v>
      </c>
      <c r="D96" s="9" t="s">
        <v>251</v>
      </c>
      <c r="E96" s="8" t="s">
        <v>192</v>
      </c>
      <c r="F96" s="30">
        <v>2</v>
      </c>
      <c r="G96" s="11">
        <v>189.02</v>
      </c>
      <c r="H96" s="11">
        <v>226.07</v>
      </c>
      <c r="I96" s="42">
        <f>IF($K$8="",0,ROUND(G96*(1-ROUND($K$8,4)),2))</f>
        <v>0</v>
      </c>
      <c r="J96" s="42">
        <f>ROUND(I96*(1+$K$7),2)</f>
        <v>0</v>
      </c>
      <c r="K96" s="34">
        <f>ROUND(ROUND(F96,2)*ROUND(J96,2),2)</f>
        <v>0</v>
      </c>
      <c r="L96" s="36"/>
      <c r="M96" s="36"/>
      <c r="N96" s="36"/>
      <c r="O96" s="36"/>
    </row>
    <row r="97" spans="1:15" ht="20.100000000000001" customHeight="1">
      <c r="A97" s="25" t="s">
        <v>150</v>
      </c>
      <c r="B97" s="26"/>
      <c r="C97" s="26"/>
      <c r="D97" s="27" t="s">
        <v>151</v>
      </c>
      <c r="E97" s="26"/>
      <c r="F97" s="28"/>
      <c r="G97" s="29"/>
      <c r="H97" s="29"/>
      <c r="I97" s="29"/>
      <c r="J97" s="29"/>
      <c r="K97" s="33">
        <f>SUBTOTAL(9,K98:K99)</f>
        <v>0</v>
      </c>
      <c r="L97" s="36"/>
      <c r="M97" s="36"/>
      <c r="N97" s="36"/>
      <c r="O97" s="36"/>
    </row>
    <row r="98" spans="1:15" ht="20.100000000000001" customHeight="1">
      <c r="A98" s="7" t="s">
        <v>152</v>
      </c>
      <c r="B98" s="8" t="s">
        <v>241</v>
      </c>
      <c r="C98" s="8" t="s">
        <v>105</v>
      </c>
      <c r="D98" s="9" t="s">
        <v>244</v>
      </c>
      <c r="E98" s="8" t="s">
        <v>190</v>
      </c>
      <c r="F98" s="30">
        <v>3631.3</v>
      </c>
      <c r="G98" s="11">
        <v>2.82</v>
      </c>
      <c r="H98" s="11">
        <v>3.37</v>
      </c>
      <c r="I98" s="42">
        <f t="shared" ref="I98:I99" si="36">IF($K$8="",0,ROUND(G98*(1-ROUND($K$8,4)),2))</f>
        <v>0</v>
      </c>
      <c r="J98" s="42">
        <f t="shared" ref="J98:J99" si="37">ROUND(I98*(1+$K$7),2)</f>
        <v>0</v>
      </c>
      <c r="K98" s="34">
        <f>ROUND(ROUND(F98,2)*ROUND(J98,2),2)</f>
        <v>0</v>
      </c>
      <c r="L98" s="36"/>
      <c r="M98" s="36"/>
      <c r="N98" s="36"/>
      <c r="O98" s="36"/>
    </row>
    <row r="99" spans="1:15" ht="24.95" customHeight="1">
      <c r="A99" s="7" t="s">
        <v>153</v>
      </c>
      <c r="B99" s="8" t="s">
        <v>209</v>
      </c>
      <c r="C99" s="8" t="s">
        <v>109</v>
      </c>
      <c r="D99" s="9" t="s">
        <v>240</v>
      </c>
      <c r="E99" s="8" t="s">
        <v>208</v>
      </c>
      <c r="F99" s="30">
        <v>18.7</v>
      </c>
      <c r="G99" s="11">
        <v>1.79</v>
      </c>
      <c r="H99" s="11">
        <v>2.14</v>
      </c>
      <c r="I99" s="42">
        <f t="shared" si="36"/>
        <v>0</v>
      </c>
      <c r="J99" s="42">
        <f t="shared" si="37"/>
        <v>0</v>
      </c>
      <c r="K99" s="34">
        <f>ROUND(ROUND(F99,2)*ROUND(J99,2),2)</f>
        <v>0</v>
      </c>
      <c r="L99" s="36"/>
      <c r="M99" s="36"/>
      <c r="N99" s="36"/>
      <c r="O99" s="36"/>
    </row>
    <row r="100" spans="1:15" ht="20.100000000000001" customHeight="1">
      <c r="A100" s="25" t="s">
        <v>154</v>
      </c>
      <c r="B100" s="26"/>
      <c r="C100" s="26"/>
      <c r="D100" s="27" t="s">
        <v>155</v>
      </c>
      <c r="E100" s="26"/>
      <c r="F100" s="28"/>
      <c r="G100" s="29"/>
      <c r="H100" s="29"/>
      <c r="I100" s="29"/>
      <c r="J100" s="29"/>
      <c r="K100" s="33">
        <f>SUBTOTAL(9,K101:K102)</f>
        <v>0</v>
      </c>
      <c r="L100" s="36"/>
      <c r="M100" s="36"/>
      <c r="N100" s="36"/>
      <c r="O100" s="36"/>
    </row>
    <row r="101" spans="1:15" ht="20.100000000000001" customHeight="1">
      <c r="A101" s="7" t="s">
        <v>156</v>
      </c>
      <c r="B101" s="8" t="s">
        <v>241</v>
      </c>
      <c r="C101" s="8" t="s">
        <v>107</v>
      </c>
      <c r="D101" s="9" t="s">
        <v>246</v>
      </c>
      <c r="E101" s="8" t="s">
        <v>191</v>
      </c>
      <c r="F101" s="30">
        <v>181.57</v>
      </c>
      <c r="G101" s="11">
        <v>1195.06</v>
      </c>
      <c r="H101" s="11">
        <v>1429.29</v>
      </c>
      <c r="I101" s="42">
        <f t="shared" ref="I101:I102" si="38">IF($K$8="",0,ROUND(G101*(1-ROUND($K$8,4)),2))</f>
        <v>0</v>
      </c>
      <c r="J101" s="42">
        <f t="shared" ref="J101:J102" si="39">ROUND(I101*(1+$K$7),2)</f>
        <v>0</v>
      </c>
      <c r="K101" s="34">
        <f t="shared" ref="K101:K104" si="40">ROUND(ROUND(F101,2)*ROUND(J101,2),2)</f>
        <v>0</v>
      </c>
      <c r="L101" s="36"/>
      <c r="M101" s="36"/>
      <c r="N101" s="36"/>
      <c r="O101" s="36"/>
    </row>
    <row r="102" spans="1:15" ht="24.95" customHeight="1">
      <c r="A102" s="7" t="s">
        <v>157</v>
      </c>
      <c r="B102" s="8" t="s">
        <v>209</v>
      </c>
      <c r="C102" s="8" t="s">
        <v>109</v>
      </c>
      <c r="D102" s="9" t="s">
        <v>240</v>
      </c>
      <c r="E102" s="8" t="s">
        <v>208</v>
      </c>
      <c r="F102" s="30">
        <v>5556.04</v>
      </c>
      <c r="G102" s="11">
        <v>1.79</v>
      </c>
      <c r="H102" s="11">
        <v>2.14</v>
      </c>
      <c r="I102" s="42">
        <f t="shared" si="38"/>
        <v>0</v>
      </c>
      <c r="J102" s="42">
        <f t="shared" si="39"/>
        <v>0</v>
      </c>
      <c r="K102" s="34">
        <f t="shared" si="40"/>
        <v>0</v>
      </c>
      <c r="L102" s="36"/>
      <c r="M102" s="36"/>
      <c r="N102" s="36"/>
      <c r="O102" s="36"/>
    </row>
    <row r="103" spans="1:15" ht="20.100000000000001" customHeight="1">
      <c r="A103" s="25" t="s">
        <v>158</v>
      </c>
      <c r="B103" s="26"/>
      <c r="C103" s="26"/>
      <c r="D103" s="27" t="s">
        <v>141</v>
      </c>
      <c r="E103" s="26"/>
      <c r="F103" s="28"/>
      <c r="G103" s="29"/>
      <c r="H103" s="29"/>
      <c r="I103" s="29"/>
      <c r="J103" s="29"/>
      <c r="K103" s="33">
        <f>SUBTOTAL(9,K104)</f>
        <v>0</v>
      </c>
      <c r="L103" s="36"/>
      <c r="M103" s="36"/>
      <c r="N103" s="36"/>
      <c r="O103" s="36"/>
    </row>
    <row r="104" spans="1:15" ht="24.95" customHeight="1">
      <c r="A104" s="7" t="s">
        <v>159</v>
      </c>
      <c r="B104" s="8" t="s">
        <v>247</v>
      </c>
      <c r="C104" s="8">
        <v>2006021</v>
      </c>
      <c r="D104" s="9" t="s">
        <v>249</v>
      </c>
      <c r="E104" s="8" t="s">
        <v>248</v>
      </c>
      <c r="F104" s="30">
        <v>3</v>
      </c>
      <c r="G104" s="11">
        <v>2676.1</v>
      </c>
      <c r="H104" s="11">
        <v>3200.62</v>
      </c>
      <c r="I104" s="42">
        <f>IF($K$8="",0,ROUND(G104*(1-ROUND($K$8,4)),2))</f>
        <v>0</v>
      </c>
      <c r="J104" s="42">
        <f>ROUND(I104*(1+$K$7),2)</f>
        <v>0</v>
      </c>
      <c r="K104" s="34">
        <f t="shared" si="40"/>
        <v>0</v>
      </c>
      <c r="L104" s="36"/>
      <c r="M104" s="36"/>
      <c r="N104" s="36"/>
      <c r="O104" s="36"/>
    </row>
    <row r="105" spans="1:15" ht="20.100000000000001" customHeight="1">
      <c r="A105" s="20">
        <v>9</v>
      </c>
      <c r="B105" s="21"/>
      <c r="C105" s="21"/>
      <c r="D105" s="22" t="s">
        <v>160</v>
      </c>
      <c r="E105" s="21"/>
      <c r="F105" s="23"/>
      <c r="G105" s="24"/>
      <c r="H105" s="24"/>
      <c r="I105" s="24"/>
      <c r="J105" s="24"/>
      <c r="K105" s="32">
        <f>SUBTOTAL(9,K106:K109)</f>
        <v>0</v>
      </c>
      <c r="L105" s="36"/>
      <c r="M105" s="36"/>
      <c r="N105" s="36"/>
      <c r="O105" s="36"/>
    </row>
    <row r="106" spans="1:15" ht="20.100000000000001" customHeight="1">
      <c r="A106" s="25" t="s">
        <v>161</v>
      </c>
      <c r="B106" s="26"/>
      <c r="C106" s="26"/>
      <c r="D106" s="27" t="s">
        <v>162</v>
      </c>
      <c r="E106" s="26"/>
      <c r="F106" s="28"/>
      <c r="G106" s="29"/>
      <c r="H106" s="29"/>
      <c r="I106" s="29"/>
      <c r="J106" s="29"/>
      <c r="K106" s="33">
        <f t="shared" ref="K106:K111" si="41">SUBTOTAL(9,K107:K107)</f>
        <v>0</v>
      </c>
      <c r="L106" s="36"/>
      <c r="M106" s="36"/>
      <c r="N106" s="36"/>
      <c r="O106" s="36"/>
    </row>
    <row r="107" spans="1:15" ht="20.100000000000001" customHeight="1">
      <c r="A107" s="7" t="s">
        <v>163</v>
      </c>
      <c r="B107" s="8" t="s">
        <v>241</v>
      </c>
      <c r="C107" s="8" t="s">
        <v>164</v>
      </c>
      <c r="D107" s="9" t="s">
        <v>242</v>
      </c>
      <c r="E107" s="8" t="s">
        <v>190</v>
      </c>
      <c r="F107" s="30">
        <v>423.66</v>
      </c>
      <c r="G107" s="11">
        <v>4.88</v>
      </c>
      <c r="H107" s="11">
        <v>5.84</v>
      </c>
      <c r="I107" s="42">
        <f>IF($K$8="",0,ROUND(G107*(1-ROUND($K$8,4)),2))</f>
        <v>0</v>
      </c>
      <c r="J107" s="42">
        <f>ROUND(I107*(1+$K$7),2)</f>
        <v>0</v>
      </c>
      <c r="K107" s="34">
        <f>ROUND(ROUND(F107,2)*ROUND(J107,2),2)</f>
        <v>0</v>
      </c>
      <c r="L107" s="36"/>
      <c r="M107" s="36"/>
      <c r="N107" s="36"/>
      <c r="O107" s="36"/>
    </row>
    <row r="108" spans="1:15" ht="20.100000000000001" customHeight="1">
      <c r="A108" s="25" t="s">
        <v>165</v>
      </c>
      <c r="B108" s="26"/>
      <c r="C108" s="26"/>
      <c r="D108" s="27" t="s">
        <v>166</v>
      </c>
      <c r="E108" s="26"/>
      <c r="F108" s="28"/>
      <c r="G108" s="29"/>
      <c r="H108" s="29"/>
      <c r="I108" s="29"/>
      <c r="J108" s="29"/>
      <c r="K108" s="33">
        <f t="shared" si="41"/>
        <v>0</v>
      </c>
      <c r="L108" s="36"/>
      <c r="M108" s="36"/>
      <c r="N108" s="36"/>
      <c r="O108" s="36"/>
    </row>
    <row r="109" spans="1:15" ht="20.100000000000001" customHeight="1">
      <c r="A109" s="7" t="s">
        <v>167</v>
      </c>
      <c r="B109" s="8" t="s">
        <v>209</v>
      </c>
      <c r="C109" s="8" t="s">
        <v>168</v>
      </c>
      <c r="D109" s="9" t="s">
        <v>236</v>
      </c>
      <c r="E109" s="8" t="s">
        <v>192</v>
      </c>
      <c r="F109" s="30">
        <v>2</v>
      </c>
      <c r="G109" s="11">
        <v>25.18</v>
      </c>
      <c r="H109" s="11">
        <v>30.12</v>
      </c>
      <c r="I109" s="42">
        <f>IF($K$8="",0,ROUND(G109*(1-ROUND($K$8,4)),2))</f>
        <v>0</v>
      </c>
      <c r="J109" s="42">
        <f>ROUND(I109*(1+$K$7),2)</f>
        <v>0</v>
      </c>
      <c r="K109" s="34">
        <f>ROUND(ROUND(F109,2)*ROUND(J109,2),2)</f>
        <v>0</v>
      </c>
      <c r="L109" s="36"/>
      <c r="M109" s="36"/>
      <c r="N109" s="36"/>
      <c r="O109" s="36"/>
    </row>
    <row r="110" spans="1:15" ht="20.100000000000001" customHeight="1">
      <c r="A110" s="20">
        <v>10</v>
      </c>
      <c r="B110" s="21"/>
      <c r="C110" s="21"/>
      <c r="D110" s="22" t="s">
        <v>169</v>
      </c>
      <c r="E110" s="21"/>
      <c r="F110" s="23"/>
      <c r="G110" s="24"/>
      <c r="H110" s="24"/>
      <c r="I110" s="24"/>
      <c r="J110" s="24"/>
      <c r="K110" s="32">
        <f>SUBTOTAL(9,K111:K117)</f>
        <v>0</v>
      </c>
      <c r="L110" s="36"/>
      <c r="M110" s="36"/>
      <c r="N110" s="36"/>
      <c r="O110" s="36"/>
    </row>
    <row r="111" spans="1:15" ht="20.100000000000001" customHeight="1">
      <c r="A111" s="25" t="s">
        <v>170</v>
      </c>
      <c r="B111" s="26"/>
      <c r="C111" s="26"/>
      <c r="D111" s="27" t="s">
        <v>171</v>
      </c>
      <c r="E111" s="26"/>
      <c r="F111" s="28"/>
      <c r="G111" s="29"/>
      <c r="H111" s="29"/>
      <c r="I111" s="29"/>
      <c r="J111" s="29"/>
      <c r="K111" s="33">
        <f t="shared" si="41"/>
        <v>0</v>
      </c>
      <c r="L111" s="36"/>
      <c r="M111" s="36"/>
      <c r="N111" s="36"/>
      <c r="O111" s="36"/>
    </row>
    <row r="112" spans="1:15" ht="20.100000000000001" customHeight="1">
      <c r="A112" s="7" t="s">
        <v>172</v>
      </c>
      <c r="B112" s="8" t="s">
        <v>209</v>
      </c>
      <c r="C112" s="8" t="s">
        <v>173</v>
      </c>
      <c r="D112" s="9" t="s">
        <v>237</v>
      </c>
      <c r="E112" s="8" t="s">
        <v>190</v>
      </c>
      <c r="F112" s="30">
        <v>216.5</v>
      </c>
      <c r="G112" s="11">
        <v>46.42</v>
      </c>
      <c r="H112" s="11">
        <v>55.52</v>
      </c>
      <c r="I112" s="42">
        <f>IF($K$8="",0,ROUND(G112*(1-ROUND($K$8,4)),2))</f>
        <v>0</v>
      </c>
      <c r="J112" s="42">
        <f>ROUND(I112*(1+$K$7),2)</f>
        <v>0</v>
      </c>
      <c r="K112" s="34">
        <f t="shared" ref="K112:K115" si="42">ROUND(ROUND(F112,2)*ROUND(J112,2),2)</f>
        <v>0</v>
      </c>
      <c r="L112" s="36"/>
      <c r="M112" s="36"/>
      <c r="N112" s="36"/>
      <c r="O112" s="36"/>
    </row>
    <row r="113" spans="1:15" ht="20.100000000000001" customHeight="1">
      <c r="A113" s="25" t="s">
        <v>174</v>
      </c>
      <c r="B113" s="26"/>
      <c r="C113" s="26"/>
      <c r="D113" s="27" t="s">
        <v>175</v>
      </c>
      <c r="E113" s="26"/>
      <c r="F113" s="28"/>
      <c r="G113" s="29"/>
      <c r="H113" s="29"/>
      <c r="I113" s="29"/>
      <c r="J113" s="29"/>
      <c r="K113" s="33">
        <f>SUBTOTAL(9,K114:K115)</f>
        <v>0</v>
      </c>
      <c r="L113" s="36"/>
      <c r="M113" s="36"/>
      <c r="N113" s="36"/>
      <c r="O113" s="36"/>
    </row>
    <row r="114" spans="1:15" ht="20.100000000000001" customHeight="1">
      <c r="A114" s="7" t="s">
        <v>176</v>
      </c>
      <c r="B114" s="8" t="s">
        <v>209</v>
      </c>
      <c r="C114" s="8" t="s">
        <v>177</v>
      </c>
      <c r="D114" s="9" t="s">
        <v>238</v>
      </c>
      <c r="E114" s="8" t="s">
        <v>192</v>
      </c>
      <c r="F114" s="30">
        <v>20</v>
      </c>
      <c r="G114" s="11">
        <v>76.28</v>
      </c>
      <c r="H114" s="11">
        <v>91.23</v>
      </c>
      <c r="I114" s="42">
        <f t="shared" ref="I114:I115" si="43">IF($K$8="",0,ROUND(G114*(1-ROUND($K$8,4)),2))</f>
        <v>0</v>
      </c>
      <c r="J114" s="42">
        <f>ROUND(I114*(1+$K$7),2)</f>
        <v>0</v>
      </c>
      <c r="K114" s="34">
        <f t="shared" si="42"/>
        <v>0</v>
      </c>
      <c r="L114" s="36"/>
      <c r="M114" s="36"/>
      <c r="N114" s="36"/>
      <c r="O114" s="36"/>
    </row>
    <row r="115" spans="1:15" ht="20.100000000000001" customHeight="1">
      <c r="A115" s="7" t="s">
        <v>178</v>
      </c>
      <c r="B115" s="8" t="s">
        <v>209</v>
      </c>
      <c r="C115" s="8" t="s">
        <v>179</v>
      </c>
      <c r="D115" s="9" t="s">
        <v>239</v>
      </c>
      <c r="E115" s="8" t="s">
        <v>192</v>
      </c>
      <c r="F115" s="30">
        <v>13</v>
      </c>
      <c r="G115" s="11">
        <v>74.08</v>
      </c>
      <c r="H115" s="11">
        <v>88.6</v>
      </c>
      <c r="I115" s="42">
        <f t="shared" si="43"/>
        <v>0</v>
      </c>
      <c r="J115" s="42">
        <f>ROUND(I115*(1+$K$7),2)</f>
        <v>0</v>
      </c>
      <c r="K115" s="34">
        <f t="shared" si="42"/>
        <v>0</v>
      </c>
      <c r="L115" s="36"/>
      <c r="M115" s="36"/>
      <c r="N115" s="36"/>
      <c r="O115" s="36"/>
    </row>
    <row r="116" spans="1:15" ht="20.100000000000001" customHeight="1">
      <c r="A116" s="25" t="s">
        <v>180</v>
      </c>
      <c r="B116" s="26"/>
      <c r="C116" s="26"/>
      <c r="D116" s="27" t="s">
        <v>181</v>
      </c>
      <c r="E116" s="26"/>
      <c r="F116" s="28"/>
      <c r="G116" s="29"/>
      <c r="H116" s="29"/>
      <c r="I116" s="29"/>
      <c r="J116" s="29"/>
      <c r="K116" s="33">
        <f>SUBTOTAL(9,K117:K117)</f>
        <v>0</v>
      </c>
      <c r="L116" s="36"/>
      <c r="M116" s="36"/>
      <c r="N116" s="36"/>
      <c r="O116" s="36"/>
    </row>
    <row r="117" spans="1:15" ht="20.100000000000001" customHeight="1">
      <c r="A117" s="7" t="s">
        <v>182</v>
      </c>
      <c r="B117" s="8" t="s">
        <v>209</v>
      </c>
      <c r="C117" s="8" t="s">
        <v>173</v>
      </c>
      <c r="D117" s="9" t="s">
        <v>237</v>
      </c>
      <c r="E117" s="8" t="s">
        <v>190</v>
      </c>
      <c r="F117" s="30">
        <v>392.5</v>
      </c>
      <c r="G117" s="11">
        <v>46.42</v>
      </c>
      <c r="H117" s="11">
        <v>55.52</v>
      </c>
      <c r="I117" s="42">
        <f>IF($K$8="",0,ROUND(G117*(1-ROUND($K$8,4)),2))</f>
        <v>0</v>
      </c>
      <c r="J117" s="42">
        <f>ROUND(I117*(1+$K$7),2)</f>
        <v>0</v>
      </c>
      <c r="K117" s="34">
        <f>ROUND(ROUND(F117,2)*ROUND(J117,2),2)</f>
        <v>0</v>
      </c>
      <c r="L117" s="36"/>
      <c r="M117" s="36"/>
      <c r="N117" s="36"/>
      <c r="O117" s="36"/>
    </row>
    <row r="118" spans="1:15" ht="20.100000000000001" customHeight="1">
      <c r="A118" s="20">
        <v>11</v>
      </c>
      <c r="B118" s="21"/>
      <c r="C118" s="21"/>
      <c r="D118" s="22" t="s">
        <v>183</v>
      </c>
      <c r="E118" s="21"/>
      <c r="F118" s="23"/>
      <c r="G118" s="24"/>
      <c r="H118" s="24"/>
      <c r="I118" s="24"/>
      <c r="J118" s="24"/>
      <c r="K118" s="32">
        <f>SUBTOTAL(9,K119:K120)</f>
        <v>0</v>
      </c>
      <c r="L118" s="36"/>
      <c r="M118" s="36"/>
      <c r="N118" s="36"/>
      <c r="O118" s="36"/>
    </row>
    <row r="119" spans="1:15" ht="20.100000000000001" customHeight="1">
      <c r="A119" s="25" t="s">
        <v>184</v>
      </c>
      <c r="B119" s="26"/>
      <c r="C119" s="26"/>
      <c r="D119" s="27" t="s">
        <v>185</v>
      </c>
      <c r="E119" s="26"/>
      <c r="F119" s="28"/>
      <c r="G119" s="29"/>
      <c r="H119" s="29"/>
      <c r="I119" s="29"/>
      <c r="J119" s="29"/>
      <c r="K119" s="33">
        <f>SUBTOTAL(9,K120:K120)</f>
        <v>0</v>
      </c>
      <c r="L119" s="36"/>
      <c r="M119" s="36"/>
      <c r="N119" s="36"/>
      <c r="O119" s="36"/>
    </row>
    <row r="120" spans="1:15" ht="20.100000000000001" customHeight="1">
      <c r="A120" s="7" t="s">
        <v>186</v>
      </c>
      <c r="B120" s="8" t="s">
        <v>209</v>
      </c>
      <c r="C120" s="8" t="s">
        <v>187</v>
      </c>
      <c r="D120" s="9" t="s">
        <v>210</v>
      </c>
      <c r="E120" s="8" t="s">
        <v>190</v>
      </c>
      <c r="F120" s="30">
        <v>6859.46</v>
      </c>
      <c r="G120" s="11">
        <v>0.24</v>
      </c>
      <c r="H120" s="11">
        <v>0.28999999999999998</v>
      </c>
      <c r="I120" s="42">
        <f>IF($K$8="",0,ROUND(G120*(1-ROUND($K$8,4)),2))</f>
        <v>0</v>
      </c>
      <c r="J120" s="42">
        <f>ROUND(I120*(1+$K$7),2)</f>
        <v>0</v>
      </c>
      <c r="K120" s="34">
        <f>ROUND(ROUND(F120,2)*ROUND(J120,2),2)</f>
        <v>0</v>
      </c>
      <c r="L120" s="36"/>
      <c r="M120" s="36"/>
      <c r="N120" s="36"/>
      <c r="O120" s="36"/>
    </row>
    <row r="121" spans="1:15" ht="20.100000000000001" customHeight="1">
      <c r="A121" s="52" t="s">
        <v>188</v>
      </c>
      <c r="B121" s="53"/>
      <c r="C121" s="53"/>
      <c r="D121" s="53"/>
      <c r="E121" s="53"/>
      <c r="F121" s="53"/>
      <c r="G121" s="53"/>
      <c r="H121" s="53"/>
      <c r="I121" s="53"/>
      <c r="J121" s="54"/>
      <c r="K121" s="43">
        <f>SUBTOTAL(9,K13:K120)</f>
        <v>0</v>
      </c>
      <c r="L121" s="3"/>
    </row>
    <row r="122" spans="1:15" ht="20.100000000000001" customHeight="1">
      <c r="L122" s="3"/>
    </row>
    <row r="123" spans="1:15" ht="20.100000000000001" customHeight="1">
      <c r="L123" s="37"/>
      <c r="M123" s="35"/>
      <c r="N123" s="35"/>
    </row>
  </sheetData>
  <sheetProtection algorithmName="SHA-512" hashValue="YYrcWHkkHkCQLQ7SZcJr019hw4odFw8mm3n9tJ6DAK8Z+K0r7zrAI7dDosbe7eG+gcZS82VHMaLlGAsJjQ9tjQ==" saltValue="8d7Lbv2Pa7ekWLAUctza3A==" spinCount="100000" sheet="1" objects="1" scenarios="1" selectLockedCells="1"/>
  <mergeCells count="22">
    <mergeCell ref="A121:J121"/>
    <mergeCell ref="A4:K4"/>
    <mergeCell ref="A6:B6"/>
    <mergeCell ref="A7:B7"/>
    <mergeCell ref="A11:A12"/>
    <mergeCell ref="B11:B12"/>
    <mergeCell ref="C11:C12"/>
    <mergeCell ref="D11:D12"/>
    <mergeCell ref="E11:E12"/>
    <mergeCell ref="K11:K12"/>
    <mergeCell ref="C6:E6"/>
    <mergeCell ref="C7:E7"/>
    <mergeCell ref="C8:E8"/>
    <mergeCell ref="I6:J6"/>
    <mergeCell ref="A9:E9"/>
    <mergeCell ref="I7:J7"/>
    <mergeCell ref="I8:J8"/>
    <mergeCell ref="G11:H11"/>
    <mergeCell ref="F11:F12"/>
    <mergeCell ref="I9:K9"/>
    <mergeCell ref="A8:B8"/>
    <mergeCell ref="I11:J11"/>
  </mergeCells>
  <printOptions horizontalCentered="1"/>
  <pageMargins left="0.39305555555555599" right="0.39305555555555599" top="0.39305555555555599" bottom="0.39305555555555599" header="0" footer="0.196527777777778"/>
  <pageSetup paperSize="9" scale="86" fitToHeight="0" orientation="landscape" r:id="rId1"/>
  <headerFooter>
    <oddFooter>&amp;L&amp;9&amp;K06-025Planilha Orçamentária&amp;R&amp;9&amp;K06-025Página &amp;P de &amp;N</oddFooter>
  </headerFooter>
  <ignoredErrors>
    <ignoredError sqref="K10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workbookViewId="0">
      <selection activeCell="J24" sqref="J24:M24"/>
    </sheetView>
  </sheetViews>
  <sheetFormatPr defaultColWidth="9" defaultRowHeight="20.100000000000001" customHeight="1"/>
  <cols>
    <col min="1" max="2" width="8.7109375" style="1" customWidth="1"/>
    <col min="3" max="4" width="14.28515625" style="1" customWidth="1"/>
    <col min="5" max="5" width="18.7109375" style="1" customWidth="1"/>
    <col min="6" max="13" width="5.7109375" style="1" customWidth="1"/>
    <col min="14" max="16384" width="9" style="3"/>
  </cols>
  <sheetData>
    <row r="1" spans="1:14" ht="33.950000000000003" customHeight="1">
      <c r="B1" s="38" t="s">
        <v>193</v>
      </c>
      <c r="C1" s="4"/>
      <c r="N1" s="2"/>
    </row>
    <row r="2" spans="1:14" ht="20.100000000000001" customHeight="1">
      <c r="B2" s="39" t="s">
        <v>194</v>
      </c>
      <c r="C2" s="5"/>
      <c r="N2" s="2"/>
    </row>
    <row r="3" spans="1:14" ht="9.9499999999999993" customHeight="1">
      <c r="N3" s="2"/>
    </row>
    <row r="4" spans="1:14" ht="24.95" customHeight="1">
      <c r="A4" s="120" t="s">
        <v>195</v>
      </c>
      <c r="B4" s="121"/>
      <c r="C4" s="121"/>
      <c r="D4" s="121"/>
      <c r="E4" s="121"/>
      <c r="F4" s="121"/>
      <c r="G4" s="121"/>
      <c r="H4" s="121"/>
      <c r="I4" s="121"/>
      <c r="J4" s="121"/>
      <c r="K4" s="122"/>
      <c r="L4" s="122"/>
      <c r="M4" s="123"/>
    </row>
    <row r="5" spans="1:14" ht="15" customHeight="1"/>
    <row r="6" spans="1:14" ht="15" customHeight="1">
      <c r="A6" s="124" t="s">
        <v>196</v>
      </c>
      <c r="B6" s="125"/>
      <c r="C6" s="126" t="str">
        <f>PO!$C$6</f>
        <v>Recuperação de pavimentação asfáltica em vias públicas</v>
      </c>
      <c r="D6" s="126"/>
      <c r="E6" s="126"/>
      <c r="F6" s="126"/>
      <c r="G6" s="126"/>
      <c r="H6" s="126"/>
      <c r="I6" s="126"/>
      <c r="J6" s="126"/>
      <c r="K6" s="126"/>
      <c r="L6" s="126"/>
      <c r="M6" s="127"/>
    </row>
    <row r="7" spans="1:14" ht="15" customHeight="1">
      <c r="A7" s="113" t="s">
        <v>197</v>
      </c>
      <c r="B7" s="114"/>
      <c r="C7" s="115" t="str">
        <f>PO!$C$7</f>
        <v>Rua Humberto Materazzo e entorno</v>
      </c>
      <c r="D7" s="115"/>
      <c r="E7" s="115"/>
      <c r="F7" s="115"/>
      <c r="G7" s="115"/>
      <c r="H7" s="115"/>
      <c r="I7" s="115"/>
      <c r="J7" s="115"/>
      <c r="K7" s="115"/>
      <c r="L7" s="115"/>
      <c r="M7" s="116"/>
    </row>
    <row r="8" spans="1:14" ht="15" customHeight="1">
      <c r="A8" s="113" t="s">
        <v>198</v>
      </c>
      <c r="B8" s="114"/>
      <c r="C8" s="115" t="s">
        <v>199</v>
      </c>
      <c r="D8" s="115"/>
      <c r="E8" s="115"/>
      <c r="F8" s="115"/>
      <c r="G8" s="115"/>
      <c r="H8" s="115"/>
      <c r="I8" s="115"/>
      <c r="J8" s="115"/>
      <c r="K8" s="115"/>
      <c r="L8" s="115"/>
      <c r="M8" s="116"/>
    </row>
    <row r="9" spans="1:14" ht="15" customHeight="1">
      <c r="A9" s="102" t="s">
        <v>200</v>
      </c>
      <c r="B9" s="103"/>
      <c r="C9" s="117" t="s">
        <v>201</v>
      </c>
      <c r="D9" s="118"/>
      <c r="E9" s="118"/>
      <c r="F9" s="118"/>
      <c r="G9" s="118"/>
      <c r="H9" s="118"/>
      <c r="I9" s="118"/>
      <c r="J9" s="118"/>
      <c r="K9" s="118"/>
      <c r="L9" s="118"/>
      <c r="M9" s="119"/>
    </row>
    <row r="10" spans="1:14" ht="15" customHeight="1">
      <c r="A10" s="102" t="s">
        <v>253</v>
      </c>
      <c r="B10" s="103"/>
      <c r="C10" s="104">
        <f>PO!C8</f>
        <v>0</v>
      </c>
      <c r="D10" s="105"/>
      <c r="E10" s="105"/>
      <c r="F10" s="105"/>
      <c r="G10" s="105"/>
      <c r="H10" s="105"/>
      <c r="I10" s="105"/>
      <c r="J10" s="105"/>
      <c r="K10" s="105"/>
      <c r="L10" s="105"/>
      <c r="M10" s="106"/>
    </row>
    <row r="11" spans="1:14" ht="15" customHeight="1"/>
    <row r="12" spans="1:14" ht="15" customHeight="1">
      <c r="A12" s="86" t="s">
        <v>8</v>
      </c>
      <c r="B12" s="78" t="s">
        <v>202</v>
      </c>
      <c r="C12" s="78"/>
      <c r="D12" s="78"/>
      <c r="E12" s="92" t="s">
        <v>203</v>
      </c>
      <c r="F12" s="107" t="s">
        <v>204</v>
      </c>
      <c r="G12" s="108"/>
      <c r="H12" s="108"/>
      <c r="I12" s="108"/>
      <c r="J12" s="108"/>
      <c r="K12" s="108"/>
      <c r="L12" s="108"/>
      <c r="M12" s="109"/>
    </row>
    <row r="13" spans="1:14" ht="15" customHeight="1">
      <c r="A13" s="87"/>
      <c r="B13" s="79"/>
      <c r="C13" s="79"/>
      <c r="D13" s="79"/>
      <c r="E13" s="93"/>
      <c r="F13" s="110">
        <v>1</v>
      </c>
      <c r="G13" s="111"/>
      <c r="H13" s="111"/>
      <c r="I13" s="112"/>
      <c r="J13" s="110">
        <v>2</v>
      </c>
      <c r="K13" s="111"/>
      <c r="L13" s="111"/>
      <c r="M13" s="112"/>
    </row>
    <row r="14" spans="1:14" ht="15" customHeight="1">
      <c r="A14" s="87" t="s">
        <v>8</v>
      </c>
      <c r="B14" s="79" t="s">
        <v>205</v>
      </c>
      <c r="C14" s="79"/>
      <c r="D14" s="79"/>
      <c r="E14" s="93" t="s">
        <v>203</v>
      </c>
      <c r="F14" s="107" t="s">
        <v>206</v>
      </c>
      <c r="G14" s="108"/>
      <c r="H14" s="108"/>
      <c r="I14" s="108"/>
      <c r="J14" s="108"/>
      <c r="K14" s="108"/>
      <c r="L14" s="108"/>
      <c r="M14" s="109"/>
    </row>
    <row r="15" spans="1:14" ht="15" customHeight="1">
      <c r="A15" s="88"/>
      <c r="B15" s="80"/>
      <c r="C15" s="80"/>
      <c r="D15" s="80"/>
      <c r="E15" s="94"/>
      <c r="F15" s="12">
        <v>1</v>
      </c>
      <c r="G15" s="13">
        <v>2</v>
      </c>
      <c r="H15" s="13">
        <v>3</v>
      </c>
      <c r="I15" s="17">
        <v>4</v>
      </c>
      <c r="J15" s="12">
        <v>5</v>
      </c>
      <c r="K15" s="13">
        <v>6</v>
      </c>
      <c r="L15" s="13">
        <v>7</v>
      </c>
      <c r="M15" s="17">
        <v>8</v>
      </c>
    </row>
    <row r="16" spans="1:14" ht="15" customHeight="1">
      <c r="A16" s="89">
        <v>1</v>
      </c>
      <c r="B16" s="75" t="str">
        <f ca="1">OFFSET(PO!$A$12,MATCH($A16,OFFSET(PO!$A$12,1,,1000),0),3)</f>
        <v>SERVIÇOS PRELIMINARES</v>
      </c>
      <c r="C16" s="75"/>
      <c r="D16" s="75"/>
      <c r="E16" s="72">
        <f ca="1">OFFSET(PO!$A$12,MATCH($A16,OFFSET(PO!$A$12,1,,1000),0),10)</f>
        <v>0</v>
      </c>
      <c r="F16" s="14">
        <v>1</v>
      </c>
      <c r="G16" s="15"/>
      <c r="H16" s="15"/>
      <c r="I16" s="18"/>
      <c r="J16" s="14"/>
      <c r="K16" s="19"/>
      <c r="L16" s="19"/>
      <c r="M16" s="18"/>
    </row>
    <row r="17" spans="1:13" ht="15" customHeight="1">
      <c r="A17" s="90"/>
      <c r="B17" s="76"/>
      <c r="C17" s="76"/>
      <c r="D17" s="76"/>
      <c r="E17" s="73"/>
      <c r="F17" s="95">
        <f>ROUND(SUM(F16:I16)/SUM($F16:$M16),4)</f>
        <v>1</v>
      </c>
      <c r="G17" s="96"/>
      <c r="H17" s="96"/>
      <c r="I17" s="97"/>
      <c r="J17" s="95">
        <f>ROUND(SUM(J16:M16)/SUM($F16:$M16),4)</f>
        <v>0</v>
      </c>
      <c r="K17" s="96"/>
      <c r="L17" s="96"/>
      <c r="M17" s="97"/>
    </row>
    <row r="18" spans="1:13" ht="15" customHeight="1">
      <c r="A18" s="91"/>
      <c r="B18" s="77"/>
      <c r="C18" s="77"/>
      <c r="D18" s="77"/>
      <c r="E18" s="74"/>
      <c r="F18" s="98">
        <f ca="1">$E16</f>
        <v>0</v>
      </c>
      <c r="G18" s="101"/>
      <c r="H18" s="101"/>
      <c r="I18" s="100"/>
      <c r="J18" s="98">
        <v>0</v>
      </c>
      <c r="K18" s="99"/>
      <c r="L18" s="99"/>
      <c r="M18" s="100"/>
    </row>
    <row r="19" spans="1:13" ht="15" customHeight="1">
      <c r="A19" s="89">
        <v>2</v>
      </c>
      <c r="B19" s="75" t="str">
        <f ca="1">OFFSET(PO!$A$12,MATCH($A19,OFFSET(PO!$A$12,1,,1000),0),3)</f>
        <v>REPARO DE BOCAS DE LOBO</v>
      </c>
      <c r="C19" s="75"/>
      <c r="D19" s="75"/>
      <c r="E19" s="72">
        <f ca="1">OFFSET(PO!$A$12,MATCH($A19,OFFSET(PO!$A$12,1,,1000),0),10)</f>
        <v>0</v>
      </c>
      <c r="F19" s="14">
        <v>1</v>
      </c>
      <c r="G19" s="15">
        <v>1</v>
      </c>
      <c r="H19" s="15"/>
      <c r="I19" s="18"/>
      <c r="J19" s="14"/>
      <c r="K19" s="19"/>
      <c r="L19" s="19"/>
      <c r="M19" s="18"/>
    </row>
    <row r="20" spans="1:13" ht="15" customHeight="1">
      <c r="A20" s="90"/>
      <c r="B20" s="76"/>
      <c r="C20" s="76"/>
      <c r="D20" s="76"/>
      <c r="E20" s="73"/>
      <c r="F20" s="95">
        <f>ROUND(SUM(F19:I19)/SUM($F19:$M19),4)</f>
        <v>1</v>
      </c>
      <c r="G20" s="96"/>
      <c r="H20" s="96"/>
      <c r="I20" s="97"/>
      <c r="J20" s="95">
        <f>ROUND(SUM(J19:M19)/SUM($F19:$M19),4)</f>
        <v>0</v>
      </c>
      <c r="K20" s="96"/>
      <c r="L20" s="96"/>
      <c r="M20" s="97"/>
    </row>
    <row r="21" spans="1:13" ht="15" customHeight="1">
      <c r="A21" s="91"/>
      <c r="B21" s="77"/>
      <c r="C21" s="77"/>
      <c r="D21" s="77"/>
      <c r="E21" s="74"/>
      <c r="F21" s="98">
        <f ca="1">$E19</f>
        <v>0</v>
      </c>
      <c r="G21" s="101"/>
      <c r="H21" s="101"/>
      <c r="I21" s="100"/>
      <c r="J21" s="98">
        <v>0</v>
      </c>
      <c r="K21" s="99"/>
      <c r="L21" s="99"/>
      <c r="M21" s="100"/>
    </row>
    <row r="22" spans="1:13" ht="15" customHeight="1">
      <c r="A22" s="89">
        <v>3</v>
      </c>
      <c r="B22" s="75" t="str">
        <f ca="1">OFFSET(PO!$A$12,MATCH($A22,OFFSET(PO!$A$12,1,,1000),0),3)</f>
        <v>EXECUÇÃO DE GUIAS E SARJETAS</v>
      </c>
      <c r="C22" s="75"/>
      <c r="D22" s="75"/>
      <c r="E22" s="72">
        <f ca="1">OFFSET(PO!$A$12,MATCH($A22,OFFSET(PO!$A$12,1,,1000),0),10)</f>
        <v>0</v>
      </c>
      <c r="F22" s="14">
        <v>1</v>
      </c>
      <c r="G22" s="15">
        <v>1</v>
      </c>
      <c r="H22" s="15"/>
      <c r="I22" s="18"/>
      <c r="J22" s="14"/>
      <c r="K22" s="19"/>
      <c r="L22" s="19"/>
      <c r="M22" s="18"/>
    </row>
    <row r="23" spans="1:13" ht="15" customHeight="1">
      <c r="A23" s="90"/>
      <c r="B23" s="76"/>
      <c r="C23" s="76"/>
      <c r="D23" s="76"/>
      <c r="E23" s="73"/>
      <c r="F23" s="95">
        <f>ROUND(SUM(F22:I22)/SUM($F22:$M22),4)</f>
        <v>1</v>
      </c>
      <c r="G23" s="96"/>
      <c r="H23" s="96"/>
      <c r="I23" s="97"/>
      <c r="J23" s="95">
        <f>ROUND(SUM(J22:M22)/SUM($F22:$M22),4)</f>
        <v>0</v>
      </c>
      <c r="K23" s="96"/>
      <c r="L23" s="96"/>
      <c r="M23" s="97"/>
    </row>
    <row r="24" spans="1:13" ht="15" customHeight="1">
      <c r="A24" s="91"/>
      <c r="B24" s="77"/>
      <c r="C24" s="77"/>
      <c r="D24" s="77"/>
      <c r="E24" s="74"/>
      <c r="F24" s="98">
        <f ca="1">$E22</f>
        <v>0</v>
      </c>
      <c r="G24" s="101"/>
      <c r="H24" s="101"/>
      <c r="I24" s="100"/>
      <c r="J24" s="98">
        <v>0</v>
      </c>
      <c r="K24" s="99"/>
      <c r="L24" s="99"/>
      <c r="M24" s="100"/>
    </row>
    <row r="25" spans="1:13" ht="15" customHeight="1">
      <c r="A25" s="89">
        <v>4</v>
      </c>
      <c r="B25" s="75" t="str">
        <f ca="1">OFFSET(PO!$A$12,MATCH($A25,OFFSET(PO!$A$12,1,,1000),0),3)</f>
        <v>RECONSTRUÇÃO DE SARJETÕES</v>
      </c>
      <c r="C25" s="75"/>
      <c r="D25" s="75"/>
      <c r="E25" s="72">
        <f ca="1">OFFSET(PO!$A$12,MATCH($A25,OFFSET(PO!$A$12,1,,1000),0),10)</f>
        <v>0</v>
      </c>
      <c r="F25" s="14">
        <v>1</v>
      </c>
      <c r="G25" s="15">
        <v>1</v>
      </c>
      <c r="H25" s="15"/>
      <c r="I25" s="18"/>
      <c r="J25" s="14"/>
      <c r="K25" s="19"/>
      <c r="L25" s="19"/>
      <c r="M25" s="18"/>
    </row>
    <row r="26" spans="1:13" ht="15" customHeight="1">
      <c r="A26" s="90"/>
      <c r="B26" s="76"/>
      <c r="C26" s="76"/>
      <c r="D26" s="76"/>
      <c r="E26" s="73"/>
      <c r="F26" s="95">
        <f>ROUND(SUM(F25:I25)/SUM($F25:$M25),4)</f>
        <v>1</v>
      </c>
      <c r="G26" s="96"/>
      <c r="H26" s="96"/>
      <c r="I26" s="97"/>
      <c r="J26" s="95">
        <f>ROUND(SUM(J25:M25)/SUM($F25:$M25),4)</f>
        <v>0</v>
      </c>
      <c r="K26" s="96"/>
      <c r="L26" s="96"/>
      <c r="M26" s="97"/>
    </row>
    <row r="27" spans="1:13" ht="15" customHeight="1">
      <c r="A27" s="91"/>
      <c r="B27" s="77"/>
      <c r="C27" s="77"/>
      <c r="D27" s="77"/>
      <c r="E27" s="74"/>
      <c r="F27" s="98">
        <f ca="1">$E25</f>
        <v>0</v>
      </c>
      <c r="G27" s="101"/>
      <c r="H27" s="101"/>
      <c r="I27" s="100"/>
      <c r="J27" s="98">
        <v>0</v>
      </c>
      <c r="K27" s="99"/>
      <c r="L27" s="99"/>
      <c r="M27" s="100"/>
    </row>
    <row r="28" spans="1:13" ht="15" customHeight="1">
      <c r="A28" s="89">
        <v>5</v>
      </c>
      <c r="B28" s="75" t="str">
        <f ca="1">OFFSET(PO!$A$12,MATCH($A28,OFFSET(PO!$A$12,1,,1000),0),3)</f>
        <v>EXECUÇÃO DE RAMPAS DE ACESSIBILIDADE</v>
      </c>
      <c r="C28" s="75"/>
      <c r="D28" s="75"/>
      <c r="E28" s="72">
        <f ca="1">OFFSET(PO!$A$12,MATCH($A28,OFFSET(PO!$A$12,1,,1000),0),10)</f>
        <v>0</v>
      </c>
      <c r="F28" s="14">
        <v>1</v>
      </c>
      <c r="G28" s="15">
        <v>1</v>
      </c>
      <c r="H28" s="15"/>
      <c r="I28" s="18"/>
      <c r="J28" s="14"/>
      <c r="K28" s="19"/>
      <c r="L28" s="19"/>
      <c r="M28" s="18"/>
    </row>
    <row r="29" spans="1:13" ht="15" customHeight="1">
      <c r="A29" s="90"/>
      <c r="B29" s="76"/>
      <c r="C29" s="76"/>
      <c r="D29" s="76"/>
      <c r="E29" s="73"/>
      <c r="F29" s="95">
        <f>ROUND(SUM(F28:I28)/SUM($F28:$M28),4)</f>
        <v>1</v>
      </c>
      <c r="G29" s="96"/>
      <c r="H29" s="96"/>
      <c r="I29" s="97"/>
      <c r="J29" s="95">
        <f>ROUND(SUM(J28:M28)/SUM($F28:$M28),4)</f>
        <v>0</v>
      </c>
      <c r="K29" s="96"/>
      <c r="L29" s="96"/>
      <c r="M29" s="97"/>
    </row>
    <row r="30" spans="1:13" ht="15" customHeight="1">
      <c r="A30" s="91"/>
      <c r="B30" s="77"/>
      <c r="C30" s="77"/>
      <c r="D30" s="77"/>
      <c r="E30" s="74"/>
      <c r="F30" s="98">
        <f ca="1">$E28</f>
        <v>0</v>
      </c>
      <c r="G30" s="101"/>
      <c r="H30" s="101"/>
      <c r="I30" s="100"/>
      <c r="J30" s="98">
        <v>0</v>
      </c>
      <c r="K30" s="99"/>
      <c r="L30" s="99"/>
      <c r="M30" s="100"/>
    </row>
    <row r="31" spans="1:13" ht="15" customHeight="1">
      <c r="A31" s="89">
        <v>6</v>
      </c>
      <c r="B31" s="75" t="str">
        <f ca="1">OFFSET(PO!$A$12,MATCH($A31,OFFSET(PO!$A$12,1,,1000),0),3)</f>
        <v>REPARO DE DEFEITOS NO PAVIMENTO ASFÁLTICO</v>
      </c>
      <c r="C31" s="75"/>
      <c r="D31" s="75"/>
      <c r="E31" s="72">
        <f ca="1">OFFSET(PO!$A$12,MATCH($A31,OFFSET(PO!$A$12,1,,1000),0),10)</f>
        <v>0</v>
      </c>
      <c r="F31" s="14"/>
      <c r="G31" s="15"/>
      <c r="H31" s="15">
        <v>1</v>
      </c>
      <c r="I31" s="18">
        <v>1</v>
      </c>
      <c r="J31" s="14"/>
      <c r="K31" s="19"/>
      <c r="L31" s="19"/>
      <c r="M31" s="18"/>
    </row>
    <row r="32" spans="1:13" ht="15" customHeight="1">
      <c r="A32" s="90"/>
      <c r="B32" s="76"/>
      <c r="C32" s="76"/>
      <c r="D32" s="76"/>
      <c r="E32" s="73"/>
      <c r="F32" s="95">
        <f>ROUND(SUM(F31:I31)/SUM($F31:$M31),4)</f>
        <v>1</v>
      </c>
      <c r="G32" s="96"/>
      <c r="H32" s="96"/>
      <c r="I32" s="97"/>
      <c r="J32" s="95">
        <f>ROUND(SUM(J31:M31)/SUM($F31:$M31),4)</f>
        <v>0</v>
      </c>
      <c r="K32" s="96"/>
      <c r="L32" s="96"/>
      <c r="M32" s="97"/>
    </row>
    <row r="33" spans="1:13" ht="15" customHeight="1">
      <c r="A33" s="91"/>
      <c r="B33" s="77"/>
      <c r="C33" s="77"/>
      <c r="D33" s="77"/>
      <c r="E33" s="74"/>
      <c r="F33" s="98">
        <f ca="1">$E31</f>
        <v>0</v>
      </c>
      <c r="G33" s="101"/>
      <c r="H33" s="101"/>
      <c r="I33" s="100"/>
      <c r="J33" s="98">
        <v>0</v>
      </c>
      <c r="K33" s="99"/>
      <c r="L33" s="99"/>
      <c r="M33" s="100"/>
    </row>
    <row r="34" spans="1:13" ht="15" customHeight="1">
      <c r="A34" s="89">
        <v>7</v>
      </c>
      <c r="B34" s="75" t="str">
        <f ca="1">OFFSET(PO!$A$12,MATCH($A34,OFFSET(PO!$A$12,1,,1000),0),3)</f>
        <v>RECONSTRUÇÃO DE PAVIMENTO ASFÁLTICO COM BINDER</v>
      </c>
      <c r="C34" s="75"/>
      <c r="D34" s="75"/>
      <c r="E34" s="72">
        <f ca="1">OFFSET(PO!$A$12,MATCH($A34,OFFSET(PO!$A$12,1,,1000),0),10)</f>
        <v>0</v>
      </c>
      <c r="F34" s="14"/>
      <c r="G34" s="15"/>
      <c r="H34" s="15"/>
      <c r="I34" s="18">
        <v>1</v>
      </c>
      <c r="J34" s="14">
        <v>1</v>
      </c>
      <c r="K34" s="19">
        <v>1</v>
      </c>
      <c r="L34" s="19"/>
      <c r="M34" s="18"/>
    </row>
    <row r="35" spans="1:13" ht="15" customHeight="1">
      <c r="A35" s="90"/>
      <c r="B35" s="76"/>
      <c r="C35" s="76"/>
      <c r="D35" s="76"/>
      <c r="E35" s="73"/>
      <c r="F35" s="95">
        <f>ROUND(SUM(F34:I34)/SUM($F34:$M34),4)</f>
        <v>0.33329999999999999</v>
      </c>
      <c r="G35" s="96"/>
      <c r="H35" s="96"/>
      <c r="I35" s="97"/>
      <c r="J35" s="95">
        <f>ROUND(SUM(J34:M34)/SUM($F34:$M34),4)</f>
        <v>0.66669999999999996</v>
      </c>
      <c r="K35" s="96"/>
      <c r="L35" s="96"/>
      <c r="M35" s="97"/>
    </row>
    <row r="36" spans="1:13" ht="15" customHeight="1">
      <c r="A36" s="91"/>
      <c r="B36" s="77"/>
      <c r="C36" s="77"/>
      <c r="D36" s="77"/>
      <c r="E36" s="74"/>
      <c r="F36" s="98">
        <v>0</v>
      </c>
      <c r="G36" s="99"/>
      <c r="H36" s="99"/>
      <c r="I36" s="100"/>
      <c r="J36" s="98">
        <f ca="1">$E34</f>
        <v>0</v>
      </c>
      <c r="K36" s="101"/>
      <c r="L36" s="101"/>
      <c r="M36" s="100"/>
    </row>
    <row r="37" spans="1:13" ht="15" customHeight="1">
      <c r="A37" s="89">
        <v>8</v>
      </c>
      <c r="B37" s="75" t="str">
        <f ca="1">OFFSET(PO!$A$12,MATCH($A37,OFFSET(PO!$A$12,1,,1000),0),3)</f>
        <v>RECAPEAMENTO ASFÁLTICO SIMPLES</v>
      </c>
      <c r="C37" s="75"/>
      <c r="D37" s="75"/>
      <c r="E37" s="72">
        <f ca="1">OFFSET(PO!$A$12,MATCH($A37,OFFSET(PO!$A$12,1,,1000),0),10)</f>
        <v>0</v>
      </c>
      <c r="F37" s="14"/>
      <c r="G37" s="15"/>
      <c r="H37" s="15"/>
      <c r="I37" s="18">
        <v>1</v>
      </c>
      <c r="J37" s="14">
        <v>1</v>
      </c>
      <c r="K37" s="19">
        <v>1</v>
      </c>
      <c r="L37" s="19"/>
      <c r="M37" s="18"/>
    </row>
    <row r="38" spans="1:13" ht="15" customHeight="1">
      <c r="A38" s="90"/>
      <c r="B38" s="76"/>
      <c r="C38" s="76"/>
      <c r="D38" s="76"/>
      <c r="E38" s="73"/>
      <c r="F38" s="95">
        <f>ROUND(SUM(F37:I37)/SUM($F37:$M37),4)</f>
        <v>0.33329999999999999</v>
      </c>
      <c r="G38" s="96"/>
      <c r="H38" s="96"/>
      <c r="I38" s="97"/>
      <c r="J38" s="95">
        <f>ROUND(SUM(J37:M37)/SUM($F37:$M37),4)</f>
        <v>0.66669999999999996</v>
      </c>
      <c r="K38" s="96"/>
      <c r="L38" s="96"/>
      <c r="M38" s="97"/>
    </row>
    <row r="39" spans="1:13" ht="15" customHeight="1">
      <c r="A39" s="91"/>
      <c r="B39" s="77"/>
      <c r="C39" s="77"/>
      <c r="D39" s="77"/>
      <c r="E39" s="74"/>
      <c r="F39" s="98">
        <v>0</v>
      </c>
      <c r="G39" s="99"/>
      <c r="H39" s="99"/>
      <c r="I39" s="100"/>
      <c r="J39" s="98">
        <f ca="1">$E37</f>
        <v>0</v>
      </c>
      <c r="K39" s="101"/>
      <c r="L39" s="101"/>
      <c r="M39" s="100"/>
    </row>
    <row r="40" spans="1:13" ht="15" customHeight="1">
      <c r="A40" s="89">
        <v>9</v>
      </c>
      <c r="B40" s="75" t="str">
        <f ca="1">OFFSET(PO!$A$12,MATCH($A40,OFFSET(PO!$A$12,1,,1000),0),3)</f>
        <v>LIMPEZA E DESOBSTRUÇÃO</v>
      </c>
      <c r="C40" s="75"/>
      <c r="D40" s="75"/>
      <c r="E40" s="72">
        <f ca="1">OFFSET(PO!$A$12,MATCH($A40,OFFSET(PO!$A$12,1,,1000),0),10)</f>
        <v>0</v>
      </c>
      <c r="F40" s="14"/>
      <c r="G40" s="15"/>
      <c r="H40" s="15"/>
      <c r="I40" s="18"/>
      <c r="J40" s="14"/>
      <c r="K40" s="19"/>
      <c r="L40" s="19">
        <v>1</v>
      </c>
      <c r="M40" s="18"/>
    </row>
    <row r="41" spans="1:13" ht="15" customHeight="1">
      <c r="A41" s="90"/>
      <c r="B41" s="76"/>
      <c r="C41" s="76"/>
      <c r="D41" s="76"/>
      <c r="E41" s="73"/>
      <c r="F41" s="95">
        <f>ROUND(SUM(F40:I40)/SUM($F40:$M40),4)</f>
        <v>0</v>
      </c>
      <c r="G41" s="96"/>
      <c r="H41" s="96"/>
      <c r="I41" s="97"/>
      <c r="J41" s="95">
        <f>ROUND(SUM(J40:M40)/SUM($F40:$M40),4)</f>
        <v>1</v>
      </c>
      <c r="K41" s="96"/>
      <c r="L41" s="96"/>
      <c r="M41" s="97"/>
    </row>
    <row r="42" spans="1:13" ht="15" customHeight="1">
      <c r="A42" s="91"/>
      <c r="B42" s="77"/>
      <c r="C42" s="77"/>
      <c r="D42" s="77"/>
      <c r="E42" s="74"/>
      <c r="F42" s="98">
        <f ca="1">$E40</f>
        <v>0</v>
      </c>
      <c r="G42" s="101"/>
      <c r="H42" s="101"/>
      <c r="I42" s="100"/>
      <c r="J42" s="98">
        <v>0</v>
      </c>
      <c r="K42" s="99"/>
      <c r="L42" s="99"/>
      <c r="M42" s="100"/>
    </row>
    <row r="43" spans="1:13" ht="15" customHeight="1">
      <c r="A43" s="89">
        <v>10</v>
      </c>
      <c r="B43" s="75" t="str">
        <f ca="1">OFFSET(PO!$A$12,MATCH($A43,OFFSET(PO!$A$12,1,,1000),0),3)</f>
        <v>SINALIZAÇÃO DE TRÂNSITO</v>
      </c>
      <c r="C43" s="75"/>
      <c r="D43" s="75"/>
      <c r="E43" s="72">
        <f ca="1">OFFSET(PO!$A$12,MATCH($A43,OFFSET(PO!$A$12,1,,1000),0),10)</f>
        <v>0</v>
      </c>
      <c r="F43" s="14"/>
      <c r="G43" s="15"/>
      <c r="H43" s="15"/>
      <c r="I43" s="18"/>
      <c r="J43" s="14"/>
      <c r="K43" s="19"/>
      <c r="L43" s="19">
        <v>1</v>
      </c>
      <c r="M43" s="18"/>
    </row>
    <row r="44" spans="1:13" ht="15" customHeight="1">
      <c r="A44" s="90"/>
      <c r="B44" s="76"/>
      <c r="C44" s="76"/>
      <c r="D44" s="76"/>
      <c r="E44" s="73"/>
      <c r="F44" s="95">
        <f>ROUND(SUM(F43:I43)/SUM($F43:$M43),4)</f>
        <v>0</v>
      </c>
      <c r="G44" s="96"/>
      <c r="H44" s="96"/>
      <c r="I44" s="97"/>
      <c r="J44" s="95">
        <f>ROUND(SUM(J43:M43)/SUM($F43:$M43),4)</f>
        <v>1</v>
      </c>
      <c r="K44" s="96"/>
      <c r="L44" s="96"/>
      <c r="M44" s="97"/>
    </row>
    <row r="45" spans="1:13" ht="15" customHeight="1">
      <c r="A45" s="91"/>
      <c r="B45" s="77"/>
      <c r="C45" s="77"/>
      <c r="D45" s="77"/>
      <c r="E45" s="74"/>
      <c r="F45" s="98">
        <v>0</v>
      </c>
      <c r="G45" s="99"/>
      <c r="H45" s="99"/>
      <c r="I45" s="100"/>
      <c r="J45" s="98">
        <f ca="1">$E43</f>
        <v>0</v>
      </c>
      <c r="K45" s="101"/>
      <c r="L45" s="101"/>
      <c r="M45" s="100"/>
    </row>
    <row r="46" spans="1:13" ht="15" customHeight="1">
      <c r="A46" s="89">
        <v>11</v>
      </c>
      <c r="B46" s="75" t="str">
        <f ca="1">OFFSET(PO!$A$12,MATCH($A46,OFFSET(PO!$A$12,1,,1000),0),3)</f>
        <v>SERVIÇOS COMPLEMENTARES</v>
      </c>
      <c r="C46" s="75"/>
      <c r="D46" s="75"/>
      <c r="E46" s="72">
        <f ca="1">OFFSET(PO!$A$12,MATCH($A46,OFFSET(PO!$A$12,1,,1000),0),10)</f>
        <v>0</v>
      </c>
      <c r="F46" s="14"/>
      <c r="G46" s="15"/>
      <c r="H46" s="15"/>
      <c r="I46" s="18"/>
      <c r="J46" s="14"/>
      <c r="K46" s="19"/>
      <c r="L46" s="19">
        <v>1</v>
      </c>
      <c r="M46" s="18">
        <v>1</v>
      </c>
    </row>
    <row r="47" spans="1:13" ht="15" customHeight="1">
      <c r="A47" s="90"/>
      <c r="B47" s="76"/>
      <c r="C47" s="76"/>
      <c r="D47" s="76"/>
      <c r="E47" s="73"/>
      <c r="F47" s="95">
        <f>ROUND(SUM(F46:I46)/SUM($F46:$M46),4)</f>
        <v>0</v>
      </c>
      <c r="G47" s="96"/>
      <c r="H47" s="96"/>
      <c r="I47" s="97"/>
      <c r="J47" s="95">
        <f>ROUND(SUM(J46:M46)/SUM($F46:$M46),4)</f>
        <v>1</v>
      </c>
      <c r="K47" s="96"/>
      <c r="L47" s="96"/>
      <c r="M47" s="97"/>
    </row>
    <row r="48" spans="1:13" ht="15" customHeight="1">
      <c r="A48" s="91"/>
      <c r="B48" s="77"/>
      <c r="C48" s="77"/>
      <c r="D48" s="77"/>
      <c r="E48" s="74"/>
      <c r="F48" s="98">
        <v>0</v>
      </c>
      <c r="G48" s="99"/>
      <c r="H48" s="99"/>
      <c r="I48" s="100"/>
      <c r="J48" s="98">
        <f ca="1">$E46</f>
        <v>0</v>
      </c>
      <c r="K48" s="101"/>
      <c r="L48" s="101"/>
      <c r="M48" s="100"/>
    </row>
    <row r="49" spans="1:13" ht="20.100000000000001" customHeight="1">
      <c r="A49" s="81" t="s">
        <v>14</v>
      </c>
      <c r="B49" s="82"/>
      <c r="C49" s="82"/>
      <c r="D49" s="82"/>
      <c r="E49" s="16">
        <f ca="1">SUM(E16:E48)</f>
        <v>0</v>
      </c>
      <c r="F49" s="83">
        <f ca="1">F18+F21+F24+F27+F30+F33+F36+F39+F42+F45+F48</f>
        <v>0</v>
      </c>
      <c r="G49" s="84"/>
      <c r="H49" s="84"/>
      <c r="I49" s="85"/>
      <c r="J49" s="83">
        <f ca="1">J18+J21+J24+J27+J30+J33+J36+J39+J42+J45+J48</f>
        <v>0</v>
      </c>
      <c r="K49" s="84"/>
      <c r="L49" s="84"/>
      <c r="M49" s="85"/>
    </row>
    <row r="50" spans="1:13" ht="20.100000000000001" customHeight="1">
      <c r="E50" s="10"/>
    </row>
    <row r="52" spans="1:13" customFormat="1" ht="20.10000000000000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customFormat="1" ht="20.10000000000000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customFormat="1" ht="20.10000000000000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98">
    <mergeCell ref="A8:B8"/>
    <mergeCell ref="C8:M8"/>
    <mergeCell ref="A9:B9"/>
    <mergeCell ref="C9:M9"/>
    <mergeCell ref="A4:M4"/>
    <mergeCell ref="A6:B6"/>
    <mergeCell ref="C6:M6"/>
    <mergeCell ref="A7:B7"/>
    <mergeCell ref="C7:M7"/>
    <mergeCell ref="F14:M14"/>
    <mergeCell ref="F17:I17"/>
    <mergeCell ref="J17:M17"/>
    <mergeCell ref="F18:I18"/>
    <mergeCell ref="J18:M18"/>
    <mergeCell ref="A10:B10"/>
    <mergeCell ref="C10:M10"/>
    <mergeCell ref="F12:M12"/>
    <mergeCell ref="F13:I13"/>
    <mergeCell ref="J13:M13"/>
    <mergeCell ref="F24:I24"/>
    <mergeCell ref="J24:M24"/>
    <mergeCell ref="F26:I26"/>
    <mergeCell ref="J26:M26"/>
    <mergeCell ref="F27:I27"/>
    <mergeCell ref="J27:M27"/>
    <mergeCell ref="F20:I20"/>
    <mergeCell ref="J20:M20"/>
    <mergeCell ref="F21:I21"/>
    <mergeCell ref="J21:M21"/>
    <mergeCell ref="F23:I23"/>
    <mergeCell ref="J23:M23"/>
    <mergeCell ref="F29:I29"/>
    <mergeCell ref="J29:M29"/>
    <mergeCell ref="F30:I30"/>
    <mergeCell ref="J30:M30"/>
    <mergeCell ref="F45:I45"/>
    <mergeCell ref="J45:M45"/>
    <mergeCell ref="F39:I39"/>
    <mergeCell ref="J39:M39"/>
    <mergeCell ref="F41:I41"/>
    <mergeCell ref="J41:M41"/>
    <mergeCell ref="F32:I32"/>
    <mergeCell ref="J32:M32"/>
    <mergeCell ref="F33:I33"/>
    <mergeCell ref="J33:M33"/>
    <mergeCell ref="F47:I47"/>
    <mergeCell ref="J47:M47"/>
    <mergeCell ref="F48:I48"/>
    <mergeCell ref="J48:M48"/>
    <mergeCell ref="E25:E27"/>
    <mergeCell ref="E28:E30"/>
    <mergeCell ref="F42:I42"/>
    <mergeCell ref="J42:M42"/>
    <mergeCell ref="F44:I44"/>
    <mergeCell ref="J44:M44"/>
    <mergeCell ref="F35:I35"/>
    <mergeCell ref="J35:M35"/>
    <mergeCell ref="F36:I36"/>
    <mergeCell ref="J36:M36"/>
    <mergeCell ref="F38:I38"/>
    <mergeCell ref="J38:M38"/>
    <mergeCell ref="A49:D49"/>
    <mergeCell ref="F49:I49"/>
    <mergeCell ref="J49:M49"/>
    <mergeCell ref="A12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E12:E15"/>
    <mergeCell ref="E46:E48"/>
    <mergeCell ref="B37:D39"/>
    <mergeCell ref="B19:D21"/>
    <mergeCell ref="B12:D15"/>
    <mergeCell ref="B16:D18"/>
    <mergeCell ref="B28:D30"/>
    <mergeCell ref="B40:D42"/>
    <mergeCell ref="B22:D24"/>
    <mergeCell ref="B25:D27"/>
    <mergeCell ref="B31:D33"/>
    <mergeCell ref="B34:D36"/>
    <mergeCell ref="B46:D48"/>
    <mergeCell ref="B43:D45"/>
    <mergeCell ref="E16:E18"/>
    <mergeCell ref="E19:E21"/>
    <mergeCell ref="E22:E24"/>
    <mergeCell ref="E31:E33"/>
    <mergeCell ref="E34:E36"/>
    <mergeCell ref="E37:E39"/>
    <mergeCell ref="E40:E42"/>
    <mergeCell ref="E43:E45"/>
  </mergeCells>
  <conditionalFormatting sqref="F16:M16">
    <cfRule type="cellIs" dxfId="10" priority="33" operator="equal">
      <formula>1</formula>
    </cfRule>
  </conditionalFormatting>
  <conditionalFormatting sqref="F19:M19">
    <cfRule type="cellIs" dxfId="9" priority="11" operator="equal">
      <formula>1</formula>
    </cfRule>
  </conditionalFormatting>
  <conditionalFormatting sqref="F22:M22">
    <cfRule type="cellIs" dxfId="8" priority="10" operator="equal">
      <formula>1</formula>
    </cfRule>
  </conditionalFormatting>
  <conditionalFormatting sqref="F25:M25">
    <cfRule type="cellIs" dxfId="7" priority="9" operator="equal">
      <formula>1</formula>
    </cfRule>
  </conditionalFormatting>
  <conditionalFormatting sqref="F28:M28">
    <cfRule type="cellIs" dxfId="6" priority="8" operator="equal">
      <formula>1</formula>
    </cfRule>
  </conditionalFormatting>
  <conditionalFormatting sqref="F31:M31">
    <cfRule type="cellIs" dxfId="5" priority="7" operator="equal">
      <formula>1</formula>
    </cfRule>
  </conditionalFormatting>
  <conditionalFormatting sqref="F34:M34">
    <cfRule type="cellIs" dxfId="4" priority="6" operator="equal">
      <formula>1</formula>
    </cfRule>
  </conditionalFormatting>
  <conditionalFormatting sqref="F37:M37">
    <cfRule type="cellIs" dxfId="3" priority="5" operator="equal">
      <formula>1</formula>
    </cfRule>
  </conditionalFormatting>
  <conditionalFormatting sqref="F40:M40">
    <cfRule type="cellIs" dxfId="2" priority="4" operator="equal">
      <formula>1</formula>
    </cfRule>
  </conditionalFormatting>
  <conditionalFormatting sqref="F43:M43">
    <cfRule type="cellIs" dxfId="1" priority="3" operator="equal">
      <formula>1</formula>
    </cfRule>
  </conditionalFormatting>
  <conditionalFormatting sqref="F46:M46">
    <cfRule type="cellIs" dxfId="0" priority="2" operator="equal">
      <formula>1</formula>
    </cfRule>
  </conditionalFormatting>
  <printOptions horizontalCentered="1"/>
  <pageMargins left="0.39305555555555599" right="0.39305555555555599" top="0.39305555555555599" bottom="0.39305555555555599" header="0" footer="0"/>
  <pageSetup paperSize="9" scale="85" orientation="portrait"/>
  <ignoredErrors>
    <ignoredError sqref="F41 L34:M34 J32:M32 F37:M38 F35:M35 J41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PO</vt:lpstr>
      <vt:lpstr>Cronograma</vt:lpstr>
      <vt:lpstr>PO!Area_de_impressao</vt:lpstr>
      <vt:lpstr>PO!Titulos_de_impressao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Caroline.Zampieri (Licitacoes)</dc:creator>
  <cp:lastModifiedBy>Caroline.Zampieri (Licitacoes)</cp:lastModifiedBy>
  <cp:lastPrinted>2026-02-24T14:21:30Z</cp:lastPrinted>
  <dcterms:created xsi:type="dcterms:W3CDTF">2025-08-14T13:26:00Z</dcterms:created>
  <dcterms:modified xsi:type="dcterms:W3CDTF">2026-02-24T14:21:50Z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1046-12.2.0.20326</vt:lpwstr>
  </property>
  <property fmtid="{D5CDD505-2E9C-101B-9397-08002B2CF9AE}" pid="3" name="ICV">
    <vt:lpwstr>10F0465D409E4BDC935543A0C63520A5_12</vt:lpwstr>
  </property>
</Properties>
</file>