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600" yWindow="135" windowWidth="14280" windowHeight="11760" tabRatio="932"/>
  </bookViews>
  <sheets>
    <sheet name="Planilha1" sheetId="12" r:id="rId1"/>
    <sheet name="CURVA ABC" sheetId="13" r:id="rId2"/>
    <sheet name="Plan2" sheetId="8" state="hidden" r:id="rId3"/>
  </sheets>
  <definedNames>
    <definedName name="_xlnm.Print_Area" localSheetId="1">'CURVA ABC'!$A$1:$H$150</definedName>
    <definedName name="_xlnm.Print_Area" localSheetId="0">Planilha1!$A$1:$H$240</definedName>
  </definedNames>
  <calcPr calcId="125725"/>
</workbook>
</file>

<file path=xl/calcChain.xml><?xml version="1.0" encoding="utf-8"?>
<calcChain xmlns="http://schemas.openxmlformats.org/spreadsheetml/2006/main">
  <c r="J3" i="13"/>
  <c r="H153"/>
  <c r="H152"/>
  <c r="H151"/>
  <c r="F100"/>
  <c r="H100" s="1"/>
  <c r="F35"/>
  <c r="H35" s="1"/>
  <c r="F19"/>
  <c r="H19" s="1"/>
  <c r="F138"/>
  <c r="H138" s="1"/>
  <c r="F58"/>
  <c r="H58" s="1"/>
  <c r="F111"/>
  <c r="H111" s="1"/>
  <c r="F39"/>
  <c r="H39" s="1"/>
  <c r="F12"/>
  <c r="H12" s="1"/>
  <c r="F27"/>
  <c r="H27" s="1"/>
  <c r="F25"/>
  <c r="H25" s="1"/>
  <c r="F14"/>
  <c r="H14" s="1"/>
  <c r="F28"/>
  <c r="H28" s="1"/>
  <c r="F106"/>
  <c r="H106" s="1"/>
  <c r="F17"/>
  <c r="H17" s="1"/>
  <c r="F90"/>
  <c r="H90" s="1"/>
  <c r="F16"/>
  <c r="H16" s="1"/>
  <c r="F10"/>
  <c r="H10" s="1"/>
  <c r="F59"/>
  <c r="H59" s="1"/>
  <c r="F73"/>
  <c r="H73" s="1"/>
  <c r="F33"/>
  <c r="H33" s="1"/>
  <c r="F30"/>
  <c r="H30" s="1"/>
  <c r="F94"/>
  <c r="H94" s="1"/>
  <c r="F37"/>
  <c r="H37" s="1"/>
  <c r="F68"/>
  <c r="H68" s="1"/>
  <c r="F2"/>
  <c r="H2" s="1"/>
  <c r="H6"/>
  <c r="H18"/>
  <c r="H132"/>
  <c r="H140"/>
  <c r="H50"/>
  <c r="H91"/>
  <c r="H52"/>
  <c r="H74"/>
  <c r="H48"/>
  <c r="H71"/>
  <c r="H44"/>
  <c r="H119"/>
  <c r="H55"/>
  <c r="H146"/>
  <c r="H141"/>
  <c r="H77"/>
  <c r="H116"/>
  <c r="H82"/>
  <c r="H150"/>
  <c r="H135"/>
  <c r="H114"/>
  <c r="H36"/>
  <c r="H126"/>
  <c r="H93"/>
  <c r="H99"/>
  <c r="H81"/>
  <c r="H70"/>
  <c r="H110"/>
  <c r="H133"/>
  <c r="H54"/>
  <c r="H142"/>
  <c r="H103"/>
  <c r="H102"/>
  <c r="H131"/>
  <c r="H144"/>
  <c r="H149"/>
  <c r="H129"/>
  <c r="H21"/>
  <c r="H120"/>
  <c r="H104"/>
  <c r="H64"/>
  <c r="H125"/>
  <c r="H130"/>
  <c r="H117"/>
  <c r="H139"/>
  <c r="H96"/>
  <c r="H109"/>
  <c r="H41"/>
  <c r="H108"/>
  <c r="H78"/>
  <c r="H51"/>
  <c r="H105"/>
  <c r="H9"/>
  <c r="H46"/>
  <c r="H86"/>
  <c r="H47"/>
  <c r="H84"/>
  <c r="H88"/>
  <c r="H11"/>
  <c r="H123"/>
  <c r="H143"/>
  <c r="H148"/>
  <c r="H134"/>
  <c r="H147"/>
  <c r="H145"/>
  <c r="H128"/>
  <c r="H127"/>
  <c r="H101"/>
  <c r="H118"/>
  <c r="H85"/>
  <c r="H75"/>
  <c r="H87"/>
  <c r="H92"/>
  <c r="H61"/>
  <c r="H115"/>
  <c r="H137"/>
  <c r="H124"/>
  <c r="H57"/>
  <c r="H107"/>
  <c r="H98"/>
  <c r="H122"/>
  <c r="H63"/>
  <c r="H56"/>
  <c r="H136"/>
  <c r="H67"/>
  <c r="H26"/>
  <c r="H40"/>
  <c r="H49"/>
  <c r="H43"/>
  <c r="H66"/>
  <c r="H62"/>
  <c r="H42"/>
  <c r="H121"/>
  <c r="H13"/>
  <c r="H72"/>
  <c r="H4"/>
  <c r="H7"/>
  <c r="H24"/>
  <c r="H31"/>
  <c r="H113"/>
  <c r="H97"/>
  <c r="H76"/>
  <c r="H3"/>
  <c r="H8"/>
  <c r="H5"/>
  <c r="H15"/>
  <c r="H95"/>
  <c r="H112"/>
  <c r="H65"/>
  <c r="H29"/>
  <c r="H38"/>
  <c r="H89"/>
  <c r="H83"/>
  <c r="H20"/>
  <c r="H23"/>
  <c r="H45"/>
  <c r="H32"/>
  <c r="H22"/>
  <c r="H34"/>
  <c r="H79"/>
  <c r="H80"/>
  <c r="H60"/>
  <c r="H53"/>
  <c r="H69"/>
  <c r="H222" i="12"/>
  <c r="H223"/>
  <c r="H225"/>
  <c r="H218" l="1"/>
  <c r="H219"/>
  <c r="H220"/>
  <c r="H221"/>
  <c r="H224"/>
  <c r="H217"/>
  <c r="H216" l="1"/>
  <c r="H211"/>
  <c r="H212"/>
  <c r="H213"/>
  <c r="H214"/>
  <c r="H215"/>
  <c r="H210"/>
  <c r="H231"/>
  <c r="H209" l="1"/>
  <c r="H206"/>
  <c r="H207"/>
  <c r="H208"/>
  <c r="H200"/>
  <c r="H201"/>
  <c r="H202"/>
  <c r="H193"/>
  <c r="H194"/>
  <c r="H195"/>
  <c r="H184"/>
  <c r="H173"/>
  <c r="H174"/>
  <c r="H175"/>
  <c r="H176"/>
  <c r="H167"/>
  <c r="H168"/>
  <c r="H169"/>
  <c r="H170"/>
  <c r="H155"/>
  <c r="H152"/>
  <c r="H153"/>
  <c r="H154"/>
  <c r="H232"/>
  <c r="H204"/>
  <c r="H191"/>
  <c r="H190"/>
  <c r="H189"/>
  <c r="H187"/>
  <c r="H196"/>
  <c r="H188"/>
  <c r="H186"/>
  <c r="H185"/>
  <c r="H182"/>
  <c r="H172"/>
  <c r="H171" l="1"/>
  <c r="H205"/>
  <c r="H203" s="1"/>
  <c r="H199"/>
  <c r="H198" s="1"/>
  <c r="H197"/>
  <c r="H192" s="1"/>
  <c r="H183"/>
  <c r="H181" s="1"/>
  <c r="H180"/>
  <c r="H179"/>
  <c r="H164"/>
  <c r="H178"/>
  <c r="H158"/>
  <c r="H161"/>
  <c r="H162"/>
  <c r="H159"/>
  <c r="H160"/>
  <c r="H163"/>
  <c r="H165"/>
  <c r="H166"/>
  <c r="H157"/>
  <c r="H150"/>
  <c r="H151"/>
  <c r="H149"/>
  <c r="H177" l="1"/>
  <c r="H148"/>
  <c r="H156"/>
  <c r="H227"/>
  <c r="H228"/>
  <c r="H229"/>
  <c r="H230"/>
  <c r="H146"/>
  <c r="H144"/>
  <c r="H143" s="1"/>
  <c r="H226" l="1"/>
  <c r="H145"/>
  <c r="H44"/>
  <c r="H233" l="1"/>
  <c r="H234" s="1"/>
  <c r="H235" s="1"/>
  <c r="H66"/>
  <c r="H43" l="1"/>
  <c r="H30" l="1"/>
  <c r="H29"/>
  <c r="H28"/>
  <c r="H27"/>
  <c r="H26"/>
  <c r="H33"/>
  <c r="H77"/>
  <c r="H73"/>
  <c r="H75"/>
  <c r="H136"/>
  <c r="H102"/>
  <c r="H58"/>
  <c r="H95"/>
  <c r="H12" l="1"/>
  <c r="H135"/>
  <c r="H134"/>
  <c r="H88"/>
  <c r="H87" s="1"/>
  <c r="H133"/>
  <c r="H132"/>
  <c r="H120"/>
  <c r="H121"/>
  <c r="H122"/>
  <c r="H123"/>
  <c r="H124"/>
  <c r="H125"/>
  <c r="H126"/>
  <c r="H127"/>
  <c r="H128"/>
  <c r="H129"/>
  <c r="H130"/>
  <c r="H119"/>
  <c r="H111"/>
  <c r="H112"/>
  <c r="H113"/>
  <c r="H114"/>
  <c r="H115"/>
  <c r="H116"/>
  <c r="H117"/>
  <c r="H110"/>
  <c r="H107"/>
  <c r="H108"/>
  <c r="H106"/>
  <c r="H100"/>
  <c r="H101"/>
  <c r="H103"/>
  <c r="H104"/>
  <c r="H99"/>
  <c r="H91"/>
  <c r="H92"/>
  <c r="H93"/>
  <c r="H94"/>
  <c r="H96"/>
  <c r="H97"/>
  <c r="H90"/>
  <c r="H85"/>
  <c r="H78"/>
  <c r="H98" l="1"/>
  <c r="H118"/>
  <c r="H131"/>
  <c r="H89"/>
  <c r="H105"/>
  <c r="H109"/>
  <c r="H81"/>
  <c r="H79"/>
  <c r="H76"/>
  <c r="H74"/>
  <c r="H82"/>
  <c r="H83"/>
  <c r="H86" l="1"/>
  <c r="H138"/>
  <c r="H137" s="1"/>
  <c r="H70"/>
  <c r="H69"/>
  <c r="H68"/>
  <c r="H67"/>
  <c r="H71"/>
  <c r="H84"/>
  <c r="H80"/>
  <c r="H57"/>
  <c r="H46"/>
  <c r="H42"/>
  <c r="H61"/>
  <c r="H60"/>
  <c r="H62"/>
  <c r="H55"/>
  <c r="H54"/>
  <c r="H64"/>
  <c r="H63"/>
  <c r="H59"/>
  <c r="H48"/>
  <c r="H51"/>
  <c r="H50"/>
  <c r="H53"/>
  <c r="H52"/>
  <c r="H49"/>
  <c r="H47"/>
  <c r="H45" l="1"/>
  <c r="H65"/>
  <c r="H56"/>
  <c r="H72"/>
  <c r="H40"/>
  <c r="H39"/>
  <c r="H41"/>
  <c r="H35" l="1"/>
  <c r="H34"/>
  <c r="H38"/>
  <c r="H37" s="1"/>
  <c r="H24"/>
  <c r="H23"/>
  <c r="H31"/>
  <c r="H25"/>
  <c r="H32" l="1"/>
  <c r="H36"/>
  <c r="H15"/>
  <c r="H14"/>
  <c r="H13"/>
  <c r="H22" l="1"/>
  <c r="H21" s="1"/>
  <c r="H18"/>
  <c r="H19"/>
  <c r="H20"/>
  <c r="H17"/>
  <c r="H11"/>
  <c r="H10" s="1"/>
  <c r="H16" l="1"/>
  <c r="H139" s="1"/>
  <c r="H140" s="1"/>
  <c r="H141" s="1"/>
  <c r="H236" l="1"/>
  <c r="M141"/>
</calcChain>
</file>

<file path=xl/sharedStrings.xml><?xml version="1.0" encoding="utf-8"?>
<sst xmlns="http://schemas.openxmlformats.org/spreadsheetml/2006/main" count="1772" uniqueCount="615">
  <si>
    <t>TOTAL GERAL</t>
  </si>
  <si>
    <t>SIM</t>
  </si>
  <si>
    <t>NÃO</t>
  </si>
  <si>
    <t>1.1</t>
  </si>
  <si>
    <t>2.1</t>
  </si>
  <si>
    <t>2.2</t>
  </si>
  <si>
    <t>1.2</t>
  </si>
  <si>
    <t>1.3</t>
  </si>
  <si>
    <t>2.3</t>
  </si>
  <si>
    <t>2.4</t>
  </si>
  <si>
    <t>3.1</t>
  </si>
  <si>
    <t>3.2</t>
  </si>
  <si>
    <t>3.3</t>
  </si>
  <si>
    <t>SUBTOTAL</t>
  </si>
  <si>
    <t>BDI %</t>
  </si>
  <si>
    <r>
      <t xml:space="preserve">Item </t>
    </r>
    <r>
      <rPr>
        <b/>
        <sz val="11"/>
        <color rgb="FFFF0000"/>
        <rFont val="Calibri"/>
        <family val="2"/>
        <scheme val="minor"/>
      </rPr>
      <t>(1)</t>
    </r>
  </si>
  <si>
    <r>
      <t xml:space="preserve">Fonte de serviço </t>
    </r>
    <r>
      <rPr>
        <b/>
        <sz val="11"/>
        <color rgb="FFFF0000"/>
        <rFont val="Calibri"/>
        <family val="2"/>
        <scheme val="minor"/>
      </rPr>
      <t>(2)</t>
    </r>
  </si>
  <si>
    <r>
      <t>Código Serviços</t>
    </r>
    <r>
      <rPr>
        <b/>
        <sz val="11"/>
        <color rgb="FFFF0000"/>
        <rFont val="Calibri"/>
        <family val="2"/>
        <scheme val="minor"/>
      </rPr>
      <t xml:space="preserve"> (3)</t>
    </r>
  </si>
  <si>
    <r>
      <t xml:space="preserve">Descrição dos Serviços </t>
    </r>
    <r>
      <rPr>
        <b/>
        <sz val="11"/>
        <color rgb="FFFF0000"/>
        <rFont val="Calibri"/>
        <family val="2"/>
        <scheme val="minor"/>
      </rPr>
      <t>(4)</t>
    </r>
  </si>
  <si>
    <r>
      <t>Un. de Medida</t>
    </r>
    <r>
      <rPr>
        <b/>
        <sz val="11"/>
        <color rgb="FFFF0000"/>
        <rFont val="Calibri"/>
        <family val="2"/>
        <scheme val="minor"/>
      </rPr>
      <t>(5)</t>
    </r>
  </si>
  <si>
    <r>
      <t>Quant.</t>
    </r>
    <r>
      <rPr>
        <b/>
        <sz val="11"/>
        <color rgb="FFFF0000"/>
        <rFont val="Calibri"/>
        <family val="2"/>
        <scheme val="minor"/>
      </rPr>
      <t>(6)</t>
    </r>
  </si>
  <si>
    <r>
      <t xml:space="preserve">Preço Unitário R$ </t>
    </r>
    <r>
      <rPr>
        <b/>
        <sz val="11"/>
        <color rgb="FFFF0000"/>
        <rFont val="Calibri"/>
        <family val="2"/>
        <scheme val="minor"/>
      </rPr>
      <t>(7)</t>
    </r>
  </si>
  <si>
    <r>
      <t xml:space="preserve">Valor Total R$ </t>
    </r>
    <r>
      <rPr>
        <b/>
        <sz val="11"/>
        <color rgb="FFFF0000"/>
        <rFont val="Calibri"/>
        <family val="2"/>
        <scheme val="minor"/>
      </rPr>
      <t>(8)</t>
    </r>
  </si>
  <si>
    <t>Planilha Orçamentária</t>
  </si>
  <si>
    <t>________________________________________</t>
  </si>
  <si>
    <t>Responsável técnico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</si>
  <si>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</si>
  <si>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</si>
  <si>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</si>
  <si>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</si>
  <si>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</si>
  <si>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</si>
  <si>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</si>
  <si>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</si>
  <si>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</si>
  <si>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</si>
  <si>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</si>
  <si>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</si>
  <si>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</si>
  <si>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nº do item da planilha de serviços do convênio;</t>
  </si>
  <si>
    <t>Fonte utilizada (boletim adotado ex. CDHU, SINAPI, etc)</t>
  </si>
  <si>
    <t>nº do código de serviço da fonte utilizada;</t>
  </si>
  <si>
    <t>Descrição do serviço, conforme fonte utilizada;</t>
  </si>
  <si>
    <t>Unidade de medida do serviço;</t>
  </si>
  <si>
    <t>Quantidade;</t>
  </si>
  <si>
    <t>Preço Unitário do item conforme fonte utilizada;</t>
  </si>
  <si>
    <t>Valor total do serviço, a célular deverá ser truncada em 2 casa.  Ex.: =truncar(celula6*celula7;2);</t>
  </si>
  <si>
    <t>Grupo de serviço (Item);</t>
  </si>
  <si>
    <t>Descrição do serviço (Subitem);</t>
  </si>
  <si>
    <t>Subtotal;</t>
  </si>
  <si>
    <t>Valor do BDI;</t>
  </si>
  <si>
    <t>Total geral = Subtotal (10) + Valor do BDI (11)</t>
  </si>
  <si>
    <t>- O BDI deve vir destacado ao final da planilha</t>
  </si>
  <si>
    <t>- TRUNCAR a multiplicação em 02 casas</t>
  </si>
  <si>
    <t>- Outras fontes de planilha devem ter destaque em legenda</t>
  </si>
  <si>
    <t>Prefeitura Municipal da Estância Balneária de Caraguatatuba - SP</t>
  </si>
  <si>
    <r>
      <t xml:space="preserve">Obra: </t>
    </r>
    <r>
      <rPr>
        <b/>
        <sz val="11"/>
        <rFont val="Calibri"/>
        <family val="2"/>
        <scheme val="minor"/>
      </rPr>
      <t>Urbanização da Raiz e Molhe Norte no Enrocamento da Foz do Rio Juqueriquerê</t>
    </r>
  </si>
  <si>
    <r>
      <t xml:space="preserve">Local: </t>
    </r>
    <r>
      <rPr>
        <b/>
        <sz val="10"/>
        <rFont val="Calibri"/>
        <family val="2"/>
        <scheme val="minor"/>
      </rPr>
      <t>Avenida Geraldo Nogueira da Silva, Raiz e Molhe Norte do Enrocamento da Foz do Rio Juqueriquerê, Jardim Porto Novo</t>
    </r>
  </si>
  <si>
    <t>IMPLANTAÇÃO DO CANTEIRO DE OBRAS</t>
  </si>
  <si>
    <t>CDHU</t>
  </si>
  <si>
    <t>02.08.020</t>
  </si>
  <si>
    <t>M2</t>
  </si>
  <si>
    <t>02.01.180</t>
  </si>
  <si>
    <t>Banheiro químico modelo Standard, com manutenção conforme exigências da CETESB</t>
  </si>
  <si>
    <t>UNMES</t>
  </si>
  <si>
    <t>1.4</t>
  </si>
  <si>
    <t>1.5</t>
  </si>
  <si>
    <t>Locação de container tipo depósito ‐ área mínima de 13,80 m²</t>
  </si>
  <si>
    <t>02.02.150</t>
  </si>
  <si>
    <t>SINAPI</t>
  </si>
  <si>
    <t>TAPUME COM TELHA METÁLICA. AF_05/2018</t>
  </si>
  <si>
    <t>SICRO TEM QUE EXCLUÍR 20% PARA DESONERADA</t>
  </si>
  <si>
    <t>SICRO</t>
  </si>
  <si>
    <t>Dispositivo de direcionamento ou bloqueio tipo tela plástica com suporte fixo - confecção</t>
  </si>
  <si>
    <t>SERVIÇOS PRELIMINARES</t>
  </si>
  <si>
    <t>02.10.060</t>
  </si>
  <si>
    <t>Locação de vias, calçadas, tanques e lagoas</t>
  </si>
  <si>
    <t>02.09.040</t>
  </si>
  <si>
    <t>Limpeza mecanizada do terreno, inclusive troncos até 15 cm de diâmetro, com caminhão à disposição dentro e fora da obra, com transporte no raio de até 1 km</t>
  </si>
  <si>
    <t>M3</t>
  </si>
  <si>
    <t>07.12.040</t>
  </si>
  <si>
    <t>Aterro mecanizado por compensação, solo de 1ª categoria em campo aberto, sem compactação do aterro</t>
  </si>
  <si>
    <t>07.12.020</t>
  </si>
  <si>
    <t>Compactação de aterro mecanizado mínimo de 95% PN, sem fornecimento de solo em campo aberto</t>
  </si>
  <si>
    <t>54.06.040</t>
  </si>
  <si>
    <t>Guia pré‐moldada reta tipo PMSP 100 ‐ fck 25 Mpa</t>
  </si>
  <si>
    <t>05.10.023</t>
  </si>
  <si>
    <t>Transporte de solo de 1ª e 2ª categoria por caminhão para distâncias superiores ao 5° km até o 10° km</t>
  </si>
  <si>
    <t>54.06.170</t>
  </si>
  <si>
    <t>Sarjeta ou sarjetão moldado no local, tipo PMSP em concreto com fck 25 MPa</t>
  </si>
  <si>
    <t>M</t>
  </si>
  <si>
    <t>06.11.040</t>
  </si>
  <si>
    <t>Reaterro manual apiloado sem controle de compactação</t>
  </si>
  <si>
    <t>PAVIMENTAÇÃO</t>
  </si>
  <si>
    <t>07.01.060</t>
  </si>
  <si>
    <t>Escavação e carga mecanizada em solo de 2ª categoria, em campo aberto</t>
  </si>
  <si>
    <t>3.4</t>
  </si>
  <si>
    <t>54.01.220</t>
  </si>
  <si>
    <t>Base de bica corrida</t>
  </si>
  <si>
    <t>54.04.350</t>
  </si>
  <si>
    <t>Pavimentação em lajota de concreto 35 MPa, espessura 8 cm, tipos:
raquete, retangular, sextavado e 16 faces, com rejunte em areia</t>
  </si>
  <si>
    <t>11.18.040</t>
  </si>
  <si>
    <t>Lastro de pedra britada</t>
  </si>
  <si>
    <t>PASSEIO</t>
  </si>
  <si>
    <t>10.02.020</t>
  </si>
  <si>
    <t>Armadura em tela soldada de aço</t>
  </si>
  <si>
    <t>KG</t>
  </si>
  <si>
    <t>11.01.320</t>
  </si>
  <si>
    <t>Concreto usinado, fck = 30 MPa ‐ para bombeamento</t>
  </si>
  <si>
    <t>11.16.080</t>
  </si>
  <si>
    <t>Lançamento e adensamento de concreto ou massa por bombeamento</t>
  </si>
  <si>
    <t>PISO</t>
  </si>
  <si>
    <t>MURETA</t>
  </si>
  <si>
    <t>12.01.021</t>
  </si>
  <si>
    <t>Broca em concreto armado diâmetro de 20 cm ‐ completa</t>
  </si>
  <si>
    <t>14.20.010</t>
  </si>
  <si>
    <t>Vergas, contravergas e pilaretes de concreto armado</t>
  </si>
  <si>
    <t>17.02.120</t>
  </si>
  <si>
    <t>Emboço comum</t>
  </si>
  <si>
    <t>17.02.220</t>
  </si>
  <si>
    <t>Reboco</t>
  </si>
  <si>
    <t>33.03.780</t>
  </si>
  <si>
    <t>Verniz de proteção antipichação</t>
  </si>
  <si>
    <t>46.05.040</t>
  </si>
  <si>
    <t>Tubo PVC rígido, tipo Coletor Esgoto, junta elástica, DN= 150 mm,
inclusive conexões</t>
  </si>
  <si>
    <t>BANCO</t>
  </si>
  <si>
    <t>11.05.060</t>
  </si>
  <si>
    <t>Concreto ciclópico ‐ fornecimento e aplicação (com 30% de pedra rachão), concreto fck 15 Mpa</t>
  </si>
  <si>
    <t>17.02.040</t>
  </si>
  <si>
    <t>Chapisco com adesivo de alto desempenho</t>
  </si>
  <si>
    <t>54.07.040</t>
  </si>
  <si>
    <t>Passeio em mosaico português</t>
  </si>
  <si>
    <t>06.02.020</t>
  </si>
  <si>
    <t>Escavação manual em solo de 1ª e 2ª categoria em vala ou cava até 1,5m</t>
  </si>
  <si>
    <t>DRENAGEM</t>
  </si>
  <si>
    <t>49.12.010</t>
  </si>
  <si>
    <t>Boca de lobo simples tipo PMSP com tampa de concreto</t>
  </si>
  <si>
    <t>49.12.030</t>
  </si>
  <si>
    <t>Boca de lobo dupla tipo PMSP com tampa de concreto</t>
  </si>
  <si>
    <t>UN.</t>
  </si>
  <si>
    <t>46.12.180</t>
  </si>
  <si>
    <t>Tubo de concreto (PA‐3), DN= 600mm</t>
  </si>
  <si>
    <t>46.20.010</t>
  </si>
  <si>
    <t>Assentamento de tubo de concreto com diâmetro até 600 mm</t>
  </si>
  <si>
    <t>07.11.020</t>
  </si>
  <si>
    <t>Reaterro compactado mecanizado de vala ou cava com compactador</t>
  </si>
  <si>
    <t>SINALIZAÇÃO</t>
  </si>
  <si>
    <t>30.06.100</t>
  </si>
  <si>
    <t>Sinalização com pictograma para vaga de estacionamento</t>
  </si>
  <si>
    <t>30.04.030</t>
  </si>
  <si>
    <t>Piso em ladrilho hidráulico podotátil várias cores (25x25cm), assentado
com argamassa mista</t>
  </si>
  <si>
    <t>ILUMINAÇÃO</t>
  </si>
  <si>
    <t>SERVIÇOS COMPLEMENTARES</t>
  </si>
  <si>
    <t>SERVIÇOS FINAIS</t>
  </si>
  <si>
    <t>68.01.670</t>
  </si>
  <si>
    <t>Poste de concreto circular, 300 kg, H = 9,00 m</t>
  </si>
  <si>
    <t>39.21.060</t>
  </si>
  <si>
    <t>Cabo de cobre flexível de 16 mm², isolamento 0,6/1kV ‐ isolação HEPR
90°C</t>
  </si>
  <si>
    <t>40.11.010</t>
  </si>
  <si>
    <t>Relé fotoelétrico 50/60 Hz, 110/220 V, 1200 VA, completo</t>
  </si>
  <si>
    <t>41.11.707</t>
  </si>
  <si>
    <t>Luminária LED retangular para poste, fluxo luminoso de 27624 lm, eficiência mínima 135 lm/W ‐ potência de 204 W</t>
  </si>
  <si>
    <t>41.11.440</t>
  </si>
  <si>
    <t>Suporte tubular de fixação em poste para 1 luminária tipo pétala</t>
  </si>
  <si>
    <t>41.10.500</t>
  </si>
  <si>
    <t>Poste telecônico reto em aço SAE 1010/1020 galvanizado a fogo, altura
de 4,00 m</t>
  </si>
  <si>
    <t>Placa para sinalização viária em alumínio composto, totalmente
refletiva com película III/III ‐ área até 2,0 m²</t>
  </si>
  <si>
    <t>70.03.012</t>
  </si>
  <si>
    <t>ENTRADA DE ENERGIA ELÉTRICA, AÉREA, TRIFÁSICA, COM CAIXA DE EMBUTIR,CABO DE 16 MM2 E DISJUNTOR DIN 50A (NÃO INCLUSO O POSTE DE CONCRETO). AF_07/2020_PS</t>
  </si>
  <si>
    <t>POSTE DE CONCRETO ARMADO DE SECAO DUPLO T, EXTENSAO DE 9,00 M, RESISTENCIA DE 600 DAN, TIPO B</t>
  </si>
  <si>
    <t>MONUMENTO</t>
  </si>
  <si>
    <t>Placa de identificação para obra</t>
  </si>
  <si>
    <t>3.5</t>
  </si>
  <si>
    <t>4.1</t>
  </si>
  <si>
    <t>4.3</t>
  </si>
  <si>
    <t>5.1</t>
  </si>
  <si>
    <t>5.1.1</t>
  </si>
  <si>
    <t>5.1.2</t>
  </si>
  <si>
    <t>5.1.3</t>
  </si>
  <si>
    <t>5.1.4</t>
  </si>
  <si>
    <t>5.1.5</t>
  </si>
  <si>
    <t>5.2</t>
  </si>
  <si>
    <t>5.2.1</t>
  </si>
  <si>
    <t>5.2.2</t>
  </si>
  <si>
    <t>5.2.3</t>
  </si>
  <si>
    <t>5.2.4</t>
  </si>
  <si>
    <t>5.2.5</t>
  </si>
  <si>
    <t>5.2.6</t>
  </si>
  <si>
    <t>5.2.7</t>
  </si>
  <si>
    <t>5.2.9</t>
  </si>
  <si>
    <t>5.2.10</t>
  </si>
  <si>
    <t>5.3</t>
  </si>
  <si>
    <t>5.3.1</t>
  </si>
  <si>
    <t>5.3.2</t>
  </si>
  <si>
    <t>5.3.3</t>
  </si>
  <si>
    <t>5.3.4</t>
  </si>
  <si>
    <t>5.3.5</t>
  </si>
  <si>
    <t>5.3.6</t>
  </si>
  <si>
    <t>5.3.8</t>
  </si>
  <si>
    <t>7.1</t>
  </si>
  <si>
    <t>7.2</t>
  </si>
  <si>
    <t>7.3</t>
  </si>
  <si>
    <t>7.4</t>
  </si>
  <si>
    <t>7.5</t>
  </si>
  <si>
    <t>7.6</t>
  </si>
  <si>
    <t>8.1</t>
  </si>
  <si>
    <t>8.2</t>
  </si>
  <si>
    <t>8.3</t>
  </si>
  <si>
    <t>8.4</t>
  </si>
  <si>
    <t>8.5</t>
  </si>
  <si>
    <t>8.6</t>
  </si>
  <si>
    <t>9.1</t>
  </si>
  <si>
    <t>9.2</t>
  </si>
  <si>
    <t>9.3</t>
  </si>
  <si>
    <t>9.4</t>
  </si>
  <si>
    <t>9.5</t>
  </si>
  <si>
    <t>10.1</t>
  </si>
  <si>
    <t>02.03.110</t>
  </si>
  <si>
    <t xml:space="preserve"> Tapume móvel para fechamento de áreas</t>
  </si>
  <si>
    <t>06.01.020</t>
  </si>
  <si>
    <t>Escavação manual em solo de 1ª e 2ª categoria em campo aberto</t>
  </si>
  <si>
    <t>FUNDAÇÃO</t>
  </si>
  <si>
    <t xml:space="preserve">09.01.020 </t>
  </si>
  <si>
    <t>Forma em madeira comum para fundação</t>
  </si>
  <si>
    <t xml:space="preserve">11.18.060 </t>
  </si>
  <si>
    <t>Lona plástica ‐ 150 micron</t>
  </si>
  <si>
    <t xml:space="preserve">10.01.040 </t>
  </si>
  <si>
    <t>32.16.010</t>
  </si>
  <si>
    <t>Impermeabilização em pintura de asfalto oxidado com solventes orgânicos, sobre massa</t>
  </si>
  <si>
    <t>Armadura em barra de aço CA‐50 (A ou B) fyk = 500 Mpa</t>
  </si>
  <si>
    <t xml:space="preserve">13.05.094 </t>
  </si>
  <si>
    <t>Pré‐laje em painel pré‐fabricado treliçado, com EPS, H= 20 cm</t>
  </si>
  <si>
    <t>VEDAÇÃO</t>
  </si>
  <si>
    <t>14.10.121</t>
  </si>
  <si>
    <t>Alvenaria de bloco de concreto de vedação de 19 x 19 x 39 cm ‐ classe C</t>
  </si>
  <si>
    <t xml:space="preserve">25.02.221 </t>
  </si>
  <si>
    <t xml:space="preserve">Porta de correr em alumínio com veneziana e vidro - cor branca
</t>
  </si>
  <si>
    <t>REVESTIMENTOS</t>
  </si>
  <si>
    <t>17.02.020</t>
  </si>
  <si>
    <t>Chapisco</t>
  </si>
  <si>
    <t>33.10.050</t>
  </si>
  <si>
    <t>18.08.110</t>
  </si>
  <si>
    <t>Revestimento em porcelanato técnico antiderrapante para área externa, grupo de absorção BIa, assentado com argamassa colante industrializada, rejuntado</t>
  </si>
  <si>
    <t>18.08.120</t>
  </si>
  <si>
    <t xml:space="preserve">Rodapé em porcelanato técnico antiderrapante para área interna, grupo de absorção BIa, assentado com argamassa colante industrializada, rejuntado </t>
  </si>
  <si>
    <t>33.03.760</t>
  </si>
  <si>
    <t>Hidrorepelente incolor para fachada à base de silano‐siloxano
oligomérico disperso em água</t>
  </si>
  <si>
    <t>33.06.020</t>
  </si>
  <si>
    <t>Acrílico para quadras e pisos cimentados</t>
  </si>
  <si>
    <t>INSTALAÇÃO ELÉTRICA DO MONUMENTO</t>
  </si>
  <si>
    <t xml:space="preserve"> 37.03.200  </t>
  </si>
  <si>
    <t>Quadro de distribuição universal de embutir, para disjuntores 16 DIN / 12 Bolt‐on ‐ 150 A ‐ sem componentes</t>
  </si>
  <si>
    <t>UNID</t>
  </si>
  <si>
    <t>Disjuntor série universal, em caixa moldada, térmico e magnético fixos, bipolar
480 V, corrente de 60 A até 100 A</t>
  </si>
  <si>
    <t>37.13.690</t>
  </si>
  <si>
    <t>Disjuntor termomagnético, bipolar 220/380 V, corrente de 10 A até 50 A</t>
  </si>
  <si>
    <t>37.13.630</t>
  </si>
  <si>
    <t>39.21.010</t>
  </si>
  <si>
    <t>Cabo de cobre flexível de 1,5 mm², isolamento 0,6/1kV - isolação HEPR 90°C - ILUMINAÇÃO</t>
  </si>
  <si>
    <t>Cabo de cobre flexível de 2,5 mm², isolamento 0,6/1kV - isolação HEPR 90°C - TOMADAS</t>
  </si>
  <si>
    <t>39.21.020</t>
  </si>
  <si>
    <t>38.19.020</t>
  </si>
  <si>
    <t>Cabo de cobre flexível de 6 mm², isolamento 0,6/1kV ‐ isolação HEPR
90°C - PLATAFORMA</t>
  </si>
  <si>
    <t>Eletroduto de PVC corrugado flexível leve, diâmetro externo de 20 mm</t>
  </si>
  <si>
    <t>40.04.450</t>
  </si>
  <si>
    <t>Tomada 2P+T de 10 A ‐ 250 V, completa</t>
  </si>
  <si>
    <t xml:space="preserve">40.05.040 </t>
  </si>
  <si>
    <t>Interruptor com 2 teclas simples e placa</t>
  </si>
  <si>
    <t xml:space="preserve">41.02.551 </t>
  </si>
  <si>
    <t>Lâmpada LED tubular T8 com base G13, de 1850 até 2000 Im ‐ 18 a 20W</t>
  </si>
  <si>
    <t>Luminária LED retangular de sobrepor com difusor translúcido, 4000 K,
fluxo luminoso de 3690 a 4800 lm, potência de 35 W a 41 W</t>
  </si>
  <si>
    <t>41.31.040</t>
  </si>
  <si>
    <t>49.06.550</t>
  </si>
  <si>
    <t>Grelha com calha e cesto coletor para piso em aço inoxidável, largura
de 15 cm</t>
  </si>
  <si>
    <t>24.20.310</t>
  </si>
  <si>
    <t>Chapa perfurada em aço SAE 1020, furos redondos de diâmetro 25
mm, espessura 1/4´ ‐ inclusive soldagem</t>
  </si>
  <si>
    <t>34.01.010</t>
  </si>
  <si>
    <t>Terra vegetal orgânica comum</t>
  </si>
  <si>
    <t>34.02.080</t>
  </si>
  <si>
    <t>55.01.020</t>
  </si>
  <si>
    <t>Limpeza final da obra</t>
  </si>
  <si>
    <t>ART/RRT 28027230231783186</t>
  </si>
  <si>
    <t xml:space="preserve">CREA/CAU </t>
  </si>
  <si>
    <t>4.2</t>
  </si>
  <si>
    <t>ESTRUTURA</t>
  </si>
  <si>
    <t>Forma plana em compensado para estrutura aparente</t>
  </si>
  <si>
    <t>09.02.040</t>
  </si>
  <si>
    <t>CJ</t>
  </si>
  <si>
    <t>5.2.8</t>
  </si>
  <si>
    <t>5.3.7</t>
  </si>
  <si>
    <t>6.1</t>
  </si>
  <si>
    <t>6.2</t>
  </si>
  <si>
    <t>6.3</t>
  </si>
  <si>
    <t>6.4</t>
  </si>
  <si>
    <t>6.5</t>
  </si>
  <si>
    <t>6.6</t>
  </si>
  <si>
    <t>Plantio de grama São Carlos em placas (jardins e canteiros)</t>
  </si>
  <si>
    <t>38.13.020</t>
  </si>
  <si>
    <t>Eletroduto corrugado em polietileno de alta densidade, DN= 50 mm,
com acessórios</t>
  </si>
  <si>
    <t>09.02.140</t>
  </si>
  <si>
    <t>Forma plana em compensado para estrutura aparente com cimbramento tubular metálico</t>
  </si>
  <si>
    <t>30.14.010</t>
  </si>
  <si>
    <t>Elevador de uso restrito a pessoas com mobilidade reduzida com 02
paradas, capacidade de 225 kg ‐ uso interno em alvenaria</t>
  </si>
  <si>
    <t>Alvenaria de bloco de concreto de vedação de 19 x 19 x 39 cm ‐ classe
C</t>
  </si>
  <si>
    <t>Hidrorepelente incolor para fachada à base de silano‐siloxano oligomérico disperso em água</t>
  </si>
  <si>
    <t>11.01.321</t>
  </si>
  <si>
    <t>Concreto usinado, fck = 35 MPa ‐ para bombeamento</t>
  </si>
  <si>
    <t>Tinta acrílica em massa, inclusive preparo</t>
  </si>
  <si>
    <t>17.05.100</t>
  </si>
  <si>
    <t>Piso com requadro em concreto simples com controle de fck= 25 Mpa</t>
  </si>
  <si>
    <t>38.13.030</t>
  </si>
  <si>
    <t>Eletroduto corrugado em polietileno de alta densidade, DN= 75 mm,
com acessórios</t>
  </si>
  <si>
    <t xml:space="preserve">CAIXA ENTERRADA ELÉTRICA RETANGULAR, EM CONCRETO PRÉ-MOLDADO, FUNDO COM BRITA, DIMENSÕES INTERNAS: 0,3X0,3X0,3 M. AF_12/2020 </t>
  </si>
  <si>
    <t>38.13.010</t>
  </si>
  <si>
    <t>Eletroduto corrugado em polietileno de alta densidade, DN= 30 mm,
com acessórios</t>
  </si>
  <si>
    <t>Cabo de cobre flexível de 1,5 mm², isolamento 0,6/1kV ‐ isolação HEPR
90°C</t>
  </si>
  <si>
    <t xml:space="preserve">41.11.712
</t>
  </si>
  <si>
    <t>Luminária LED redonda de embutir para parede ou piso, área interna
ou externa, bivolt ‐ potência 6 W</t>
  </si>
  <si>
    <t>COMPOSIÇÃO 01</t>
  </si>
  <si>
    <t>GUARDA CORPO EM AÇO INOXIDÁVEL ESCOVADO, COM MONTANTES DE 2" DE DIÂMETRO</t>
  </si>
  <si>
    <t>GUARDA CORPO EM AÇO INOXIDÁVEL ESCOVADO COM MONTANTES DE 2" DE DIÂMETRO</t>
  </si>
  <si>
    <t xml:space="preserve"> SEM DESONERAÇÃO</t>
  </si>
  <si>
    <t>39.21.040</t>
  </si>
  <si>
    <t>3.6</t>
  </si>
  <si>
    <t>3.7</t>
  </si>
  <si>
    <t>3.8</t>
  </si>
  <si>
    <t>3.9</t>
  </si>
  <si>
    <t>3.10</t>
  </si>
  <si>
    <t>7.7</t>
  </si>
  <si>
    <t>7.8</t>
  </si>
  <si>
    <t>7.9</t>
  </si>
  <si>
    <t>7.10</t>
  </si>
  <si>
    <t>7.11</t>
  </si>
  <si>
    <t>7.12</t>
  </si>
  <si>
    <t>7.13</t>
  </si>
  <si>
    <t>8.1.1</t>
  </si>
  <si>
    <t>8.2.1</t>
  </si>
  <si>
    <t>8.2.2</t>
  </si>
  <si>
    <t>8.2.3</t>
  </si>
  <si>
    <t>8.2.4</t>
  </si>
  <si>
    <t>8.2.5</t>
  </si>
  <si>
    <t>8.2.6</t>
  </si>
  <si>
    <t>8.2.7</t>
  </si>
  <si>
    <t>8.2.8</t>
  </si>
  <si>
    <t>8.3.1</t>
  </si>
  <si>
    <t>8.3.2</t>
  </si>
  <si>
    <t>8.3.3</t>
  </si>
  <si>
    <t>8.3.4</t>
  </si>
  <si>
    <t>8.3.5</t>
  </si>
  <si>
    <t>8.3.6</t>
  </si>
  <si>
    <t>8.4.1</t>
  </si>
  <si>
    <t>8.4.2</t>
  </si>
  <si>
    <t>8.4.3</t>
  </si>
  <si>
    <t>8.5.1</t>
  </si>
  <si>
    <t>8.5.2</t>
  </si>
  <si>
    <t>8.5.3</t>
  </si>
  <si>
    <t>8.5.4</t>
  </si>
  <si>
    <t>8.5.5</t>
  </si>
  <si>
    <t>8.5.6</t>
  </si>
  <si>
    <t>8.5.7</t>
  </si>
  <si>
    <t>8.5.8</t>
  </si>
  <si>
    <t>8.6.1</t>
  </si>
  <si>
    <t>8.6.2</t>
  </si>
  <si>
    <t>8.6.3</t>
  </si>
  <si>
    <t>8.6.4</t>
  </si>
  <si>
    <t>8.6.5</t>
  </si>
  <si>
    <t>8.6.6</t>
  </si>
  <si>
    <t>8.6.7</t>
  </si>
  <si>
    <t>8.6.8</t>
  </si>
  <si>
    <t>8.6.9</t>
  </si>
  <si>
    <t>8.6.10</t>
  </si>
  <si>
    <t>8.6.11</t>
  </si>
  <si>
    <t>8.6.12</t>
  </si>
  <si>
    <t>5.1.6</t>
  </si>
  <si>
    <t>COMPOSIÇÃO 02</t>
  </si>
  <si>
    <t>70.02.013</t>
  </si>
  <si>
    <t>Sinalização horizontal em laminado elastoplástico retrorefletivo e
antiderrapante, para símbolos e letras</t>
  </si>
  <si>
    <t>32.16.050</t>
  </si>
  <si>
    <t>Impermeabilização em membrana à base de polímeros acrílicos, na cor
branca</t>
  </si>
  <si>
    <t>Sinalização horizontal em massa termoplástica à quente por aspersão,
espessura de 1,5 mm, para faixas</t>
  </si>
  <si>
    <t>70.02.014</t>
  </si>
  <si>
    <t>COMPOSIÇÃO 03</t>
  </si>
  <si>
    <t>Rampa de acessibilidade TIPO 1</t>
  </si>
  <si>
    <t>Rampa de acessibilidade TIPO 2</t>
  </si>
  <si>
    <t>5.1.7</t>
  </si>
  <si>
    <t>SERVIÇOS EXECUTADOS EXCLUSIVAMENTE COM RECURSOS DA PREFEITURA MUNICIPAL DE CARAGUATATUBA-SP</t>
  </si>
  <si>
    <t>11.1</t>
  </si>
  <si>
    <t>11.2</t>
  </si>
  <si>
    <t>11.3</t>
  </si>
  <si>
    <t>02.02.130</t>
  </si>
  <si>
    <t>Locação de container tipo escritório com 1 vaso sanitário, 1 lavatório e
1 ponto para chuveiro ‐ área mínima de 13,80 m²</t>
  </si>
  <si>
    <t>34.20.382</t>
  </si>
  <si>
    <t>Suporte para apoio de bicicletas em aço carbono 2", modelo U
invertido sem emendas, com acabamento em pintura eletrostática
para fixação chumbada/parafusada</t>
  </si>
  <si>
    <t>33.01.350</t>
  </si>
  <si>
    <t>Preparo de base para superfície metálica com fundo antioxidante</t>
  </si>
  <si>
    <t>33.11.050</t>
  </si>
  <si>
    <t>Esmalte à base água em superfície metálica, inclusive preparo</t>
  </si>
  <si>
    <t>61.01.800</t>
  </si>
  <si>
    <t>Fechamento em vidro laminado para caixa de elevador</t>
  </si>
  <si>
    <t>SUBTOTAL ITEM 11</t>
  </si>
  <si>
    <t>INSTALAÇÃO PROVISÓRIA</t>
  </si>
  <si>
    <t>MOVIMENTAÇÃO DE TERRA</t>
  </si>
  <si>
    <t>11.1.1</t>
  </si>
  <si>
    <t>11.2.1</t>
  </si>
  <si>
    <t>11.18.140</t>
  </si>
  <si>
    <t>Lastro e/ou fundação em rachão mecanizado</t>
  </si>
  <si>
    <t>FAROL</t>
  </si>
  <si>
    <t>11.3.1</t>
  </si>
  <si>
    <t>11.3.2</t>
  </si>
  <si>
    <t>11.3.3</t>
  </si>
  <si>
    <t>COBERTURA</t>
  </si>
  <si>
    <t>ELÉTRICA</t>
  </si>
  <si>
    <t>HIDRÁULICA</t>
  </si>
  <si>
    <t>11.3.4</t>
  </si>
  <si>
    <t>11.3.5</t>
  </si>
  <si>
    <t>ESQUADRIAS</t>
  </si>
  <si>
    <t>PINTURA E REVESTIMENTOS</t>
  </si>
  <si>
    <t>MOBILIÁRIO E ACABAMENTOS</t>
  </si>
  <si>
    <t>m²</t>
  </si>
  <si>
    <t>kg</t>
  </si>
  <si>
    <t>m³</t>
  </si>
  <si>
    <t>Anel pré‐moldado de concreto com diâmetro de 3,00 m</t>
  </si>
  <si>
    <t>m</t>
  </si>
  <si>
    <t>10.01.040</t>
  </si>
  <si>
    <t>Armadura em barra de aço CA‐50 (A ou B) fyk = 500 MPa</t>
  </si>
  <si>
    <t xml:space="preserve">kg </t>
  </si>
  <si>
    <t>10.01.060</t>
  </si>
  <si>
    <t>Armadura em barra de aço CA‐60 (A ou B) fyk = 600 MPa</t>
  </si>
  <si>
    <t>11.01.290</t>
  </si>
  <si>
    <t>Concreto usinado, fck = 25 MPa ‐ para bombeamento</t>
  </si>
  <si>
    <t>13.01.130</t>
  </si>
  <si>
    <t>Laje pré‐fabricada mista vigota treliçada/lajota cerâmica ‐ LT 12 (8+4) e capa com concreto de 25 MPa</t>
  </si>
  <si>
    <r>
      <rPr>
        <sz val="10"/>
        <color indexed="8"/>
        <rFont val="Calibri"/>
        <family val="2"/>
        <scheme val="minor"/>
      </rPr>
      <t>CDHU</t>
    </r>
    <r>
      <rPr>
        <b/>
        <sz val="10"/>
        <color indexed="8"/>
        <rFont val="Calibri"/>
        <family val="2"/>
        <scheme val="minor"/>
      </rPr>
      <t xml:space="preserve"> </t>
    </r>
  </si>
  <si>
    <t>11.3.6</t>
  </si>
  <si>
    <t>11.3.7</t>
  </si>
  <si>
    <t>02.05.060</t>
  </si>
  <si>
    <t>Montagem e desmontagem de andaime torre metálica com altura até 10 m</t>
  </si>
  <si>
    <t xml:space="preserve">13.01.190 </t>
  </si>
  <si>
    <t>Laje pré‐fabricada mista vigota treliçada/lajota cerâmica ‐ LT 24 (20+4) e capa com concreto de 25 Mpa</t>
  </si>
  <si>
    <t xml:space="preserve">08.02.050 </t>
  </si>
  <si>
    <t xml:space="preserve">Cimbramento tubular metálico </t>
  </si>
  <si>
    <t>m³mes</t>
  </si>
  <si>
    <t>49.15.100</t>
  </si>
  <si>
    <t>Revestimento em aço inoxidável AISI 304, liga 18,8, chapa 20, espessura de 1 mm, acabamento escovado com grana especial</t>
  </si>
  <si>
    <t>21.03.010</t>
  </si>
  <si>
    <t>M²</t>
  </si>
  <si>
    <t>33.10.060</t>
  </si>
  <si>
    <t>Epóxi em massa, inclusive preparo</t>
  </si>
  <si>
    <t>24.03.080</t>
  </si>
  <si>
    <t>Escada marinheiro com guarda corpo (em aço galvanizado)</t>
  </si>
  <si>
    <t>Escavação manual em solo de 1ª e 2ª categoria em vala ou cava até 1,5 m</t>
  </si>
  <si>
    <t>17.01.040</t>
  </si>
  <si>
    <t>Lastro de concreto impermeabilizado</t>
  </si>
  <si>
    <t>09.01.020</t>
  </si>
  <si>
    <t>11.01.160</t>
  </si>
  <si>
    <t>Concreto usinado, fck = 30 MPa</t>
  </si>
  <si>
    <t>11.16.040</t>
  </si>
  <si>
    <t>Lançamento e adensamento de concreto ou massa em fundação</t>
  </si>
  <si>
    <t>ESCADA MARINHEIRO E GUARDA CORPO</t>
  </si>
  <si>
    <t>11.18.220</t>
  </si>
  <si>
    <t>Enchimento de nichos com poliestireno expandido do tipo EPS‐5F</t>
  </si>
  <si>
    <t>39.26.060</t>
  </si>
  <si>
    <t>Cabo de cobre flexível de 16 mm², isolamento 0,6/1 kV ‐ isolação HEPR
90°C ‐ baixa emissão de fumaça e gases</t>
  </si>
  <si>
    <t>37.04.250</t>
  </si>
  <si>
    <t>Quadro de distribuição universal de sobrepor, para disjuntores 16 DIN
/ 12 Bolt‐on ‐ 150 A ‐ sem componentes</t>
  </si>
  <si>
    <t>39.26.020</t>
  </si>
  <si>
    <t>Cabo de cobre flexível de 2,5 mm², isolamento 0,6/1 kV ‐ isolação HEPR
90°C ‐ baixa emissão de fumaça e gases</t>
  </si>
  <si>
    <t>40.05.060</t>
  </si>
  <si>
    <t>Interruptor com 3 teclas simples e placa</t>
  </si>
  <si>
    <t>40.04.460</t>
  </si>
  <si>
    <t>Tomada 2P+T de 20 A ‐ 250 V, completa</t>
  </si>
  <si>
    <t>41.31.101</t>
  </si>
  <si>
    <t>Projetor LED retangular, potência de 30 W, fluxo luminoso de 2250 a
2400 lm, temperatura cor 6.500 K, bivolt</t>
  </si>
  <si>
    <t>45.01.020</t>
  </si>
  <si>
    <t>Entrada completa de água com abrigo e registro de gaveta, DN= 3/4´</t>
  </si>
  <si>
    <t>TUBO PEAD LISO PARA REDE DE ÁGUA OU ESGOTO, DIÂMETRO DE 32 MM, JUNTA SOLDADA (NÃO INCLUI A EXECUÇÃO DE SOLDA) - FORNECIMENTO E ASSENTAMENTO.AF_12/2021</t>
  </si>
  <si>
    <t>TUBO PEAD LISO PARA REDE DE ÁGUA OU ESGOTO, DIÂMETRO DE 20 MM, JUNTA SOLDADA (NÃO INCLUI A EXECUÇÃO DE SOLDA) - FORNECIMENTO E ASSENTAMENTO.AF_12/2021</t>
  </si>
  <si>
    <t>47.02.020</t>
  </si>
  <si>
    <t>Registro de gaveta em latão fundido cromado com canopla, DN= 3/4´ ‐
linha especial</t>
  </si>
  <si>
    <t>44.03.510</t>
  </si>
  <si>
    <t>Torneira de parede antivandalismo, DN= 3/4´</t>
  </si>
  <si>
    <t>25.02.300</t>
  </si>
  <si>
    <t>26.02.160</t>
  </si>
  <si>
    <t>Vidro temperado cinza ou bronze de 10 mm</t>
  </si>
  <si>
    <t xml:space="preserve">25.01.430 </t>
  </si>
  <si>
    <t>Caixilho em alumínio fixo, tipo fachada</t>
  </si>
  <si>
    <t>Porta de abrir em alumínio com pintura eletrostática, sob medida ‐ cor
branca</t>
  </si>
  <si>
    <t>17.03.040</t>
  </si>
  <si>
    <t>Cimentado desempenado e alisado (queimado)</t>
  </si>
  <si>
    <t>11.3.1.1</t>
  </si>
  <si>
    <t>11.3.1.2</t>
  </si>
  <si>
    <t>11.3.1.3</t>
  </si>
  <si>
    <t>11.3.1.4</t>
  </si>
  <si>
    <t>11.3.1.5</t>
  </si>
  <si>
    <t>11.3.1.6</t>
  </si>
  <si>
    <t>11.3.1.7</t>
  </si>
  <si>
    <t>11.3.2.1</t>
  </si>
  <si>
    <t>11.3.2.2</t>
  </si>
  <si>
    <t>11.3.2.3</t>
  </si>
  <si>
    <t>11.3.2.4</t>
  </si>
  <si>
    <t>11.3.2.5</t>
  </si>
  <si>
    <t>11.3.2.6</t>
  </si>
  <si>
    <t>11.3.2.7</t>
  </si>
  <si>
    <t>11.3.2.8</t>
  </si>
  <si>
    <t>11.3.2.9</t>
  </si>
  <si>
    <t>11.3.2.10</t>
  </si>
  <si>
    <t>11.3.2.11</t>
  </si>
  <si>
    <t>11.3.2.12</t>
  </si>
  <si>
    <t>11.3.2.13</t>
  </si>
  <si>
    <t>11.3.2.14</t>
  </si>
  <si>
    <t>14.10.111</t>
  </si>
  <si>
    <t>Alvenaria de bloco de concreto de vedação de 14 cm - classe C</t>
  </si>
  <si>
    <t>11.3.4.1</t>
  </si>
  <si>
    <t>11.3.4.2</t>
  </si>
  <si>
    <t>11.3.4.3</t>
  </si>
  <si>
    <t>11.3.3.1</t>
  </si>
  <si>
    <t>11.3.3.2</t>
  </si>
  <si>
    <t>11.3.3.3</t>
  </si>
  <si>
    <t>11.3.5.1</t>
  </si>
  <si>
    <t>11.3.5.2</t>
  </si>
  <si>
    <t>11.3.5.3</t>
  </si>
  <si>
    <t>11.3.5.4</t>
  </si>
  <si>
    <t>11.3.5.5</t>
  </si>
  <si>
    <t>11.3.5.6</t>
  </si>
  <si>
    <t>11.3.5.7</t>
  </si>
  <si>
    <t>11.3.5.8</t>
  </si>
  <si>
    <t>11.3.5.9</t>
  </si>
  <si>
    <t>11.3.6.1</t>
  </si>
  <si>
    <t>11.3.6.2</t>
  </si>
  <si>
    <t>11.3.6.3</t>
  </si>
  <si>
    <t>11.3.6.4</t>
  </si>
  <si>
    <t>11.3.6.5</t>
  </si>
  <si>
    <t>11.3.7.1</t>
  </si>
  <si>
    <t>11.3.7.2</t>
  </si>
  <si>
    <t>11.3.7.3</t>
  </si>
  <si>
    <t>11.3.7.4</t>
  </si>
  <si>
    <t>24.02.450</t>
  </si>
  <si>
    <t>Grade de proteção para caixilhos</t>
  </si>
  <si>
    <t>32.17.030</t>
  </si>
  <si>
    <t>Impermeabilização em argamassa polimérica para umidade e água de percolação</t>
  </si>
  <si>
    <t>41.12.050</t>
  </si>
  <si>
    <t>Projetor retangular fechado, com alojamento para reator, para lâmpada vapor metálico ou vapor de sódio de 150 W a 400 W</t>
  </si>
  <si>
    <t>17.04.040</t>
  </si>
  <si>
    <t>Revestimento em gesso liso desempenado sobre bloco</t>
  </si>
  <si>
    <t>11.3.3.4</t>
  </si>
  <si>
    <t>11.3.3.5</t>
  </si>
  <si>
    <t>11.3.5.10</t>
  </si>
  <si>
    <t>11.3.8</t>
  </si>
  <si>
    <t>11.3.8.1</t>
  </si>
  <si>
    <t>11.3.8.2</t>
  </si>
  <si>
    <t>11.3.8.3</t>
  </si>
  <si>
    <t>11.3.8.4</t>
  </si>
  <si>
    <t>11.3.8.5</t>
  </si>
  <si>
    <t>COMPOSIÇÃO</t>
  </si>
  <si>
    <t>01</t>
  </si>
  <si>
    <t>TOTAL ITEM 11</t>
  </si>
  <si>
    <t>COTAÇÃO 1</t>
  </si>
  <si>
    <t>MERCADO</t>
  </si>
  <si>
    <t>Chapas de aço inox 316 com corte a laser para execução de monumento</t>
  </si>
  <si>
    <t>TOTAL GERAL CONVENIADO</t>
  </si>
  <si>
    <t>SISTEMA DE PROTEÇÃO CONTRA DESCARGAS ATMOSFÉRICAS (SPDA)</t>
  </si>
  <si>
    <t>42.01.098</t>
  </si>
  <si>
    <t>38.01.060</t>
  </si>
  <si>
    <t>Captor tipo terminal aéreo, h= 600 mm, diâmetro de 3/8´ galvanizado a fogo</t>
  </si>
  <si>
    <t>Eletroduto de PVC rígido roscável de 1´ ‐ com acessórios</t>
  </si>
  <si>
    <t>42.05.200</t>
  </si>
  <si>
    <t>39.04.080</t>
  </si>
  <si>
    <t>42.05.310</t>
  </si>
  <si>
    <t>42.05.590</t>
  </si>
  <si>
    <t>Haste de aterramento de 5/8" x 2,4 m</t>
  </si>
  <si>
    <t>Cabo de cobre nu, têmpera mole, classe 2, de 50 mm²</t>
  </si>
  <si>
    <t>Caixa de inspeção do terra cilíndrica em PVC rígido, diâmetro de 300 mm ‐ h= 250 mm</t>
  </si>
  <si>
    <t>Terminal estanhado com 1 furo e 1 compressão ‐ 50 mm²s</t>
  </si>
  <si>
    <t>PAISAGISMO</t>
  </si>
  <si>
    <t>34.02.070</t>
  </si>
  <si>
    <t>Forração com Lírio Amarelo, mínimo 18 mudas / m² ‐ h= 0,50 m</t>
  </si>
  <si>
    <t>34.02.110</t>
  </si>
  <si>
    <t>Forração com clorofito, mínimo de 20 mudas / m² ‐ h= 0,15 m</t>
  </si>
  <si>
    <t>34.03.120</t>
  </si>
  <si>
    <t>Arbusto Moréia ‐ h= 0,50 m</t>
  </si>
  <si>
    <t>unid</t>
  </si>
  <si>
    <t>PLANTIO DE ARBUSTO OU CERCA VIVA. AF_05/2018</t>
  </si>
  <si>
    <t>PLANTIO DE FORRAÇÃO. AF_05/2018</t>
  </si>
  <si>
    <t>INSTALAÇÃO DE LIXEIRA METÁLICA DUPLA, CAPACIDADE DE 60 L, EM TUBO DE AÇO CARBONO E CESTOS EM CHAPA DE AÇO COM PINTURA ELETROSTÁTICA, SOBRE PISO DE CONCRETO EXISTENTE. AF_11/2021</t>
  </si>
  <si>
    <t>05.07.050</t>
  </si>
  <si>
    <t>Remoção de entulho de obra com caçamba metálica ‐ material
volumoso e misturado por alvenaria, terra, madeira, papel, plástico e
metal</t>
  </si>
  <si>
    <t>11.3.9</t>
  </si>
  <si>
    <t>11.3.9.1</t>
  </si>
  <si>
    <t>11.3.9.2</t>
  </si>
  <si>
    <t>11.3.9.3</t>
  </si>
  <si>
    <t>11.3.9.4</t>
  </si>
  <si>
    <t>11.3.9.5</t>
  </si>
  <si>
    <t>11.3.9.6</t>
  </si>
  <si>
    <t>11.3.10</t>
  </si>
  <si>
    <t>11.3.10.1</t>
  </si>
  <si>
    <t>11.3.10.2</t>
  </si>
  <si>
    <t>11.3.10.3</t>
  </si>
  <si>
    <t>11.3.10.4</t>
  </si>
  <si>
    <t>11.3.10.5</t>
  </si>
  <si>
    <t>11.3.10.6</t>
  </si>
  <si>
    <t>11.3.10.7</t>
  </si>
  <si>
    <t>11.3.10.8</t>
  </si>
  <si>
    <t>11.3.11</t>
  </si>
  <si>
    <t>11.3.11.1</t>
  </si>
  <si>
    <t>11.3.11.2</t>
  </si>
  <si>
    <t>11.3.11.3</t>
  </si>
  <si>
    <t>11.3.11.4</t>
  </si>
  <si>
    <t>11.3.11.5</t>
  </si>
  <si>
    <t>11.3.11.6</t>
  </si>
  <si>
    <t>11.3.10.9</t>
  </si>
  <si>
    <t>ANEXO II-A</t>
  </si>
  <si>
    <t>CP</t>
  </si>
  <si>
    <t xml:space="preserve">CDHU </t>
  </si>
  <si>
    <r>
      <t xml:space="preserve">Data: </t>
    </r>
    <r>
      <rPr>
        <b/>
        <sz val="11"/>
        <rFont val="Calibri"/>
        <family val="2"/>
        <scheme val="minor"/>
      </rPr>
      <t>04/07/2024</t>
    </r>
  </si>
  <si>
    <r>
      <t xml:space="preserve">Base do Boletim adotado </t>
    </r>
    <r>
      <rPr>
        <b/>
        <sz val="11"/>
        <rFont val="Calibri"/>
        <family val="2"/>
        <scheme val="minor"/>
      </rPr>
      <t>CDHU</t>
    </r>
    <r>
      <rPr>
        <sz val="11"/>
        <rFont val="Calibri"/>
        <family val="2"/>
        <scheme val="minor"/>
      </rPr>
      <t xml:space="preserve"> </t>
    </r>
    <r>
      <rPr>
        <b/>
        <sz val="11"/>
        <rFont val="Calibri"/>
        <family val="2"/>
        <scheme val="minor"/>
      </rPr>
      <t>nº 194; SINAPI 05/2024; SICRO 01/2024</t>
    </r>
  </si>
</sst>
</file>

<file path=xl/styles.xml><?xml version="1.0" encoding="utf-8"?>
<styleSheet xmlns="http://schemas.openxmlformats.org/spreadsheetml/2006/main">
  <numFmts count="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</numFmts>
  <fonts count="23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9.85"/>
      <color indexed="8"/>
      <name val="Times New Roman"/>
      <family val="1"/>
    </font>
    <font>
      <sz val="10"/>
      <name val="Arial"/>
      <family val="2"/>
    </font>
    <font>
      <sz val="10"/>
      <name val="MS Sans Serif"/>
      <family val="2"/>
    </font>
    <font>
      <sz val="11"/>
      <color theme="0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5"/>
      <color indexed="8"/>
      <name val="Calibri"/>
      <family val="2"/>
      <scheme val="minor"/>
    </font>
    <font>
      <sz val="15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9"/>
      <color indexed="8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43" fontId="1" fillId="0" borderId="0" applyFont="0" applyFill="0" applyBorder="0" applyAlignment="0" applyProtection="0"/>
    <xf numFmtId="0" fontId="1" fillId="0" borderId="0"/>
    <xf numFmtId="0" fontId="3" fillId="0" borderId="0" applyNumberFormat="0" applyFill="0" applyBorder="0" applyProtection="0">
      <alignment vertical="center"/>
    </xf>
    <xf numFmtId="0" fontId="2" fillId="0" borderId="0"/>
    <xf numFmtId="0" fontId="2" fillId="0" borderId="0"/>
    <xf numFmtId="164" fontId="4" fillId="0" borderId="0" applyFont="0" applyFill="0" applyBorder="0" applyAlignment="0" applyProtection="0"/>
    <xf numFmtId="0" fontId="5" fillId="0" borderId="0"/>
    <xf numFmtId="0" fontId="2" fillId="0" borderId="0"/>
    <xf numFmtId="44" fontId="15" fillId="0" borderId="0" applyFont="0" applyFill="0" applyBorder="0" applyAlignment="0" applyProtection="0"/>
    <xf numFmtId="43" fontId="15" fillId="0" borderId="0" applyFont="0" applyFill="0" applyBorder="0" applyAlignment="0" applyProtection="0"/>
  </cellStyleXfs>
  <cellXfs count="229">
    <xf numFmtId="0" fontId="0" fillId="0" borderId="0" xfId="0"/>
    <xf numFmtId="0" fontId="0" fillId="0" borderId="0" xfId="0" applyAlignment="1">
      <alignment wrapText="1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0" borderId="1" xfId="0" applyBorder="1"/>
    <xf numFmtId="0" fontId="0" fillId="4" borderId="1" xfId="0" applyFill="1" applyBorder="1"/>
    <xf numFmtId="0" fontId="7" fillId="2" borderId="1" xfId="0" applyFont="1" applyFill="1" applyBorder="1"/>
    <xf numFmtId="0" fontId="7" fillId="3" borderId="1" xfId="0" applyFont="1" applyFill="1" applyBorder="1" applyAlignment="1">
      <alignment horizontal="center" vertical="center" wrapText="1"/>
    </xf>
    <xf numFmtId="0" fontId="9" fillId="0" borderId="1" xfId="0" applyFont="1" applyBorder="1"/>
    <xf numFmtId="49" fontId="11" fillId="5" borderId="0" xfId="0" applyNumberFormat="1" applyFont="1" applyFill="1"/>
    <xf numFmtId="0" fontId="6" fillId="5" borderId="0" xfId="0" applyFont="1" applyFill="1"/>
    <xf numFmtId="49" fontId="7" fillId="0" borderId="0" xfId="0" applyNumberFormat="1" applyFont="1"/>
    <xf numFmtId="0" fontId="7" fillId="0" borderId="0" xfId="0" applyFont="1"/>
    <xf numFmtId="0" fontId="13" fillId="0" borderId="0" xfId="0" applyFont="1"/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0" fillId="6" borderId="5" xfId="0" applyFill="1" applyBorder="1"/>
    <xf numFmtId="0" fontId="0" fillId="0" borderId="6" xfId="0" applyBorder="1"/>
    <xf numFmtId="0" fontId="0" fillId="0" borderId="7" xfId="0" applyBorder="1"/>
    <xf numFmtId="0" fontId="7" fillId="0" borderId="0" xfId="0" applyFont="1" applyAlignment="1"/>
    <xf numFmtId="2" fontId="0" fillId="0" borderId="0" xfId="0" applyNumberFormat="1"/>
    <xf numFmtId="0" fontId="9" fillId="0" borderId="1" xfId="0" applyFont="1" applyBorder="1" applyAlignment="1">
      <alignment vertical="top" wrapText="1"/>
    </xf>
    <xf numFmtId="0" fontId="9" fillId="0" borderId="1" xfId="0" applyFont="1" applyBorder="1" applyAlignment="1">
      <alignment wrapText="1"/>
    </xf>
    <xf numFmtId="0" fontId="0" fillId="2" borderId="1" xfId="0" applyFill="1" applyBorder="1" applyAlignment="1">
      <alignment horizontal="left"/>
    </xf>
    <xf numFmtId="0" fontId="7" fillId="2" borderId="1" xfId="0" applyFont="1" applyFill="1" applyBorder="1" applyAlignment="1">
      <alignment horizontal="left"/>
    </xf>
    <xf numFmtId="44" fontId="0" fillId="2" borderId="1" xfId="10" applyFont="1" applyFill="1" applyBorder="1"/>
    <xf numFmtId="44" fontId="0" fillId="4" borderId="1" xfId="0" applyNumberFormat="1" applyFill="1" applyBorder="1"/>
    <xf numFmtId="44" fontId="0" fillId="0" borderId="1" xfId="10" applyFont="1" applyBorder="1"/>
    <xf numFmtId="44" fontId="0" fillId="4" borderId="1" xfId="10" applyFont="1" applyFill="1" applyBorder="1"/>
    <xf numFmtId="44" fontId="7" fillId="2" borderId="3" xfId="10" applyFont="1" applyFill="1" applyBorder="1" applyAlignment="1">
      <alignment wrapText="1"/>
    </xf>
    <xf numFmtId="44" fontId="0" fillId="2" borderId="1" xfId="10" applyFont="1" applyFill="1" applyBorder="1" applyAlignment="1">
      <alignment horizontal="center"/>
    </xf>
    <xf numFmtId="2" fontId="9" fillId="0" borderId="1" xfId="0" applyNumberFormat="1" applyFont="1" applyBorder="1" applyAlignment="1">
      <alignment vertical="center" wrapText="1"/>
    </xf>
    <xf numFmtId="0" fontId="16" fillId="0" borderId="1" xfId="0" applyFont="1" applyBorder="1" applyAlignment="1">
      <alignment vertical="center" wrapText="1"/>
    </xf>
    <xf numFmtId="0" fontId="16" fillId="7" borderId="1" xfId="0" applyFont="1" applyFill="1" applyBorder="1" applyAlignment="1">
      <alignment vertical="center" wrapText="1"/>
    </xf>
    <xf numFmtId="0" fontId="13" fillId="7" borderId="0" xfId="0" applyFont="1" applyFill="1"/>
    <xf numFmtId="0" fontId="9" fillId="0" borderId="1" xfId="0" applyFont="1" applyBorder="1" applyAlignment="1">
      <alignment horizontal="center" vertical="center"/>
    </xf>
    <xf numFmtId="43" fontId="9" fillId="0" borderId="1" xfId="11" applyFont="1" applyBorder="1" applyAlignment="1">
      <alignment vertical="center"/>
    </xf>
    <xf numFmtId="2" fontId="9" fillId="0" borderId="1" xfId="0" applyNumberFormat="1" applyFont="1" applyBorder="1" applyAlignment="1">
      <alignment vertical="center"/>
    </xf>
    <xf numFmtId="0" fontId="9" fillId="0" borderId="0" xfId="0" applyFont="1"/>
    <xf numFmtId="0" fontId="9" fillId="0" borderId="1" xfId="0" applyFont="1" applyBorder="1" applyAlignment="1">
      <alignment horizontal="center"/>
    </xf>
    <xf numFmtId="43" fontId="9" fillId="0" borderId="1" xfId="11" applyFont="1" applyBorder="1"/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16" fillId="7" borderId="1" xfId="0" applyFont="1" applyFill="1" applyBorder="1" applyAlignment="1">
      <alignment horizontal="center" vertical="center"/>
    </xf>
    <xf numFmtId="0" fontId="16" fillId="7" borderId="1" xfId="0" applyFont="1" applyFill="1" applyBorder="1" applyAlignment="1">
      <alignment vertical="center"/>
    </xf>
    <xf numFmtId="2" fontId="16" fillId="7" borderId="1" xfId="0" applyNumberFormat="1" applyFont="1" applyFill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2" fontId="9" fillId="0" borderId="1" xfId="0" applyNumberFormat="1" applyFont="1" applyBorder="1"/>
    <xf numFmtId="0" fontId="9" fillId="0" borderId="1" xfId="0" applyFont="1" applyBorder="1" applyAlignment="1">
      <alignment horizontal="left"/>
    </xf>
    <xf numFmtId="0" fontId="7" fillId="2" borderId="1" xfId="0" applyFont="1" applyFill="1" applyBorder="1" applyAlignment="1">
      <alignment horizontal="center"/>
    </xf>
    <xf numFmtId="0" fontId="16" fillId="7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7" fillId="2" borderId="1" xfId="0" applyFon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44" fontId="0" fillId="2" borderId="1" xfId="10" applyFont="1" applyFill="1" applyBorder="1" applyAlignment="1">
      <alignment vertical="center"/>
    </xf>
    <xf numFmtId="0" fontId="0" fillId="0" borderId="0" xfId="0" applyAlignment="1">
      <alignment vertical="center"/>
    </xf>
    <xf numFmtId="0" fontId="17" fillId="7" borderId="1" xfId="0" applyFont="1" applyFill="1" applyBorder="1" applyAlignment="1">
      <alignment horizontal="center"/>
    </xf>
    <xf numFmtId="0" fontId="17" fillId="7" borderId="1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43" fontId="9" fillId="0" borderId="11" xfId="11" applyFont="1" applyBorder="1" applyAlignment="1">
      <alignment vertical="center"/>
    </xf>
    <xf numFmtId="44" fontId="0" fillId="4" borderId="11" xfId="0" applyNumberFormat="1" applyFill="1" applyBorder="1"/>
    <xf numFmtId="0" fontId="7" fillId="2" borderId="4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6" fillId="7" borderId="1" xfId="0" applyFont="1" applyFill="1" applyBorder="1" applyAlignment="1">
      <alignment horizontal="center" vertical="center" wrapText="1"/>
    </xf>
    <xf numFmtId="0" fontId="16" fillId="7" borderId="1" xfId="0" applyFont="1" applyFill="1" applyBorder="1" applyAlignment="1">
      <alignment horizontal="left" vertical="center" wrapText="1"/>
    </xf>
    <xf numFmtId="0" fontId="9" fillId="7" borderId="1" xfId="0" applyFont="1" applyFill="1" applyBorder="1" applyAlignment="1">
      <alignment horizontal="center" vertical="center"/>
    </xf>
    <xf numFmtId="0" fontId="19" fillId="7" borderId="1" xfId="0" applyFont="1" applyFill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vertical="top" wrapText="1"/>
    </xf>
    <xf numFmtId="0" fontId="9" fillId="2" borderId="9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2" fontId="9" fillId="2" borderId="0" xfId="0" applyNumberFormat="1" applyFont="1" applyFill="1" applyBorder="1" applyAlignment="1">
      <alignment horizontal="center" vertical="center"/>
    </xf>
    <xf numFmtId="0" fontId="16" fillId="2" borderId="13" xfId="0" applyFont="1" applyFill="1" applyBorder="1" applyAlignment="1">
      <alignment horizontal="left" vertical="center" wrapText="1"/>
    </xf>
    <xf numFmtId="2" fontId="9" fillId="0" borderId="1" xfId="0" applyNumberFormat="1" applyFont="1" applyBorder="1" applyAlignment="1">
      <alignment horizontal="right" vertical="center"/>
    </xf>
    <xf numFmtId="0" fontId="9" fillId="0" borderId="1" xfId="0" applyFont="1" applyBorder="1" applyAlignment="1">
      <alignment horizontal="right" vertical="center"/>
    </xf>
    <xf numFmtId="0" fontId="19" fillId="2" borderId="1" xfId="0" applyFont="1" applyFill="1" applyBorder="1" applyAlignment="1">
      <alignment horizontal="left" vertical="center"/>
    </xf>
    <xf numFmtId="0" fontId="9" fillId="0" borderId="8" xfId="0" applyFont="1" applyFill="1" applyBorder="1" applyAlignment="1">
      <alignment vertical="top" wrapText="1"/>
    </xf>
    <xf numFmtId="0" fontId="9" fillId="0" borderId="13" xfId="0" applyFont="1" applyBorder="1" applyAlignment="1">
      <alignment horizontal="center"/>
    </xf>
    <xf numFmtId="43" fontId="9" fillId="0" borderId="10" xfId="11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43" fontId="9" fillId="0" borderId="1" xfId="11" applyFont="1" applyBorder="1" applyAlignment="1">
      <alignment horizontal="center" vertical="center"/>
    </xf>
    <xf numFmtId="43" fontId="9" fillId="0" borderId="1" xfId="11" applyFont="1" applyBorder="1" applyAlignment="1">
      <alignment horizontal="center" vertical="center" wrapText="1"/>
    </xf>
    <xf numFmtId="43" fontId="7" fillId="2" borderId="10" xfId="0" applyNumberFormat="1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vertical="center"/>
    </xf>
    <xf numFmtId="0" fontId="19" fillId="2" borderId="4" xfId="0" applyFont="1" applyFill="1" applyBorder="1" applyAlignment="1">
      <alignment vertical="center"/>
    </xf>
    <xf numFmtId="43" fontId="19" fillId="2" borderId="10" xfId="0" applyNumberFormat="1" applyFont="1" applyFill="1" applyBorder="1" applyAlignment="1">
      <alignment vertical="center"/>
    </xf>
    <xf numFmtId="43" fontId="19" fillId="2" borderId="0" xfId="11" applyFont="1" applyFill="1" applyBorder="1" applyAlignment="1">
      <alignment vertical="center"/>
    </xf>
    <xf numFmtId="43" fontId="19" fillId="2" borderId="3" xfId="0" applyNumberFormat="1" applyFont="1" applyFill="1" applyBorder="1" applyAlignment="1">
      <alignment vertical="center"/>
    </xf>
    <xf numFmtId="43" fontId="7" fillId="2" borderId="2" xfId="0" applyNumberFormat="1" applyFont="1" applyFill="1" applyBorder="1" applyAlignment="1">
      <alignment vertical="center"/>
    </xf>
    <xf numFmtId="0" fontId="7" fillId="2" borderId="4" xfId="0" applyFont="1" applyFill="1" applyBorder="1" applyAlignment="1">
      <alignment vertical="center"/>
    </xf>
    <xf numFmtId="43" fontId="7" fillId="2" borderId="10" xfId="0" applyNumberFormat="1" applyFont="1" applyFill="1" applyBorder="1" applyAlignment="1">
      <alignment vertical="center"/>
    </xf>
    <xf numFmtId="0" fontId="9" fillId="0" borderId="12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43" fontId="7" fillId="2" borderId="3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right"/>
    </xf>
    <xf numFmtId="43" fontId="0" fillId="0" borderId="0" xfId="11" applyFont="1"/>
    <xf numFmtId="43" fontId="7" fillId="3" borderId="1" xfId="11" applyFont="1" applyFill="1" applyBorder="1" applyAlignment="1">
      <alignment horizontal="center" vertical="center" wrapText="1"/>
    </xf>
    <xf numFmtId="43" fontId="0" fillId="2" borderId="1" xfId="11" applyFont="1" applyFill="1" applyBorder="1"/>
    <xf numFmtId="43" fontId="9" fillId="0" borderId="1" xfId="11" applyFont="1" applyFill="1" applyBorder="1" applyAlignment="1">
      <alignment vertical="center"/>
    </xf>
    <xf numFmtId="43" fontId="9" fillId="0" borderId="0" xfId="11" applyFont="1" applyFill="1" applyAlignment="1">
      <alignment vertical="center"/>
    </xf>
    <xf numFmtId="43" fontId="16" fillId="0" borderId="1" xfId="11" applyFont="1" applyBorder="1" applyAlignment="1">
      <alignment vertical="center"/>
    </xf>
    <xf numFmtId="43" fontId="9" fillId="0" borderId="0" xfId="11" applyFont="1"/>
    <xf numFmtId="43" fontId="0" fillId="2" borderId="0" xfId="11" applyFont="1" applyFill="1" applyBorder="1"/>
    <xf numFmtId="43" fontId="16" fillId="7" borderId="1" xfId="11" applyFont="1" applyFill="1" applyBorder="1" applyAlignment="1">
      <alignment vertical="center"/>
    </xf>
    <xf numFmtId="43" fontId="0" fillId="2" borderId="1" xfId="11" applyFont="1" applyFill="1" applyBorder="1" applyAlignment="1">
      <alignment vertical="center"/>
    </xf>
    <xf numFmtId="43" fontId="0" fillId="2" borderId="1" xfId="11" applyFont="1" applyFill="1" applyBorder="1" applyAlignment="1">
      <alignment horizontal="center"/>
    </xf>
    <xf numFmtId="43" fontId="9" fillId="0" borderId="1" xfId="11" applyFont="1" applyBorder="1" applyAlignment="1">
      <alignment vertical="center" wrapText="1"/>
    </xf>
    <xf numFmtId="43" fontId="16" fillId="0" borderId="1" xfId="11" applyFont="1" applyFill="1" applyBorder="1" applyAlignment="1">
      <alignment vertical="center"/>
    </xf>
    <xf numFmtId="43" fontId="0" fillId="4" borderId="1" xfId="11" applyFont="1" applyFill="1" applyBorder="1"/>
    <xf numFmtId="43" fontId="0" fillId="0" borderId="1" xfId="11" applyFont="1" applyBorder="1"/>
    <xf numFmtId="43" fontId="7" fillId="2" borderId="4" xfId="11" applyFont="1" applyFill="1" applyBorder="1" applyAlignment="1">
      <alignment horizontal="center" vertical="center" wrapText="1"/>
    </xf>
    <xf numFmtId="43" fontId="7" fillId="2" borderId="4" xfId="11" applyFont="1" applyFill="1" applyBorder="1" applyAlignment="1">
      <alignment vertical="center"/>
    </xf>
    <xf numFmtId="43" fontId="9" fillId="0" borderId="1" xfId="11" applyFont="1" applyBorder="1" applyAlignment="1">
      <alignment horizontal="right" vertical="center"/>
    </xf>
    <xf numFmtId="43" fontId="9" fillId="0" borderId="0" xfId="11" applyFont="1" applyAlignment="1">
      <alignment vertical="center"/>
    </xf>
    <xf numFmtId="43" fontId="19" fillId="2" borderId="4" xfId="11" applyFont="1" applyFill="1" applyBorder="1" applyAlignment="1">
      <alignment vertical="center"/>
    </xf>
    <xf numFmtId="43" fontId="9" fillId="2" borderId="0" xfId="11" applyFont="1" applyFill="1" applyBorder="1" applyAlignment="1">
      <alignment vertical="center"/>
    </xf>
    <xf numFmtId="43" fontId="7" fillId="2" borderId="4" xfId="11" applyFont="1" applyFill="1" applyBorder="1" applyAlignment="1">
      <alignment horizontal="center" vertical="center"/>
    </xf>
    <xf numFmtId="43" fontId="7" fillId="0" borderId="0" xfId="11" applyFont="1" applyAlignment="1"/>
    <xf numFmtId="43" fontId="6" fillId="5" borderId="0" xfId="11" applyFont="1" applyFill="1"/>
    <xf numFmtId="0" fontId="16" fillId="6" borderId="1" xfId="0" applyFont="1" applyFill="1" applyBorder="1" applyAlignment="1">
      <alignment horizontal="center" vertical="center"/>
    </xf>
    <xf numFmtId="0" fontId="17" fillId="6" borderId="1" xfId="0" applyFont="1" applyFill="1" applyBorder="1" applyAlignment="1">
      <alignment horizontal="center"/>
    </xf>
    <xf numFmtId="0" fontId="16" fillId="6" borderId="1" xfId="0" applyFont="1" applyFill="1" applyBorder="1" applyAlignment="1">
      <alignment vertical="center" wrapText="1"/>
    </xf>
    <xf numFmtId="0" fontId="9" fillId="6" borderId="1" xfId="0" applyFont="1" applyFill="1" applyBorder="1"/>
    <xf numFmtId="2" fontId="9" fillId="6" borderId="1" xfId="0" applyNumberFormat="1" applyFont="1" applyFill="1" applyBorder="1" applyAlignment="1">
      <alignment vertical="center"/>
    </xf>
    <xf numFmtId="43" fontId="9" fillId="6" borderId="1" xfId="11" applyFont="1" applyFill="1" applyBorder="1" applyAlignment="1">
      <alignment vertical="center"/>
    </xf>
    <xf numFmtId="0" fontId="9" fillId="6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 wrapText="1"/>
    </xf>
    <xf numFmtId="0" fontId="9" fillId="6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vertical="center" wrapText="1"/>
    </xf>
    <xf numFmtId="44" fontId="0" fillId="0" borderId="0" xfId="0" applyNumberFormat="1"/>
    <xf numFmtId="0" fontId="0" fillId="0" borderId="0" xfId="0" applyAlignment="1">
      <alignment horizontal="right"/>
    </xf>
    <xf numFmtId="0" fontId="9" fillId="6" borderId="1" xfId="0" applyFont="1" applyFill="1" applyBorder="1" applyAlignment="1">
      <alignment wrapText="1"/>
    </xf>
    <xf numFmtId="0" fontId="9" fillId="0" borderId="9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16" fillId="6" borderId="9" xfId="0" applyFont="1" applyFill="1" applyBorder="1" applyAlignment="1">
      <alignment horizontal="center"/>
    </xf>
    <xf numFmtId="0" fontId="9" fillId="0" borderId="13" xfId="0" applyFont="1" applyBorder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9" fillId="0" borderId="4" xfId="0" applyFont="1" applyBorder="1" applyAlignment="1">
      <alignment vertical="top" wrapText="1"/>
    </xf>
    <xf numFmtId="0" fontId="13" fillId="0" borderId="1" xfId="0" applyFont="1" applyFill="1" applyBorder="1" applyAlignment="1">
      <alignment horizontal="left" vertical="center" wrapText="1"/>
    </xf>
    <xf numFmtId="43" fontId="9" fillId="0" borderId="11" xfId="11" applyFont="1" applyBorder="1"/>
    <xf numFmtId="43" fontId="9" fillId="0" borderId="11" xfId="11" applyFont="1" applyBorder="1" applyAlignment="1">
      <alignment horizontal="center" vertical="center"/>
    </xf>
    <xf numFmtId="43" fontId="9" fillId="6" borderId="11" xfId="11" applyFont="1" applyFill="1" applyBorder="1"/>
    <xf numFmtId="0" fontId="19" fillId="0" borderId="1" xfId="0" applyFont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vertical="center" wrapText="1"/>
    </xf>
    <xf numFmtId="0" fontId="19" fillId="0" borderId="1" xfId="0" applyFont="1" applyFill="1" applyBorder="1" applyAlignment="1">
      <alignment vertical="center"/>
    </xf>
    <xf numFmtId="2" fontId="19" fillId="0" borderId="1" xfId="0" applyNumberFormat="1" applyFont="1" applyBorder="1" applyAlignment="1">
      <alignment vertical="center"/>
    </xf>
    <xf numFmtId="43" fontId="19" fillId="0" borderId="1" xfId="11" applyFont="1" applyBorder="1" applyAlignment="1">
      <alignment vertical="center"/>
    </xf>
    <xf numFmtId="43" fontId="19" fillId="0" borderId="1" xfId="11" applyFont="1" applyBorder="1"/>
    <xf numFmtId="0" fontId="19" fillId="0" borderId="1" xfId="0" applyFont="1" applyBorder="1" applyAlignment="1">
      <alignment vertical="center"/>
    </xf>
    <xf numFmtId="0" fontId="14" fillId="7" borderId="1" xfId="0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left" vertical="center" wrapText="1"/>
    </xf>
    <xf numFmtId="2" fontId="19" fillId="0" borderId="1" xfId="0" applyNumberFormat="1" applyFont="1" applyBorder="1" applyAlignment="1">
      <alignment horizontal="right" vertical="center"/>
    </xf>
    <xf numFmtId="0" fontId="19" fillId="0" borderId="1" xfId="0" applyFont="1" applyBorder="1" applyAlignment="1">
      <alignment vertical="top" wrapText="1"/>
    </xf>
    <xf numFmtId="43" fontId="19" fillId="0" borderId="1" xfId="11" applyFont="1" applyBorder="1" applyAlignment="1">
      <alignment vertical="center" wrapText="1"/>
    </xf>
    <xf numFmtId="43" fontId="19" fillId="0" borderId="1" xfId="11" applyFont="1" applyBorder="1" applyAlignment="1">
      <alignment horizontal="right" vertical="center"/>
    </xf>
    <xf numFmtId="2" fontId="19" fillId="0" borderId="1" xfId="0" applyNumberFormat="1" applyFont="1" applyBorder="1" applyAlignment="1">
      <alignment vertical="center" wrapText="1"/>
    </xf>
    <xf numFmtId="0" fontId="19" fillId="0" borderId="1" xfId="0" applyFont="1" applyBorder="1" applyAlignment="1">
      <alignment horizontal="center"/>
    </xf>
    <xf numFmtId="0" fontId="19" fillId="0" borderId="1" xfId="0" applyFont="1" applyBorder="1"/>
    <xf numFmtId="0" fontId="19" fillId="0" borderId="9" xfId="0" applyFont="1" applyBorder="1" applyAlignment="1">
      <alignment horizontal="center" vertical="center"/>
    </xf>
    <xf numFmtId="43" fontId="19" fillId="0" borderId="11" xfId="11" applyFont="1" applyBorder="1" applyAlignment="1">
      <alignment vertical="center"/>
    </xf>
    <xf numFmtId="0" fontId="19" fillId="0" borderId="9" xfId="0" applyFont="1" applyBorder="1" applyAlignment="1">
      <alignment horizontal="center"/>
    </xf>
    <xf numFmtId="0" fontId="19" fillId="0" borderId="1" xfId="0" applyFont="1" applyBorder="1" applyAlignment="1">
      <alignment horizontal="center" wrapText="1"/>
    </xf>
    <xf numFmtId="0" fontId="19" fillId="0" borderId="1" xfId="0" applyFont="1" applyBorder="1" applyAlignment="1">
      <alignment wrapText="1"/>
    </xf>
    <xf numFmtId="43" fontId="19" fillId="0" borderId="11" xfId="11" applyFont="1" applyBorder="1"/>
    <xf numFmtId="2" fontId="19" fillId="0" borderId="1" xfId="0" applyNumberFormat="1" applyFont="1" applyBorder="1"/>
    <xf numFmtId="0" fontId="19" fillId="6" borderId="1" xfId="0" applyFont="1" applyFill="1" applyBorder="1" applyAlignment="1">
      <alignment horizontal="center" vertical="center"/>
    </xf>
    <xf numFmtId="49" fontId="20" fillId="6" borderId="1" xfId="0" applyNumberFormat="1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vertical="top" wrapText="1"/>
    </xf>
    <xf numFmtId="0" fontId="19" fillId="6" borderId="1" xfId="0" applyFont="1" applyFill="1" applyBorder="1" applyAlignment="1">
      <alignment vertical="center" wrapText="1"/>
    </xf>
    <xf numFmtId="43" fontId="19" fillId="6" borderId="1" xfId="11" applyFont="1" applyFill="1" applyBorder="1" applyAlignment="1">
      <alignment vertical="center" wrapText="1"/>
    </xf>
    <xf numFmtId="43" fontId="19" fillId="6" borderId="1" xfId="11" applyFont="1" applyFill="1" applyBorder="1" applyAlignment="1">
      <alignment vertical="center"/>
    </xf>
    <xf numFmtId="0" fontId="9" fillId="0" borderId="12" xfId="0" applyFont="1" applyFill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9" fillId="0" borderId="0" xfId="0" applyFont="1" applyAlignment="1">
      <alignment vertical="top" wrapText="1"/>
    </xf>
    <xf numFmtId="43" fontId="19" fillId="0" borderId="1" xfId="11" applyFont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center" vertical="center"/>
    </xf>
    <xf numFmtId="0" fontId="9" fillId="6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8" xfId="0" applyFont="1" applyBorder="1" applyAlignment="1">
      <alignment vertical="top" wrapText="1"/>
    </xf>
    <xf numFmtId="0" fontId="19" fillId="0" borderId="8" xfId="0" applyFont="1" applyBorder="1" applyAlignment="1">
      <alignment vertical="center"/>
    </xf>
    <xf numFmtId="43" fontId="19" fillId="0" borderId="10" xfId="11" applyFont="1" applyBorder="1"/>
    <xf numFmtId="43" fontId="0" fillId="0" borderId="0" xfId="0" applyNumberFormat="1"/>
    <xf numFmtId="0" fontId="21" fillId="0" borderId="1" xfId="0" applyFont="1" applyBorder="1" applyAlignment="1">
      <alignment vertical="center" wrapText="1"/>
    </xf>
    <xf numFmtId="0" fontId="21" fillId="7" borderId="1" xfId="0" applyFont="1" applyFill="1" applyBorder="1" applyAlignment="1">
      <alignment horizontal="left" vertical="center" wrapText="1"/>
    </xf>
    <xf numFmtId="0" fontId="22" fillId="7" borderId="1" xfId="0" applyFont="1" applyFill="1" applyBorder="1" applyAlignment="1">
      <alignment horizontal="left" vertical="center" wrapText="1"/>
    </xf>
    <xf numFmtId="0" fontId="9" fillId="7" borderId="9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wrapText="1"/>
    </xf>
    <xf numFmtId="0" fontId="9" fillId="7" borderId="1" xfId="0" applyFont="1" applyFill="1" applyBorder="1" applyAlignment="1">
      <alignment vertical="center" wrapText="1"/>
    </xf>
    <xf numFmtId="2" fontId="9" fillId="7" borderId="1" xfId="0" applyNumberFormat="1" applyFont="1" applyFill="1" applyBorder="1" applyAlignment="1">
      <alignment vertical="center"/>
    </xf>
    <xf numFmtId="43" fontId="9" fillId="7" borderId="1" xfId="11" applyFont="1" applyFill="1" applyBorder="1" applyAlignment="1">
      <alignment vertical="center"/>
    </xf>
    <xf numFmtId="43" fontId="9" fillId="7" borderId="11" xfId="11" applyFont="1" applyFill="1" applyBorder="1" applyAlignment="1">
      <alignment vertical="center"/>
    </xf>
    <xf numFmtId="49" fontId="18" fillId="7" borderId="1" xfId="0" applyNumberFormat="1" applyFont="1" applyFill="1" applyBorder="1" applyAlignment="1">
      <alignment horizontal="center" vertical="center"/>
    </xf>
    <xf numFmtId="0" fontId="9" fillId="7" borderId="1" xfId="0" applyFont="1" applyFill="1" applyBorder="1" applyAlignment="1">
      <alignment vertical="top" wrapText="1"/>
    </xf>
    <xf numFmtId="0" fontId="9" fillId="7" borderId="1" xfId="0" applyFont="1" applyFill="1" applyBorder="1" applyAlignment="1">
      <alignment horizontal="center" vertical="center" wrapText="1"/>
    </xf>
    <xf numFmtId="2" fontId="9" fillId="7" borderId="1" xfId="0" applyNumberFormat="1" applyFont="1" applyFill="1" applyBorder="1" applyAlignment="1">
      <alignment horizontal="right" vertical="center"/>
    </xf>
    <xf numFmtId="43" fontId="9" fillId="7" borderId="1" xfId="11" applyFont="1" applyFill="1" applyBorder="1" applyAlignment="1">
      <alignment horizontal="right" vertical="center"/>
    </xf>
    <xf numFmtId="43" fontId="9" fillId="7" borderId="1" xfId="11" applyFont="1" applyFill="1" applyBorder="1" applyAlignment="1">
      <alignment vertical="center" wrapText="1"/>
    </xf>
    <xf numFmtId="0" fontId="9" fillId="7" borderId="1" xfId="0" applyFont="1" applyFill="1" applyBorder="1"/>
    <xf numFmtId="43" fontId="9" fillId="7" borderId="1" xfId="11" applyFont="1" applyFill="1" applyBorder="1"/>
    <xf numFmtId="0" fontId="9" fillId="7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left"/>
    </xf>
    <xf numFmtId="0" fontId="7" fillId="2" borderId="4" xfId="0" applyFont="1" applyFill="1" applyBorder="1" applyAlignment="1">
      <alignment horizontal="left"/>
    </xf>
    <xf numFmtId="0" fontId="7" fillId="2" borderId="3" xfId="0" applyFont="1" applyFill="1" applyBorder="1" applyAlignment="1">
      <alignment horizontal="left"/>
    </xf>
    <xf numFmtId="0" fontId="7" fillId="2" borderId="2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7" fillId="4" borderId="2" xfId="0" applyFont="1" applyFill="1" applyBorder="1" applyAlignment="1">
      <alignment horizontal="right"/>
    </xf>
    <xf numFmtId="0" fontId="7" fillId="4" borderId="4" xfId="0" applyFont="1" applyFill="1" applyBorder="1" applyAlignment="1">
      <alignment horizontal="right"/>
    </xf>
    <xf numFmtId="0" fontId="7" fillId="4" borderId="3" xfId="0" applyFont="1" applyFill="1" applyBorder="1" applyAlignment="1">
      <alignment horizontal="right"/>
    </xf>
    <xf numFmtId="0" fontId="7" fillId="0" borderId="2" xfId="0" applyFont="1" applyBorder="1" applyAlignment="1">
      <alignment horizontal="right"/>
    </xf>
    <xf numFmtId="0" fontId="7" fillId="0" borderId="4" xfId="0" applyFont="1" applyBorder="1" applyAlignment="1">
      <alignment horizontal="right"/>
    </xf>
    <xf numFmtId="0" fontId="7" fillId="0" borderId="3" xfId="0" applyFont="1" applyBorder="1" applyAlignment="1">
      <alignment horizontal="right"/>
    </xf>
    <xf numFmtId="0" fontId="7" fillId="2" borderId="2" xfId="0" applyFont="1" applyFill="1" applyBorder="1" applyAlignment="1">
      <alignment horizontal="left" wrapText="1"/>
    </xf>
    <xf numFmtId="0" fontId="7" fillId="2" borderId="4" xfId="0" applyFont="1" applyFill="1" applyBorder="1" applyAlignment="1">
      <alignment horizontal="left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right"/>
    </xf>
  </cellXfs>
  <cellStyles count="12">
    <cellStyle name="Moeda" xfId="10" builtinId="4"/>
    <cellStyle name="Moeda 2" xfId="4"/>
    <cellStyle name="Normal" xfId="0" builtinId="0"/>
    <cellStyle name="Normal 2" xfId="1"/>
    <cellStyle name="Normal 2 2" xfId="9"/>
    <cellStyle name="Normal 2 3" xfId="6"/>
    <cellStyle name="Normal 2_3_-_PLANILHA_MODELO_e_Boletim_CPOS_157" xfId="5"/>
    <cellStyle name="Normal 3" xfId="3"/>
    <cellStyle name="Normal 3 2" xfId="8"/>
    <cellStyle name="Separador de milhares" xfId="11" builtinId="3"/>
    <cellStyle name="Vírgula 2" xfId="2"/>
    <cellStyle name="Vírgula 3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1057275</xdr:colOff>
      <xdr:row>220</xdr:row>
      <xdr:rowOff>0</xdr:rowOff>
    </xdr:from>
    <xdr:to>
      <xdr:col>3</xdr:col>
      <xdr:colOff>5618</xdr:colOff>
      <xdr:row>221</xdr:row>
      <xdr:rowOff>2</xdr:rowOff>
    </xdr:to>
    <xdr:pic>
      <xdr:nvPicPr>
        <xdr:cNvPr id="2" name="Picture 10" descr="1_brasaoemjp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526125"/>
          <a:ext cx="0" cy="2000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1057275</xdr:colOff>
      <xdr:row>220</xdr:row>
      <xdr:rowOff>0</xdr:rowOff>
    </xdr:from>
    <xdr:to>
      <xdr:col>3</xdr:col>
      <xdr:colOff>5618</xdr:colOff>
      <xdr:row>221</xdr:row>
      <xdr:rowOff>168089</xdr:rowOff>
    </xdr:to>
    <xdr:pic>
      <xdr:nvPicPr>
        <xdr:cNvPr id="3" name="Picture 10" descr="1_brasaoemjp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526125"/>
          <a:ext cx="0" cy="3681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219</xdr:row>
      <xdr:rowOff>190502</xdr:rowOff>
    </xdr:to>
    <xdr:pic>
      <xdr:nvPicPr>
        <xdr:cNvPr id="4" name="Picture 10" descr="1_brasaoemjp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526125"/>
          <a:ext cx="0" cy="2000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220</xdr:row>
      <xdr:rowOff>36205</xdr:rowOff>
    </xdr:to>
    <xdr:pic>
      <xdr:nvPicPr>
        <xdr:cNvPr id="5" name="Picture 10" descr="1_brasaoemjp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526125"/>
          <a:ext cx="0" cy="3681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190502</xdr:rowOff>
    </xdr:to>
    <xdr:pic>
      <xdr:nvPicPr>
        <xdr:cNvPr id="6" name="Picture 10" descr="1_brasaoemjp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810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190502</xdr:rowOff>
    </xdr:to>
    <xdr:pic>
      <xdr:nvPicPr>
        <xdr:cNvPr id="7" name="Picture 10" descr="1_brasaoemjp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810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190502</xdr:rowOff>
    </xdr:to>
    <xdr:pic>
      <xdr:nvPicPr>
        <xdr:cNvPr id="8" name="Picture 10" descr="1_brasaoemjp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810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0</xdr:rowOff>
    </xdr:to>
    <xdr:pic>
      <xdr:nvPicPr>
        <xdr:cNvPr id="9" name="Picture 10" descr="1_brasaoemjp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190500</xdr:rowOff>
    </xdr:to>
    <xdr:pic>
      <xdr:nvPicPr>
        <xdr:cNvPr id="10" name="Picture 10" descr="1_brasaoemjp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187262</xdr:rowOff>
    </xdr:to>
    <xdr:pic>
      <xdr:nvPicPr>
        <xdr:cNvPr id="11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5111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187262</xdr:rowOff>
    </xdr:to>
    <xdr:pic>
      <xdr:nvPicPr>
        <xdr:cNvPr id="12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5111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192789</xdr:rowOff>
    </xdr:to>
    <xdr:pic>
      <xdr:nvPicPr>
        <xdr:cNvPr id="13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832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190522</xdr:rowOff>
    </xdr:to>
    <xdr:pic>
      <xdr:nvPicPr>
        <xdr:cNvPr id="14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8102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190501</xdr:rowOff>
    </xdr:to>
    <xdr:pic>
      <xdr:nvPicPr>
        <xdr:cNvPr id="15" name="Picture 10" descr="1_brasaoemjp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190501</xdr:rowOff>
    </xdr:to>
    <xdr:pic>
      <xdr:nvPicPr>
        <xdr:cNvPr id="16" name="Picture 10" descr="1_brasaoemjp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190501</xdr:rowOff>
    </xdr:to>
    <xdr:pic>
      <xdr:nvPicPr>
        <xdr:cNvPr id="17" name="Picture 10" descr="1_brasaoemjp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192790</xdr:rowOff>
    </xdr:to>
    <xdr:pic>
      <xdr:nvPicPr>
        <xdr:cNvPr id="18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832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192790</xdr:rowOff>
    </xdr:to>
    <xdr:pic>
      <xdr:nvPicPr>
        <xdr:cNvPr id="19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832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192790</xdr:rowOff>
    </xdr:to>
    <xdr:pic>
      <xdr:nvPicPr>
        <xdr:cNvPr id="20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832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</xdr:rowOff>
    </xdr:to>
    <xdr:pic>
      <xdr:nvPicPr>
        <xdr:cNvPr id="21" name="Picture 10" descr="1_brasaoemjp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1905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190501</xdr:rowOff>
    </xdr:to>
    <xdr:pic>
      <xdr:nvPicPr>
        <xdr:cNvPr id="22" name="Picture 10" descr="1_brasaoemjp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188146</xdr:rowOff>
    </xdr:to>
    <xdr:pic>
      <xdr:nvPicPr>
        <xdr:cNvPr id="23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786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188146</xdr:rowOff>
    </xdr:to>
    <xdr:pic>
      <xdr:nvPicPr>
        <xdr:cNvPr id="24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786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188146</xdr:rowOff>
    </xdr:to>
    <xdr:pic>
      <xdr:nvPicPr>
        <xdr:cNvPr id="25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786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190500</xdr:rowOff>
    </xdr:to>
    <xdr:pic>
      <xdr:nvPicPr>
        <xdr:cNvPr id="26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190500</xdr:rowOff>
    </xdr:to>
    <xdr:pic>
      <xdr:nvPicPr>
        <xdr:cNvPr id="27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190500</xdr:rowOff>
    </xdr:to>
    <xdr:pic>
      <xdr:nvPicPr>
        <xdr:cNvPr id="28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47626</xdr:rowOff>
    </xdr:to>
    <xdr:pic>
      <xdr:nvPicPr>
        <xdr:cNvPr id="29" name="Picture 10" descr="1_brasaoemjp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2381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194981</xdr:rowOff>
    </xdr:to>
    <xdr:pic>
      <xdr:nvPicPr>
        <xdr:cNvPr id="30" name="Picture 10" descr="1_brasaoemjp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4807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221</xdr:row>
      <xdr:rowOff>56215</xdr:rowOff>
    </xdr:to>
    <xdr:pic>
      <xdr:nvPicPr>
        <xdr:cNvPr id="31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726150"/>
          <a:ext cx="0" cy="6071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221</xdr:row>
      <xdr:rowOff>56215</xdr:rowOff>
    </xdr:to>
    <xdr:pic>
      <xdr:nvPicPr>
        <xdr:cNvPr id="32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726150"/>
          <a:ext cx="0" cy="6071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221</xdr:row>
      <xdr:rowOff>56215</xdr:rowOff>
    </xdr:to>
    <xdr:pic>
      <xdr:nvPicPr>
        <xdr:cNvPr id="33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726150"/>
          <a:ext cx="0" cy="6071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219</xdr:row>
      <xdr:rowOff>190502</xdr:rowOff>
    </xdr:to>
    <xdr:pic>
      <xdr:nvPicPr>
        <xdr:cNvPr id="34" name="Picture 10" descr="1_brasaoemjp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726150"/>
          <a:ext cx="0" cy="1905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220</xdr:row>
      <xdr:rowOff>36207</xdr:rowOff>
    </xdr:to>
    <xdr:pic>
      <xdr:nvPicPr>
        <xdr:cNvPr id="35" name="Picture 10" descr="1_brasaoemjp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726150"/>
          <a:ext cx="0" cy="3776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221</xdr:row>
      <xdr:rowOff>56215</xdr:rowOff>
    </xdr:to>
    <xdr:pic>
      <xdr:nvPicPr>
        <xdr:cNvPr id="36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726150"/>
          <a:ext cx="0" cy="6071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221</xdr:row>
      <xdr:rowOff>56215</xdr:rowOff>
    </xdr:to>
    <xdr:pic>
      <xdr:nvPicPr>
        <xdr:cNvPr id="37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726150"/>
          <a:ext cx="0" cy="6071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221</xdr:row>
      <xdr:rowOff>56215</xdr:rowOff>
    </xdr:to>
    <xdr:pic>
      <xdr:nvPicPr>
        <xdr:cNvPr id="38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726150"/>
          <a:ext cx="0" cy="6071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221</xdr:row>
      <xdr:rowOff>56215</xdr:rowOff>
    </xdr:to>
    <xdr:pic>
      <xdr:nvPicPr>
        <xdr:cNvPr id="39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726150"/>
          <a:ext cx="0" cy="6071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221</xdr:row>
      <xdr:rowOff>56215</xdr:rowOff>
    </xdr:to>
    <xdr:pic>
      <xdr:nvPicPr>
        <xdr:cNvPr id="40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726150"/>
          <a:ext cx="0" cy="6071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221</xdr:row>
      <xdr:rowOff>56215</xdr:rowOff>
    </xdr:to>
    <xdr:pic>
      <xdr:nvPicPr>
        <xdr:cNvPr id="41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726150"/>
          <a:ext cx="0" cy="6071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221</xdr:row>
      <xdr:rowOff>56215</xdr:rowOff>
    </xdr:to>
    <xdr:pic>
      <xdr:nvPicPr>
        <xdr:cNvPr id="42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726150"/>
          <a:ext cx="0" cy="6071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221</xdr:row>
      <xdr:rowOff>56215</xdr:rowOff>
    </xdr:to>
    <xdr:pic>
      <xdr:nvPicPr>
        <xdr:cNvPr id="43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726150"/>
          <a:ext cx="0" cy="6071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221</xdr:row>
      <xdr:rowOff>56215</xdr:rowOff>
    </xdr:to>
    <xdr:pic>
      <xdr:nvPicPr>
        <xdr:cNvPr id="44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726150"/>
          <a:ext cx="0" cy="6071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219</xdr:row>
      <xdr:rowOff>190502</xdr:rowOff>
    </xdr:to>
    <xdr:pic>
      <xdr:nvPicPr>
        <xdr:cNvPr id="45" name="Picture 10" descr="1_brasaoemjp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726150"/>
          <a:ext cx="0" cy="1905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220</xdr:row>
      <xdr:rowOff>25001</xdr:rowOff>
    </xdr:to>
    <xdr:pic>
      <xdr:nvPicPr>
        <xdr:cNvPr id="46" name="Picture 10" descr="1_brasaoemjp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726150"/>
          <a:ext cx="0" cy="366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220</xdr:row>
      <xdr:rowOff>37165</xdr:rowOff>
    </xdr:to>
    <xdr:pic>
      <xdr:nvPicPr>
        <xdr:cNvPr id="47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726150"/>
          <a:ext cx="0" cy="3785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220</xdr:row>
      <xdr:rowOff>37165</xdr:rowOff>
    </xdr:to>
    <xdr:pic>
      <xdr:nvPicPr>
        <xdr:cNvPr id="48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726150"/>
          <a:ext cx="0" cy="3785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220</xdr:row>
      <xdr:rowOff>37165</xdr:rowOff>
    </xdr:to>
    <xdr:pic>
      <xdr:nvPicPr>
        <xdr:cNvPr id="49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726150"/>
          <a:ext cx="0" cy="3785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220</xdr:row>
      <xdr:rowOff>37165</xdr:rowOff>
    </xdr:to>
    <xdr:pic>
      <xdr:nvPicPr>
        <xdr:cNvPr id="50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726150"/>
          <a:ext cx="0" cy="3785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220</xdr:row>
      <xdr:rowOff>37165</xdr:rowOff>
    </xdr:to>
    <xdr:pic>
      <xdr:nvPicPr>
        <xdr:cNvPr id="51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726150"/>
          <a:ext cx="0" cy="3785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220</xdr:row>
      <xdr:rowOff>37165</xdr:rowOff>
    </xdr:to>
    <xdr:pic>
      <xdr:nvPicPr>
        <xdr:cNvPr id="52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726150"/>
          <a:ext cx="0" cy="3785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220</xdr:row>
      <xdr:rowOff>37165</xdr:rowOff>
    </xdr:to>
    <xdr:pic>
      <xdr:nvPicPr>
        <xdr:cNvPr id="53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726150"/>
          <a:ext cx="0" cy="3785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220</xdr:row>
      <xdr:rowOff>37165</xdr:rowOff>
    </xdr:to>
    <xdr:pic>
      <xdr:nvPicPr>
        <xdr:cNvPr id="54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726150"/>
          <a:ext cx="0" cy="3785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220</xdr:row>
      <xdr:rowOff>37165</xdr:rowOff>
    </xdr:to>
    <xdr:pic>
      <xdr:nvPicPr>
        <xdr:cNvPr id="55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726150"/>
          <a:ext cx="0" cy="3785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220</xdr:row>
      <xdr:rowOff>37165</xdr:rowOff>
    </xdr:to>
    <xdr:pic>
      <xdr:nvPicPr>
        <xdr:cNvPr id="56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726150"/>
          <a:ext cx="0" cy="3785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220</xdr:row>
      <xdr:rowOff>37165</xdr:rowOff>
    </xdr:to>
    <xdr:pic>
      <xdr:nvPicPr>
        <xdr:cNvPr id="57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726150"/>
          <a:ext cx="0" cy="3785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220</xdr:row>
      <xdr:rowOff>37165</xdr:rowOff>
    </xdr:to>
    <xdr:pic>
      <xdr:nvPicPr>
        <xdr:cNvPr id="58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726150"/>
          <a:ext cx="0" cy="3785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220</xdr:row>
      <xdr:rowOff>58618</xdr:rowOff>
    </xdr:to>
    <xdr:pic>
      <xdr:nvPicPr>
        <xdr:cNvPr id="59" name="Picture 10" descr="1_brasaoemjp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526125"/>
          <a:ext cx="0" cy="2000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219</xdr:row>
      <xdr:rowOff>0</xdr:rowOff>
    </xdr:from>
    <xdr:to>
      <xdr:col>3</xdr:col>
      <xdr:colOff>1057275</xdr:colOff>
      <xdr:row>221</xdr:row>
      <xdr:rowOff>36205</xdr:rowOff>
    </xdr:to>
    <xdr:pic>
      <xdr:nvPicPr>
        <xdr:cNvPr id="60" name="Picture 10" descr="1_brasaoemjp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526125"/>
          <a:ext cx="0" cy="3681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248123</xdr:rowOff>
    </xdr:to>
    <xdr:pic>
      <xdr:nvPicPr>
        <xdr:cNvPr id="61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6291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273977</xdr:rowOff>
    </xdr:to>
    <xdr:pic>
      <xdr:nvPicPr>
        <xdr:cNvPr id="62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6549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222</xdr:row>
      <xdr:rowOff>63370</xdr:rowOff>
    </xdr:to>
    <xdr:pic>
      <xdr:nvPicPr>
        <xdr:cNvPr id="63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766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222</xdr:row>
      <xdr:rowOff>55538</xdr:rowOff>
    </xdr:to>
    <xdr:pic>
      <xdr:nvPicPr>
        <xdr:cNvPr id="64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10065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248124</xdr:rowOff>
    </xdr:to>
    <xdr:pic>
      <xdr:nvPicPr>
        <xdr:cNvPr id="65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6291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273978</xdr:rowOff>
    </xdr:to>
    <xdr:pic>
      <xdr:nvPicPr>
        <xdr:cNvPr id="66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6549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222</xdr:row>
      <xdr:rowOff>63370</xdr:rowOff>
    </xdr:to>
    <xdr:pic>
      <xdr:nvPicPr>
        <xdr:cNvPr id="67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766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192852</xdr:rowOff>
    </xdr:to>
    <xdr:pic>
      <xdr:nvPicPr>
        <xdr:cNvPr id="68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5738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238261</xdr:rowOff>
    </xdr:to>
    <xdr:pic>
      <xdr:nvPicPr>
        <xdr:cNvPr id="69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6192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190502</xdr:rowOff>
    </xdr:to>
    <xdr:pic>
      <xdr:nvPicPr>
        <xdr:cNvPr id="70" name="Picture 10" descr="1_brasaoemjp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810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190502</xdr:rowOff>
    </xdr:to>
    <xdr:pic>
      <xdr:nvPicPr>
        <xdr:cNvPr id="71" name="Picture 10" descr="1_brasaoemjp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810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190502</xdr:rowOff>
    </xdr:to>
    <xdr:pic>
      <xdr:nvPicPr>
        <xdr:cNvPr id="72" name="Picture 10" descr="1_brasaoemjp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810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190502</xdr:rowOff>
    </xdr:to>
    <xdr:pic>
      <xdr:nvPicPr>
        <xdr:cNvPr id="73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5715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190502</xdr:rowOff>
    </xdr:to>
    <xdr:pic>
      <xdr:nvPicPr>
        <xdr:cNvPr id="74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5715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190502</xdr:rowOff>
    </xdr:to>
    <xdr:pic>
      <xdr:nvPicPr>
        <xdr:cNvPr id="75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5715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222</xdr:row>
      <xdr:rowOff>61017</xdr:rowOff>
    </xdr:to>
    <xdr:pic>
      <xdr:nvPicPr>
        <xdr:cNvPr id="76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7644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222</xdr:row>
      <xdr:rowOff>61017</xdr:rowOff>
    </xdr:to>
    <xdr:pic>
      <xdr:nvPicPr>
        <xdr:cNvPr id="77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7644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222</xdr:row>
      <xdr:rowOff>61017</xdr:rowOff>
    </xdr:to>
    <xdr:pic>
      <xdr:nvPicPr>
        <xdr:cNvPr id="78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7644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190500</xdr:rowOff>
    </xdr:to>
    <xdr:pic>
      <xdr:nvPicPr>
        <xdr:cNvPr id="79" name="Picture 10" descr="1_brasaoemjp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187262</xdr:rowOff>
    </xdr:to>
    <xdr:pic>
      <xdr:nvPicPr>
        <xdr:cNvPr id="80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5111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222</xdr:row>
      <xdr:rowOff>36916</xdr:rowOff>
    </xdr:to>
    <xdr:pic>
      <xdr:nvPicPr>
        <xdr:cNvPr id="81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7403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187262</xdr:rowOff>
    </xdr:to>
    <xdr:pic>
      <xdr:nvPicPr>
        <xdr:cNvPr id="82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5111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192789</xdr:rowOff>
    </xdr:to>
    <xdr:pic>
      <xdr:nvPicPr>
        <xdr:cNvPr id="83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832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190522</xdr:rowOff>
    </xdr:to>
    <xdr:pic>
      <xdr:nvPicPr>
        <xdr:cNvPr id="84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8102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190501</xdr:rowOff>
    </xdr:to>
    <xdr:pic>
      <xdr:nvPicPr>
        <xdr:cNvPr id="85" name="Picture 10" descr="1_brasaoemjp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190501</xdr:rowOff>
    </xdr:to>
    <xdr:pic>
      <xdr:nvPicPr>
        <xdr:cNvPr id="86" name="Picture 10" descr="1_brasaoemjp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190501</xdr:rowOff>
    </xdr:to>
    <xdr:pic>
      <xdr:nvPicPr>
        <xdr:cNvPr id="87" name="Picture 10" descr="1_brasaoemjp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192790</xdr:rowOff>
    </xdr:to>
    <xdr:pic>
      <xdr:nvPicPr>
        <xdr:cNvPr id="88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832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192790</xdr:rowOff>
    </xdr:to>
    <xdr:pic>
      <xdr:nvPicPr>
        <xdr:cNvPr id="89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832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192790</xdr:rowOff>
    </xdr:to>
    <xdr:pic>
      <xdr:nvPicPr>
        <xdr:cNvPr id="90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832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222</xdr:row>
      <xdr:rowOff>61017</xdr:rowOff>
    </xdr:to>
    <xdr:pic>
      <xdr:nvPicPr>
        <xdr:cNvPr id="91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7644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222</xdr:row>
      <xdr:rowOff>61017</xdr:rowOff>
    </xdr:to>
    <xdr:pic>
      <xdr:nvPicPr>
        <xdr:cNvPr id="92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7644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222</xdr:row>
      <xdr:rowOff>61017</xdr:rowOff>
    </xdr:to>
    <xdr:pic>
      <xdr:nvPicPr>
        <xdr:cNvPr id="93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7644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</xdr:rowOff>
    </xdr:to>
    <xdr:pic>
      <xdr:nvPicPr>
        <xdr:cNvPr id="94" name="Picture 10" descr="1_brasaoemjp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1905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190501</xdr:rowOff>
    </xdr:to>
    <xdr:pic>
      <xdr:nvPicPr>
        <xdr:cNvPr id="95" name="Picture 10" descr="1_brasaoemjp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188146</xdr:rowOff>
    </xdr:to>
    <xdr:pic>
      <xdr:nvPicPr>
        <xdr:cNvPr id="96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786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188146</xdr:rowOff>
    </xdr:to>
    <xdr:pic>
      <xdr:nvPicPr>
        <xdr:cNvPr id="97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786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188146</xdr:rowOff>
    </xdr:to>
    <xdr:pic>
      <xdr:nvPicPr>
        <xdr:cNvPr id="98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3786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190500</xdr:rowOff>
    </xdr:to>
    <xdr:pic>
      <xdr:nvPicPr>
        <xdr:cNvPr id="99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190500</xdr:rowOff>
    </xdr:to>
    <xdr:pic>
      <xdr:nvPicPr>
        <xdr:cNvPr id="100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190500</xdr:rowOff>
    </xdr:to>
    <xdr:pic>
      <xdr:nvPicPr>
        <xdr:cNvPr id="101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47626</xdr:rowOff>
    </xdr:to>
    <xdr:pic>
      <xdr:nvPicPr>
        <xdr:cNvPr id="102" name="Picture 10" descr="1_brasaoemjp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2381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194981</xdr:rowOff>
    </xdr:to>
    <xdr:pic>
      <xdr:nvPicPr>
        <xdr:cNvPr id="103" name="Picture 10" descr="1_brasaoemjp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18935700"/>
          <a:ext cx="0" cy="4807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1057275</xdr:colOff>
      <xdr:row>221</xdr:row>
      <xdr:rowOff>0</xdr:rowOff>
    </xdr:from>
    <xdr:to>
      <xdr:col>3</xdr:col>
      <xdr:colOff>5618</xdr:colOff>
      <xdr:row>221</xdr:row>
      <xdr:rowOff>190502</xdr:rowOff>
    </xdr:to>
    <xdr:pic>
      <xdr:nvPicPr>
        <xdr:cNvPr id="104" name="Picture 10" descr="1_brasaoemjp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7713" y="76800808"/>
          <a:ext cx="0" cy="1905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1057275</xdr:colOff>
      <xdr:row>221</xdr:row>
      <xdr:rowOff>0</xdr:rowOff>
    </xdr:from>
    <xdr:to>
      <xdr:col>3</xdr:col>
      <xdr:colOff>5618</xdr:colOff>
      <xdr:row>222</xdr:row>
      <xdr:rowOff>36204</xdr:rowOff>
    </xdr:to>
    <xdr:pic>
      <xdr:nvPicPr>
        <xdr:cNvPr id="105" name="Picture 10" descr="1_brasaoemjp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7713" y="76800808"/>
          <a:ext cx="0" cy="3585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36204</xdr:rowOff>
    </xdr:to>
    <xdr:pic>
      <xdr:nvPicPr>
        <xdr:cNvPr id="106" name="Picture 10" descr="1_brasaoemjp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3585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221</xdr:row>
      <xdr:rowOff>0</xdr:rowOff>
    </xdr:from>
    <xdr:to>
      <xdr:col>3</xdr:col>
      <xdr:colOff>1057275</xdr:colOff>
      <xdr:row>221</xdr:row>
      <xdr:rowOff>190500</xdr:rowOff>
    </xdr:to>
    <xdr:pic>
      <xdr:nvPicPr>
        <xdr:cNvPr id="107" name="Picture 10" descr="1_brasaoemjp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800808"/>
          <a:ext cx="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221</xdr:row>
      <xdr:rowOff>0</xdr:rowOff>
    </xdr:from>
    <xdr:to>
      <xdr:col>3</xdr:col>
      <xdr:colOff>1057275</xdr:colOff>
      <xdr:row>222</xdr:row>
      <xdr:rowOff>58615</xdr:rowOff>
    </xdr:to>
    <xdr:pic>
      <xdr:nvPicPr>
        <xdr:cNvPr id="108" name="Picture 10" descr="1_brasaoemjp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800808"/>
          <a:ext cx="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221</xdr:row>
      <xdr:rowOff>0</xdr:rowOff>
    </xdr:from>
    <xdr:to>
      <xdr:col>3</xdr:col>
      <xdr:colOff>1057275</xdr:colOff>
      <xdr:row>222</xdr:row>
      <xdr:rowOff>55377</xdr:rowOff>
    </xdr:to>
    <xdr:pic>
      <xdr:nvPicPr>
        <xdr:cNvPr id="109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800808"/>
          <a:ext cx="0" cy="3777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221</xdr:row>
      <xdr:rowOff>0</xdr:rowOff>
    </xdr:from>
    <xdr:to>
      <xdr:col>3</xdr:col>
      <xdr:colOff>1057275</xdr:colOff>
      <xdr:row>222</xdr:row>
      <xdr:rowOff>55377</xdr:rowOff>
    </xdr:to>
    <xdr:pic>
      <xdr:nvPicPr>
        <xdr:cNvPr id="110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800808"/>
          <a:ext cx="0" cy="3777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221</xdr:row>
      <xdr:rowOff>0</xdr:rowOff>
    </xdr:from>
    <xdr:to>
      <xdr:col>3</xdr:col>
      <xdr:colOff>1057275</xdr:colOff>
      <xdr:row>221</xdr:row>
      <xdr:rowOff>190501</xdr:rowOff>
    </xdr:to>
    <xdr:pic>
      <xdr:nvPicPr>
        <xdr:cNvPr id="111" name="Picture 10" descr="1_brasaoemjp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800808"/>
          <a:ext cx="0" cy="1905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221</xdr:row>
      <xdr:rowOff>0</xdr:rowOff>
    </xdr:from>
    <xdr:to>
      <xdr:col>3</xdr:col>
      <xdr:colOff>1057275</xdr:colOff>
      <xdr:row>222</xdr:row>
      <xdr:rowOff>56261</xdr:rowOff>
    </xdr:to>
    <xdr:pic>
      <xdr:nvPicPr>
        <xdr:cNvPr id="112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800808"/>
          <a:ext cx="0" cy="3786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221</xdr:row>
      <xdr:rowOff>0</xdr:rowOff>
    </xdr:from>
    <xdr:to>
      <xdr:col>3</xdr:col>
      <xdr:colOff>1057275</xdr:colOff>
      <xdr:row>222</xdr:row>
      <xdr:rowOff>56261</xdr:rowOff>
    </xdr:to>
    <xdr:pic>
      <xdr:nvPicPr>
        <xdr:cNvPr id="113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800808"/>
          <a:ext cx="0" cy="3786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221</xdr:row>
      <xdr:rowOff>0</xdr:rowOff>
    </xdr:from>
    <xdr:to>
      <xdr:col>3</xdr:col>
      <xdr:colOff>1057275</xdr:colOff>
      <xdr:row>222</xdr:row>
      <xdr:rowOff>56261</xdr:rowOff>
    </xdr:to>
    <xdr:pic>
      <xdr:nvPicPr>
        <xdr:cNvPr id="114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800808"/>
          <a:ext cx="0" cy="3786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221</xdr:row>
      <xdr:rowOff>0</xdr:rowOff>
    </xdr:from>
    <xdr:to>
      <xdr:col>3</xdr:col>
      <xdr:colOff>1057275</xdr:colOff>
      <xdr:row>222</xdr:row>
      <xdr:rowOff>58615</xdr:rowOff>
    </xdr:to>
    <xdr:pic>
      <xdr:nvPicPr>
        <xdr:cNvPr id="115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800808"/>
          <a:ext cx="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221</xdr:row>
      <xdr:rowOff>0</xdr:rowOff>
    </xdr:from>
    <xdr:to>
      <xdr:col>3</xdr:col>
      <xdr:colOff>1057275</xdr:colOff>
      <xdr:row>222</xdr:row>
      <xdr:rowOff>58615</xdr:rowOff>
    </xdr:to>
    <xdr:pic>
      <xdr:nvPicPr>
        <xdr:cNvPr id="116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800808"/>
          <a:ext cx="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221</xdr:row>
      <xdr:rowOff>0</xdr:rowOff>
    </xdr:from>
    <xdr:to>
      <xdr:col>3</xdr:col>
      <xdr:colOff>1057275</xdr:colOff>
      <xdr:row>222</xdr:row>
      <xdr:rowOff>58615</xdr:rowOff>
    </xdr:to>
    <xdr:pic>
      <xdr:nvPicPr>
        <xdr:cNvPr id="117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800808"/>
          <a:ext cx="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221</xdr:row>
      <xdr:rowOff>0</xdr:rowOff>
    </xdr:from>
    <xdr:to>
      <xdr:col>3</xdr:col>
      <xdr:colOff>1057275</xdr:colOff>
      <xdr:row>221</xdr:row>
      <xdr:rowOff>238126</xdr:rowOff>
    </xdr:to>
    <xdr:pic>
      <xdr:nvPicPr>
        <xdr:cNvPr id="118" name="Picture 10" descr="1_brasaoemjp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800808"/>
          <a:ext cx="0" cy="2381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246714</xdr:rowOff>
    </xdr:to>
    <xdr:pic>
      <xdr:nvPicPr>
        <xdr:cNvPr id="119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569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246714</xdr:rowOff>
    </xdr:to>
    <xdr:pic>
      <xdr:nvPicPr>
        <xdr:cNvPr id="120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569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246714</xdr:rowOff>
    </xdr:to>
    <xdr:pic>
      <xdr:nvPicPr>
        <xdr:cNvPr id="121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569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36206</xdr:rowOff>
    </xdr:to>
    <xdr:pic>
      <xdr:nvPicPr>
        <xdr:cNvPr id="122" name="Picture 10" descr="1_brasaoemjp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3585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246714</xdr:rowOff>
    </xdr:to>
    <xdr:pic>
      <xdr:nvPicPr>
        <xdr:cNvPr id="123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569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246714</xdr:rowOff>
    </xdr:to>
    <xdr:pic>
      <xdr:nvPicPr>
        <xdr:cNvPr id="124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569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246714</xdr:rowOff>
    </xdr:to>
    <xdr:pic>
      <xdr:nvPicPr>
        <xdr:cNvPr id="125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569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246714</xdr:rowOff>
    </xdr:to>
    <xdr:pic>
      <xdr:nvPicPr>
        <xdr:cNvPr id="126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569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246714</xdr:rowOff>
    </xdr:to>
    <xdr:pic>
      <xdr:nvPicPr>
        <xdr:cNvPr id="127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569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246714</xdr:rowOff>
    </xdr:to>
    <xdr:pic>
      <xdr:nvPicPr>
        <xdr:cNvPr id="128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569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246714</xdr:rowOff>
    </xdr:to>
    <xdr:pic>
      <xdr:nvPicPr>
        <xdr:cNvPr id="129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569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246714</xdr:rowOff>
    </xdr:to>
    <xdr:pic>
      <xdr:nvPicPr>
        <xdr:cNvPr id="130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569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246714</xdr:rowOff>
    </xdr:to>
    <xdr:pic>
      <xdr:nvPicPr>
        <xdr:cNvPr id="131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569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25000</xdr:rowOff>
    </xdr:to>
    <xdr:pic>
      <xdr:nvPicPr>
        <xdr:cNvPr id="132" name="Picture 10" descr="1_brasaoemjp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34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37164</xdr:rowOff>
    </xdr:to>
    <xdr:pic>
      <xdr:nvPicPr>
        <xdr:cNvPr id="133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35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37164</xdr:rowOff>
    </xdr:to>
    <xdr:pic>
      <xdr:nvPicPr>
        <xdr:cNvPr id="134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35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37164</xdr:rowOff>
    </xdr:to>
    <xdr:pic>
      <xdr:nvPicPr>
        <xdr:cNvPr id="135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35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37164</xdr:rowOff>
    </xdr:to>
    <xdr:pic>
      <xdr:nvPicPr>
        <xdr:cNvPr id="136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35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37164</xdr:rowOff>
    </xdr:to>
    <xdr:pic>
      <xdr:nvPicPr>
        <xdr:cNvPr id="137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35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37164</xdr:rowOff>
    </xdr:to>
    <xdr:pic>
      <xdr:nvPicPr>
        <xdr:cNvPr id="138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35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37164</xdr:rowOff>
    </xdr:to>
    <xdr:pic>
      <xdr:nvPicPr>
        <xdr:cNvPr id="139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35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37164</xdr:rowOff>
    </xdr:to>
    <xdr:pic>
      <xdr:nvPicPr>
        <xdr:cNvPr id="140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35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37164</xdr:rowOff>
    </xdr:to>
    <xdr:pic>
      <xdr:nvPicPr>
        <xdr:cNvPr id="141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35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37164</xdr:rowOff>
    </xdr:to>
    <xdr:pic>
      <xdr:nvPicPr>
        <xdr:cNvPr id="142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35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37164</xdr:rowOff>
    </xdr:to>
    <xdr:pic>
      <xdr:nvPicPr>
        <xdr:cNvPr id="143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35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37164</xdr:rowOff>
    </xdr:to>
    <xdr:pic>
      <xdr:nvPicPr>
        <xdr:cNvPr id="144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35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58617</xdr:rowOff>
    </xdr:to>
    <xdr:pic>
      <xdr:nvPicPr>
        <xdr:cNvPr id="145" name="Picture 10" descr="1_brasaoemjp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3810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220</xdr:row>
      <xdr:rowOff>0</xdr:rowOff>
    </xdr:from>
    <xdr:to>
      <xdr:col>3</xdr:col>
      <xdr:colOff>1057275</xdr:colOff>
      <xdr:row>221</xdr:row>
      <xdr:rowOff>226704</xdr:rowOff>
    </xdr:to>
    <xdr:pic>
      <xdr:nvPicPr>
        <xdr:cNvPr id="146" name="Picture 10" descr="1_brasaoemjp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478423"/>
          <a:ext cx="0" cy="5490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221</xdr:row>
      <xdr:rowOff>0</xdr:rowOff>
    </xdr:from>
    <xdr:to>
      <xdr:col>3</xdr:col>
      <xdr:colOff>1057275</xdr:colOff>
      <xdr:row>222</xdr:row>
      <xdr:rowOff>58615</xdr:rowOff>
    </xdr:to>
    <xdr:pic>
      <xdr:nvPicPr>
        <xdr:cNvPr id="147" name="Picture 10" descr="1_brasaoemjp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800808"/>
          <a:ext cx="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221</xdr:row>
      <xdr:rowOff>0</xdr:rowOff>
    </xdr:from>
    <xdr:to>
      <xdr:col>3</xdr:col>
      <xdr:colOff>1057275</xdr:colOff>
      <xdr:row>222</xdr:row>
      <xdr:rowOff>55377</xdr:rowOff>
    </xdr:to>
    <xdr:pic>
      <xdr:nvPicPr>
        <xdr:cNvPr id="148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800808"/>
          <a:ext cx="0" cy="3777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221</xdr:row>
      <xdr:rowOff>0</xdr:rowOff>
    </xdr:from>
    <xdr:to>
      <xdr:col>3</xdr:col>
      <xdr:colOff>1057275</xdr:colOff>
      <xdr:row>222</xdr:row>
      <xdr:rowOff>55377</xdr:rowOff>
    </xdr:to>
    <xdr:pic>
      <xdr:nvPicPr>
        <xdr:cNvPr id="149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800808"/>
          <a:ext cx="0" cy="3777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221</xdr:row>
      <xdr:rowOff>0</xdr:rowOff>
    </xdr:from>
    <xdr:to>
      <xdr:col>3</xdr:col>
      <xdr:colOff>1057275</xdr:colOff>
      <xdr:row>221</xdr:row>
      <xdr:rowOff>190501</xdr:rowOff>
    </xdr:to>
    <xdr:pic>
      <xdr:nvPicPr>
        <xdr:cNvPr id="150" name="Picture 10" descr="1_brasaoemjp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800808"/>
          <a:ext cx="0" cy="1905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221</xdr:row>
      <xdr:rowOff>0</xdr:rowOff>
    </xdr:from>
    <xdr:to>
      <xdr:col>3</xdr:col>
      <xdr:colOff>1057275</xdr:colOff>
      <xdr:row>222</xdr:row>
      <xdr:rowOff>56261</xdr:rowOff>
    </xdr:to>
    <xdr:pic>
      <xdr:nvPicPr>
        <xdr:cNvPr id="151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800808"/>
          <a:ext cx="0" cy="3786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221</xdr:row>
      <xdr:rowOff>0</xdr:rowOff>
    </xdr:from>
    <xdr:to>
      <xdr:col>3</xdr:col>
      <xdr:colOff>1057275</xdr:colOff>
      <xdr:row>222</xdr:row>
      <xdr:rowOff>56261</xdr:rowOff>
    </xdr:to>
    <xdr:pic>
      <xdr:nvPicPr>
        <xdr:cNvPr id="152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800808"/>
          <a:ext cx="0" cy="3786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221</xdr:row>
      <xdr:rowOff>0</xdr:rowOff>
    </xdr:from>
    <xdr:to>
      <xdr:col>3</xdr:col>
      <xdr:colOff>1057275</xdr:colOff>
      <xdr:row>222</xdr:row>
      <xdr:rowOff>56261</xdr:rowOff>
    </xdr:to>
    <xdr:pic>
      <xdr:nvPicPr>
        <xdr:cNvPr id="153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800808"/>
          <a:ext cx="0" cy="3786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221</xdr:row>
      <xdr:rowOff>0</xdr:rowOff>
    </xdr:from>
    <xdr:to>
      <xdr:col>3</xdr:col>
      <xdr:colOff>1057275</xdr:colOff>
      <xdr:row>222</xdr:row>
      <xdr:rowOff>58615</xdr:rowOff>
    </xdr:to>
    <xdr:pic>
      <xdr:nvPicPr>
        <xdr:cNvPr id="154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800808"/>
          <a:ext cx="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221</xdr:row>
      <xdr:rowOff>0</xdr:rowOff>
    </xdr:from>
    <xdr:to>
      <xdr:col>3</xdr:col>
      <xdr:colOff>1057275</xdr:colOff>
      <xdr:row>222</xdr:row>
      <xdr:rowOff>58615</xdr:rowOff>
    </xdr:to>
    <xdr:pic>
      <xdr:nvPicPr>
        <xdr:cNvPr id="155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800808"/>
          <a:ext cx="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221</xdr:row>
      <xdr:rowOff>0</xdr:rowOff>
    </xdr:from>
    <xdr:to>
      <xdr:col>3</xdr:col>
      <xdr:colOff>1057275</xdr:colOff>
      <xdr:row>222</xdr:row>
      <xdr:rowOff>58615</xdr:rowOff>
    </xdr:to>
    <xdr:pic>
      <xdr:nvPicPr>
        <xdr:cNvPr id="156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800808"/>
          <a:ext cx="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221</xdr:row>
      <xdr:rowOff>0</xdr:rowOff>
    </xdr:from>
    <xdr:to>
      <xdr:col>3</xdr:col>
      <xdr:colOff>1057275</xdr:colOff>
      <xdr:row>221</xdr:row>
      <xdr:rowOff>238126</xdr:rowOff>
    </xdr:to>
    <xdr:pic>
      <xdr:nvPicPr>
        <xdr:cNvPr id="157" name="Picture 10" descr="1_brasaoemjp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4256" y="76800808"/>
          <a:ext cx="0" cy="2381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1057275</xdr:colOff>
      <xdr:row>9</xdr:row>
      <xdr:rowOff>0</xdr:rowOff>
    </xdr:from>
    <xdr:to>
      <xdr:col>3</xdr:col>
      <xdr:colOff>5618</xdr:colOff>
      <xdr:row>9</xdr:row>
      <xdr:rowOff>190502</xdr:rowOff>
    </xdr:to>
    <xdr:pic>
      <xdr:nvPicPr>
        <xdr:cNvPr id="2" name="Picture 10" descr="1_brasaoemjp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77924025"/>
          <a:ext cx="5618" cy="1905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1057275</xdr:colOff>
      <xdr:row>141</xdr:row>
      <xdr:rowOff>0</xdr:rowOff>
    </xdr:from>
    <xdr:to>
      <xdr:col>3</xdr:col>
      <xdr:colOff>5618</xdr:colOff>
      <xdr:row>141</xdr:row>
      <xdr:rowOff>358589</xdr:rowOff>
    </xdr:to>
    <xdr:pic>
      <xdr:nvPicPr>
        <xdr:cNvPr id="3" name="Picture 10" descr="1_brasaoemjp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77924025"/>
          <a:ext cx="5618" cy="3585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70</xdr:row>
      <xdr:rowOff>0</xdr:rowOff>
    </xdr:from>
    <xdr:to>
      <xdr:col>3</xdr:col>
      <xdr:colOff>1057275</xdr:colOff>
      <xdr:row>70</xdr:row>
      <xdr:rowOff>190502</xdr:rowOff>
    </xdr:to>
    <xdr:pic>
      <xdr:nvPicPr>
        <xdr:cNvPr id="4" name="Picture 10" descr="1_brasaoemjp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600175"/>
          <a:ext cx="0" cy="1905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10</xdr:row>
      <xdr:rowOff>0</xdr:rowOff>
    </xdr:from>
    <xdr:to>
      <xdr:col>3</xdr:col>
      <xdr:colOff>1057275</xdr:colOff>
      <xdr:row>10</xdr:row>
      <xdr:rowOff>361642</xdr:rowOff>
    </xdr:to>
    <xdr:pic>
      <xdr:nvPicPr>
        <xdr:cNvPr id="5" name="Picture 10" descr="1_brasaoemjp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600175"/>
          <a:ext cx="0" cy="360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381002</xdr:rowOff>
    </xdr:to>
    <xdr:pic>
      <xdr:nvPicPr>
        <xdr:cNvPr id="6" name="Picture 10" descr="1_brasaoemjp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3810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381002</xdr:rowOff>
    </xdr:to>
    <xdr:pic>
      <xdr:nvPicPr>
        <xdr:cNvPr id="7" name="Picture 10" descr="1_brasaoemjp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3810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381002</xdr:rowOff>
    </xdr:to>
    <xdr:pic>
      <xdr:nvPicPr>
        <xdr:cNvPr id="8" name="Picture 10" descr="1_brasaoemjp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3810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9</xdr:row>
      <xdr:rowOff>0</xdr:rowOff>
    </xdr:from>
    <xdr:to>
      <xdr:col>3</xdr:col>
      <xdr:colOff>1057275</xdr:colOff>
      <xdr:row>9</xdr:row>
      <xdr:rowOff>190500</xdr:rowOff>
    </xdr:to>
    <xdr:pic>
      <xdr:nvPicPr>
        <xdr:cNvPr id="9" name="Picture 10" descr="1_brasaoemjp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381000</xdr:rowOff>
    </xdr:to>
    <xdr:pic>
      <xdr:nvPicPr>
        <xdr:cNvPr id="10" name="Picture 10" descr="1_brasaoemjp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377762</xdr:rowOff>
    </xdr:to>
    <xdr:pic>
      <xdr:nvPicPr>
        <xdr:cNvPr id="11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3777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377762</xdr:rowOff>
    </xdr:to>
    <xdr:pic>
      <xdr:nvPicPr>
        <xdr:cNvPr id="12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3777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383289</xdr:rowOff>
    </xdr:to>
    <xdr:pic>
      <xdr:nvPicPr>
        <xdr:cNvPr id="13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3832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381022</xdr:rowOff>
    </xdr:to>
    <xdr:pic>
      <xdr:nvPicPr>
        <xdr:cNvPr id="14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38102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381001</xdr:rowOff>
    </xdr:to>
    <xdr:pic>
      <xdr:nvPicPr>
        <xdr:cNvPr id="15" name="Picture 10" descr="1_brasaoemjp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381001</xdr:rowOff>
    </xdr:to>
    <xdr:pic>
      <xdr:nvPicPr>
        <xdr:cNvPr id="16" name="Picture 10" descr="1_brasaoemjp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381001</xdr:rowOff>
    </xdr:to>
    <xdr:pic>
      <xdr:nvPicPr>
        <xdr:cNvPr id="17" name="Picture 10" descr="1_brasaoemjp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383290</xdr:rowOff>
    </xdr:to>
    <xdr:pic>
      <xdr:nvPicPr>
        <xdr:cNvPr id="18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3832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383290</xdr:rowOff>
    </xdr:to>
    <xdr:pic>
      <xdr:nvPicPr>
        <xdr:cNvPr id="19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3832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383290</xdr:rowOff>
    </xdr:to>
    <xdr:pic>
      <xdr:nvPicPr>
        <xdr:cNvPr id="20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3832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9</xdr:row>
      <xdr:rowOff>0</xdr:rowOff>
    </xdr:from>
    <xdr:to>
      <xdr:col>3</xdr:col>
      <xdr:colOff>1057275</xdr:colOff>
      <xdr:row>9</xdr:row>
      <xdr:rowOff>190501</xdr:rowOff>
    </xdr:to>
    <xdr:pic>
      <xdr:nvPicPr>
        <xdr:cNvPr id="21" name="Picture 10" descr="1_brasaoemjp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1905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381001</xdr:rowOff>
    </xdr:to>
    <xdr:pic>
      <xdr:nvPicPr>
        <xdr:cNvPr id="22" name="Picture 10" descr="1_brasaoemjp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378646</xdr:rowOff>
    </xdr:to>
    <xdr:pic>
      <xdr:nvPicPr>
        <xdr:cNvPr id="23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3786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378646</xdr:rowOff>
    </xdr:to>
    <xdr:pic>
      <xdr:nvPicPr>
        <xdr:cNvPr id="24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3786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378646</xdr:rowOff>
    </xdr:to>
    <xdr:pic>
      <xdr:nvPicPr>
        <xdr:cNvPr id="25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3786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381000</xdr:rowOff>
    </xdr:to>
    <xdr:pic>
      <xdr:nvPicPr>
        <xdr:cNvPr id="26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381000</xdr:rowOff>
    </xdr:to>
    <xdr:pic>
      <xdr:nvPicPr>
        <xdr:cNvPr id="27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381000</xdr:rowOff>
    </xdr:to>
    <xdr:pic>
      <xdr:nvPicPr>
        <xdr:cNvPr id="28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9</xdr:row>
      <xdr:rowOff>0</xdr:rowOff>
    </xdr:from>
    <xdr:to>
      <xdr:col>3</xdr:col>
      <xdr:colOff>1057275</xdr:colOff>
      <xdr:row>9</xdr:row>
      <xdr:rowOff>238126</xdr:rowOff>
    </xdr:to>
    <xdr:pic>
      <xdr:nvPicPr>
        <xdr:cNvPr id="29" name="Picture 10" descr="1_brasaoemjp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2381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385481</xdr:rowOff>
    </xdr:to>
    <xdr:pic>
      <xdr:nvPicPr>
        <xdr:cNvPr id="30" name="Picture 10" descr="1_brasaoemjp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3854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10</xdr:row>
      <xdr:rowOff>0</xdr:rowOff>
    </xdr:from>
    <xdr:to>
      <xdr:col>3</xdr:col>
      <xdr:colOff>1057275</xdr:colOff>
      <xdr:row>10</xdr:row>
      <xdr:rowOff>486427</xdr:rowOff>
    </xdr:to>
    <xdr:pic>
      <xdr:nvPicPr>
        <xdr:cNvPr id="31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600175"/>
          <a:ext cx="0" cy="5705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10</xdr:row>
      <xdr:rowOff>0</xdr:rowOff>
    </xdr:from>
    <xdr:to>
      <xdr:col>3</xdr:col>
      <xdr:colOff>1057275</xdr:colOff>
      <xdr:row>10</xdr:row>
      <xdr:rowOff>486427</xdr:rowOff>
    </xdr:to>
    <xdr:pic>
      <xdr:nvPicPr>
        <xdr:cNvPr id="32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600175"/>
          <a:ext cx="0" cy="5705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10</xdr:row>
      <xdr:rowOff>0</xdr:rowOff>
    </xdr:from>
    <xdr:to>
      <xdr:col>3</xdr:col>
      <xdr:colOff>1057275</xdr:colOff>
      <xdr:row>10</xdr:row>
      <xdr:rowOff>486427</xdr:rowOff>
    </xdr:to>
    <xdr:pic>
      <xdr:nvPicPr>
        <xdr:cNvPr id="33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600175"/>
          <a:ext cx="0" cy="5705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70</xdr:row>
      <xdr:rowOff>0</xdr:rowOff>
    </xdr:from>
    <xdr:to>
      <xdr:col>3</xdr:col>
      <xdr:colOff>1057275</xdr:colOff>
      <xdr:row>70</xdr:row>
      <xdr:rowOff>190502</xdr:rowOff>
    </xdr:to>
    <xdr:pic>
      <xdr:nvPicPr>
        <xdr:cNvPr id="34" name="Picture 10" descr="1_brasaoemjp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600175"/>
          <a:ext cx="0" cy="1905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10</xdr:row>
      <xdr:rowOff>0</xdr:rowOff>
    </xdr:from>
    <xdr:to>
      <xdr:col>3</xdr:col>
      <xdr:colOff>1057275</xdr:colOff>
      <xdr:row>10</xdr:row>
      <xdr:rowOff>361644</xdr:rowOff>
    </xdr:to>
    <xdr:pic>
      <xdr:nvPicPr>
        <xdr:cNvPr id="35" name="Picture 10" descr="1_brasaoemjp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600175"/>
          <a:ext cx="0" cy="3600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10</xdr:row>
      <xdr:rowOff>0</xdr:rowOff>
    </xdr:from>
    <xdr:to>
      <xdr:col>3</xdr:col>
      <xdr:colOff>1057275</xdr:colOff>
      <xdr:row>10</xdr:row>
      <xdr:rowOff>486427</xdr:rowOff>
    </xdr:to>
    <xdr:pic>
      <xdr:nvPicPr>
        <xdr:cNvPr id="36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600175"/>
          <a:ext cx="0" cy="5705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10</xdr:row>
      <xdr:rowOff>0</xdr:rowOff>
    </xdr:from>
    <xdr:to>
      <xdr:col>3</xdr:col>
      <xdr:colOff>1057275</xdr:colOff>
      <xdr:row>10</xdr:row>
      <xdr:rowOff>486427</xdr:rowOff>
    </xdr:to>
    <xdr:pic>
      <xdr:nvPicPr>
        <xdr:cNvPr id="37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600175"/>
          <a:ext cx="0" cy="5705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10</xdr:row>
      <xdr:rowOff>0</xdr:rowOff>
    </xdr:from>
    <xdr:to>
      <xdr:col>3</xdr:col>
      <xdr:colOff>1057275</xdr:colOff>
      <xdr:row>10</xdr:row>
      <xdr:rowOff>486427</xdr:rowOff>
    </xdr:to>
    <xdr:pic>
      <xdr:nvPicPr>
        <xdr:cNvPr id="38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600175"/>
          <a:ext cx="0" cy="5705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10</xdr:row>
      <xdr:rowOff>0</xdr:rowOff>
    </xdr:from>
    <xdr:to>
      <xdr:col>3</xdr:col>
      <xdr:colOff>1057275</xdr:colOff>
      <xdr:row>10</xdr:row>
      <xdr:rowOff>486427</xdr:rowOff>
    </xdr:to>
    <xdr:pic>
      <xdr:nvPicPr>
        <xdr:cNvPr id="39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600175"/>
          <a:ext cx="0" cy="5705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10</xdr:row>
      <xdr:rowOff>0</xdr:rowOff>
    </xdr:from>
    <xdr:to>
      <xdr:col>3</xdr:col>
      <xdr:colOff>1057275</xdr:colOff>
      <xdr:row>10</xdr:row>
      <xdr:rowOff>486427</xdr:rowOff>
    </xdr:to>
    <xdr:pic>
      <xdr:nvPicPr>
        <xdr:cNvPr id="40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600175"/>
          <a:ext cx="0" cy="5705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10</xdr:row>
      <xdr:rowOff>0</xdr:rowOff>
    </xdr:from>
    <xdr:to>
      <xdr:col>3</xdr:col>
      <xdr:colOff>1057275</xdr:colOff>
      <xdr:row>10</xdr:row>
      <xdr:rowOff>486427</xdr:rowOff>
    </xdr:to>
    <xdr:pic>
      <xdr:nvPicPr>
        <xdr:cNvPr id="41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600175"/>
          <a:ext cx="0" cy="5705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10</xdr:row>
      <xdr:rowOff>0</xdr:rowOff>
    </xdr:from>
    <xdr:to>
      <xdr:col>3</xdr:col>
      <xdr:colOff>1057275</xdr:colOff>
      <xdr:row>10</xdr:row>
      <xdr:rowOff>486427</xdr:rowOff>
    </xdr:to>
    <xdr:pic>
      <xdr:nvPicPr>
        <xdr:cNvPr id="42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600175"/>
          <a:ext cx="0" cy="5705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10</xdr:row>
      <xdr:rowOff>0</xdr:rowOff>
    </xdr:from>
    <xdr:to>
      <xdr:col>3</xdr:col>
      <xdr:colOff>1057275</xdr:colOff>
      <xdr:row>10</xdr:row>
      <xdr:rowOff>486427</xdr:rowOff>
    </xdr:to>
    <xdr:pic>
      <xdr:nvPicPr>
        <xdr:cNvPr id="43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600175"/>
          <a:ext cx="0" cy="5705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10</xdr:row>
      <xdr:rowOff>0</xdr:rowOff>
    </xdr:from>
    <xdr:to>
      <xdr:col>3</xdr:col>
      <xdr:colOff>1057275</xdr:colOff>
      <xdr:row>10</xdr:row>
      <xdr:rowOff>486427</xdr:rowOff>
    </xdr:to>
    <xdr:pic>
      <xdr:nvPicPr>
        <xdr:cNvPr id="44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600175"/>
          <a:ext cx="0" cy="5705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70</xdr:row>
      <xdr:rowOff>0</xdr:rowOff>
    </xdr:from>
    <xdr:to>
      <xdr:col>3</xdr:col>
      <xdr:colOff>1057275</xdr:colOff>
      <xdr:row>70</xdr:row>
      <xdr:rowOff>190502</xdr:rowOff>
    </xdr:to>
    <xdr:pic>
      <xdr:nvPicPr>
        <xdr:cNvPr id="45" name="Picture 10" descr="1_brasaoemjp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600175"/>
          <a:ext cx="0" cy="1905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10</xdr:row>
      <xdr:rowOff>0</xdr:rowOff>
    </xdr:from>
    <xdr:to>
      <xdr:col>3</xdr:col>
      <xdr:colOff>1057275</xdr:colOff>
      <xdr:row>10</xdr:row>
      <xdr:rowOff>350438</xdr:rowOff>
    </xdr:to>
    <xdr:pic>
      <xdr:nvPicPr>
        <xdr:cNvPr id="46" name="Picture 10" descr="1_brasaoemjp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600175"/>
          <a:ext cx="0" cy="3488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10</xdr:row>
      <xdr:rowOff>0</xdr:rowOff>
    </xdr:from>
    <xdr:to>
      <xdr:col>3</xdr:col>
      <xdr:colOff>1057275</xdr:colOff>
      <xdr:row>10</xdr:row>
      <xdr:rowOff>362602</xdr:rowOff>
    </xdr:to>
    <xdr:pic>
      <xdr:nvPicPr>
        <xdr:cNvPr id="47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600175"/>
          <a:ext cx="0" cy="361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10</xdr:row>
      <xdr:rowOff>0</xdr:rowOff>
    </xdr:from>
    <xdr:to>
      <xdr:col>3</xdr:col>
      <xdr:colOff>1057275</xdr:colOff>
      <xdr:row>10</xdr:row>
      <xdr:rowOff>362602</xdr:rowOff>
    </xdr:to>
    <xdr:pic>
      <xdr:nvPicPr>
        <xdr:cNvPr id="48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600175"/>
          <a:ext cx="0" cy="361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10</xdr:row>
      <xdr:rowOff>0</xdr:rowOff>
    </xdr:from>
    <xdr:to>
      <xdr:col>3</xdr:col>
      <xdr:colOff>1057275</xdr:colOff>
      <xdr:row>10</xdr:row>
      <xdr:rowOff>362602</xdr:rowOff>
    </xdr:to>
    <xdr:pic>
      <xdr:nvPicPr>
        <xdr:cNvPr id="49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600175"/>
          <a:ext cx="0" cy="361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10</xdr:row>
      <xdr:rowOff>0</xdr:rowOff>
    </xdr:from>
    <xdr:to>
      <xdr:col>3</xdr:col>
      <xdr:colOff>1057275</xdr:colOff>
      <xdr:row>10</xdr:row>
      <xdr:rowOff>362602</xdr:rowOff>
    </xdr:to>
    <xdr:pic>
      <xdr:nvPicPr>
        <xdr:cNvPr id="50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600175"/>
          <a:ext cx="0" cy="361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10</xdr:row>
      <xdr:rowOff>0</xdr:rowOff>
    </xdr:from>
    <xdr:to>
      <xdr:col>3</xdr:col>
      <xdr:colOff>1057275</xdr:colOff>
      <xdr:row>10</xdr:row>
      <xdr:rowOff>362602</xdr:rowOff>
    </xdr:to>
    <xdr:pic>
      <xdr:nvPicPr>
        <xdr:cNvPr id="51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600175"/>
          <a:ext cx="0" cy="361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10</xdr:row>
      <xdr:rowOff>0</xdr:rowOff>
    </xdr:from>
    <xdr:to>
      <xdr:col>3</xdr:col>
      <xdr:colOff>1057275</xdr:colOff>
      <xdr:row>10</xdr:row>
      <xdr:rowOff>362602</xdr:rowOff>
    </xdr:to>
    <xdr:pic>
      <xdr:nvPicPr>
        <xdr:cNvPr id="52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600175"/>
          <a:ext cx="0" cy="361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10</xdr:row>
      <xdr:rowOff>0</xdr:rowOff>
    </xdr:from>
    <xdr:to>
      <xdr:col>3</xdr:col>
      <xdr:colOff>1057275</xdr:colOff>
      <xdr:row>10</xdr:row>
      <xdr:rowOff>362602</xdr:rowOff>
    </xdr:to>
    <xdr:pic>
      <xdr:nvPicPr>
        <xdr:cNvPr id="53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600175"/>
          <a:ext cx="0" cy="361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10</xdr:row>
      <xdr:rowOff>0</xdr:rowOff>
    </xdr:from>
    <xdr:to>
      <xdr:col>3</xdr:col>
      <xdr:colOff>1057275</xdr:colOff>
      <xdr:row>10</xdr:row>
      <xdr:rowOff>362602</xdr:rowOff>
    </xdr:to>
    <xdr:pic>
      <xdr:nvPicPr>
        <xdr:cNvPr id="54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600175"/>
          <a:ext cx="0" cy="361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10</xdr:row>
      <xdr:rowOff>0</xdr:rowOff>
    </xdr:from>
    <xdr:to>
      <xdr:col>3</xdr:col>
      <xdr:colOff>1057275</xdr:colOff>
      <xdr:row>10</xdr:row>
      <xdr:rowOff>362602</xdr:rowOff>
    </xdr:to>
    <xdr:pic>
      <xdr:nvPicPr>
        <xdr:cNvPr id="55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600175"/>
          <a:ext cx="0" cy="361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10</xdr:row>
      <xdr:rowOff>0</xdr:rowOff>
    </xdr:from>
    <xdr:to>
      <xdr:col>3</xdr:col>
      <xdr:colOff>1057275</xdr:colOff>
      <xdr:row>10</xdr:row>
      <xdr:rowOff>362602</xdr:rowOff>
    </xdr:to>
    <xdr:pic>
      <xdr:nvPicPr>
        <xdr:cNvPr id="56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600175"/>
          <a:ext cx="0" cy="361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10</xdr:row>
      <xdr:rowOff>0</xdr:rowOff>
    </xdr:from>
    <xdr:to>
      <xdr:col>3</xdr:col>
      <xdr:colOff>1057275</xdr:colOff>
      <xdr:row>10</xdr:row>
      <xdr:rowOff>362602</xdr:rowOff>
    </xdr:to>
    <xdr:pic>
      <xdr:nvPicPr>
        <xdr:cNvPr id="57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600175"/>
          <a:ext cx="0" cy="361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10</xdr:row>
      <xdr:rowOff>0</xdr:rowOff>
    </xdr:from>
    <xdr:to>
      <xdr:col>3</xdr:col>
      <xdr:colOff>1057275</xdr:colOff>
      <xdr:row>10</xdr:row>
      <xdr:rowOff>362602</xdr:rowOff>
    </xdr:to>
    <xdr:pic>
      <xdr:nvPicPr>
        <xdr:cNvPr id="58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600175"/>
          <a:ext cx="0" cy="361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10</xdr:row>
      <xdr:rowOff>0</xdr:rowOff>
    </xdr:from>
    <xdr:to>
      <xdr:col>3</xdr:col>
      <xdr:colOff>1057275</xdr:colOff>
      <xdr:row>10</xdr:row>
      <xdr:rowOff>384055</xdr:rowOff>
    </xdr:to>
    <xdr:pic>
      <xdr:nvPicPr>
        <xdr:cNvPr id="59" name="Picture 10" descr="1_brasaoemjp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600175"/>
          <a:ext cx="0" cy="3824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10</xdr:row>
      <xdr:rowOff>0</xdr:rowOff>
    </xdr:from>
    <xdr:to>
      <xdr:col>3</xdr:col>
      <xdr:colOff>1057275</xdr:colOff>
      <xdr:row>10</xdr:row>
      <xdr:rowOff>485467</xdr:rowOff>
    </xdr:to>
    <xdr:pic>
      <xdr:nvPicPr>
        <xdr:cNvPr id="60" name="Picture 10" descr="1_brasaoemjp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600175"/>
          <a:ext cx="0" cy="550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438623</xdr:rowOff>
    </xdr:to>
    <xdr:pic>
      <xdr:nvPicPr>
        <xdr:cNvPr id="61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4386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464477</xdr:rowOff>
    </xdr:to>
    <xdr:pic>
      <xdr:nvPicPr>
        <xdr:cNvPr id="62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4644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579308</xdr:rowOff>
    </xdr:to>
    <xdr:pic>
      <xdr:nvPicPr>
        <xdr:cNvPr id="63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5777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571476</xdr:rowOff>
    </xdr:to>
    <xdr:pic>
      <xdr:nvPicPr>
        <xdr:cNvPr id="64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5698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438624</xdr:rowOff>
    </xdr:to>
    <xdr:pic>
      <xdr:nvPicPr>
        <xdr:cNvPr id="65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4386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464478</xdr:rowOff>
    </xdr:to>
    <xdr:pic>
      <xdr:nvPicPr>
        <xdr:cNvPr id="66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4644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579308</xdr:rowOff>
    </xdr:to>
    <xdr:pic>
      <xdr:nvPicPr>
        <xdr:cNvPr id="67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5777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383352</xdr:rowOff>
    </xdr:to>
    <xdr:pic>
      <xdr:nvPicPr>
        <xdr:cNvPr id="68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3833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428761</xdr:rowOff>
    </xdr:to>
    <xdr:pic>
      <xdr:nvPicPr>
        <xdr:cNvPr id="69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4287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381002</xdr:rowOff>
    </xdr:to>
    <xdr:pic>
      <xdr:nvPicPr>
        <xdr:cNvPr id="70" name="Picture 10" descr="1_brasaoemjp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3810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381002</xdr:rowOff>
    </xdr:to>
    <xdr:pic>
      <xdr:nvPicPr>
        <xdr:cNvPr id="71" name="Picture 10" descr="1_brasaoemjp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3810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381002</xdr:rowOff>
    </xdr:to>
    <xdr:pic>
      <xdr:nvPicPr>
        <xdr:cNvPr id="72" name="Picture 10" descr="1_brasaoemjp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3810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381002</xdr:rowOff>
    </xdr:to>
    <xdr:pic>
      <xdr:nvPicPr>
        <xdr:cNvPr id="73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3810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381002</xdr:rowOff>
    </xdr:to>
    <xdr:pic>
      <xdr:nvPicPr>
        <xdr:cNvPr id="74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3810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381002</xdr:rowOff>
    </xdr:to>
    <xdr:pic>
      <xdr:nvPicPr>
        <xdr:cNvPr id="75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3810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576955</xdr:rowOff>
    </xdr:to>
    <xdr:pic>
      <xdr:nvPicPr>
        <xdr:cNvPr id="76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5753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576955</xdr:rowOff>
    </xdr:to>
    <xdr:pic>
      <xdr:nvPicPr>
        <xdr:cNvPr id="77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5753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576955</xdr:rowOff>
    </xdr:to>
    <xdr:pic>
      <xdr:nvPicPr>
        <xdr:cNvPr id="78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5753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381000</xdr:rowOff>
    </xdr:to>
    <xdr:pic>
      <xdr:nvPicPr>
        <xdr:cNvPr id="79" name="Picture 10" descr="1_brasaoemjp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377762</xdr:rowOff>
    </xdr:to>
    <xdr:pic>
      <xdr:nvPicPr>
        <xdr:cNvPr id="80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3777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552854</xdr:rowOff>
    </xdr:to>
    <xdr:pic>
      <xdr:nvPicPr>
        <xdr:cNvPr id="81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5512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377762</xdr:rowOff>
    </xdr:to>
    <xdr:pic>
      <xdr:nvPicPr>
        <xdr:cNvPr id="82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3777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383289</xdr:rowOff>
    </xdr:to>
    <xdr:pic>
      <xdr:nvPicPr>
        <xdr:cNvPr id="83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3832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381022</xdr:rowOff>
    </xdr:to>
    <xdr:pic>
      <xdr:nvPicPr>
        <xdr:cNvPr id="84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38102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381001</xdr:rowOff>
    </xdr:to>
    <xdr:pic>
      <xdr:nvPicPr>
        <xdr:cNvPr id="85" name="Picture 10" descr="1_brasaoemjp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381001</xdr:rowOff>
    </xdr:to>
    <xdr:pic>
      <xdr:nvPicPr>
        <xdr:cNvPr id="86" name="Picture 10" descr="1_brasaoemjp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381001</xdr:rowOff>
    </xdr:to>
    <xdr:pic>
      <xdr:nvPicPr>
        <xdr:cNvPr id="87" name="Picture 10" descr="1_brasaoemjp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383290</xdr:rowOff>
    </xdr:to>
    <xdr:pic>
      <xdr:nvPicPr>
        <xdr:cNvPr id="88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3832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383290</xdr:rowOff>
    </xdr:to>
    <xdr:pic>
      <xdr:nvPicPr>
        <xdr:cNvPr id="89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3832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383290</xdr:rowOff>
    </xdr:to>
    <xdr:pic>
      <xdr:nvPicPr>
        <xdr:cNvPr id="90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3832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576955</xdr:rowOff>
    </xdr:to>
    <xdr:pic>
      <xdr:nvPicPr>
        <xdr:cNvPr id="91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5753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576955</xdr:rowOff>
    </xdr:to>
    <xdr:pic>
      <xdr:nvPicPr>
        <xdr:cNvPr id="92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5753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576955</xdr:rowOff>
    </xdr:to>
    <xdr:pic>
      <xdr:nvPicPr>
        <xdr:cNvPr id="93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5753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9</xdr:row>
      <xdr:rowOff>0</xdr:rowOff>
    </xdr:from>
    <xdr:to>
      <xdr:col>3</xdr:col>
      <xdr:colOff>1057275</xdr:colOff>
      <xdr:row>9</xdr:row>
      <xdr:rowOff>190501</xdr:rowOff>
    </xdr:to>
    <xdr:pic>
      <xdr:nvPicPr>
        <xdr:cNvPr id="94" name="Picture 10" descr="1_brasaoemjp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1905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381001</xdr:rowOff>
    </xdr:to>
    <xdr:pic>
      <xdr:nvPicPr>
        <xdr:cNvPr id="95" name="Picture 10" descr="1_brasaoemjp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38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378646</xdr:rowOff>
    </xdr:to>
    <xdr:pic>
      <xdr:nvPicPr>
        <xdr:cNvPr id="96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3786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378646</xdr:rowOff>
    </xdr:to>
    <xdr:pic>
      <xdr:nvPicPr>
        <xdr:cNvPr id="97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3786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378646</xdr:rowOff>
    </xdr:to>
    <xdr:pic>
      <xdr:nvPicPr>
        <xdr:cNvPr id="98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3786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381000</xdr:rowOff>
    </xdr:to>
    <xdr:pic>
      <xdr:nvPicPr>
        <xdr:cNvPr id="99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381000</xdr:rowOff>
    </xdr:to>
    <xdr:pic>
      <xdr:nvPicPr>
        <xdr:cNvPr id="100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381000</xdr:rowOff>
    </xdr:to>
    <xdr:pic>
      <xdr:nvPicPr>
        <xdr:cNvPr id="101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9</xdr:row>
      <xdr:rowOff>0</xdr:rowOff>
    </xdr:from>
    <xdr:to>
      <xdr:col>3</xdr:col>
      <xdr:colOff>1057275</xdr:colOff>
      <xdr:row>9</xdr:row>
      <xdr:rowOff>238126</xdr:rowOff>
    </xdr:to>
    <xdr:pic>
      <xdr:nvPicPr>
        <xdr:cNvPr id="102" name="Picture 10" descr="1_brasaoemjp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2381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385481</xdr:rowOff>
    </xdr:to>
    <xdr:pic>
      <xdr:nvPicPr>
        <xdr:cNvPr id="103" name="Picture 10" descr="1_brasaoemjp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3854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1057275</xdr:colOff>
      <xdr:row>73</xdr:row>
      <xdr:rowOff>0</xdr:rowOff>
    </xdr:from>
    <xdr:to>
      <xdr:col>3</xdr:col>
      <xdr:colOff>5618</xdr:colOff>
      <xdr:row>73</xdr:row>
      <xdr:rowOff>190502</xdr:rowOff>
    </xdr:to>
    <xdr:pic>
      <xdr:nvPicPr>
        <xdr:cNvPr id="104" name="Picture 10" descr="1_brasaoemjp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78114525"/>
          <a:ext cx="5618" cy="1905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1057275</xdr:colOff>
      <xdr:row>142</xdr:row>
      <xdr:rowOff>0</xdr:rowOff>
    </xdr:from>
    <xdr:to>
      <xdr:col>3</xdr:col>
      <xdr:colOff>5618</xdr:colOff>
      <xdr:row>143</xdr:row>
      <xdr:rowOff>36205</xdr:rowOff>
    </xdr:to>
    <xdr:pic>
      <xdr:nvPicPr>
        <xdr:cNvPr id="105" name="Picture 10" descr="1_brasaoemjp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78114525"/>
          <a:ext cx="5618" cy="3600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9</xdr:row>
      <xdr:rowOff>0</xdr:rowOff>
    </xdr:from>
    <xdr:to>
      <xdr:col>3</xdr:col>
      <xdr:colOff>1057275</xdr:colOff>
      <xdr:row>9</xdr:row>
      <xdr:rowOff>226704</xdr:rowOff>
    </xdr:to>
    <xdr:pic>
      <xdr:nvPicPr>
        <xdr:cNvPr id="106" name="Picture 10" descr="1_brasaoemjp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2267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73</xdr:row>
      <xdr:rowOff>0</xdr:rowOff>
    </xdr:from>
    <xdr:to>
      <xdr:col>3</xdr:col>
      <xdr:colOff>1057275</xdr:colOff>
      <xdr:row>73</xdr:row>
      <xdr:rowOff>190500</xdr:rowOff>
    </xdr:to>
    <xdr:pic>
      <xdr:nvPicPr>
        <xdr:cNvPr id="107" name="Picture 10" descr="1_brasaoemjp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8114525"/>
          <a:ext cx="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142</xdr:row>
      <xdr:rowOff>0</xdr:rowOff>
    </xdr:from>
    <xdr:to>
      <xdr:col>3</xdr:col>
      <xdr:colOff>1057275</xdr:colOff>
      <xdr:row>143</xdr:row>
      <xdr:rowOff>58616</xdr:rowOff>
    </xdr:to>
    <xdr:pic>
      <xdr:nvPicPr>
        <xdr:cNvPr id="108" name="Picture 10" descr="1_brasaoemjp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8114525"/>
          <a:ext cx="0" cy="3824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142</xdr:row>
      <xdr:rowOff>0</xdr:rowOff>
    </xdr:from>
    <xdr:to>
      <xdr:col>3</xdr:col>
      <xdr:colOff>1057275</xdr:colOff>
      <xdr:row>143</xdr:row>
      <xdr:rowOff>55378</xdr:rowOff>
    </xdr:to>
    <xdr:pic>
      <xdr:nvPicPr>
        <xdr:cNvPr id="109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8114525"/>
          <a:ext cx="0" cy="3792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142</xdr:row>
      <xdr:rowOff>0</xdr:rowOff>
    </xdr:from>
    <xdr:to>
      <xdr:col>3</xdr:col>
      <xdr:colOff>1057275</xdr:colOff>
      <xdr:row>143</xdr:row>
      <xdr:rowOff>55378</xdr:rowOff>
    </xdr:to>
    <xdr:pic>
      <xdr:nvPicPr>
        <xdr:cNvPr id="110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8114525"/>
          <a:ext cx="0" cy="3792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73</xdr:row>
      <xdr:rowOff>0</xdr:rowOff>
    </xdr:from>
    <xdr:to>
      <xdr:col>3</xdr:col>
      <xdr:colOff>1057275</xdr:colOff>
      <xdr:row>73</xdr:row>
      <xdr:rowOff>190501</xdr:rowOff>
    </xdr:to>
    <xdr:pic>
      <xdr:nvPicPr>
        <xdr:cNvPr id="111" name="Picture 10" descr="1_brasaoemjp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8114525"/>
          <a:ext cx="0" cy="1905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142</xdr:row>
      <xdr:rowOff>0</xdr:rowOff>
    </xdr:from>
    <xdr:to>
      <xdr:col>3</xdr:col>
      <xdr:colOff>1057275</xdr:colOff>
      <xdr:row>143</xdr:row>
      <xdr:rowOff>56262</xdr:rowOff>
    </xdr:to>
    <xdr:pic>
      <xdr:nvPicPr>
        <xdr:cNvPr id="112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8114525"/>
          <a:ext cx="0" cy="3801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142</xdr:row>
      <xdr:rowOff>0</xdr:rowOff>
    </xdr:from>
    <xdr:to>
      <xdr:col>3</xdr:col>
      <xdr:colOff>1057275</xdr:colOff>
      <xdr:row>143</xdr:row>
      <xdr:rowOff>56262</xdr:rowOff>
    </xdr:to>
    <xdr:pic>
      <xdr:nvPicPr>
        <xdr:cNvPr id="113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8114525"/>
          <a:ext cx="0" cy="3801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142</xdr:row>
      <xdr:rowOff>0</xdr:rowOff>
    </xdr:from>
    <xdr:to>
      <xdr:col>3</xdr:col>
      <xdr:colOff>1057275</xdr:colOff>
      <xdr:row>143</xdr:row>
      <xdr:rowOff>56262</xdr:rowOff>
    </xdr:to>
    <xdr:pic>
      <xdr:nvPicPr>
        <xdr:cNvPr id="114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8114525"/>
          <a:ext cx="0" cy="3801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142</xdr:row>
      <xdr:rowOff>0</xdr:rowOff>
    </xdr:from>
    <xdr:to>
      <xdr:col>3</xdr:col>
      <xdr:colOff>1057275</xdr:colOff>
      <xdr:row>143</xdr:row>
      <xdr:rowOff>58616</xdr:rowOff>
    </xdr:to>
    <xdr:pic>
      <xdr:nvPicPr>
        <xdr:cNvPr id="115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8114525"/>
          <a:ext cx="0" cy="3824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142</xdr:row>
      <xdr:rowOff>0</xdr:rowOff>
    </xdr:from>
    <xdr:to>
      <xdr:col>3</xdr:col>
      <xdr:colOff>1057275</xdr:colOff>
      <xdr:row>143</xdr:row>
      <xdr:rowOff>58616</xdr:rowOff>
    </xdr:to>
    <xdr:pic>
      <xdr:nvPicPr>
        <xdr:cNvPr id="116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8114525"/>
          <a:ext cx="0" cy="3824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142</xdr:row>
      <xdr:rowOff>0</xdr:rowOff>
    </xdr:from>
    <xdr:to>
      <xdr:col>3</xdr:col>
      <xdr:colOff>1057275</xdr:colOff>
      <xdr:row>143</xdr:row>
      <xdr:rowOff>58616</xdr:rowOff>
    </xdr:to>
    <xdr:pic>
      <xdr:nvPicPr>
        <xdr:cNvPr id="117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8114525"/>
          <a:ext cx="0" cy="3824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73</xdr:row>
      <xdr:rowOff>0</xdr:rowOff>
    </xdr:from>
    <xdr:to>
      <xdr:col>3</xdr:col>
      <xdr:colOff>1057275</xdr:colOff>
      <xdr:row>73</xdr:row>
      <xdr:rowOff>238126</xdr:rowOff>
    </xdr:to>
    <xdr:pic>
      <xdr:nvPicPr>
        <xdr:cNvPr id="118" name="Picture 10" descr="1_brasaoemjp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8114525"/>
          <a:ext cx="0" cy="2381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437214</xdr:rowOff>
    </xdr:to>
    <xdr:pic>
      <xdr:nvPicPr>
        <xdr:cNvPr id="119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4372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437214</xdr:rowOff>
    </xdr:to>
    <xdr:pic>
      <xdr:nvPicPr>
        <xdr:cNvPr id="120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4372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437214</xdr:rowOff>
    </xdr:to>
    <xdr:pic>
      <xdr:nvPicPr>
        <xdr:cNvPr id="121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4372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9</xdr:row>
      <xdr:rowOff>0</xdr:rowOff>
    </xdr:from>
    <xdr:to>
      <xdr:col>3</xdr:col>
      <xdr:colOff>1057275</xdr:colOff>
      <xdr:row>9</xdr:row>
      <xdr:rowOff>226706</xdr:rowOff>
    </xdr:to>
    <xdr:pic>
      <xdr:nvPicPr>
        <xdr:cNvPr id="122" name="Picture 10" descr="1_brasaoemjp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2267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437214</xdr:rowOff>
    </xdr:to>
    <xdr:pic>
      <xdr:nvPicPr>
        <xdr:cNvPr id="123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4372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437214</xdr:rowOff>
    </xdr:to>
    <xdr:pic>
      <xdr:nvPicPr>
        <xdr:cNvPr id="124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4372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437214</xdr:rowOff>
    </xdr:to>
    <xdr:pic>
      <xdr:nvPicPr>
        <xdr:cNvPr id="125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4372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437214</xdr:rowOff>
    </xdr:to>
    <xdr:pic>
      <xdr:nvPicPr>
        <xdr:cNvPr id="126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4372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437214</xdr:rowOff>
    </xdr:to>
    <xdr:pic>
      <xdr:nvPicPr>
        <xdr:cNvPr id="127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4372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437214</xdr:rowOff>
    </xdr:to>
    <xdr:pic>
      <xdr:nvPicPr>
        <xdr:cNvPr id="128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4372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437214</xdr:rowOff>
    </xdr:to>
    <xdr:pic>
      <xdr:nvPicPr>
        <xdr:cNvPr id="129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4372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437214</xdr:rowOff>
    </xdr:to>
    <xdr:pic>
      <xdr:nvPicPr>
        <xdr:cNvPr id="130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4372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437214</xdr:rowOff>
    </xdr:to>
    <xdr:pic>
      <xdr:nvPicPr>
        <xdr:cNvPr id="131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4372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9</xdr:row>
      <xdr:rowOff>0</xdr:rowOff>
    </xdr:from>
    <xdr:to>
      <xdr:col>3</xdr:col>
      <xdr:colOff>1057275</xdr:colOff>
      <xdr:row>9</xdr:row>
      <xdr:rowOff>215500</xdr:rowOff>
    </xdr:to>
    <xdr:pic>
      <xdr:nvPicPr>
        <xdr:cNvPr id="132" name="Picture 10" descr="1_brasaoemjp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21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9</xdr:row>
      <xdr:rowOff>0</xdr:rowOff>
    </xdr:from>
    <xdr:to>
      <xdr:col>3</xdr:col>
      <xdr:colOff>1057275</xdr:colOff>
      <xdr:row>9</xdr:row>
      <xdr:rowOff>227664</xdr:rowOff>
    </xdr:to>
    <xdr:pic>
      <xdr:nvPicPr>
        <xdr:cNvPr id="133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2276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9</xdr:row>
      <xdr:rowOff>0</xdr:rowOff>
    </xdr:from>
    <xdr:to>
      <xdr:col>3</xdr:col>
      <xdr:colOff>1057275</xdr:colOff>
      <xdr:row>9</xdr:row>
      <xdr:rowOff>227664</xdr:rowOff>
    </xdr:to>
    <xdr:pic>
      <xdr:nvPicPr>
        <xdr:cNvPr id="134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2276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9</xdr:row>
      <xdr:rowOff>0</xdr:rowOff>
    </xdr:from>
    <xdr:to>
      <xdr:col>3</xdr:col>
      <xdr:colOff>1057275</xdr:colOff>
      <xdr:row>9</xdr:row>
      <xdr:rowOff>227664</xdr:rowOff>
    </xdr:to>
    <xdr:pic>
      <xdr:nvPicPr>
        <xdr:cNvPr id="135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2276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9</xdr:row>
      <xdr:rowOff>0</xdr:rowOff>
    </xdr:from>
    <xdr:to>
      <xdr:col>3</xdr:col>
      <xdr:colOff>1057275</xdr:colOff>
      <xdr:row>9</xdr:row>
      <xdr:rowOff>227664</xdr:rowOff>
    </xdr:to>
    <xdr:pic>
      <xdr:nvPicPr>
        <xdr:cNvPr id="136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2276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9</xdr:row>
      <xdr:rowOff>0</xdr:rowOff>
    </xdr:from>
    <xdr:to>
      <xdr:col>3</xdr:col>
      <xdr:colOff>1057275</xdr:colOff>
      <xdr:row>9</xdr:row>
      <xdr:rowOff>227664</xdr:rowOff>
    </xdr:to>
    <xdr:pic>
      <xdr:nvPicPr>
        <xdr:cNvPr id="137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2276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9</xdr:row>
      <xdr:rowOff>0</xdr:rowOff>
    </xdr:from>
    <xdr:to>
      <xdr:col>3</xdr:col>
      <xdr:colOff>1057275</xdr:colOff>
      <xdr:row>9</xdr:row>
      <xdr:rowOff>227664</xdr:rowOff>
    </xdr:to>
    <xdr:pic>
      <xdr:nvPicPr>
        <xdr:cNvPr id="138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2276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9</xdr:row>
      <xdr:rowOff>0</xdr:rowOff>
    </xdr:from>
    <xdr:to>
      <xdr:col>3</xdr:col>
      <xdr:colOff>1057275</xdr:colOff>
      <xdr:row>9</xdr:row>
      <xdr:rowOff>227664</xdr:rowOff>
    </xdr:to>
    <xdr:pic>
      <xdr:nvPicPr>
        <xdr:cNvPr id="139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2276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9</xdr:row>
      <xdr:rowOff>0</xdr:rowOff>
    </xdr:from>
    <xdr:to>
      <xdr:col>3</xdr:col>
      <xdr:colOff>1057275</xdr:colOff>
      <xdr:row>9</xdr:row>
      <xdr:rowOff>227664</xdr:rowOff>
    </xdr:to>
    <xdr:pic>
      <xdr:nvPicPr>
        <xdr:cNvPr id="140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2276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9</xdr:row>
      <xdr:rowOff>0</xdr:rowOff>
    </xdr:from>
    <xdr:to>
      <xdr:col>3</xdr:col>
      <xdr:colOff>1057275</xdr:colOff>
      <xdr:row>9</xdr:row>
      <xdr:rowOff>227664</xdr:rowOff>
    </xdr:to>
    <xdr:pic>
      <xdr:nvPicPr>
        <xdr:cNvPr id="141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2276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9</xdr:row>
      <xdr:rowOff>0</xdr:rowOff>
    </xdr:from>
    <xdr:to>
      <xdr:col>3</xdr:col>
      <xdr:colOff>1057275</xdr:colOff>
      <xdr:row>9</xdr:row>
      <xdr:rowOff>227664</xdr:rowOff>
    </xdr:to>
    <xdr:pic>
      <xdr:nvPicPr>
        <xdr:cNvPr id="142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2276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9</xdr:row>
      <xdr:rowOff>0</xdr:rowOff>
    </xdr:from>
    <xdr:to>
      <xdr:col>3</xdr:col>
      <xdr:colOff>1057275</xdr:colOff>
      <xdr:row>9</xdr:row>
      <xdr:rowOff>227664</xdr:rowOff>
    </xdr:to>
    <xdr:pic>
      <xdr:nvPicPr>
        <xdr:cNvPr id="143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2276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9</xdr:row>
      <xdr:rowOff>0</xdr:rowOff>
    </xdr:from>
    <xdr:to>
      <xdr:col>3</xdr:col>
      <xdr:colOff>1057275</xdr:colOff>
      <xdr:row>9</xdr:row>
      <xdr:rowOff>227664</xdr:rowOff>
    </xdr:to>
    <xdr:pic>
      <xdr:nvPicPr>
        <xdr:cNvPr id="144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2276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9</xdr:row>
      <xdr:rowOff>0</xdr:rowOff>
    </xdr:from>
    <xdr:to>
      <xdr:col>3</xdr:col>
      <xdr:colOff>1057275</xdr:colOff>
      <xdr:row>9</xdr:row>
      <xdr:rowOff>249117</xdr:rowOff>
    </xdr:to>
    <xdr:pic>
      <xdr:nvPicPr>
        <xdr:cNvPr id="145" name="Picture 10" descr="1_brasaoemjp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2491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141</xdr:row>
      <xdr:rowOff>0</xdr:rowOff>
    </xdr:from>
    <xdr:to>
      <xdr:col>3</xdr:col>
      <xdr:colOff>1057275</xdr:colOff>
      <xdr:row>141</xdr:row>
      <xdr:rowOff>417204</xdr:rowOff>
    </xdr:to>
    <xdr:pic>
      <xdr:nvPicPr>
        <xdr:cNvPr id="146" name="Picture 10" descr="1_brasaoemjp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7924025"/>
          <a:ext cx="0" cy="4172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142</xdr:row>
      <xdr:rowOff>0</xdr:rowOff>
    </xdr:from>
    <xdr:to>
      <xdr:col>3</xdr:col>
      <xdr:colOff>1057275</xdr:colOff>
      <xdr:row>143</xdr:row>
      <xdr:rowOff>58616</xdr:rowOff>
    </xdr:to>
    <xdr:pic>
      <xdr:nvPicPr>
        <xdr:cNvPr id="147" name="Picture 10" descr="1_brasaoemjp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8114525"/>
          <a:ext cx="0" cy="3824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142</xdr:row>
      <xdr:rowOff>0</xdr:rowOff>
    </xdr:from>
    <xdr:to>
      <xdr:col>3</xdr:col>
      <xdr:colOff>1057275</xdr:colOff>
      <xdr:row>143</xdr:row>
      <xdr:rowOff>55378</xdr:rowOff>
    </xdr:to>
    <xdr:pic>
      <xdr:nvPicPr>
        <xdr:cNvPr id="148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8114525"/>
          <a:ext cx="0" cy="3792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142</xdr:row>
      <xdr:rowOff>0</xdr:rowOff>
    </xdr:from>
    <xdr:to>
      <xdr:col>3</xdr:col>
      <xdr:colOff>1057275</xdr:colOff>
      <xdr:row>143</xdr:row>
      <xdr:rowOff>55378</xdr:rowOff>
    </xdr:to>
    <xdr:pic>
      <xdr:nvPicPr>
        <xdr:cNvPr id="149" name="Picture 10" descr="1_brasaoem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8114525"/>
          <a:ext cx="0" cy="3792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73</xdr:row>
      <xdr:rowOff>0</xdr:rowOff>
    </xdr:from>
    <xdr:to>
      <xdr:col>3</xdr:col>
      <xdr:colOff>1057275</xdr:colOff>
      <xdr:row>73</xdr:row>
      <xdr:rowOff>190501</xdr:rowOff>
    </xdr:to>
    <xdr:pic>
      <xdr:nvPicPr>
        <xdr:cNvPr id="150" name="Picture 10" descr="1_brasaoemjp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8114525"/>
          <a:ext cx="0" cy="1905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142</xdr:row>
      <xdr:rowOff>0</xdr:rowOff>
    </xdr:from>
    <xdr:to>
      <xdr:col>3</xdr:col>
      <xdr:colOff>1057275</xdr:colOff>
      <xdr:row>143</xdr:row>
      <xdr:rowOff>56262</xdr:rowOff>
    </xdr:to>
    <xdr:pic>
      <xdr:nvPicPr>
        <xdr:cNvPr id="151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8114525"/>
          <a:ext cx="0" cy="3801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142</xdr:row>
      <xdr:rowOff>0</xdr:rowOff>
    </xdr:from>
    <xdr:to>
      <xdr:col>3</xdr:col>
      <xdr:colOff>1057275</xdr:colOff>
      <xdr:row>143</xdr:row>
      <xdr:rowOff>56262</xdr:rowOff>
    </xdr:to>
    <xdr:pic>
      <xdr:nvPicPr>
        <xdr:cNvPr id="152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8114525"/>
          <a:ext cx="0" cy="3801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142</xdr:row>
      <xdr:rowOff>0</xdr:rowOff>
    </xdr:from>
    <xdr:to>
      <xdr:col>3</xdr:col>
      <xdr:colOff>1057275</xdr:colOff>
      <xdr:row>143</xdr:row>
      <xdr:rowOff>56262</xdr:rowOff>
    </xdr:to>
    <xdr:pic>
      <xdr:nvPicPr>
        <xdr:cNvPr id="153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8114525"/>
          <a:ext cx="0" cy="3801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142</xdr:row>
      <xdr:rowOff>0</xdr:rowOff>
    </xdr:from>
    <xdr:to>
      <xdr:col>3</xdr:col>
      <xdr:colOff>1057275</xdr:colOff>
      <xdr:row>143</xdr:row>
      <xdr:rowOff>58616</xdr:rowOff>
    </xdr:to>
    <xdr:pic>
      <xdr:nvPicPr>
        <xdr:cNvPr id="154" name="Picture 10" descr="1_brasaoem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8114525"/>
          <a:ext cx="0" cy="3824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142</xdr:row>
      <xdr:rowOff>0</xdr:rowOff>
    </xdr:from>
    <xdr:to>
      <xdr:col>3</xdr:col>
      <xdr:colOff>1057275</xdr:colOff>
      <xdr:row>143</xdr:row>
      <xdr:rowOff>58616</xdr:rowOff>
    </xdr:to>
    <xdr:pic>
      <xdr:nvPicPr>
        <xdr:cNvPr id="155" name="Picture 10" descr="1_brasaoemjp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8114525"/>
          <a:ext cx="0" cy="3824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142</xdr:row>
      <xdr:rowOff>0</xdr:rowOff>
    </xdr:from>
    <xdr:to>
      <xdr:col>3</xdr:col>
      <xdr:colOff>1057275</xdr:colOff>
      <xdr:row>143</xdr:row>
      <xdr:rowOff>58616</xdr:rowOff>
    </xdr:to>
    <xdr:pic>
      <xdr:nvPicPr>
        <xdr:cNvPr id="156" name="Picture 10" descr="1_brasaoemjp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8114525"/>
          <a:ext cx="0" cy="3824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1057275</xdr:colOff>
      <xdr:row>73</xdr:row>
      <xdr:rowOff>0</xdr:rowOff>
    </xdr:from>
    <xdr:to>
      <xdr:col>3</xdr:col>
      <xdr:colOff>1057275</xdr:colOff>
      <xdr:row>73</xdr:row>
      <xdr:rowOff>238126</xdr:rowOff>
    </xdr:to>
    <xdr:pic>
      <xdr:nvPicPr>
        <xdr:cNvPr id="157" name="Picture 10" descr="1_brasaoemjp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81325" y="78114525"/>
          <a:ext cx="0" cy="2381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R258"/>
  <sheetViews>
    <sheetView tabSelected="1" view="pageBreakPreview" zoomScale="120" zoomScaleNormal="100" zoomScaleSheetLayoutView="120" workbookViewId="0">
      <selection activeCell="D3" sqref="D3"/>
    </sheetView>
  </sheetViews>
  <sheetFormatPr defaultRowHeight="15"/>
  <cols>
    <col min="1" max="1" width="7.5703125" customWidth="1"/>
    <col min="2" max="2" width="10.28515625" customWidth="1"/>
    <col min="3" max="3" width="11" customWidth="1"/>
    <col min="4" max="4" width="31.85546875" customWidth="1"/>
    <col min="5" max="5" width="7.140625" customWidth="1"/>
    <col min="6" max="6" width="11.28515625" customWidth="1"/>
    <col min="7" max="7" width="10.7109375" style="104" customWidth="1"/>
    <col min="8" max="8" width="17.85546875" customWidth="1"/>
    <col min="10" max="10" width="13.85546875" bestFit="1" customWidth="1"/>
    <col min="13" max="13" width="15" bestFit="1" customWidth="1"/>
  </cols>
  <sheetData>
    <row r="2" spans="1:18" ht="27" customHeight="1">
      <c r="A2" s="216" t="s">
        <v>23</v>
      </c>
      <c r="B2" s="216"/>
      <c r="C2" s="216"/>
      <c r="D2" s="216"/>
      <c r="E2" s="216"/>
      <c r="F2" s="216"/>
      <c r="G2" s="216"/>
      <c r="H2" s="216"/>
    </row>
    <row r="3" spans="1:18">
      <c r="H3" s="103" t="s">
        <v>610</v>
      </c>
    </row>
    <row r="4" spans="1:18" ht="15.75" thickBot="1">
      <c r="A4" t="s">
        <v>55</v>
      </c>
    </row>
    <row r="5" spans="1:18" ht="15.75" thickBot="1">
      <c r="A5" t="s">
        <v>56</v>
      </c>
      <c r="N5" s="16" t="s">
        <v>71</v>
      </c>
      <c r="O5" s="17"/>
      <c r="P5" s="17"/>
      <c r="Q5" s="17"/>
      <c r="R5" s="18"/>
    </row>
    <row r="6" spans="1:18">
      <c r="A6" t="s">
        <v>57</v>
      </c>
    </row>
    <row r="7" spans="1:18">
      <c r="A7" s="13" t="s">
        <v>614</v>
      </c>
      <c r="F7" t="s">
        <v>321</v>
      </c>
      <c r="H7" s="13" t="s">
        <v>613</v>
      </c>
    </row>
    <row r="9" spans="1:18" ht="50.1" customHeight="1">
      <c r="A9" s="7" t="s">
        <v>15</v>
      </c>
      <c r="B9" s="7" t="s">
        <v>16</v>
      </c>
      <c r="C9" s="7" t="s">
        <v>17</v>
      </c>
      <c r="D9" s="7" t="s">
        <v>18</v>
      </c>
      <c r="E9" s="7" t="s">
        <v>19</v>
      </c>
      <c r="F9" s="7" t="s">
        <v>20</v>
      </c>
      <c r="G9" s="105" t="s">
        <v>21</v>
      </c>
      <c r="H9" s="7" t="s">
        <v>22</v>
      </c>
      <c r="I9" s="1"/>
    </row>
    <row r="10" spans="1:18">
      <c r="A10" s="2">
        <v>1</v>
      </c>
      <c r="B10" s="3"/>
      <c r="C10" s="3"/>
      <c r="D10" s="6" t="s">
        <v>58</v>
      </c>
      <c r="E10" s="3"/>
      <c r="F10" s="3"/>
      <c r="G10" s="106"/>
      <c r="H10" s="25">
        <f>SUM(H11:H15)</f>
        <v>40994.559999999998</v>
      </c>
    </row>
    <row r="11" spans="1:18">
      <c r="A11" s="35" t="s">
        <v>3</v>
      </c>
      <c r="B11" s="35" t="s">
        <v>59</v>
      </c>
      <c r="C11" s="35" t="s">
        <v>60</v>
      </c>
      <c r="D11" s="14" t="s">
        <v>171</v>
      </c>
      <c r="E11" s="14" t="s">
        <v>61</v>
      </c>
      <c r="F11" s="36">
        <v>8</v>
      </c>
      <c r="G11" s="36">
        <v>942.3</v>
      </c>
      <c r="H11" s="36">
        <f>TRUNC(F11*G11,2)</f>
        <v>7538.4</v>
      </c>
    </row>
    <row r="12" spans="1:18">
      <c r="A12" s="35" t="s">
        <v>6</v>
      </c>
      <c r="B12" s="35" t="s">
        <v>59</v>
      </c>
      <c r="C12" s="35" t="s">
        <v>62</v>
      </c>
      <c r="D12" s="14" t="s">
        <v>63</v>
      </c>
      <c r="E12" s="14" t="s">
        <v>64</v>
      </c>
      <c r="F12" s="36">
        <v>12</v>
      </c>
      <c r="G12" s="36">
        <v>1107.8800000000001</v>
      </c>
      <c r="H12" s="36">
        <f t="shared" ref="H12" si="0">TRUNC(F12*G12,2)</f>
        <v>13294.56</v>
      </c>
    </row>
    <row r="13" spans="1:18" ht="25.5">
      <c r="A13" s="35" t="s">
        <v>7</v>
      </c>
      <c r="B13" s="35" t="s">
        <v>59</v>
      </c>
      <c r="C13" s="35" t="s">
        <v>68</v>
      </c>
      <c r="D13" s="15" t="s">
        <v>67</v>
      </c>
      <c r="E13" s="14" t="s">
        <v>64</v>
      </c>
      <c r="F13" s="36">
        <v>12</v>
      </c>
      <c r="G13" s="36">
        <v>904.45</v>
      </c>
      <c r="H13" s="36">
        <f t="shared" ref="H13:H14" si="1">TRUNC(F13*G13,2)</f>
        <v>10853.4</v>
      </c>
    </row>
    <row r="14" spans="1:18">
      <c r="A14" s="35" t="s">
        <v>65</v>
      </c>
      <c r="B14" s="35" t="s">
        <v>69</v>
      </c>
      <c r="C14" s="35">
        <v>98459</v>
      </c>
      <c r="D14" s="14" t="s">
        <v>70</v>
      </c>
      <c r="E14" s="14" t="s">
        <v>61</v>
      </c>
      <c r="F14" s="36">
        <v>51.13</v>
      </c>
      <c r="G14" s="107">
        <v>89.54</v>
      </c>
      <c r="H14" s="36">
        <f t="shared" si="1"/>
        <v>4578.18</v>
      </c>
    </row>
    <row r="15" spans="1:18" ht="38.25">
      <c r="A15" s="35" t="s">
        <v>66</v>
      </c>
      <c r="B15" s="35" t="s">
        <v>72</v>
      </c>
      <c r="C15" s="35">
        <v>5213840</v>
      </c>
      <c r="D15" s="15" t="s">
        <v>73</v>
      </c>
      <c r="E15" s="14" t="s">
        <v>61</v>
      </c>
      <c r="F15" s="36">
        <v>142</v>
      </c>
      <c r="G15" s="108">
        <v>33.31</v>
      </c>
      <c r="H15" s="36">
        <f t="shared" ref="H15" si="2">TRUNC(F15*G15,2)</f>
        <v>4730.0200000000004</v>
      </c>
    </row>
    <row r="16" spans="1:18">
      <c r="A16" s="2">
        <v>2</v>
      </c>
      <c r="B16" s="2"/>
      <c r="C16" s="2"/>
      <c r="D16" s="6" t="s">
        <v>74</v>
      </c>
      <c r="E16" s="3"/>
      <c r="F16" s="3"/>
      <c r="G16" s="106"/>
      <c r="H16" s="25">
        <f>SUM(H17:H20)</f>
        <v>138550.39000000001</v>
      </c>
    </row>
    <row r="17" spans="1:8" ht="25.5">
      <c r="A17" s="35" t="s">
        <v>4</v>
      </c>
      <c r="B17" s="35" t="s">
        <v>59</v>
      </c>
      <c r="C17" s="85" t="s">
        <v>75</v>
      </c>
      <c r="D17" s="15" t="s">
        <v>76</v>
      </c>
      <c r="E17" s="14" t="s">
        <v>61</v>
      </c>
      <c r="F17" s="36">
        <v>14235.13</v>
      </c>
      <c r="G17" s="36">
        <v>1.81</v>
      </c>
      <c r="H17" s="36">
        <f t="shared" ref="H17:H23" si="3">TRUNC(F17*G17,2)</f>
        <v>25765.58</v>
      </c>
    </row>
    <row r="18" spans="1:8" ht="63.75">
      <c r="A18" s="35" t="s">
        <v>5</v>
      </c>
      <c r="B18" s="35" t="s">
        <v>59</v>
      </c>
      <c r="C18" s="35" t="s">
        <v>77</v>
      </c>
      <c r="D18" s="15" t="s">
        <v>78</v>
      </c>
      <c r="E18" s="14" t="s">
        <v>61</v>
      </c>
      <c r="F18" s="36">
        <v>14235.13</v>
      </c>
      <c r="G18" s="36">
        <v>4.38</v>
      </c>
      <c r="H18" s="36">
        <f t="shared" si="3"/>
        <v>62349.86</v>
      </c>
    </row>
    <row r="19" spans="1:8" ht="38.25">
      <c r="A19" s="35" t="s">
        <v>8</v>
      </c>
      <c r="B19" s="35" t="s">
        <v>59</v>
      </c>
      <c r="C19" s="35" t="s">
        <v>80</v>
      </c>
      <c r="D19" s="15" t="s">
        <v>81</v>
      </c>
      <c r="E19" s="14" t="s">
        <v>79</v>
      </c>
      <c r="F19" s="36">
        <v>1423.51</v>
      </c>
      <c r="G19" s="36">
        <v>22.23</v>
      </c>
      <c r="H19" s="36">
        <f t="shared" si="3"/>
        <v>31644.62</v>
      </c>
    </row>
    <row r="20" spans="1:8" ht="38.25">
      <c r="A20" s="35" t="s">
        <v>9</v>
      </c>
      <c r="B20" s="35" t="s">
        <v>59</v>
      </c>
      <c r="C20" s="35" t="s">
        <v>82</v>
      </c>
      <c r="D20" s="15" t="s">
        <v>83</v>
      </c>
      <c r="E20" s="14" t="s">
        <v>79</v>
      </c>
      <c r="F20" s="36">
        <v>1423.51</v>
      </c>
      <c r="G20" s="36">
        <v>13.2</v>
      </c>
      <c r="H20" s="36">
        <f t="shared" si="3"/>
        <v>18790.330000000002</v>
      </c>
    </row>
    <row r="21" spans="1:8">
      <c r="A21" s="2">
        <v>3</v>
      </c>
      <c r="B21" s="2"/>
      <c r="C21" s="2"/>
      <c r="D21" s="6" t="s">
        <v>134</v>
      </c>
      <c r="E21" s="3"/>
      <c r="F21" s="3"/>
      <c r="G21" s="106"/>
      <c r="H21" s="25">
        <f>SUM(H22:H31)</f>
        <v>228764.10999999996</v>
      </c>
    </row>
    <row r="22" spans="1:8" ht="25.5">
      <c r="A22" s="35" t="s">
        <v>10</v>
      </c>
      <c r="B22" s="35" t="s">
        <v>59</v>
      </c>
      <c r="C22" s="35" t="s">
        <v>94</v>
      </c>
      <c r="D22" s="15" t="s">
        <v>95</v>
      </c>
      <c r="E22" s="14" t="s">
        <v>79</v>
      </c>
      <c r="F22" s="37">
        <v>464.56</v>
      </c>
      <c r="G22" s="36">
        <v>28.86</v>
      </c>
      <c r="H22" s="36">
        <f t="shared" si="3"/>
        <v>13407.2</v>
      </c>
    </row>
    <row r="23" spans="1:8" ht="25.5">
      <c r="A23" s="35" t="s">
        <v>11</v>
      </c>
      <c r="B23" s="35" t="s">
        <v>59</v>
      </c>
      <c r="C23" s="35" t="s">
        <v>84</v>
      </c>
      <c r="D23" s="15" t="s">
        <v>85</v>
      </c>
      <c r="E23" s="14" t="s">
        <v>90</v>
      </c>
      <c r="F23" s="37">
        <v>1074.9100000000001</v>
      </c>
      <c r="G23" s="36">
        <v>56.67</v>
      </c>
      <c r="H23" s="36">
        <f t="shared" si="3"/>
        <v>60915.14</v>
      </c>
    </row>
    <row r="24" spans="1:8" ht="38.25">
      <c r="A24" s="35" t="s">
        <v>12</v>
      </c>
      <c r="B24" s="41" t="s">
        <v>59</v>
      </c>
      <c r="C24" s="41" t="s">
        <v>88</v>
      </c>
      <c r="D24" s="15" t="s">
        <v>89</v>
      </c>
      <c r="E24" s="14" t="s">
        <v>79</v>
      </c>
      <c r="F24" s="37">
        <v>77.95</v>
      </c>
      <c r="G24" s="109">
        <v>865.34</v>
      </c>
      <c r="H24" s="36">
        <f t="shared" ref="H24" si="4">TRUNC(F24*G24,2)</f>
        <v>67453.25</v>
      </c>
    </row>
    <row r="25" spans="1:8" ht="25.5">
      <c r="A25" s="35" t="s">
        <v>96</v>
      </c>
      <c r="B25" s="35" t="s">
        <v>59</v>
      </c>
      <c r="C25" s="35" t="s">
        <v>91</v>
      </c>
      <c r="D25" s="15" t="s">
        <v>92</v>
      </c>
      <c r="E25" s="14" t="s">
        <v>79</v>
      </c>
      <c r="F25" s="37">
        <v>204.28</v>
      </c>
      <c r="G25" s="36">
        <v>19.989999999999998</v>
      </c>
      <c r="H25" s="36">
        <f t="shared" ref="H25" si="5">TRUNC(F25*G25,2)</f>
        <v>4083.55</v>
      </c>
    </row>
    <row r="26" spans="1:8" ht="25.5">
      <c r="A26" s="35" t="s">
        <v>172</v>
      </c>
      <c r="B26" s="35" t="s">
        <v>59</v>
      </c>
      <c r="C26" s="35" t="s">
        <v>135</v>
      </c>
      <c r="D26" s="15" t="s">
        <v>136</v>
      </c>
      <c r="E26" s="48" t="s">
        <v>139</v>
      </c>
      <c r="F26" s="37">
        <v>1</v>
      </c>
      <c r="G26" s="36">
        <v>3564.33</v>
      </c>
      <c r="H26" s="40">
        <f t="shared" ref="H26:H30" si="6">TRUNC(F26*G26,2)</f>
        <v>3564.33</v>
      </c>
    </row>
    <row r="27" spans="1:8" ht="25.5">
      <c r="A27" s="35" t="s">
        <v>323</v>
      </c>
      <c r="B27" s="35" t="s">
        <v>59</v>
      </c>
      <c r="C27" s="35" t="s">
        <v>137</v>
      </c>
      <c r="D27" s="15" t="s">
        <v>138</v>
      </c>
      <c r="E27" s="48" t="s">
        <v>139</v>
      </c>
      <c r="F27" s="37">
        <v>4</v>
      </c>
      <c r="G27" s="36">
        <v>5802.83</v>
      </c>
      <c r="H27" s="40">
        <f t="shared" si="6"/>
        <v>23211.32</v>
      </c>
    </row>
    <row r="28" spans="1:8">
      <c r="A28" s="35" t="s">
        <v>324</v>
      </c>
      <c r="B28" s="35" t="s">
        <v>59</v>
      </c>
      <c r="C28" s="35" t="s">
        <v>140</v>
      </c>
      <c r="D28" s="15" t="s">
        <v>141</v>
      </c>
      <c r="E28" s="48" t="s">
        <v>90</v>
      </c>
      <c r="F28" s="37">
        <v>126.95</v>
      </c>
      <c r="G28" s="36">
        <v>341.31</v>
      </c>
      <c r="H28" s="40">
        <f t="shared" si="6"/>
        <v>43329.3</v>
      </c>
    </row>
    <row r="29" spans="1:8" ht="25.5">
      <c r="A29" s="35" t="s">
        <v>325</v>
      </c>
      <c r="B29" s="35" t="s">
        <v>59</v>
      </c>
      <c r="C29" s="35" t="s">
        <v>142</v>
      </c>
      <c r="D29" s="15" t="s">
        <v>143</v>
      </c>
      <c r="E29" s="48" t="s">
        <v>90</v>
      </c>
      <c r="F29" s="37">
        <v>126.95</v>
      </c>
      <c r="G29" s="36">
        <v>74.459999999999994</v>
      </c>
      <c r="H29" s="40">
        <f t="shared" si="6"/>
        <v>9452.69</v>
      </c>
    </row>
    <row r="30" spans="1:8" ht="25.5">
      <c r="A30" s="35" t="s">
        <v>326</v>
      </c>
      <c r="B30" s="35" t="s">
        <v>59</v>
      </c>
      <c r="C30" s="35" t="s">
        <v>144</v>
      </c>
      <c r="D30" s="15" t="s">
        <v>145</v>
      </c>
      <c r="E30" s="48" t="s">
        <v>79</v>
      </c>
      <c r="F30" s="37">
        <v>134.57</v>
      </c>
      <c r="G30" s="36">
        <v>7.2</v>
      </c>
      <c r="H30" s="40">
        <f t="shared" si="6"/>
        <v>968.9</v>
      </c>
    </row>
    <row r="31" spans="1:8" ht="38.25">
      <c r="A31" s="35" t="s">
        <v>327</v>
      </c>
      <c r="B31" s="35" t="s">
        <v>59</v>
      </c>
      <c r="C31" s="35" t="s">
        <v>86</v>
      </c>
      <c r="D31" s="15" t="s">
        <v>87</v>
      </c>
      <c r="E31" s="14" t="s">
        <v>79</v>
      </c>
      <c r="F31" s="37">
        <v>125.71</v>
      </c>
      <c r="G31" s="36">
        <v>18.920000000000002</v>
      </c>
      <c r="H31" s="36">
        <f>TRUNC(F31*G31,2)</f>
        <v>2378.4299999999998</v>
      </c>
    </row>
    <row r="32" spans="1:8">
      <c r="A32" s="2">
        <v>4</v>
      </c>
      <c r="B32" s="2"/>
      <c r="C32" s="2"/>
      <c r="D32" s="6" t="s">
        <v>93</v>
      </c>
      <c r="E32" s="3"/>
      <c r="F32" s="3"/>
      <c r="G32" s="106"/>
      <c r="H32" s="25">
        <f>SUM(H33:H35)</f>
        <v>574674.74</v>
      </c>
    </row>
    <row r="33" spans="1:8" ht="25.5">
      <c r="A33" s="35" t="s">
        <v>173</v>
      </c>
      <c r="B33" s="35" t="s">
        <v>59</v>
      </c>
      <c r="C33" s="35" t="s">
        <v>94</v>
      </c>
      <c r="D33" s="15" t="s">
        <v>95</v>
      </c>
      <c r="E33" s="14" t="s">
        <v>79</v>
      </c>
      <c r="F33" s="14">
        <v>382.58</v>
      </c>
      <c r="G33" s="36">
        <v>28.86</v>
      </c>
      <c r="H33" s="36">
        <f t="shared" ref="H33" si="7">TRUNC(F33*G33,2)</f>
        <v>11041.25</v>
      </c>
    </row>
    <row r="34" spans="1:8">
      <c r="A34" s="35" t="s">
        <v>283</v>
      </c>
      <c r="B34" s="35" t="s">
        <v>59</v>
      </c>
      <c r="C34" s="35" t="s">
        <v>97</v>
      </c>
      <c r="D34" s="38" t="s">
        <v>98</v>
      </c>
      <c r="E34" s="14" t="s">
        <v>79</v>
      </c>
      <c r="F34" s="14">
        <v>382.58</v>
      </c>
      <c r="G34" s="110">
        <v>228.35</v>
      </c>
      <c r="H34" s="36">
        <f t="shared" ref="H34" si="8">TRUNC(F34*G34,2)</f>
        <v>87362.14</v>
      </c>
    </row>
    <row r="35" spans="1:8" ht="54.75" customHeight="1">
      <c r="A35" s="35" t="s">
        <v>174</v>
      </c>
      <c r="B35" s="35" t="s">
        <v>59</v>
      </c>
      <c r="C35" s="35" t="s">
        <v>99</v>
      </c>
      <c r="D35" s="15" t="s">
        <v>100</v>
      </c>
      <c r="E35" s="14" t="s">
        <v>61</v>
      </c>
      <c r="F35" s="14">
        <v>3825.78</v>
      </c>
      <c r="G35" s="36">
        <v>124.49</v>
      </c>
      <c r="H35" s="36">
        <f t="shared" ref="H35" si="9">TRUNC(F35*G35,2)</f>
        <v>476271.35</v>
      </c>
    </row>
    <row r="36" spans="1:8">
      <c r="A36" s="2">
        <v>5</v>
      </c>
      <c r="B36" s="2"/>
      <c r="C36" s="2"/>
      <c r="D36" s="6" t="s">
        <v>103</v>
      </c>
      <c r="E36" s="3"/>
      <c r="F36" s="3"/>
      <c r="G36" s="106"/>
      <c r="H36" s="25">
        <f>SUM(H37+H45+H56)</f>
        <v>3696780.27</v>
      </c>
    </row>
    <row r="37" spans="1:8">
      <c r="A37" s="2" t="s">
        <v>175</v>
      </c>
      <c r="B37" s="2"/>
      <c r="C37" s="2"/>
      <c r="D37" s="6" t="s">
        <v>111</v>
      </c>
      <c r="E37" s="3"/>
      <c r="F37" s="3"/>
      <c r="G37" s="111"/>
      <c r="H37" s="25">
        <f>SUM(H38:H44)</f>
        <v>1050137.25</v>
      </c>
    </row>
    <row r="38" spans="1:8">
      <c r="A38" s="39" t="s">
        <v>176</v>
      </c>
      <c r="B38" s="35" t="s">
        <v>59</v>
      </c>
      <c r="C38" s="39" t="s">
        <v>101</v>
      </c>
      <c r="D38" s="15" t="s">
        <v>102</v>
      </c>
      <c r="E38" s="8" t="s">
        <v>79</v>
      </c>
      <c r="F38" s="14">
        <v>400.55</v>
      </c>
      <c r="G38" s="36">
        <v>204.07</v>
      </c>
      <c r="H38" s="40">
        <f t="shared" ref="H38:H49" si="10">TRUNC(F38*G38,2)</f>
        <v>81740.23</v>
      </c>
    </row>
    <row r="39" spans="1:8">
      <c r="A39" s="39" t="s">
        <v>177</v>
      </c>
      <c r="B39" s="35" t="s">
        <v>59</v>
      </c>
      <c r="C39" s="39" t="s">
        <v>104</v>
      </c>
      <c r="D39" s="15" t="s">
        <v>105</v>
      </c>
      <c r="E39" s="8" t="s">
        <v>106</v>
      </c>
      <c r="F39" s="14">
        <v>20187.52</v>
      </c>
      <c r="G39" s="36">
        <v>10.38</v>
      </c>
      <c r="H39" s="40">
        <f t="shared" si="10"/>
        <v>209546.45</v>
      </c>
    </row>
    <row r="40" spans="1:8" ht="25.5">
      <c r="A40" s="35" t="s">
        <v>178</v>
      </c>
      <c r="B40" s="35" t="s">
        <v>59</v>
      </c>
      <c r="C40" s="35" t="s">
        <v>107</v>
      </c>
      <c r="D40" s="15" t="s">
        <v>108</v>
      </c>
      <c r="E40" s="14" t="s">
        <v>79</v>
      </c>
      <c r="F40" s="37">
        <v>1061.5</v>
      </c>
      <c r="G40" s="36">
        <v>577.64</v>
      </c>
      <c r="H40" s="40">
        <f t="shared" ref="H40" si="11">TRUNC(F40*G40,2)</f>
        <v>613164.86</v>
      </c>
    </row>
    <row r="41" spans="1:8" ht="25.5">
      <c r="A41" s="35" t="s">
        <v>179</v>
      </c>
      <c r="B41" s="35" t="s">
        <v>59</v>
      </c>
      <c r="C41" s="35" t="s">
        <v>109</v>
      </c>
      <c r="D41" s="15" t="s">
        <v>110</v>
      </c>
      <c r="E41" s="14" t="s">
        <v>79</v>
      </c>
      <c r="F41" s="37">
        <v>1061.5</v>
      </c>
      <c r="G41" s="36">
        <v>129.01</v>
      </c>
      <c r="H41" s="40">
        <f t="shared" ref="H41" si="12">TRUNC(F41*G41,2)</f>
        <v>136944.10999999999</v>
      </c>
    </row>
    <row r="42" spans="1:8">
      <c r="A42" s="39" t="s">
        <v>180</v>
      </c>
      <c r="B42" s="35" t="s">
        <v>59</v>
      </c>
      <c r="C42" s="39" t="s">
        <v>130</v>
      </c>
      <c r="D42" s="15" t="s">
        <v>131</v>
      </c>
      <c r="E42" s="8" t="s">
        <v>61</v>
      </c>
      <c r="F42" s="37">
        <v>14.8</v>
      </c>
      <c r="G42" s="36">
        <v>365.64</v>
      </c>
      <c r="H42" s="40">
        <f t="shared" ref="H42:H43" si="13">TRUNC(F42*G42,2)</f>
        <v>5411.47</v>
      </c>
    </row>
    <row r="43" spans="1:8">
      <c r="A43" s="52" t="s">
        <v>373</v>
      </c>
      <c r="B43" s="43" t="s">
        <v>59</v>
      </c>
      <c r="C43" s="58" t="s">
        <v>374</v>
      </c>
      <c r="D43" s="33" t="s">
        <v>382</v>
      </c>
      <c r="E43" s="208" t="s">
        <v>139</v>
      </c>
      <c r="F43" s="199">
        <v>5</v>
      </c>
      <c r="G43" s="200">
        <v>465.39</v>
      </c>
      <c r="H43" s="209">
        <f t="shared" si="13"/>
        <v>2326.9499999999998</v>
      </c>
    </row>
    <row r="44" spans="1:8">
      <c r="A44" s="210" t="s">
        <v>384</v>
      </c>
      <c r="B44" s="43" t="s">
        <v>59</v>
      </c>
      <c r="C44" s="58" t="s">
        <v>381</v>
      </c>
      <c r="D44" s="33" t="s">
        <v>383</v>
      </c>
      <c r="E44" s="208" t="s">
        <v>139</v>
      </c>
      <c r="F44" s="199">
        <v>2</v>
      </c>
      <c r="G44" s="200">
        <v>501.59</v>
      </c>
      <c r="H44" s="209">
        <f t="shared" ref="H44" si="14">TRUNC(F44*G44,2)</f>
        <v>1003.18</v>
      </c>
    </row>
    <row r="45" spans="1:8">
      <c r="A45" s="2" t="s">
        <v>181</v>
      </c>
      <c r="B45" s="2"/>
      <c r="C45" s="2"/>
      <c r="D45" s="6" t="s">
        <v>112</v>
      </c>
      <c r="E45" s="3"/>
      <c r="F45" s="3"/>
      <c r="G45" s="111"/>
      <c r="H45" s="25">
        <f>SUM(H46:H55)</f>
        <v>1624238.06</v>
      </c>
    </row>
    <row r="46" spans="1:8" ht="31.5" customHeight="1">
      <c r="A46" s="35" t="s">
        <v>182</v>
      </c>
      <c r="B46" s="35" t="s">
        <v>59</v>
      </c>
      <c r="C46" s="41" t="s">
        <v>132</v>
      </c>
      <c r="D46" s="15" t="s">
        <v>133</v>
      </c>
      <c r="E46" s="42" t="s">
        <v>79</v>
      </c>
      <c r="F46" s="37">
        <v>56.22</v>
      </c>
      <c r="G46" s="36">
        <v>64.290000000000006</v>
      </c>
      <c r="H46" s="40">
        <f t="shared" ref="H46" si="15">TRUNC(F46*G46,2)</f>
        <v>3614.38</v>
      </c>
    </row>
    <row r="47" spans="1:8" ht="25.5">
      <c r="A47" s="35" t="s">
        <v>183</v>
      </c>
      <c r="B47" s="35" t="s">
        <v>59</v>
      </c>
      <c r="C47" s="85" t="s">
        <v>113</v>
      </c>
      <c r="D47" s="15" t="s">
        <v>114</v>
      </c>
      <c r="E47" s="14" t="s">
        <v>90</v>
      </c>
      <c r="F47" s="37">
        <v>468</v>
      </c>
      <c r="G47" s="36">
        <v>68.55</v>
      </c>
      <c r="H47" s="40">
        <f t="shared" si="10"/>
        <v>32081.4</v>
      </c>
    </row>
    <row r="48" spans="1:8" ht="25.5">
      <c r="A48" s="35" t="s">
        <v>184</v>
      </c>
      <c r="B48" s="35" t="s">
        <v>59</v>
      </c>
      <c r="C48" s="35" t="s">
        <v>115</v>
      </c>
      <c r="D48" s="15" t="s">
        <v>116</v>
      </c>
      <c r="E48" s="14" t="s">
        <v>79</v>
      </c>
      <c r="F48" s="37">
        <v>30.22</v>
      </c>
      <c r="G48" s="36">
        <v>1845.01</v>
      </c>
      <c r="H48" s="40">
        <f t="shared" ref="H48" si="16">TRUNC(F48*G48,2)</f>
        <v>55756.2</v>
      </c>
    </row>
    <row r="49" spans="1:8" ht="38.25">
      <c r="A49" s="35" t="s">
        <v>185</v>
      </c>
      <c r="B49" s="35" t="s">
        <v>59</v>
      </c>
      <c r="C49" s="35" t="s">
        <v>233</v>
      </c>
      <c r="D49" s="15" t="s">
        <v>303</v>
      </c>
      <c r="E49" s="14" t="s">
        <v>61</v>
      </c>
      <c r="F49" s="37">
        <v>632.45000000000005</v>
      </c>
      <c r="G49" s="36">
        <v>110.08</v>
      </c>
      <c r="H49" s="40">
        <f t="shared" si="10"/>
        <v>69620.09</v>
      </c>
    </row>
    <row r="50" spans="1:8" ht="25.5">
      <c r="A50" s="35" t="s">
        <v>186</v>
      </c>
      <c r="B50" s="35" t="s">
        <v>59</v>
      </c>
      <c r="C50" s="35" t="s">
        <v>128</v>
      </c>
      <c r="D50" s="21" t="s">
        <v>129</v>
      </c>
      <c r="E50" s="14" t="s">
        <v>61</v>
      </c>
      <c r="F50" s="37">
        <v>1616.26</v>
      </c>
      <c r="G50" s="36">
        <v>12.2</v>
      </c>
      <c r="H50" s="40">
        <f>TRUNC(F50*G50,2)</f>
        <v>19718.37</v>
      </c>
    </row>
    <row r="51" spans="1:8">
      <c r="A51" s="35" t="s">
        <v>187</v>
      </c>
      <c r="B51" s="35" t="s">
        <v>59</v>
      </c>
      <c r="C51" s="35" t="s">
        <v>117</v>
      </c>
      <c r="D51" s="15" t="s">
        <v>118</v>
      </c>
      <c r="E51" s="14" t="s">
        <v>61</v>
      </c>
      <c r="F51" s="37">
        <v>1616.26</v>
      </c>
      <c r="G51" s="36">
        <v>23.56</v>
      </c>
      <c r="H51" s="40">
        <f>TRUNC(F51*G51,2)</f>
        <v>38079.08</v>
      </c>
    </row>
    <row r="52" spans="1:8">
      <c r="A52" s="35" t="s">
        <v>188</v>
      </c>
      <c r="B52" s="35" t="s">
        <v>59</v>
      </c>
      <c r="C52" s="35" t="s">
        <v>119</v>
      </c>
      <c r="D52" s="15" t="s">
        <v>120</v>
      </c>
      <c r="E52" s="14" t="s">
        <v>61</v>
      </c>
      <c r="F52" s="37">
        <v>1616.26</v>
      </c>
      <c r="G52" s="36">
        <v>13.83</v>
      </c>
      <c r="H52" s="40">
        <f t="shared" ref="H52" si="17">TRUNC(F52*G52,2)</f>
        <v>22352.87</v>
      </c>
    </row>
    <row r="53" spans="1:8" ht="38.25">
      <c r="A53" s="35" t="s">
        <v>288</v>
      </c>
      <c r="B53" s="35" t="s">
        <v>59</v>
      </c>
      <c r="C53" s="35" t="s">
        <v>245</v>
      </c>
      <c r="D53" s="15" t="s">
        <v>304</v>
      </c>
      <c r="E53" s="14" t="s">
        <v>61</v>
      </c>
      <c r="F53" s="37">
        <v>1616.26</v>
      </c>
      <c r="G53" s="36">
        <v>29.92</v>
      </c>
      <c r="H53" s="40">
        <f t="shared" ref="H53" si="18">TRUNC(F53*G53,2)</f>
        <v>48358.49</v>
      </c>
    </row>
    <row r="54" spans="1:8" s="34" customFormat="1" ht="38.25">
      <c r="A54" s="43" t="s">
        <v>189</v>
      </c>
      <c r="B54" s="43" t="s">
        <v>59</v>
      </c>
      <c r="C54" s="59" t="s">
        <v>318</v>
      </c>
      <c r="D54" s="33" t="s">
        <v>319</v>
      </c>
      <c r="E54" s="44" t="s">
        <v>90</v>
      </c>
      <c r="F54" s="45">
        <v>1405.44</v>
      </c>
      <c r="G54" s="112">
        <v>942.83</v>
      </c>
      <c r="H54" s="112">
        <f t="shared" ref="H54:H55" si="19">TRUNC(F54*G54,2)</f>
        <v>1325090.99</v>
      </c>
    </row>
    <row r="55" spans="1:8" ht="38.25">
      <c r="A55" s="35" t="s">
        <v>190</v>
      </c>
      <c r="B55" s="35" t="s">
        <v>59</v>
      </c>
      <c r="C55" s="35" t="s">
        <v>123</v>
      </c>
      <c r="D55" s="15" t="s">
        <v>124</v>
      </c>
      <c r="E55" s="14" t="s">
        <v>90</v>
      </c>
      <c r="F55" s="37">
        <v>140.69999999999999</v>
      </c>
      <c r="G55" s="36">
        <v>67.989999999999995</v>
      </c>
      <c r="H55" s="40">
        <f t="shared" si="19"/>
        <v>9566.19</v>
      </c>
    </row>
    <row r="56" spans="1:8">
      <c r="A56" s="2" t="s">
        <v>191</v>
      </c>
      <c r="B56" s="2"/>
      <c r="C56" s="2"/>
      <c r="D56" s="6" t="s">
        <v>125</v>
      </c>
      <c r="E56" s="3"/>
      <c r="F56" s="3"/>
      <c r="G56" s="111"/>
      <c r="H56" s="25">
        <f>SUM(H57:H64)</f>
        <v>1022404.96</v>
      </c>
    </row>
    <row r="57" spans="1:8" ht="25.5">
      <c r="A57" s="35" t="s">
        <v>192</v>
      </c>
      <c r="B57" s="35" t="s">
        <v>59</v>
      </c>
      <c r="C57" s="41" t="s">
        <v>132</v>
      </c>
      <c r="D57" s="15" t="s">
        <v>133</v>
      </c>
      <c r="E57" s="42" t="s">
        <v>79</v>
      </c>
      <c r="F57" s="14">
        <v>53.47</v>
      </c>
      <c r="G57" s="36">
        <v>64.290000000000006</v>
      </c>
      <c r="H57" s="36">
        <f t="shared" ref="H57" si="20">TRUNC(F57*G57,2)</f>
        <v>3437.58</v>
      </c>
    </row>
    <row r="58" spans="1:8" ht="38.25">
      <c r="A58" s="35" t="s">
        <v>193</v>
      </c>
      <c r="B58" s="35" t="s">
        <v>59</v>
      </c>
      <c r="C58" s="46" t="s">
        <v>299</v>
      </c>
      <c r="D58" s="15" t="s">
        <v>300</v>
      </c>
      <c r="E58" s="47" t="s">
        <v>61</v>
      </c>
      <c r="F58" s="37">
        <v>1336.81</v>
      </c>
      <c r="G58" s="36">
        <v>175.68</v>
      </c>
      <c r="H58" s="36">
        <f>TRUNC(F58*G58,2)</f>
        <v>234850.78</v>
      </c>
    </row>
    <row r="59" spans="1:8" ht="38.25">
      <c r="A59" s="35" t="s">
        <v>194</v>
      </c>
      <c r="B59" s="35" t="s">
        <v>59</v>
      </c>
      <c r="C59" s="35" t="s">
        <v>126</v>
      </c>
      <c r="D59" s="15" t="s">
        <v>127</v>
      </c>
      <c r="E59" s="14" t="s">
        <v>79</v>
      </c>
      <c r="F59" s="14">
        <v>735.25</v>
      </c>
      <c r="G59" s="36">
        <v>774.72</v>
      </c>
      <c r="H59" s="36">
        <f t="shared" ref="H59:H63" si="21">TRUNC(F59*G59,2)</f>
        <v>569612.88</v>
      </c>
    </row>
    <row r="60" spans="1:8" ht="25.5">
      <c r="A60" s="39" t="s">
        <v>195</v>
      </c>
      <c r="B60" s="35" t="s">
        <v>59</v>
      </c>
      <c r="C60" s="35" t="s">
        <v>128</v>
      </c>
      <c r="D60" s="21" t="s">
        <v>129</v>
      </c>
      <c r="E60" s="14" t="s">
        <v>61</v>
      </c>
      <c r="F60" s="37">
        <v>1938.37</v>
      </c>
      <c r="G60" s="36">
        <v>12.2</v>
      </c>
      <c r="H60" s="40">
        <f t="shared" si="21"/>
        <v>23648.11</v>
      </c>
    </row>
    <row r="61" spans="1:8">
      <c r="A61" s="39" t="s">
        <v>196</v>
      </c>
      <c r="B61" s="35" t="s">
        <v>59</v>
      </c>
      <c r="C61" s="35" t="s">
        <v>117</v>
      </c>
      <c r="D61" s="15" t="s">
        <v>118</v>
      </c>
      <c r="E61" s="14" t="s">
        <v>61</v>
      </c>
      <c r="F61" s="37">
        <v>1938.37</v>
      </c>
      <c r="G61" s="36">
        <v>23.56</v>
      </c>
      <c r="H61" s="40">
        <f t="shared" ref="H61" si="22">TRUNC(F61*G61,2)</f>
        <v>45667.99</v>
      </c>
    </row>
    <row r="62" spans="1:8">
      <c r="A62" s="39" t="s">
        <v>197</v>
      </c>
      <c r="B62" s="35" t="s">
        <v>59</v>
      </c>
      <c r="C62" s="35" t="s">
        <v>119</v>
      </c>
      <c r="D62" s="15" t="s">
        <v>120</v>
      </c>
      <c r="E62" s="14" t="s">
        <v>61</v>
      </c>
      <c r="F62" s="37">
        <v>1938.37</v>
      </c>
      <c r="G62" s="36">
        <v>13.83</v>
      </c>
      <c r="H62" s="40">
        <f t="shared" ref="H62" si="23">TRUNC(F62*G62,2)</f>
        <v>26807.65</v>
      </c>
    </row>
    <row r="63" spans="1:8">
      <c r="A63" s="39" t="s">
        <v>289</v>
      </c>
      <c r="B63" s="35" t="s">
        <v>59</v>
      </c>
      <c r="C63" s="35" t="s">
        <v>121</v>
      </c>
      <c r="D63" s="15" t="s">
        <v>122</v>
      </c>
      <c r="E63" s="14" t="s">
        <v>61</v>
      </c>
      <c r="F63" s="37">
        <v>1938.37</v>
      </c>
      <c r="G63" s="36">
        <v>53.25</v>
      </c>
      <c r="H63" s="40">
        <f t="shared" si="21"/>
        <v>103218.2</v>
      </c>
    </row>
    <row r="64" spans="1:8" ht="38.25">
      <c r="A64" s="39" t="s">
        <v>198</v>
      </c>
      <c r="B64" s="35" t="s">
        <v>59</v>
      </c>
      <c r="C64" s="35" t="s">
        <v>123</v>
      </c>
      <c r="D64" s="15" t="s">
        <v>124</v>
      </c>
      <c r="E64" s="14" t="s">
        <v>90</v>
      </c>
      <c r="F64" s="37">
        <v>223</v>
      </c>
      <c r="G64" s="36">
        <v>67.989999999999995</v>
      </c>
      <c r="H64" s="36">
        <f>TRUNC(F64*G64,2)</f>
        <v>15161.77</v>
      </c>
    </row>
    <row r="65" spans="1:8" s="57" customFormat="1">
      <c r="A65" s="53">
        <v>6</v>
      </c>
      <c r="B65" s="53"/>
      <c r="C65" s="53"/>
      <c r="D65" s="54" t="s">
        <v>146</v>
      </c>
      <c r="E65" s="55"/>
      <c r="F65" s="55"/>
      <c r="G65" s="113"/>
      <c r="H65" s="56">
        <f>SUM(H66:H71)</f>
        <v>139700.48000000001</v>
      </c>
    </row>
    <row r="66" spans="1:8" ht="43.5" customHeight="1">
      <c r="A66" s="35" t="s">
        <v>290</v>
      </c>
      <c r="B66" s="35" t="s">
        <v>59</v>
      </c>
      <c r="C66" s="35" t="s">
        <v>375</v>
      </c>
      <c r="D66" s="21" t="s">
        <v>376</v>
      </c>
      <c r="E66" s="14" t="s">
        <v>61</v>
      </c>
      <c r="F66" s="37">
        <v>29.83</v>
      </c>
      <c r="G66" s="36">
        <v>228</v>
      </c>
      <c r="H66" s="36">
        <f t="shared" ref="H66" si="24">TRUNC(F66*G66,2)</f>
        <v>6801.24</v>
      </c>
    </row>
    <row r="67" spans="1:8" ht="43.5" customHeight="1">
      <c r="A67" s="35" t="s">
        <v>291</v>
      </c>
      <c r="B67" s="35" t="s">
        <v>59</v>
      </c>
      <c r="C67" s="35" t="s">
        <v>380</v>
      </c>
      <c r="D67" s="21" t="s">
        <v>379</v>
      </c>
      <c r="E67" s="14" t="s">
        <v>61</v>
      </c>
      <c r="F67" s="37">
        <v>1173.67</v>
      </c>
      <c r="G67" s="36">
        <v>77.98</v>
      </c>
      <c r="H67" s="36">
        <f t="shared" ref="H67:H70" si="25">TRUNC(F67*G67,2)</f>
        <v>91522.78</v>
      </c>
    </row>
    <row r="68" spans="1:8">
      <c r="A68" s="35" t="s">
        <v>292</v>
      </c>
      <c r="B68" s="35" t="s">
        <v>59</v>
      </c>
      <c r="C68" s="35" t="s">
        <v>147</v>
      </c>
      <c r="D68" s="8" t="s">
        <v>148</v>
      </c>
      <c r="E68" s="14" t="s">
        <v>139</v>
      </c>
      <c r="F68" s="37">
        <v>3</v>
      </c>
      <c r="G68" s="36">
        <v>232.82</v>
      </c>
      <c r="H68" s="36">
        <f t="shared" si="25"/>
        <v>698.46</v>
      </c>
    </row>
    <row r="69" spans="1:8" ht="39">
      <c r="A69" s="35" t="s">
        <v>293</v>
      </c>
      <c r="B69" s="35" t="s">
        <v>59</v>
      </c>
      <c r="C69" s="35" t="s">
        <v>164</v>
      </c>
      <c r="D69" s="22" t="s">
        <v>165</v>
      </c>
      <c r="E69" s="14" t="s">
        <v>139</v>
      </c>
      <c r="F69" s="37">
        <v>19</v>
      </c>
      <c r="G69" s="36">
        <v>1107.3800000000001</v>
      </c>
      <c r="H69" s="36">
        <f t="shared" si="25"/>
        <v>21040.22</v>
      </c>
    </row>
    <row r="70" spans="1:8" ht="51.75">
      <c r="A70" s="35" t="s">
        <v>294</v>
      </c>
      <c r="B70" s="35" t="s">
        <v>59</v>
      </c>
      <c r="C70" s="35" t="s">
        <v>167</v>
      </c>
      <c r="D70" s="22" t="s">
        <v>166</v>
      </c>
      <c r="E70" s="14" t="s">
        <v>61</v>
      </c>
      <c r="F70" s="37">
        <v>6.05</v>
      </c>
      <c r="G70" s="36">
        <v>1744.62</v>
      </c>
      <c r="H70" s="36">
        <f t="shared" si="25"/>
        <v>10554.95</v>
      </c>
    </row>
    <row r="71" spans="1:8" ht="38.25">
      <c r="A71" s="35" t="s">
        <v>295</v>
      </c>
      <c r="B71" s="35" t="s">
        <v>59</v>
      </c>
      <c r="C71" s="35" t="s">
        <v>149</v>
      </c>
      <c r="D71" s="15" t="s">
        <v>150</v>
      </c>
      <c r="E71" s="14" t="s">
        <v>61</v>
      </c>
      <c r="F71" s="37">
        <v>68.400000000000006</v>
      </c>
      <c r="G71" s="36">
        <v>132.79</v>
      </c>
      <c r="H71" s="36">
        <f t="shared" ref="H71" si="26">TRUNC(F71*G71,2)</f>
        <v>9082.83</v>
      </c>
    </row>
    <row r="72" spans="1:8">
      <c r="A72" s="2">
        <v>7</v>
      </c>
      <c r="B72" s="2"/>
      <c r="C72" s="2"/>
      <c r="D72" s="6" t="s">
        <v>151</v>
      </c>
      <c r="E72" s="3"/>
      <c r="F72" s="3"/>
      <c r="G72" s="106"/>
      <c r="H72" s="25">
        <f>SUM(H73:H85)</f>
        <v>221358.6</v>
      </c>
    </row>
    <row r="73" spans="1:8" ht="38.25">
      <c r="A73" s="39" t="s">
        <v>199</v>
      </c>
      <c r="B73" s="35" t="s">
        <v>59</v>
      </c>
      <c r="C73" s="35" t="s">
        <v>313</v>
      </c>
      <c r="D73" s="32" t="s">
        <v>314</v>
      </c>
      <c r="E73" s="14" t="s">
        <v>90</v>
      </c>
      <c r="F73" s="37">
        <v>2451</v>
      </c>
      <c r="G73" s="36">
        <v>8.23</v>
      </c>
      <c r="H73" s="36">
        <f>TRUNC(F73*G73,2)</f>
        <v>20171.73</v>
      </c>
    </row>
    <row r="74" spans="1:8" ht="38.25">
      <c r="A74" s="39" t="s">
        <v>200</v>
      </c>
      <c r="B74" s="35" t="s">
        <v>59</v>
      </c>
      <c r="C74" s="35" t="s">
        <v>297</v>
      </c>
      <c r="D74" s="32" t="s">
        <v>298</v>
      </c>
      <c r="E74" s="14" t="s">
        <v>90</v>
      </c>
      <c r="F74" s="37">
        <v>1485.43</v>
      </c>
      <c r="G74" s="36">
        <v>10.41</v>
      </c>
      <c r="H74" s="36">
        <f>TRUNC(F74*G74,2)</f>
        <v>15463.32</v>
      </c>
    </row>
    <row r="75" spans="1:8" ht="38.25">
      <c r="A75" s="39" t="s">
        <v>201</v>
      </c>
      <c r="B75" s="35" t="s">
        <v>59</v>
      </c>
      <c r="C75" s="35" t="s">
        <v>310</v>
      </c>
      <c r="D75" s="32" t="s">
        <v>311</v>
      </c>
      <c r="E75" s="14" t="s">
        <v>90</v>
      </c>
      <c r="F75" s="37">
        <v>1260.68</v>
      </c>
      <c r="G75" s="36">
        <v>17.63</v>
      </c>
      <c r="H75" s="36">
        <f>TRUNC(F75*G75,2)</f>
        <v>22225.78</v>
      </c>
    </row>
    <row r="76" spans="1:8" ht="38.25">
      <c r="A76" s="39" t="s">
        <v>202</v>
      </c>
      <c r="B76" s="35" t="s">
        <v>59</v>
      </c>
      <c r="C76" s="35" t="s">
        <v>156</v>
      </c>
      <c r="D76" s="15" t="s">
        <v>157</v>
      </c>
      <c r="E76" s="14" t="s">
        <v>90</v>
      </c>
      <c r="F76" s="37">
        <v>3109.3</v>
      </c>
      <c r="G76" s="36">
        <v>15.73</v>
      </c>
      <c r="H76" s="36">
        <f>TRUNC(F76*G76,2)</f>
        <v>48909.279999999999</v>
      </c>
    </row>
    <row r="77" spans="1:8" ht="38.25">
      <c r="A77" s="39" t="s">
        <v>203</v>
      </c>
      <c r="B77" s="35" t="s">
        <v>59</v>
      </c>
      <c r="C77" s="35" t="s">
        <v>257</v>
      </c>
      <c r="D77" s="15" t="s">
        <v>315</v>
      </c>
      <c r="E77" s="14" t="s">
        <v>90</v>
      </c>
      <c r="F77" s="37">
        <v>4902</v>
      </c>
      <c r="G77" s="36">
        <v>2.35</v>
      </c>
      <c r="H77" s="36">
        <f>TRUNC(F77*G77,2)</f>
        <v>11519.7</v>
      </c>
    </row>
    <row r="78" spans="1:8" ht="64.5">
      <c r="A78" s="39" t="s">
        <v>204</v>
      </c>
      <c r="B78" s="35" t="s">
        <v>69</v>
      </c>
      <c r="C78" s="35">
        <v>97881</v>
      </c>
      <c r="D78" s="22" t="s">
        <v>312</v>
      </c>
      <c r="E78" s="14" t="s">
        <v>139</v>
      </c>
      <c r="F78" s="37">
        <v>63</v>
      </c>
      <c r="G78" s="36">
        <v>143.18</v>
      </c>
      <c r="H78" s="36">
        <f t="shared" ref="H78" si="27">TRUNC(F78*G78,2)</f>
        <v>9020.34</v>
      </c>
    </row>
    <row r="79" spans="1:8" ht="26.25">
      <c r="A79" s="39" t="s">
        <v>328</v>
      </c>
      <c r="B79" s="35" t="s">
        <v>59</v>
      </c>
      <c r="C79" s="35" t="s">
        <v>158</v>
      </c>
      <c r="D79" s="22" t="s">
        <v>159</v>
      </c>
      <c r="E79" s="14" t="s">
        <v>139</v>
      </c>
      <c r="F79" s="37">
        <v>3</v>
      </c>
      <c r="G79" s="36">
        <v>90.88</v>
      </c>
      <c r="H79" s="36">
        <f>TRUNC(F79*G79,2)</f>
        <v>272.64</v>
      </c>
    </row>
    <row r="80" spans="1:8" ht="26.25">
      <c r="A80" s="39" t="s">
        <v>329</v>
      </c>
      <c r="B80" s="35" t="s">
        <v>59</v>
      </c>
      <c r="C80" s="35" t="s">
        <v>154</v>
      </c>
      <c r="D80" s="22" t="s">
        <v>155</v>
      </c>
      <c r="E80" s="14" t="s">
        <v>139</v>
      </c>
      <c r="F80" s="37">
        <v>7</v>
      </c>
      <c r="G80" s="36">
        <v>1802.14</v>
      </c>
      <c r="H80" s="36">
        <f t="shared" ref="H80:H84" si="28">TRUNC(F80*G80,2)</f>
        <v>12614.98</v>
      </c>
    </row>
    <row r="81" spans="1:8" ht="51.75">
      <c r="A81" s="39" t="s">
        <v>330</v>
      </c>
      <c r="B81" s="35" t="s">
        <v>59</v>
      </c>
      <c r="C81" s="35" t="s">
        <v>160</v>
      </c>
      <c r="D81" s="22" t="s">
        <v>161</v>
      </c>
      <c r="E81" s="14" t="s">
        <v>139</v>
      </c>
      <c r="F81" s="37">
        <v>7</v>
      </c>
      <c r="G81" s="36">
        <v>1425.24</v>
      </c>
      <c r="H81" s="36">
        <f t="shared" ref="H81" si="29">TRUNC(F81*G81,2)</f>
        <v>9976.68</v>
      </c>
    </row>
    <row r="82" spans="1:8" ht="27.75" customHeight="1">
      <c r="A82" s="39" t="s">
        <v>331</v>
      </c>
      <c r="B82" s="35" t="s">
        <v>59</v>
      </c>
      <c r="C82" s="35" t="s">
        <v>162</v>
      </c>
      <c r="D82" s="22" t="s">
        <v>163</v>
      </c>
      <c r="E82" s="14" t="s">
        <v>139</v>
      </c>
      <c r="F82" s="37">
        <v>7</v>
      </c>
      <c r="G82" s="36">
        <v>95.66</v>
      </c>
      <c r="H82" s="36">
        <f t="shared" ref="H82" si="30">TRUNC(F82*G82,2)</f>
        <v>669.62</v>
      </c>
    </row>
    <row r="83" spans="1:8" ht="39">
      <c r="A83" s="39" t="s">
        <v>332</v>
      </c>
      <c r="B83" s="35" t="s">
        <v>59</v>
      </c>
      <c r="C83" s="135" t="s">
        <v>316</v>
      </c>
      <c r="D83" s="22" t="s">
        <v>317</v>
      </c>
      <c r="E83" s="14" t="s">
        <v>139</v>
      </c>
      <c r="F83" s="37">
        <v>548</v>
      </c>
      <c r="G83" s="36">
        <v>122.59</v>
      </c>
      <c r="H83" s="36">
        <f t="shared" si="28"/>
        <v>67179.320000000007</v>
      </c>
    </row>
    <row r="84" spans="1:8" ht="64.5">
      <c r="A84" s="39" t="s">
        <v>333</v>
      </c>
      <c r="B84" s="35" t="s">
        <v>69</v>
      </c>
      <c r="C84" s="35">
        <v>101510</v>
      </c>
      <c r="D84" s="22" t="s">
        <v>168</v>
      </c>
      <c r="E84" s="14" t="s">
        <v>139</v>
      </c>
      <c r="F84" s="37">
        <v>1</v>
      </c>
      <c r="G84" s="36">
        <v>2144.3200000000002</v>
      </c>
      <c r="H84" s="36">
        <f t="shared" si="28"/>
        <v>2144.3200000000002</v>
      </c>
    </row>
    <row r="85" spans="1:8" ht="39">
      <c r="A85" s="39" t="s">
        <v>334</v>
      </c>
      <c r="B85" s="35" t="s">
        <v>69</v>
      </c>
      <c r="C85" s="35">
        <v>41197</v>
      </c>
      <c r="D85" s="22" t="s">
        <v>169</v>
      </c>
      <c r="E85" s="14" t="s">
        <v>139</v>
      </c>
      <c r="F85" s="37">
        <v>1</v>
      </c>
      <c r="G85" s="36">
        <v>1190.8900000000001</v>
      </c>
      <c r="H85" s="36">
        <f t="shared" ref="H85" si="31">TRUNC(F85*G85,2)</f>
        <v>1190.8900000000001</v>
      </c>
    </row>
    <row r="86" spans="1:8" ht="15" customHeight="1">
      <c r="A86" s="2">
        <v>8</v>
      </c>
      <c r="B86" s="223" t="s">
        <v>170</v>
      </c>
      <c r="C86" s="224"/>
      <c r="D86" s="224"/>
      <c r="E86" s="224"/>
      <c r="F86" s="224"/>
      <c r="G86" s="224"/>
      <c r="H86" s="29">
        <f>SUM(H87+H89+H98+H105+H109+H118)</f>
        <v>285175.93</v>
      </c>
    </row>
    <row r="87" spans="1:8">
      <c r="A87" s="2" t="s">
        <v>205</v>
      </c>
      <c r="B87" s="23" t="s">
        <v>74</v>
      </c>
      <c r="C87" s="2"/>
      <c r="D87" s="2"/>
      <c r="E87" s="2"/>
      <c r="F87" s="2"/>
      <c r="G87" s="114"/>
      <c r="H87" s="30">
        <f>SUM(H88)</f>
        <v>12125.97</v>
      </c>
    </row>
    <row r="88" spans="1:8" ht="25.5">
      <c r="A88" s="35" t="s">
        <v>335</v>
      </c>
      <c r="B88" s="35" t="s">
        <v>59</v>
      </c>
      <c r="C88" s="35" t="s">
        <v>217</v>
      </c>
      <c r="D88" s="15" t="s">
        <v>218</v>
      </c>
      <c r="E88" s="14" t="s">
        <v>61</v>
      </c>
      <c r="F88" s="37">
        <v>107.94</v>
      </c>
      <c r="G88" s="36">
        <v>112.34</v>
      </c>
      <c r="H88" s="36">
        <f t="shared" ref="H88:H135" si="32">TRUNC(F88*G88,2)</f>
        <v>12125.97</v>
      </c>
    </row>
    <row r="89" spans="1:8">
      <c r="A89" s="2" t="s">
        <v>206</v>
      </c>
      <c r="B89" s="23" t="s">
        <v>221</v>
      </c>
      <c r="C89" s="2"/>
      <c r="D89" s="2"/>
      <c r="E89" s="2"/>
      <c r="F89" s="2"/>
      <c r="G89" s="114"/>
      <c r="H89" s="30">
        <f>SUM(H90:H97)</f>
        <v>13764.37</v>
      </c>
    </row>
    <row r="90" spans="1:8" ht="25.5">
      <c r="A90" s="35" t="s">
        <v>336</v>
      </c>
      <c r="B90" s="35" t="s">
        <v>59</v>
      </c>
      <c r="C90" s="35" t="s">
        <v>219</v>
      </c>
      <c r="D90" s="21" t="s">
        <v>220</v>
      </c>
      <c r="E90" s="14" t="s">
        <v>79</v>
      </c>
      <c r="F90" s="14">
        <v>12.18</v>
      </c>
      <c r="G90" s="36">
        <v>53.58</v>
      </c>
      <c r="H90" s="40">
        <f t="shared" si="32"/>
        <v>652.6</v>
      </c>
    </row>
    <row r="91" spans="1:8" ht="25.5">
      <c r="A91" s="35" t="s">
        <v>337</v>
      </c>
      <c r="B91" s="35" t="s">
        <v>59</v>
      </c>
      <c r="C91" s="35" t="s">
        <v>222</v>
      </c>
      <c r="D91" s="15" t="s">
        <v>223</v>
      </c>
      <c r="E91" s="15" t="s">
        <v>61</v>
      </c>
      <c r="F91" s="14">
        <v>5.48</v>
      </c>
      <c r="G91" s="36">
        <v>103.78</v>
      </c>
      <c r="H91" s="40">
        <f t="shared" si="32"/>
        <v>568.71</v>
      </c>
    </row>
    <row r="92" spans="1:8">
      <c r="A92" s="35" t="s">
        <v>338</v>
      </c>
      <c r="B92" s="35" t="s">
        <v>59</v>
      </c>
      <c r="C92" s="35" t="s">
        <v>101</v>
      </c>
      <c r="D92" s="21" t="s">
        <v>102</v>
      </c>
      <c r="E92" s="15" t="s">
        <v>79</v>
      </c>
      <c r="F92" s="14">
        <v>2.31</v>
      </c>
      <c r="G92" s="36">
        <v>204.07</v>
      </c>
      <c r="H92" s="40">
        <f t="shared" si="32"/>
        <v>471.4</v>
      </c>
    </row>
    <row r="93" spans="1:8">
      <c r="A93" s="35" t="s">
        <v>339</v>
      </c>
      <c r="B93" s="35" t="s">
        <v>59</v>
      </c>
      <c r="C93" s="35" t="s">
        <v>224</v>
      </c>
      <c r="D93" s="21" t="s">
        <v>225</v>
      </c>
      <c r="E93" s="15" t="s">
        <v>61</v>
      </c>
      <c r="F93" s="37">
        <v>46.2</v>
      </c>
      <c r="G93" s="36">
        <v>4.34</v>
      </c>
      <c r="H93" s="40">
        <f t="shared" si="32"/>
        <v>200.5</v>
      </c>
    </row>
    <row r="94" spans="1:8" ht="25.5">
      <c r="A94" s="35" t="s">
        <v>340</v>
      </c>
      <c r="B94" s="35" t="s">
        <v>59</v>
      </c>
      <c r="C94" s="35" t="s">
        <v>305</v>
      </c>
      <c r="D94" s="21" t="s">
        <v>306</v>
      </c>
      <c r="E94" s="15" t="s">
        <v>79</v>
      </c>
      <c r="F94" s="37">
        <v>6.93</v>
      </c>
      <c r="G94" s="115">
        <v>602.47</v>
      </c>
      <c r="H94" s="40">
        <f t="shared" si="32"/>
        <v>4175.1099999999997</v>
      </c>
    </row>
    <row r="95" spans="1:8" ht="25.5">
      <c r="A95" s="35" t="s">
        <v>341</v>
      </c>
      <c r="B95" s="35" t="s">
        <v>59</v>
      </c>
      <c r="C95" s="35" t="s">
        <v>109</v>
      </c>
      <c r="D95" s="21" t="s">
        <v>110</v>
      </c>
      <c r="E95" s="15" t="s">
        <v>79</v>
      </c>
      <c r="F95" s="37">
        <v>6.93</v>
      </c>
      <c r="G95" s="116">
        <v>129.21</v>
      </c>
      <c r="H95" s="40">
        <f t="shared" si="32"/>
        <v>895.42</v>
      </c>
    </row>
    <row r="96" spans="1:8" ht="25.5">
      <c r="A96" s="35" t="s">
        <v>342</v>
      </c>
      <c r="B96" s="35" t="s">
        <v>59</v>
      </c>
      <c r="C96" s="35" t="s">
        <v>226</v>
      </c>
      <c r="D96" s="21" t="s">
        <v>229</v>
      </c>
      <c r="E96" s="15" t="s">
        <v>106</v>
      </c>
      <c r="F96" s="37">
        <v>554.4</v>
      </c>
      <c r="G96" s="36">
        <v>10.58</v>
      </c>
      <c r="H96" s="40">
        <f t="shared" si="32"/>
        <v>5865.55</v>
      </c>
    </row>
    <row r="97" spans="1:8" ht="38.25">
      <c r="A97" s="35" t="s">
        <v>343</v>
      </c>
      <c r="B97" s="35" t="s">
        <v>59</v>
      </c>
      <c r="C97" s="35" t="s">
        <v>227</v>
      </c>
      <c r="D97" s="21" t="s">
        <v>228</v>
      </c>
      <c r="E97" s="15" t="s">
        <v>61</v>
      </c>
      <c r="F97" s="37">
        <v>46.2</v>
      </c>
      <c r="G97" s="36">
        <v>20.239999999999998</v>
      </c>
      <c r="H97" s="40">
        <f t="shared" si="32"/>
        <v>935.08</v>
      </c>
    </row>
    <row r="98" spans="1:8">
      <c r="A98" s="2" t="s">
        <v>207</v>
      </c>
      <c r="B98" s="23" t="s">
        <v>284</v>
      </c>
      <c r="C98" s="2"/>
      <c r="D98" s="2"/>
      <c r="E98" s="2"/>
      <c r="F98" s="2"/>
      <c r="G98" s="114"/>
      <c r="H98" s="30">
        <f>SUM(H99:H104)</f>
        <v>46129.909999999996</v>
      </c>
    </row>
    <row r="99" spans="1:8" ht="25.5">
      <c r="A99" s="35" t="s">
        <v>344</v>
      </c>
      <c r="B99" s="35" t="s">
        <v>59</v>
      </c>
      <c r="C99" s="35" t="s">
        <v>286</v>
      </c>
      <c r="D99" s="21" t="s">
        <v>285</v>
      </c>
      <c r="E99" s="15" t="s">
        <v>61</v>
      </c>
      <c r="F99" s="15">
        <v>66.38</v>
      </c>
      <c r="G99" s="115">
        <v>201.08</v>
      </c>
      <c r="H99" s="36">
        <f t="shared" si="32"/>
        <v>13347.69</v>
      </c>
    </row>
    <row r="100" spans="1:8" ht="25.5">
      <c r="A100" s="35" t="s">
        <v>345</v>
      </c>
      <c r="B100" s="35" t="s">
        <v>59</v>
      </c>
      <c r="C100" s="35" t="s">
        <v>230</v>
      </c>
      <c r="D100" s="21" t="s">
        <v>231</v>
      </c>
      <c r="E100" s="15" t="s">
        <v>61</v>
      </c>
      <c r="F100" s="31">
        <v>52</v>
      </c>
      <c r="G100" s="115">
        <v>207.51</v>
      </c>
      <c r="H100" s="36">
        <f t="shared" si="32"/>
        <v>10790.52</v>
      </c>
    </row>
    <row r="101" spans="1:8" ht="25.5">
      <c r="A101" s="35" t="s">
        <v>346</v>
      </c>
      <c r="B101" s="35" t="s">
        <v>59</v>
      </c>
      <c r="C101" s="35" t="s">
        <v>305</v>
      </c>
      <c r="D101" s="21" t="s">
        <v>306</v>
      </c>
      <c r="E101" s="15" t="s">
        <v>79</v>
      </c>
      <c r="F101" s="15">
        <v>12.13</v>
      </c>
      <c r="G101" s="115">
        <v>602.47</v>
      </c>
      <c r="H101" s="36">
        <f t="shared" si="32"/>
        <v>7307.96</v>
      </c>
    </row>
    <row r="102" spans="1:8" ht="25.5">
      <c r="A102" s="35" t="s">
        <v>347</v>
      </c>
      <c r="B102" s="35" t="s">
        <v>59</v>
      </c>
      <c r="C102" s="35" t="s">
        <v>109</v>
      </c>
      <c r="D102" s="21" t="s">
        <v>110</v>
      </c>
      <c r="E102" s="15" t="s">
        <v>79</v>
      </c>
      <c r="F102" s="15">
        <v>12.13</v>
      </c>
      <c r="G102" s="115">
        <v>129.21</v>
      </c>
      <c r="H102" s="36">
        <f>TRUNC(F102*G102,2)</f>
        <v>1567.31</v>
      </c>
    </row>
    <row r="103" spans="1:8" ht="15" customHeight="1">
      <c r="A103" s="35" t="s">
        <v>348</v>
      </c>
      <c r="B103" s="35" t="s">
        <v>59</v>
      </c>
      <c r="C103" s="35" t="s">
        <v>226</v>
      </c>
      <c r="D103" s="21" t="s">
        <v>229</v>
      </c>
      <c r="E103" s="15" t="s">
        <v>106</v>
      </c>
      <c r="F103" s="31">
        <v>970.4</v>
      </c>
      <c r="G103" s="115">
        <v>10.58</v>
      </c>
      <c r="H103" s="36">
        <f t="shared" si="32"/>
        <v>10266.83</v>
      </c>
    </row>
    <row r="104" spans="1:8" ht="38.25">
      <c r="A104" s="35" t="s">
        <v>349</v>
      </c>
      <c r="B104" s="35" t="s">
        <v>59</v>
      </c>
      <c r="C104" s="35" t="s">
        <v>377</v>
      </c>
      <c r="D104" s="21" t="s">
        <v>378</v>
      </c>
      <c r="E104" s="15" t="s">
        <v>61</v>
      </c>
      <c r="F104" s="31">
        <v>52</v>
      </c>
      <c r="G104" s="115">
        <v>54.8</v>
      </c>
      <c r="H104" s="36">
        <f t="shared" si="32"/>
        <v>2849.6</v>
      </c>
    </row>
    <row r="105" spans="1:8">
      <c r="A105" s="2" t="s">
        <v>208</v>
      </c>
      <c r="B105" s="23" t="s">
        <v>232</v>
      </c>
      <c r="C105" s="2"/>
      <c r="D105" s="2"/>
      <c r="E105" s="2"/>
      <c r="F105" s="2"/>
      <c r="G105" s="114"/>
      <c r="H105" s="30">
        <f>SUM(H106:H108)</f>
        <v>63115.22</v>
      </c>
    </row>
    <row r="106" spans="1:8" ht="25.5">
      <c r="A106" s="35" t="s">
        <v>350</v>
      </c>
      <c r="B106" s="35" t="s">
        <v>59</v>
      </c>
      <c r="C106" s="35" t="s">
        <v>233</v>
      </c>
      <c r="D106" s="21" t="s">
        <v>234</v>
      </c>
      <c r="E106" s="15" t="s">
        <v>61</v>
      </c>
      <c r="F106" s="15">
        <v>58.99</v>
      </c>
      <c r="G106" s="115">
        <v>110.08</v>
      </c>
      <c r="H106" s="36">
        <f t="shared" si="32"/>
        <v>6493.61</v>
      </c>
    </row>
    <row r="107" spans="1:8" ht="26.25" customHeight="1">
      <c r="A107" s="69" t="s">
        <v>351</v>
      </c>
      <c r="B107" s="69" t="s">
        <v>553</v>
      </c>
      <c r="C107" s="202" t="s">
        <v>554</v>
      </c>
      <c r="D107" s="203" t="s">
        <v>320</v>
      </c>
      <c r="E107" s="198" t="s">
        <v>90</v>
      </c>
      <c r="F107" s="198">
        <v>55.91</v>
      </c>
      <c r="G107" s="207">
        <v>942.83</v>
      </c>
      <c r="H107" s="200">
        <f t="shared" si="32"/>
        <v>52713.62</v>
      </c>
    </row>
    <row r="108" spans="1:8" ht="32.25" customHeight="1">
      <c r="A108" s="35" t="s">
        <v>352</v>
      </c>
      <c r="B108" s="35" t="s">
        <v>59</v>
      </c>
      <c r="C108" s="35" t="s">
        <v>235</v>
      </c>
      <c r="D108" s="21" t="s">
        <v>236</v>
      </c>
      <c r="E108" s="15" t="s">
        <v>61</v>
      </c>
      <c r="F108" s="15">
        <v>5.12</v>
      </c>
      <c r="G108" s="115">
        <v>763.28</v>
      </c>
      <c r="H108" s="36">
        <f t="shared" si="32"/>
        <v>3907.99</v>
      </c>
    </row>
    <row r="109" spans="1:8">
      <c r="A109" s="2" t="s">
        <v>209</v>
      </c>
      <c r="B109" s="23" t="s">
        <v>237</v>
      </c>
      <c r="C109" s="2"/>
      <c r="D109" s="2"/>
      <c r="E109" s="2"/>
      <c r="F109" s="2"/>
      <c r="G109" s="114"/>
      <c r="H109" s="30">
        <f>SUM(H110:H117)</f>
        <v>20126.25</v>
      </c>
    </row>
    <row r="110" spans="1:8">
      <c r="A110" s="39" t="s">
        <v>353</v>
      </c>
      <c r="B110" s="35" t="s">
        <v>59</v>
      </c>
      <c r="C110" s="35" t="s">
        <v>238</v>
      </c>
      <c r="D110" s="21" t="s">
        <v>239</v>
      </c>
      <c r="E110" s="15" t="s">
        <v>61</v>
      </c>
      <c r="F110" s="15">
        <v>169.98</v>
      </c>
      <c r="G110" s="115">
        <v>7.29</v>
      </c>
      <c r="H110" s="36">
        <f t="shared" si="32"/>
        <v>1239.1500000000001</v>
      </c>
    </row>
    <row r="111" spans="1:8">
      <c r="A111" s="39" t="s">
        <v>354</v>
      </c>
      <c r="B111" s="35" t="s">
        <v>59</v>
      </c>
      <c r="C111" s="35" t="s">
        <v>117</v>
      </c>
      <c r="D111" s="50" t="s">
        <v>118</v>
      </c>
      <c r="E111" s="15" t="s">
        <v>61</v>
      </c>
      <c r="F111" s="15">
        <v>169.98</v>
      </c>
      <c r="G111" s="115">
        <v>23.56</v>
      </c>
      <c r="H111" s="36">
        <f t="shared" si="32"/>
        <v>4004.72</v>
      </c>
    </row>
    <row r="112" spans="1:8">
      <c r="A112" s="39" t="s">
        <v>355</v>
      </c>
      <c r="B112" s="35" t="s">
        <v>59</v>
      </c>
      <c r="C112" s="35" t="s">
        <v>119</v>
      </c>
      <c r="D112" s="50" t="s">
        <v>120</v>
      </c>
      <c r="E112" s="15" t="s">
        <v>61</v>
      </c>
      <c r="F112" s="15">
        <v>169.98</v>
      </c>
      <c r="G112" s="115">
        <v>13.83</v>
      </c>
      <c r="H112" s="36">
        <f t="shared" si="32"/>
        <v>2350.8200000000002</v>
      </c>
    </row>
    <row r="113" spans="1:8" ht="25.5">
      <c r="A113" s="35" t="s">
        <v>356</v>
      </c>
      <c r="B113" s="35" t="s">
        <v>59</v>
      </c>
      <c r="C113" s="35" t="s">
        <v>240</v>
      </c>
      <c r="D113" s="21" t="s">
        <v>307</v>
      </c>
      <c r="E113" s="15" t="s">
        <v>61</v>
      </c>
      <c r="F113" s="15">
        <v>169.98</v>
      </c>
      <c r="G113" s="115">
        <v>33.58</v>
      </c>
      <c r="H113" s="36">
        <f t="shared" si="32"/>
        <v>5707.92</v>
      </c>
    </row>
    <row r="114" spans="1:8" ht="63.75">
      <c r="A114" s="35" t="s">
        <v>357</v>
      </c>
      <c r="B114" s="35" t="s">
        <v>59</v>
      </c>
      <c r="C114" s="35" t="s">
        <v>241</v>
      </c>
      <c r="D114" s="21" t="s">
        <v>242</v>
      </c>
      <c r="E114" s="15" t="s">
        <v>61</v>
      </c>
      <c r="F114" s="15">
        <v>20.350000000000001</v>
      </c>
      <c r="G114" s="115">
        <v>195.27</v>
      </c>
      <c r="H114" s="36">
        <f t="shared" si="32"/>
        <v>3973.74</v>
      </c>
    </row>
    <row r="115" spans="1:8" ht="63.75">
      <c r="A115" s="35" t="s">
        <v>358</v>
      </c>
      <c r="B115" s="35" t="s">
        <v>59</v>
      </c>
      <c r="C115" s="35" t="s">
        <v>243</v>
      </c>
      <c r="D115" s="21" t="s">
        <v>244</v>
      </c>
      <c r="E115" s="15" t="s">
        <v>90</v>
      </c>
      <c r="F115" s="15">
        <v>18.28</v>
      </c>
      <c r="G115" s="115">
        <v>39.159999999999997</v>
      </c>
      <c r="H115" s="36">
        <f t="shared" si="32"/>
        <v>715.84</v>
      </c>
    </row>
    <row r="116" spans="1:8" ht="38.25">
      <c r="A116" s="35" t="s">
        <v>359</v>
      </c>
      <c r="B116" s="35" t="s">
        <v>59</v>
      </c>
      <c r="C116" s="35" t="s">
        <v>245</v>
      </c>
      <c r="D116" s="21" t="s">
        <v>246</v>
      </c>
      <c r="E116" s="15" t="s">
        <v>61</v>
      </c>
      <c r="F116" s="15">
        <v>16.64</v>
      </c>
      <c r="G116" s="115">
        <v>29.92</v>
      </c>
      <c r="H116" s="36">
        <f t="shared" si="32"/>
        <v>497.86</v>
      </c>
    </row>
    <row r="117" spans="1:8" ht="15" customHeight="1">
      <c r="A117" s="39" t="s">
        <v>360</v>
      </c>
      <c r="B117" s="35" t="s">
        <v>59</v>
      </c>
      <c r="C117" s="35" t="s">
        <v>247</v>
      </c>
      <c r="D117" s="21" t="s">
        <v>248</v>
      </c>
      <c r="E117" s="15" t="s">
        <v>61</v>
      </c>
      <c r="F117" s="15">
        <v>60.69</v>
      </c>
      <c r="G117" s="115">
        <v>26.96</v>
      </c>
      <c r="H117" s="36">
        <f t="shared" si="32"/>
        <v>1636.2</v>
      </c>
    </row>
    <row r="118" spans="1:8">
      <c r="A118" s="2" t="s">
        <v>210</v>
      </c>
      <c r="B118" s="23" t="s">
        <v>249</v>
      </c>
      <c r="C118" s="2"/>
      <c r="D118" s="2"/>
      <c r="E118" s="2"/>
      <c r="F118" s="2"/>
      <c r="G118" s="114"/>
      <c r="H118" s="30">
        <f>SUM(H119:H130)</f>
        <v>129914.21</v>
      </c>
    </row>
    <row r="119" spans="1:8" ht="38.25">
      <c r="A119" s="41" t="s">
        <v>361</v>
      </c>
      <c r="B119" s="41" t="s">
        <v>59</v>
      </c>
      <c r="C119" s="35" t="s">
        <v>250</v>
      </c>
      <c r="D119" s="21" t="s">
        <v>251</v>
      </c>
      <c r="E119" s="15" t="s">
        <v>252</v>
      </c>
      <c r="F119" s="31">
        <v>1</v>
      </c>
      <c r="G119" s="115">
        <v>613.11</v>
      </c>
      <c r="H119" s="36">
        <f t="shared" si="32"/>
        <v>613.11</v>
      </c>
    </row>
    <row r="120" spans="1:8" ht="51">
      <c r="A120" s="41" t="s">
        <v>362</v>
      </c>
      <c r="B120" s="41" t="s">
        <v>59</v>
      </c>
      <c r="C120" s="41" t="s">
        <v>254</v>
      </c>
      <c r="D120" s="21" t="s">
        <v>253</v>
      </c>
      <c r="E120" s="15" t="s">
        <v>252</v>
      </c>
      <c r="F120" s="31">
        <v>1</v>
      </c>
      <c r="G120" s="115">
        <v>493.52</v>
      </c>
      <c r="H120" s="36">
        <f t="shared" si="32"/>
        <v>493.52</v>
      </c>
    </row>
    <row r="121" spans="1:8" ht="25.5">
      <c r="A121" s="41" t="s">
        <v>363</v>
      </c>
      <c r="B121" s="41" t="s">
        <v>59</v>
      </c>
      <c r="C121" s="41" t="s">
        <v>256</v>
      </c>
      <c r="D121" s="21" t="s">
        <v>255</v>
      </c>
      <c r="E121" s="15" t="s">
        <v>252</v>
      </c>
      <c r="F121" s="31">
        <v>4</v>
      </c>
      <c r="G121" s="115">
        <v>139.87</v>
      </c>
      <c r="H121" s="36">
        <f t="shared" si="32"/>
        <v>559.48</v>
      </c>
    </row>
    <row r="122" spans="1:8" ht="38.25">
      <c r="A122" s="41" t="s">
        <v>364</v>
      </c>
      <c r="B122" s="41" t="s">
        <v>59</v>
      </c>
      <c r="C122" s="41" t="s">
        <v>257</v>
      </c>
      <c r="D122" s="21" t="s">
        <v>258</v>
      </c>
      <c r="E122" s="15" t="s">
        <v>90</v>
      </c>
      <c r="F122" s="31">
        <v>15.1</v>
      </c>
      <c r="G122" s="115">
        <v>2.35</v>
      </c>
      <c r="H122" s="36">
        <f t="shared" si="32"/>
        <v>35.479999999999997</v>
      </c>
    </row>
    <row r="123" spans="1:8" ht="38.25">
      <c r="A123" s="41" t="s">
        <v>365</v>
      </c>
      <c r="B123" s="41" t="s">
        <v>59</v>
      </c>
      <c r="C123" s="41" t="s">
        <v>260</v>
      </c>
      <c r="D123" s="21" t="s">
        <v>259</v>
      </c>
      <c r="E123" s="15" t="s">
        <v>90</v>
      </c>
      <c r="F123" s="15">
        <v>31.45</v>
      </c>
      <c r="G123" s="115">
        <v>3.06</v>
      </c>
      <c r="H123" s="36">
        <f t="shared" si="32"/>
        <v>96.23</v>
      </c>
    </row>
    <row r="124" spans="1:8" ht="38.25">
      <c r="A124" s="41" t="s">
        <v>366</v>
      </c>
      <c r="B124" s="41" t="s">
        <v>59</v>
      </c>
      <c r="C124" s="41" t="s">
        <v>322</v>
      </c>
      <c r="D124" s="21" t="s">
        <v>262</v>
      </c>
      <c r="E124" s="15" t="s">
        <v>90</v>
      </c>
      <c r="F124" s="31">
        <v>7.7</v>
      </c>
      <c r="G124" s="115">
        <v>5.48</v>
      </c>
      <c r="H124" s="36">
        <f t="shared" si="32"/>
        <v>42.19</v>
      </c>
    </row>
    <row r="125" spans="1:8" ht="25.5">
      <c r="A125" s="41" t="s">
        <v>367</v>
      </c>
      <c r="B125" s="41" t="s">
        <v>59</v>
      </c>
      <c r="C125" s="41" t="s">
        <v>261</v>
      </c>
      <c r="D125" s="21" t="s">
        <v>263</v>
      </c>
      <c r="E125" s="15" t="s">
        <v>90</v>
      </c>
      <c r="F125" s="15">
        <v>16.850000000000001</v>
      </c>
      <c r="G125" s="115">
        <v>18.510000000000002</v>
      </c>
      <c r="H125" s="36">
        <f t="shared" si="32"/>
        <v>311.89</v>
      </c>
    </row>
    <row r="126" spans="1:8" ht="25.5">
      <c r="A126" s="41" t="s">
        <v>368</v>
      </c>
      <c r="B126" s="41" t="s">
        <v>59</v>
      </c>
      <c r="C126" s="41" t="s">
        <v>264</v>
      </c>
      <c r="D126" s="21" t="s">
        <v>265</v>
      </c>
      <c r="E126" s="15" t="s">
        <v>287</v>
      </c>
      <c r="F126" s="31">
        <v>3</v>
      </c>
      <c r="G126" s="115">
        <v>27.38</v>
      </c>
      <c r="H126" s="36">
        <f t="shared" si="32"/>
        <v>82.14</v>
      </c>
    </row>
    <row r="127" spans="1:8" ht="25.5">
      <c r="A127" s="41" t="s">
        <v>369</v>
      </c>
      <c r="B127" s="41" t="s">
        <v>59</v>
      </c>
      <c r="C127" s="41" t="s">
        <v>266</v>
      </c>
      <c r="D127" s="21" t="s">
        <v>267</v>
      </c>
      <c r="E127" s="15" t="s">
        <v>287</v>
      </c>
      <c r="F127" s="31">
        <v>1</v>
      </c>
      <c r="G127" s="115">
        <v>34.39</v>
      </c>
      <c r="H127" s="36">
        <f t="shared" si="32"/>
        <v>34.39</v>
      </c>
    </row>
    <row r="128" spans="1:8" ht="25.5">
      <c r="A128" s="41" t="s">
        <v>370</v>
      </c>
      <c r="B128" s="41" t="s">
        <v>59</v>
      </c>
      <c r="C128" s="41" t="s">
        <v>268</v>
      </c>
      <c r="D128" s="21" t="s">
        <v>269</v>
      </c>
      <c r="E128" s="15" t="s">
        <v>252</v>
      </c>
      <c r="F128" s="31">
        <v>4</v>
      </c>
      <c r="G128" s="115">
        <v>26.71</v>
      </c>
      <c r="H128" s="36">
        <f t="shared" si="32"/>
        <v>106.84</v>
      </c>
    </row>
    <row r="129" spans="1:13" ht="51">
      <c r="A129" s="41" t="s">
        <v>371</v>
      </c>
      <c r="B129" s="41" t="s">
        <v>59</v>
      </c>
      <c r="C129" s="41" t="s">
        <v>271</v>
      </c>
      <c r="D129" s="21" t="s">
        <v>270</v>
      </c>
      <c r="E129" s="15" t="s">
        <v>252</v>
      </c>
      <c r="F129" s="31">
        <v>2</v>
      </c>
      <c r="G129" s="115">
        <v>331.25</v>
      </c>
      <c r="H129" s="36">
        <f t="shared" si="32"/>
        <v>662.5</v>
      </c>
    </row>
    <row r="130" spans="1:13" ht="51">
      <c r="A130" s="41" t="s">
        <v>372</v>
      </c>
      <c r="B130" s="41" t="s">
        <v>59</v>
      </c>
      <c r="C130" s="41" t="s">
        <v>301</v>
      </c>
      <c r="D130" s="21" t="s">
        <v>302</v>
      </c>
      <c r="E130" s="15" t="s">
        <v>287</v>
      </c>
      <c r="F130" s="31">
        <v>1</v>
      </c>
      <c r="G130" s="115">
        <v>126876.44</v>
      </c>
      <c r="H130" s="36">
        <f t="shared" si="32"/>
        <v>126876.44</v>
      </c>
    </row>
    <row r="131" spans="1:13">
      <c r="A131" s="51">
        <v>9</v>
      </c>
      <c r="B131" s="24" t="s">
        <v>152</v>
      </c>
      <c r="C131" s="2"/>
      <c r="D131" s="2"/>
      <c r="E131" s="2"/>
      <c r="F131" s="2"/>
      <c r="G131" s="114"/>
      <c r="H131" s="30">
        <f>SUM(H132:H136)</f>
        <v>36735.980000000003</v>
      </c>
    </row>
    <row r="132" spans="1:13" ht="36.75" customHeight="1">
      <c r="A132" s="35" t="s">
        <v>211</v>
      </c>
      <c r="B132" s="35" t="s">
        <v>59</v>
      </c>
      <c r="C132" s="41" t="s">
        <v>272</v>
      </c>
      <c r="D132" s="21" t="s">
        <v>273</v>
      </c>
      <c r="E132" s="15" t="s">
        <v>90</v>
      </c>
      <c r="F132" s="31">
        <v>4</v>
      </c>
      <c r="G132" s="115">
        <v>953.5</v>
      </c>
      <c r="H132" s="87">
        <f t="shared" si="32"/>
        <v>3814</v>
      </c>
    </row>
    <row r="133" spans="1:13" ht="51">
      <c r="A133" s="35" t="s">
        <v>212</v>
      </c>
      <c r="B133" s="35" t="s">
        <v>59</v>
      </c>
      <c r="C133" s="41" t="s">
        <v>274</v>
      </c>
      <c r="D133" s="72" t="s">
        <v>275</v>
      </c>
      <c r="E133" s="15" t="s">
        <v>61</v>
      </c>
      <c r="F133" s="31">
        <v>4</v>
      </c>
      <c r="G133" s="115">
        <v>999.09</v>
      </c>
      <c r="H133" s="87">
        <f t="shared" si="32"/>
        <v>3996.36</v>
      </c>
    </row>
    <row r="134" spans="1:13">
      <c r="A134" s="35" t="s">
        <v>213</v>
      </c>
      <c r="B134" s="35" t="s">
        <v>59</v>
      </c>
      <c r="C134" s="35" t="s">
        <v>276</v>
      </c>
      <c r="D134" s="21" t="s">
        <v>277</v>
      </c>
      <c r="E134" s="15" t="s">
        <v>79</v>
      </c>
      <c r="F134" s="31">
        <v>36.35</v>
      </c>
      <c r="G134" s="115">
        <v>227.25</v>
      </c>
      <c r="H134" s="88">
        <f t="shared" si="32"/>
        <v>8260.5300000000007</v>
      </c>
    </row>
    <row r="135" spans="1:13" ht="26.25">
      <c r="A135" s="35" t="s">
        <v>214</v>
      </c>
      <c r="B135" s="35" t="s">
        <v>59</v>
      </c>
      <c r="C135" s="35" t="s">
        <v>278</v>
      </c>
      <c r="D135" s="22" t="s">
        <v>296</v>
      </c>
      <c r="E135" s="14" t="s">
        <v>61</v>
      </c>
      <c r="F135" s="14">
        <v>726.94</v>
      </c>
      <c r="G135" s="36">
        <v>23.02</v>
      </c>
      <c r="H135" s="87">
        <f t="shared" si="32"/>
        <v>16734.150000000001</v>
      </c>
    </row>
    <row r="136" spans="1:13" ht="25.5">
      <c r="A136" s="35" t="s">
        <v>215</v>
      </c>
      <c r="B136" s="35" t="s">
        <v>59</v>
      </c>
      <c r="C136" s="35" t="s">
        <v>308</v>
      </c>
      <c r="D136" s="15" t="s">
        <v>309</v>
      </c>
      <c r="E136" s="14" t="s">
        <v>61</v>
      </c>
      <c r="F136" s="37">
        <v>3.8</v>
      </c>
      <c r="G136" s="36">
        <v>1034.46</v>
      </c>
      <c r="H136" s="87">
        <f t="shared" ref="H136" si="33">TRUNC(F136*G136,2)</f>
        <v>3930.94</v>
      </c>
    </row>
    <row r="137" spans="1:13">
      <c r="A137" s="2">
        <v>10</v>
      </c>
      <c r="B137" s="211" t="s">
        <v>153</v>
      </c>
      <c r="C137" s="212"/>
      <c r="D137" s="213"/>
      <c r="E137" s="3"/>
      <c r="F137" s="3"/>
      <c r="G137" s="106"/>
      <c r="H137" s="25">
        <f>SUM(H138)</f>
        <v>913.5</v>
      </c>
    </row>
    <row r="138" spans="1:13">
      <c r="A138" s="39" t="s">
        <v>216</v>
      </c>
      <c r="B138" s="39" t="s">
        <v>59</v>
      </c>
      <c r="C138" s="39" t="s">
        <v>279</v>
      </c>
      <c r="D138" s="8" t="s">
        <v>280</v>
      </c>
      <c r="E138" s="8" t="s">
        <v>61</v>
      </c>
      <c r="F138" s="49">
        <v>60.9</v>
      </c>
      <c r="G138" s="40">
        <v>15</v>
      </c>
      <c r="H138" s="40">
        <f t="shared" ref="H138" si="34">TRUNC(F138*G138,2)</f>
        <v>913.5</v>
      </c>
    </row>
    <row r="139" spans="1:13">
      <c r="A139" s="217" t="s">
        <v>13</v>
      </c>
      <c r="B139" s="218"/>
      <c r="C139" s="218"/>
      <c r="D139" s="218"/>
      <c r="E139" s="219"/>
      <c r="F139" s="5"/>
      <c r="G139" s="117"/>
      <c r="H139" s="26">
        <f>SUM(H10+H16+H32+H21+H36+H65+H72+H86+H131+H137)</f>
        <v>5363648.5600000005</v>
      </c>
    </row>
    <row r="140" spans="1:13">
      <c r="A140" s="220" t="s">
        <v>14</v>
      </c>
      <c r="B140" s="221"/>
      <c r="C140" s="221"/>
      <c r="D140" s="221"/>
      <c r="E140" s="222"/>
      <c r="F140" s="4">
        <v>0.24229999999999999</v>
      </c>
      <c r="G140" s="118"/>
      <c r="H140" s="27">
        <f>H139*F140</f>
        <v>1299612.0460880001</v>
      </c>
    </row>
    <row r="141" spans="1:13">
      <c r="A141" s="217" t="s">
        <v>559</v>
      </c>
      <c r="B141" s="218"/>
      <c r="C141" s="218"/>
      <c r="D141" s="218"/>
      <c r="E141" s="219"/>
      <c r="F141" s="5"/>
      <c r="G141" s="117"/>
      <c r="H141" s="28">
        <f>SUM(H140,H139)</f>
        <v>6663260.6060880003</v>
      </c>
      <c r="J141" s="104">
        <v>6580374.6100000003</v>
      </c>
      <c r="L141" s="139" t="s">
        <v>611</v>
      </c>
      <c r="M141" s="138">
        <f>H141-J141</f>
        <v>82885.996088000014</v>
      </c>
    </row>
    <row r="142" spans="1:13" ht="24.75" customHeight="1">
      <c r="A142" s="60">
        <v>11</v>
      </c>
      <c r="B142" s="225" t="s">
        <v>385</v>
      </c>
      <c r="C142" s="226"/>
      <c r="D142" s="226"/>
      <c r="E142" s="226"/>
      <c r="F142" s="226"/>
      <c r="G142" s="226"/>
      <c r="H142" s="227"/>
    </row>
    <row r="143" spans="1:13" ht="24.75" customHeight="1">
      <c r="A143" s="60" t="s">
        <v>386</v>
      </c>
      <c r="B143" s="214" t="s">
        <v>400</v>
      </c>
      <c r="C143" s="215"/>
      <c r="D143" s="215"/>
      <c r="E143" s="64"/>
      <c r="F143" s="64"/>
      <c r="G143" s="119"/>
      <c r="H143" s="89">
        <f>SUM(H144)</f>
        <v>17880.96</v>
      </c>
    </row>
    <row r="144" spans="1:13" ht="51">
      <c r="A144" s="61" t="s">
        <v>402</v>
      </c>
      <c r="B144" s="35" t="s">
        <v>59</v>
      </c>
      <c r="C144" s="35" t="s">
        <v>389</v>
      </c>
      <c r="D144" s="15" t="s">
        <v>390</v>
      </c>
      <c r="E144" s="15" t="s">
        <v>252</v>
      </c>
      <c r="F144" s="79">
        <v>12</v>
      </c>
      <c r="G144" s="36">
        <v>1490.08</v>
      </c>
      <c r="H144" s="62">
        <f t="shared" ref="H144:H146" si="35">TRUNC(F144*G144,2)</f>
        <v>17880.96</v>
      </c>
    </row>
    <row r="145" spans="1:8" ht="24.75" customHeight="1">
      <c r="A145" s="60" t="s">
        <v>387</v>
      </c>
      <c r="B145" s="214" t="s">
        <v>401</v>
      </c>
      <c r="C145" s="215"/>
      <c r="D145" s="215"/>
      <c r="E145" s="66"/>
      <c r="F145" s="64"/>
      <c r="G145" s="119"/>
      <c r="H145" s="89">
        <f>SUM(H146:H146)</f>
        <v>143817.56</v>
      </c>
    </row>
    <row r="146" spans="1:8" ht="25.5">
      <c r="A146" s="61" t="s">
        <v>403</v>
      </c>
      <c r="B146" s="35" t="s">
        <v>59</v>
      </c>
      <c r="C146" s="35" t="s">
        <v>404</v>
      </c>
      <c r="D146" s="15" t="s">
        <v>405</v>
      </c>
      <c r="E146" s="67" t="s">
        <v>420</v>
      </c>
      <c r="F146" s="79">
        <v>573.87</v>
      </c>
      <c r="G146" s="36">
        <v>250.61</v>
      </c>
      <c r="H146" s="62">
        <f t="shared" si="35"/>
        <v>143817.56</v>
      </c>
    </row>
    <row r="147" spans="1:8">
      <c r="A147" s="60" t="s">
        <v>388</v>
      </c>
      <c r="B147" s="214" t="s">
        <v>406</v>
      </c>
      <c r="C147" s="215"/>
      <c r="D147" s="215"/>
      <c r="E147" s="64"/>
      <c r="F147" s="64"/>
      <c r="G147" s="119"/>
      <c r="H147" s="65"/>
    </row>
    <row r="148" spans="1:8">
      <c r="A148" s="73" t="s">
        <v>407</v>
      </c>
      <c r="B148" s="95" t="s">
        <v>221</v>
      </c>
      <c r="C148" s="96"/>
      <c r="D148" s="96"/>
      <c r="E148" s="96"/>
      <c r="F148" s="96"/>
      <c r="G148" s="120"/>
      <c r="H148" s="97">
        <f>SUM(H149:H155)</f>
        <v>30783.200000000001</v>
      </c>
    </row>
    <row r="149" spans="1:8" ht="25.5">
      <c r="A149" s="61" t="s">
        <v>489</v>
      </c>
      <c r="B149" s="67" t="s">
        <v>59</v>
      </c>
      <c r="C149" s="67" t="s">
        <v>132</v>
      </c>
      <c r="D149" s="68" t="s">
        <v>450</v>
      </c>
      <c r="E149" s="67" t="s">
        <v>420</v>
      </c>
      <c r="F149" s="79">
        <v>30.6</v>
      </c>
      <c r="G149" s="36">
        <v>64.290000000000006</v>
      </c>
      <c r="H149" s="62">
        <f>TRUNC(F149*G149,2)</f>
        <v>1967.27</v>
      </c>
    </row>
    <row r="150" spans="1:8">
      <c r="A150" s="61" t="s">
        <v>490</v>
      </c>
      <c r="B150" s="70" t="s">
        <v>432</v>
      </c>
      <c r="C150" s="67" t="s">
        <v>451</v>
      </c>
      <c r="D150" s="68" t="s">
        <v>452</v>
      </c>
      <c r="E150" s="67" t="s">
        <v>420</v>
      </c>
      <c r="F150" s="79">
        <v>1.8</v>
      </c>
      <c r="G150" s="36">
        <v>748.28</v>
      </c>
      <c r="H150" s="62">
        <f t="shared" ref="H150:H208" si="36">TRUNC(F150*G150,2)</f>
        <v>1346.9</v>
      </c>
    </row>
    <row r="151" spans="1:8" ht="25.5">
      <c r="A151" s="61" t="s">
        <v>491</v>
      </c>
      <c r="B151" s="70" t="s">
        <v>432</v>
      </c>
      <c r="C151" s="67" t="s">
        <v>453</v>
      </c>
      <c r="D151" s="68" t="s">
        <v>223</v>
      </c>
      <c r="E151" s="67" t="s">
        <v>418</v>
      </c>
      <c r="F151" s="79">
        <v>19.2</v>
      </c>
      <c r="G151" s="36">
        <v>103.78</v>
      </c>
      <c r="H151" s="62">
        <f t="shared" si="36"/>
        <v>1992.57</v>
      </c>
    </row>
    <row r="152" spans="1:8">
      <c r="A152" s="61" t="s">
        <v>492</v>
      </c>
      <c r="B152" s="70" t="s">
        <v>432</v>
      </c>
      <c r="C152" s="67" t="s">
        <v>454</v>
      </c>
      <c r="D152" s="68" t="s">
        <v>455</v>
      </c>
      <c r="E152" s="67" t="s">
        <v>420</v>
      </c>
      <c r="F152" s="79">
        <v>28.8</v>
      </c>
      <c r="G152" s="36">
        <v>519.84</v>
      </c>
      <c r="H152" s="62">
        <f t="shared" si="36"/>
        <v>14971.39</v>
      </c>
    </row>
    <row r="153" spans="1:8" ht="25.5">
      <c r="A153" s="61" t="s">
        <v>493</v>
      </c>
      <c r="B153" s="70" t="s">
        <v>432</v>
      </c>
      <c r="C153" s="67" t="s">
        <v>456</v>
      </c>
      <c r="D153" s="68" t="s">
        <v>457</v>
      </c>
      <c r="E153" s="67" t="s">
        <v>420</v>
      </c>
      <c r="F153" s="79">
        <v>28.8</v>
      </c>
      <c r="G153" s="36">
        <v>180.76</v>
      </c>
      <c r="H153" s="62">
        <f t="shared" si="36"/>
        <v>5205.88</v>
      </c>
    </row>
    <row r="154" spans="1:8" ht="25.5">
      <c r="A154" s="61" t="s">
        <v>494</v>
      </c>
      <c r="B154" s="70" t="s">
        <v>432</v>
      </c>
      <c r="C154" s="67" t="s">
        <v>423</v>
      </c>
      <c r="D154" s="68" t="s">
        <v>424</v>
      </c>
      <c r="E154" s="67" t="s">
        <v>419</v>
      </c>
      <c r="F154" s="79">
        <v>395.27</v>
      </c>
      <c r="G154" s="36">
        <v>10.58</v>
      </c>
      <c r="H154" s="62">
        <f t="shared" si="36"/>
        <v>4181.95</v>
      </c>
    </row>
    <row r="155" spans="1:8" ht="38.25">
      <c r="A155" s="61" t="s">
        <v>495</v>
      </c>
      <c r="B155" s="70" t="s">
        <v>432</v>
      </c>
      <c r="C155" s="67" t="s">
        <v>227</v>
      </c>
      <c r="D155" s="68" t="s">
        <v>228</v>
      </c>
      <c r="E155" s="67" t="s">
        <v>418</v>
      </c>
      <c r="F155" s="79">
        <v>55.2</v>
      </c>
      <c r="G155" s="36">
        <v>20.239999999999998</v>
      </c>
      <c r="H155" s="62">
        <f t="shared" si="36"/>
        <v>1117.24</v>
      </c>
    </row>
    <row r="156" spans="1:8">
      <c r="A156" s="73" t="s">
        <v>408</v>
      </c>
      <c r="B156" s="95" t="s">
        <v>284</v>
      </c>
      <c r="C156" s="96"/>
      <c r="D156" s="96"/>
      <c r="E156" s="96"/>
      <c r="F156" s="96"/>
      <c r="G156" s="120"/>
      <c r="H156" s="97">
        <f>SUM(H157:H170)</f>
        <v>66964.08</v>
      </c>
    </row>
    <row r="157" spans="1:8" ht="25.5">
      <c r="A157" s="61" t="s">
        <v>496</v>
      </c>
      <c r="B157" s="70" t="s">
        <v>432</v>
      </c>
      <c r="C157" s="69" t="s">
        <v>442</v>
      </c>
      <c r="D157" s="68" t="s">
        <v>421</v>
      </c>
      <c r="E157" s="69" t="s">
        <v>422</v>
      </c>
      <c r="F157" s="79">
        <v>7</v>
      </c>
      <c r="G157" s="121">
        <v>3112.03</v>
      </c>
      <c r="H157" s="62">
        <f t="shared" si="36"/>
        <v>21784.21</v>
      </c>
    </row>
    <row r="158" spans="1:8" ht="25.5">
      <c r="A158" s="61" t="s">
        <v>497</v>
      </c>
      <c r="B158" s="70" t="s">
        <v>432</v>
      </c>
      <c r="C158" s="35" t="s">
        <v>286</v>
      </c>
      <c r="D158" s="68" t="s">
        <v>285</v>
      </c>
      <c r="E158" s="69" t="s">
        <v>418</v>
      </c>
      <c r="F158" s="80">
        <v>121.45</v>
      </c>
      <c r="G158" s="121">
        <v>201.08</v>
      </c>
      <c r="H158" s="62">
        <f t="shared" si="36"/>
        <v>24421.16</v>
      </c>
    </row>
    <row r="159" spans="1:8" ht="25.5">
      <c r="A159" s="61" t="s">
        <v>498</v>
      </c>
      <c r="B159" s="70" t="s">
        <v>432</v>
      </c>
      <c r="C159" s="35" t="s">
        <v>428</v>
      </c>
      <c r="D159" s="68" t="s">
        <v>429</v>
      </c>
      <c r="E159" s="69" t="s">
        <v>420</v>
      </c>
      <c r="F159" s="79">
        <v>10.210000000000001</v>
      </c>
      <c r="G159" s="121">
        <v>553.96</v>
      </c>
      <c r="H159" s="62">
        <f>TRUNC(F159*G159,2)</f>
        <v>5655.93</v>
      </c>
    </row>
    <row r="160" spans="1:8" ht="25.5">
      <c r="A160" s="61" t="s">
        <v>499</v>
      </c>
      <c r="B160" s="70" t="s">
        <v>432</v>
      </c>
      <c r="C160" s="35" t="s">
        <v>109</v>
      </c>
      <c r="D160" s="68" t="s">
        <v>110</v>
      </c>
      <c r="E160" s="35" t="s">
        <v>420</v>
      </c>
      <c r="F160" s="79">
        <v>10.210000000000001</v>
      </c>
      <c r="G160" s="121">
        <v>129.21</v>
      </c>
      <c r="H160" s="62">
        <f>TRUNC(F160*G160,2)</f>
        <v>1319.23</v>
      </c>
    </row>
    <row r="161" spans="1:8" ht="25.5">
      <c r="A161" s="61" t="s">
        <v>500</v>
      </c>
      <c r="B161" s="70" t="s">
        <v>432</v>
      </c>
      <c r="C161" s="35" t="s">
        <v>423</v>
      </c>
      <c r="D161" s="68" t="s">
        <v>424</v>
      </c>
      <c r="E161" s="69" t="s">
        <v>425</v>
      </c>
      <c r="F161" s="80">
        <v>590.25</v>
      </c>
      <c r="G161" s="122">
        <v>10.58</v>
      </c>
      <c r="H161" s="62">
        <f t="shared" si="36"/>
        <v>6244.84</v>
      </c>
    </row>
    <row r="162" spans="1:8" ht="25.5">
      <c r="A162" s="61" t="s">
        <v>501</v>
      </c>
      <c r="B162" s="70" t="s">
        <v>432</v>
      </c>
      <c r="C162" s="35" t="s">
        <v>426</v>
      </c>
      <c r="D162" s="68" t="s">
        <v>427</v>
      </c>
      <c r="E162" s="69" t="s">
        <v>425</v>
      </c>
      <c r="F162" s="80">
        <v>101.89</v>
      </c>
      <c r="G162" s="121">
        <v>10.61</v>
      </c>
      <c r="H162" s="62">
        <f t="shared" si="36"/>
        <v>1081.05</v>
      </c>
    </row>
    <row r="163" spans="1:8" ht="38.25">
      <c r="A163" s="61" t="s">
        <v>502</v>
      </c>
      <c r="B163" s="70" t="s">
        <v>432</v>
      </c>
      <c r="C163" s="35" t="s">
        <v>430</v>
      </c>
      <c r="D163" s="68" t="s">
        <v>431</v>
      </c>
      <c r="E163" s="35" t="s">
        <v>418</v>
      </c>
      <c r="F163" s="79">
        <v>14.12</v>
      </c>
      <c r="G163" s="121">
        <v>162.47</v>
      </c>
      <c r="H163" s="62">
        <f t="shared" si="36"/>
        <v>2294.0700000000002</v>
      </c>
    </row>
    <row r="164" spans="1:8" ht="38.25">
      <c r="A164" s="61" t="s">
        <v>503</v>
      </c>
      <c r="B164" s="35" t="s">
        <v>59</v>
      </c>
      <c r="C164" s="35" t="s">
        <v>437</v>
      </c>
      <c r="D164" s="68" t="s">
        <v>438</v>
      </c>
      <c r="E164" s="48" t="s">
        <v>445</v>
      </c>
      <c r="F164" s="80">
        <v>10.67</v>
      </c>
      <c r="G164" s="121">
        <v>218.38</v>
      </c>
      <c r="H164" s="62">
        <f>TRUNC(F164*G164,2)</f>
        <v>2330.11</v>
      </c>
    </row>
    <row r="165" spans="1:8" ht="25.5">
      <c r="A165" s="61" t="s">
        <v>504</v>
      </c>
      <c r="B165" s="70" t="s">
        <v>432</v>
      </c>
      <c r="C165" s="35" t="s">
        <v>435</v>
      </c>
      <c r="D165" s="68" t="s">
        <v>436</v>
      </c>
      <c r="E165" s="35" t="s">
        <v>422</v>
      </c>
      <c r="F165" s="79">
        <v>14</v>
      </c>
      <c r="G165" s="121">
        <v>13.04</v>
      </c>
      <c r="H165" s="84">
        <f t="shared" si="36"/>
        <v>182.56</v>
      </c>
    </row>
    <row r="166" spans="1:8">
      <c r="A166" s="61" t="s">
        <v>505</v>
      </c>
      <c r="B166" s="70" t="s">
        <v>432</v>
      </c>
      <c r="C166" s="83" t="s">
        <v>439</v>
      </c>
      <c r="D166" s="8" t="s">
        <v>440</v>
      </c>
      <c r="E166" s="35" t="s">
        <v>441</v>
      </c>
      <c r="F166" s="79">
        <v>70.33</v>
      </c>
      <c r="G166" s="40">
        <v>10.65</v>
      </c>
      <c r="H166" s="84">
        <f t="shared" si="36"/>
        <v>749.01</v>
      </c>
    </row>
    <row r="167" spans="1:8" ht="25.5">
      <c r="A167" s="61" t="s">
        <v>506</v>
      </c>
      <c r="B167" s="70" t="s">
        <v>432</v>
      </c>
      <c r="C167" s="69" t="s">
        <v>510</v>
      </c>
      <c r="D167" s="68" t="s">
        <v>511</v>
      </c>
      <c r="E167" s="35" t="s">
        <v>418</v>
      </c>
      <c r="F167" s="79">
        <v>4.96</v>
      </c>
      <c r="G167" s="121">
        <v>92.3</v>
      </c>
      <c r="H167" s="84">
        <f t="shared" si="36"/>
        <v>457.8</v>
      </c>
    </row>
    <row r="168" spans="1:8">
      <c r="A168" s="61" t="s">
        <v>507</v>
      </c>
      <c r="B168" s="70" t="s">
        <v>432</v>
      </c>
      <c r="C168" s="39" t="s">
        <v>238</v>
      </c>
      <c r="D168" s="8" t="s">
        <v>239</v>
      </c>
      <c r="E168" s="35" t="s">
        <v>418</v>
      </c>
      <c r="F168" s="79">
        <v>9.94</v>
      </c>
      <c r="G168" s="121">
        <v>7.29</v>
      </c>
      <c r="H168" s="84">
        <f t="shared" si="36"/>
        <v>72.459999999999994</v>
      </c>
    </row>
    <row r="169" spans="1:8">
      <c r="A169" s="61" t="s">
        <v>508</v>
      </c>
      <c r="B169" s="70" t="s">
        <v>432</v>
      </c>
      <c r="C169" s="39" t="s">
        <v>117</v>
      </c>
      <c r="D169" s="8" t="s">
        <v>118</v>
      </c>
      <c r="E169" s="35" t="s">
        <v>418</v>
      </c>
      <c r="F169" s="79">
        <v>9.94</v>
      </c>
      <c r="G169" s="121">
        <v>23.56</v>
      </c>
      <c r="H169" s="84">
        <f t="shared" si="36"/>
        <v>234.18</v>
      </c>
    </row>
    <row r="170" spans="1:8">
      <c r="A170" s="61" t="s">
        <v>509</v>
      </c>
      <c r="B170" s="70" t="s">
        <v>432</v>
      </c>
      <c r="C170" s="39" t="s">
        <v>119</v>
      </c>
      <c r="D170" s="8" t="s">
        <v>120</v>
      </c>
      <c r="E170" s="35" t="s">
        <v>418</v>
      </c>
      <c r="F170" s="79">
        <v>9.94</v>
      </c>
      <c r="G170" s="121">
        <v>13.83</v>
      </c>
      <c r="H170" s="84">
        <f t="shared" si="36"/>
        <v>137.47</v>
      </c>
    </row>
    <row r="171" spans="1:8">
      <c r="A171" s="73" t="s">
        <v>409</v>
      </c>
      <c r="B171" s="90" t="s">
        <v>410</v>
      </c>
      <c r="C171" s="91"/>
      <c r="D171" s="91"/>
      <c r="E171" s="91"/>
      <c r="F171" s="91"/>
      <c r="G171" s="123"/>
      <c r="H171" s="92">
        <f>SUM(H172:H176)</f>
        <v>3012.42</v>
      </c>
    </row>
    <row r="172" spans="1:8" ht="38.25">
      <c r="A172" s="61" t="s">
        <v>515</v>
      </c>
      <c r="B172" s="70" t="s">
        <v>432</v>
      </c>
      <c r="C172" s="35" t="s">
        <v>430</v>
      </c>
      <c r="D172" s="68" t="s">
        <v>431</v>
      </c>
      <c r="E172" s="35" t="s">
        <v>418</v>
      </c>
      <c r="F172" s="79">
        <v>4.9000000000000004</v>
      </c>
      <c r="G172" s="121">
        <v>162.47</v>
      </c>
      <c r="H172" s="62">
        <f t="shared" ref="H172:H176" si="37">TRUNC(F172*G172,2)</f>
        <v>796.1</v>
      </c>
    </row>
    <row r="173" spans="1:8" ht="25.5">
      <c r="A173" s="61" t="s">
        <v>516</v>
      </c>
      <c r="B173" s="70" t="s">
        <v>432</v>
      </c>
      <c r="C173" s="35" t="s">
        <v>286</v>
      </c>
      <c r="D173" s="68" t="s">
        <v>285</v>
      </c>
      <c r="E173" s="35" t="s">
        <v>418</v>
      </c>
      <c r="F173" s="80">
        <v>5.84</v>
      </c>
      <c r="G173" s="121">
        <v>201.08</v>
      </c>
      <c r="H173" s="62">
        <f t="shared" si="37"/>
        <v>1174.3</v>
      </c>
    </row>
    <row r="174" spans="1:8" ht="25.5">
      <c r="A174" s="61" t="s">
        <v>517</v>
      </c>
      <c r="B174" s="70" t="s">
        <v>432</v>
      </c>
      <c r="C174" s="35" t="s">
        <v>459</v>
      </c>
      <c r="D174" s="68" t="s">
        <v>460</v>
      </c>
      <c r="E174" s="69" t="s">
        <v>420</v>
      </c>
      <c r="F174" s="80">
        <v>0.49</v>
      </c>
      <c r="G174" s="121">
        <v>1304.02</v>
      </c>
      <c r="H174" s="62">
        <f t="shared" si="37"/>
        <v>638.96</v>
      </c>
    </row>
    <row r="175" spans="1:8" ht="25.5">
      <c r="A175" s="61" t="s">
        <v>544</v>
      </c>
      <c r="B175" s="70" t="s">
        <v>432</v>
      </c>
      <c r="C175" s="35" t="s">
        <v>428</v>
      </c>
      <c r="D175" s="68" t="s">
        <v>429</v>
      </c>
      <c r="E175" s="35" t="s">
        <v>420</v>
      </c>
      <c r="F175" s="80">
        <v>0.59</v>
      </c>
      <c r="G175" s="121">
        <v>553.96</v>
      </c>
      <c r="H175" s="62">
        <f t="shared" si="37"/>
        <v>326.83</v>
      </c>
    </row>
    <row r="176" spans="1:8" ht="25.5">
      <c r="A176" s="61" t="s">
        <v>545</v>
      </c>
      <c r="B176" s="70" t="s">
        <v>432</v>
      </c>
      <c r="C176" s="35" t="s">
        <v>109</v>
      </c>
      <c r="D176" s="68" t="s">
        <v>110</v>
      </c>
      <c r="E176" s="35" t="s">
        <v>420</v>
      </c>
      <c r="F176" s="80">
        <v>0.59</v>
      </c>
      <c r="G176" s="121">
        <v>129.21</v>
      </c>
      <c r="H176" s="62">
        <f t="shared" si="37"/>
        <v>76.23</v>
      </c>
    </row>
    <row r="177" spans="1:8">
      <c r="A177" s="73" t="s">
        <v>413</v>
      </c>
      <c r="B177" s="81" t="s">
        <v>458</v>
      </c>
      <c r="C177" s="75"/>
      <c r="D177" s="78"/>
      <c r="E177" s="76"/>
      <c r="F177" s="77"/>
      <c r="G177" s="124"/>
      <c r="H177" s="93">
        <f>SUM(H178:H180)</f>
        <v>21586.81</v>
      </c>
    </row>
    <row r="178" spans="1:8" ht="25.5">
      <c r="A178" s="61" t="s">
        <v>512</v>
      </c>
      <c r="B178" s="35" t="s">
        <v>59</v>
      </c>
      <c r="C178" s="35" t="s">
        <v>448</v>
      </c>
      <c r="D178" s="68" t="s">
        <v>449</v>
      </c>
      <c r="E178" s="39" t="s">
        <v>90</v>
      </c>
      <c r="F178" s="79">
        <v>7</v>
      </c>
      <c r="G178" s="121">
        <v>1365.26</v>
      </c>
      <c r="H178" s="62">
        <f>TRUNC(F178*G178,2)</f>
        <v>9556.82</v>
      </c>
    </row>
    <row r="179" spans="1:8" ht="38.25">
      <c r="A179" s="196" t="s">
        <v>513</v>
      </c>
      <c r="B179" s="69" t="s">
        <v>553</v>
      </c>
      <c r="C179" s="202" t="s">
        <v>554</v>
      </c>
      <c r="D179" s="203" t="s">
        <v>320</v>
      </c>
      <c r="E179" s="204" t="s">
        <v>90</v>
      </c>
      <c r="F179" s="205">
        <v>11.3</v>
      </c>
      <c r="G179" s="206">
        <v>942.83</v>
      </c>
      <c r="H179" s="201">
        <f>TRUNC(F179*G179,2)</f>
        <v>10653.97</v>
      </c>
    </row>
    <row r="180" spans="1:8" ht="51">
      <c r="A180" s="61" t="s">
        <v>514</v>
      </c>
      <c r="B180" s="35" t="s">
        <v>59</v>
      </c>
      <c r="C180" s="35" t="s">
        <v>444</v>
      </c>
      <c r="D180" s="15" t="s">
        <v>443</v>
      </c>
      <c r="E180" s="86" t="s">
        <v>445</v>
      </c>
      <c r="F180" s="79">
        <v>1.26</v>
      </c>
      <c r="G180" s="36">
        <v>1092.08</v>
      </c>
      <c r="H180" s="62">
        <f>TRUNC(F180*G180,2)</f>
        <v>1376.02</v>
      </c>
    </row>
    <row r="181" spans="1:8">
      <c r="A181" s="74" t="s">
        <v>414</v>
      </c>
      <c r="B181" s="90" t="s">
        <v>411</v>
      </c>
      <c r="C181" s="91"/>
      <c r="D181" s="91"/>
      <c r="E181" s="91"/>
      <c r="F181" s="91"/>
      <c r="G181" s="123"/>
      <c r="H181" s="94">
        <f>SUM(H182:H191)</f>
        <v>68775.490000000005</v>
      </c>
    </row>
    <row r="182" spans="1:8" ht="63.75" customHeight="1">
      <c r="A182" s="35" t="s">
        <v>518</v>
      </c>
      <c r="B182" s="35" t="s">
        <v>59</v>
      </c>
      <c r="C182" s="35" t="s">
        <v>463</v>
      </c>
      <c r="D182" s="15" t="s">
        <v>464</v>
      </c>
      <c r="E182" s="15" t="s">
        <v>252</v>
      </c>
      <c r="F182" s="71">
        <v>1</v>
      </c>
      <c r="G182" s="36">
        <v>700.64</v>
      </c>
      <c r="H182" s="62">
        <f t="shared" ref="H182" si="38">TRUNC(F182*G182,2)</f>
        <v>700.64</v>
      </c>
    </row>
    <row r="183" spans="1:8" ht="25.5">
      <c r="A183" s="35" t="s">
        <v>519</v>
      </c>
      <c r="B183" s="35" t="s">
        <v>59</v>
      </c>
      <c r="C183" s="41" t="s">
        <v>256</v>
      </c>
      <c r="D183" s="21" t="s">
        <v>255</v>
      </c>
      <c r="E183" s="15" t="s">
        <v>252</v>
      </c>
      <c r="F183" s="71">
        <v>3</v>
      </c>
      <c r="G183" s="36">
        <v>139.87</v>
      </c>
      <c r="H183" s="62">
        <f>TRUNC(F183*G183,2)</f>
        <v>419.61</v>
      </c>
    </row>
    <row r="184" spans="1:8" ht="51">
      <c r="A184" s="35" t="s">
        <v>520</v>
      </c>
      <c r="B184" s="35" t="s">
        <v>59</v>
      </c>
      <c r="C184" s="35" t="s">
        <v>461</v>
      </c>
      <c r="D184" s="15" t="s">
        <v>462</v>
      </c>
      <c r="E184" s="15" t="s">
        <v>422</v>
      </c>
      <c r="F184" s="71">
        <v>3574.38</v>
      </c>
      <c r="G184" s="36">
        <v>17.989999999999998</v>
      </c>
      <c r="H184" s="62">
        <f>TRUNC(F184*G184,2)</f>
        <v>64303.09</v>
      </c>
    </row>
    <row r="185" spans="1:8" ht="51">
      <c r="A185" s="35" t="s">
        <v>521</v>
      </c>
      <c r="B185" s="35" t="s">
        <v>59</v>
      </c>
      <c r="C185" s="41" t="s">
        <v>465</v>
      </c>
      <c r="D185" s="21" t="s">
        <v>466</v>
      </c>
      <c r="E185" s="15" t="s">
        <v>422</v>
      </c>
      <c r="F185" s="71">
        <v>78</v>
      </c>
      <c r="G185" s="36">
        <v>6.28</v>
      </c>
      <c r="H185" s="62">
        <f t="shared" ref="H185" si="39">TRUNC(F185*G185,2)</f>
        <v>489.84</v>
      </c>
    </row>
    <row r="186" spans="1:8" ht="25.5">
      <c r="A186" s="35" t="s">
        <v>522</v>
      </c>
      <c r="B186" s="35" t="s">
        <v>59</v>
      </c>
      <c r="C186" s="41" t="s">
        <v>264</v>
      </c>
      <c r="D186" s="21" t="s">
        <v>265</v>
      </c>
      <c r="E186" s="15" t="s">
        <v>287</v>
      </c>
      <c r="F186" s="71">
        <v>4</v>
      </c>
      <c r="G186" s="36">
        <v>27.38</v>
      </c>
      <c r="H186" s="62">
        <f t="shared" ref="H186:H187" si="40">TRUNC(F186*G186,2)</f>
        <v>109.52</v>
      </c>
    </row>
    <row r="187" spans="1:8" ht="25.5">
      <c r="A187" s="35" t="s">
        <v>523</v>
      </c>
      <c r="B187" s="35" t="s">
        <v>59</v>
      </c>
      <c r="C187" s="46" t="s">
        <v>469</v>
      </c>
      <c r="D187" s="82" t="s">
        <v>470</v>
      </c>
      <c r="E187" s="15" t="s">
        <v>287</v>
      </c>
      <c r="F187" s="71">
        <v>1</v>
      </c>
      <c r="G187" s="36">
        <v>33.69</v>
      </c>
      <c r="H187" s="62">
        <f t="shared" si="40"/>
        <v>33.69</v>
      </c>
    </row>
    <row r="188" spans="1:8" ht="25.5">
      <c r="A188" s="35" t="s">
        <v>524</v>
      </c>
      <c r="B188" s="35" t="s">
        <v>59</v>
      </c>
      <c r="C188" s="41" t="s">
        <v>467</v>
      </c>
      <c r="D188" s="21" t="s">
        <v>468</v>
      </c>
      <c r="E188" s="15" t="s">
        <v>287</v>
      </c>
      <c r="F188" s="71">
        <v>2</v>
      </c>
      <c r="G188" s="36">
        <v>52.23</v>
      </c>
      <c r="H188" s="62">
        <f t="shared" ref="H188:H190" si="41">TRUNC(F188*G188,2)</f>
        <v>104.46</v>
      </c>
    </row>
    <row r="189" spans="1:8" ht="39">
      <c r="A189" s="35" t="s">
        <v>525</v>
      </c>
      <c r="B189" s="35" t="s">
        <v>59</v>
      </c>
      <c r="C189" s="86" t="s">
        <v>316</v>
      </c>
      <c r="D189" s="22" t="s">
        <v>317</v>
      </c>
      <c r="E189" s="14" t="s">
        <v>139</v>
      </c>
      <c r="F189" s="71">
        <v>6</v>
      </c>
      <c r="G189" s="36">
        <v>122.59</v>
      </c>
      <c r="H189" s="62">
        <f t="shared" si="41"/>
        <v>735.54</v>
      </c>
    </row>
    <row r="190" spans="1:8" ht="51">
      <c r="A190" s="35" t="s">
        <v>526</v>
      </c>
      <c r="B190" s="35" t="s">
        <v>59</v>
      </c>
      <c r="C190" s="41" t="s">
        <v>471</v>
      </c>
      <c r="D190" s="21" t="s">
        <v>472</v>
      </c>
      <c r="E190" s="14" t="s">
        <v>139</v>
      </c>
      <c r="F190" s="71">
        <v>4</v>
      </c>
      <c r="G190" s="36">
        <v>92.52</v>
      </c>
      <c r="H190" s="62">
        <f t="shared" si="41"/>
        <v>370.08</v>
      </c>
    </row>
    <row r="191" spans="1:8" ht="51">
      <c r="A191" s="35" t="s">
        <v>546</v>
      </c>
      <c r="B191" s="35" t="s">
        <v>59</v>
      </c>
      <c r="C191" s="41" t="s">
        <v>540</v>
      </c>
      <c r="D191" s="21" t="s">
        <v>541</v>
      </c>
      <c r="E191" s="14" t="s">
        <v>139</v>
      </c>
      <c r="F191" s="71">
        <v>1</v>
      </c>
      <c r="G191" s="36">
        <v>1509.02</v>
      </c>
      <c r="H191" s="62">
        <f t="shared" ref="H191" si="42">TRUNC(F191*G191,2)</f>
        <v>1509.02</v>
      </c>
    </row>
    <row r="192" spans="1:8">
      <c r="A192" s="74" t="s">
        <v>433</v>
      </c>
      <c r="B192" s="90" t="s">
        <v>412</v>
      </c>
      <c r="C192" s="91"/>
      <c r="D192" s="91"/>
      <c r="E192" s="91"/>
      <c r="F192" s="91"/>
      <c r="G192" s="123"/>
      <c r="H192" s="94">
        <f>SUM(H193:H197)</f>
        <v>16168.240000000002</v>
      </c>
    </row>
    <row r="193" spans="1:8" ht="38.25" customHeight="1">
      <c r="A193" s="35" t="s">
        <v>527</v>
      </c>
      <c r="B193" s="35" t="s">
        <v>59</v>
      </c>
      <c r="C193" s="35" t="s">
        <v>473</v>
      </c>
      <c r="D193" s="15" t="s">
        <v>474</v>
      </c>
      <c r="E193" s="14" t="s">
        <v>139</v>
      </c>
      <c r="F193" s="71">
        <v>1</v>
      </c>
      <c r="G193" s="36">
        <v>1442.04</v>
      </c>
      <c r="H193" s="62">
        <f t="shared" ref="H193:H195" si="43">TRUNC(F193*G193,2)</f>
        <v>1442.04</v>
      </c>
    </row>
    <row r="194" spans="1:8" ht="76.5" customHeight="1">
      <c r="A194" s="35" t="s">
        <v>528</v>
      </c>
      <c r="B194" s="35" t="s">
        <v>69</v>
      </c>
      <c r="C194" s="35">
        <v>103372</v>
      </c>
      <c r="D194" s="15" t="s">
        <v>476</v>
      </c>
      <c r="E194" s="14" t="s">
        <v>90</v>
      </c>
      <c r="F194" s="71">
        <v>20</v>
      </c>
      <c r="G194" s="36">
        <v>5.38</v>
      </c>
      <c r="H194" s="62">
        <f t="shared" si="43"/>
        <v>107.6</v>
      </c>
    </row>
    <row r="195" spans="1:8" ht="63.75">
      <c r="A195" s="35" t="s">
        <v>529</v>
      </c>
      <c r="B195" s="35" t="s">
        <v>69</v>
      </c>
      <c r="C195" s="35">
        <v>103373</v>
      </c>
      <c r="D195" s="15" t="s">
        <v>475</v>
      </c>
      <c r="E195" s="15" t="s">
        <v>90</v>
      </c>
      <c r="F195" s="71">
        <v>1256.46</v>
      </c>
      <c r="G195" s="36">
        <v>10.52</v>
      </c>
      <c r="H195" s="62">
        <f t="shared" si="43"/>
        <v>13217.95</v>
      </c>
    </row>
    <row r="196" spans="1:8" ht="38.25">
      <c r="A196" s="35" t="s">
        <v>530</v>
      </c>
      <c r="B196" s="35" t="s">
        <v>59</v>
      </c>
      <c r="C196" s="35" t="s">
        <v>477</v>
      </c>
      <c r="D196" s="15" t="s">
        <v>478</v>
      </c>
      <c r="E196" s="14" t="s">
        <v>139</v>
      </c>
      <c r="F196" s="71">
        <v>3</v>
      </c>
      <c r="G196" s="36">
        <v>108.01</v>
      </c>
      <c r="H196" s="62">
        <f t="shared" ref="H196" si="44">TRUNC(F196*G196,2)</f>
        <v>324.02999999999997</v>
      </c>
    </row>
    <row r="197" spans="1:8" ht="25.5">
      <c r="A197" s="35" t="s">
        <v>531</v>
      </c>
      <c r="B197" s="35" t="s">
        <v>59</v>
      </c>
      <c r="C197" s="35" t="s">
        <v>479</v>
      </c>
      <c r="D197" s="15" t="s">
        <v>480</v>
      </c>
      <c r="E197" s="14" t="s">
        <v>139</v>
      </c>
      <c r="F197" s="71">
        <v>2</v>
      </c>
      <c r="G197" s="36">
        <v>538.30999999999995</v>
      </c>
      <c r="H197" s="62">
        <f t="shared" si="36"/>
        <v>1076.6199999999999</v>
      </c>
    </row>
    <row r="198" spans="1:8">
      <c r="A198" s="74" t="s">
        <v>434</v>
      </c>
      <c r="B198" s="90" t="s">
        <v>415</v>
      </c>
      <c r="C198" s="91"/>
      <c r="D198" s="91"/>
      <c r="E198" s="91"/>
      <c r="F198" s="91"/>
      <c r="G198" s="123"/>
      <c r="H198" s="94">
        <f>SUM(H199:H202)</f>
        <v>16163.11</v>
      </c>
    </row>
    <row r="199" spans="1:8" ht="25.5">
      <c r="A199" s="35" t="s">
        <v>532</v>
      </c>
      <c r="B199" s="35" t="s">
        <v>59</v>
      </c>
      <c r="C199" s="35" t="s">
        <v>484</v>
      </c>
      <c r="D199" s="15" t="s">
        <v>485</v>
      </c>
      <c r="E199" s="15" t="s">
        <v>445</v>
      </c>
      <c r="F199" s="79">
        <v>6.72</v>
      </c>
      <c r="G199" s="36">
        <v>1052.44</v>
      </c>
      <c r="H199" s="62">
        <f t="shared" si="36"/>
        <v>7072.39</v>
      </c>
    </row>
    <row r="200" spans="1:8" ht="38.25">
      <c r="A200" s="35" t="s">
        <v>533</v>
      </c>
      <c r="B200" s="35" t="s">
        <v>59</v>
      </c>
      <c r="C200" s="35" t="s">
        <v>481</v>
      </c>
      <c r="D200" s="15" t="s">
        <v>486</v>
      </c>
      <c r="E200" s="15" t="s">
        <v>445</v>
      </c>
      <c r="F200" s="79">
        <v>3.36</v>
      </c>
      <c r="G200" s="36">
        <v>1359.86</v>
      </c>
      <c r="H200" s="62">
        <f t="shared" si="36"/>
        <v>4569.12</v>
      </c>
    </row>
    <row r="201" spans="1:8">
      <c r="A201" s="35" t="s">
        <v>534</v>
      </c>
      <c r="B201" s="35" t="s">
        <v>59</v>
      </c>
      <c r="C201" s="35" t="s">
        <v>536</v>
      </c>
      <c r="D201" s="15" t="s">
        <v>537</v>
      </c>
      <c r="E201" s="15" t="s">
        <v>418</v>
      </c>
      <c r="F201" s="79">
        <v>1.68</v>
      </c>
      <c r="G201" s="36">
        <v>1051.0899999999999</v>
      </c>
      <c r="H201" s="62">
        <f t="shared" si="36"/>
        <v>1765.83</v>
      </c>
    </row>
    <row r="202" spans="1:8" ht="25.5">
      <c r="A202" s="35" t="s">
        <v>535</v>
      </c>
      <c r="B202" s="35" t="s">
        <v>59</v>
      </c>
      <c r="C202" s="35" t="s">
        <v>482</v>
      </c>
      <c r="D202" s="15" t="s">
        <v>483</v>
      </c>
      <c r="E202" s="15" t="s">
        <v>445</v>
      </c>
      <c r="F202" s="79">
        <v>6.05</v>
      </c>
      <c r="G202" s="36">
        <v>455.5</v>
      </c>
      <c r="H202" s="62">
        <f t="shared" si="36"/>
        <v>2755.77</v>
      </c>
    </row>
    <row r="203" spans="1:8">
      <c r="A203" s="74" t="s">
        <v>547</v>
      </c>
      <c r="B203" s="90" t="s">
        <v>416</v>
      </c>
      <c r="C203" s="91"/>
      <c r="D203" s="91"/>
      <c r="E203" s="91"/>
      <c r="F203" s="91"/>
      <c r="G203" s="123"/>
      <c r="H203" s="94">
        <f>SUM(H204:H208)</f>
        <v>34948.400000000001</v>
      </c>
    </row>
    <row r="204" spans="1:8" ht="25.5">
      <c r="A204" s="61" t="s">
        <v>548</v>
      </c>
      <c r="B204" s="35" t="s">
        <v>59</v>
      </c>
      <c r="C204" s="35" t="s">
        <v>542</v>
      </c>
      <c r="D204" s="15" t="s">
        <v>543</v>
      </c>
      <c r="E204" s="15" t="s">
        <v>418</v>
      </c>
      <c r="F204" s="79">
        <v>28.25</v>
      </c>
      <c r="G204" s="36">
        <v>22.59</v>
      </c>
      <c r="H204" s="62">
        <f t="shared" ref="H204" si="45">TRUNC(F204*G204,2)</f>
        <v>638.16</v>
      </c>
    </row>
    <row r="205" spans="1:8">
      <c r="A205" s="61" t="s">
        <v>549</v>
      </c>
      <c r="B205" s="35" t="s">
        <v>59</v>
      </c>
      <c r="C205" s="35" t="s">
        <v>446</v>
      </c>
      <c r="D205" s="15" t="s">
        <v>447</v>
      </c>
      <c r="E205" s="15" t="s">
        <v>418</v>
      </c>
      <c r="F205" s="79">
        <v>198.75</v>
      </c>
      <c r="G205" s="36">
        <v>124.38</v>
      </c>
      <c r="H205" s="62">
        <f t="shared" si="36"/>
        <v>24720.52</v>
      </c>
    </row>
    <row r="206" spans="1:8">
      <c r="A206" s="61" t="s">
        <v>550</v>
      </c>
      <c r="B206" s="35" t="s">
        <v>59</v>
      </c>
      <c r="C206" s="35" t="s">
        <v>121</v>
      </c>
      <c r="D206" s="15" t="s">
        <v>122</v>
      </c>
      <c r="E206" s="15" t="s">
        <v>418</v>
      </c>
      <c r="F206" s="79">
        <v>157</v>
      </c>
      <c r="G206" s="36">
        <v>53.25</v>
      </c>
      <c r="H206" s="62">
        <f t="shared" si="36"/>
        <v>8360.25</v>
      </c>
    </row>
    <row r="207" spans="1:8" ht="25.5">
      <c r="A207" s="61" t="s">
        <v>551</v>
      </c>
      <c r="B207" s="35" t="s">
        <v>59</v>
      </c>
      <c r="C207" s="35" t="s">
        <v>487</v>
      </c>
      <c r="D207" s="15" t="s">
        <v>488</v>
      </c>
      <c r="E207" s="15" t="s">
        <v>418</v>
      </c>
      <c r="F207" s="79">
        <v>23.35</v>
      </c>
      <c r="G207" s="36">
        <v>40.630000000000003</v>
      </c>
      <c r="H207" s="62">
        <f t="shared" si="36"/>
        <v>948.71</v>
      </c>
    </row>
    <row r="208" spans="1:8" ht="38.25">
      <c r="A208" s="61" t="s">
        <v>552</v>
      </c>
      <c r="B208" s="35" t="s">
        <v>59</v>
      </c>
      <c r="C208" s="35" t="s">
        <v>538</v>
      </c>
      <c r="D208" s="15" t="s">
        <v>539</v>
      </c>
      <c r="E208" s="15" t="s">
        <v>418</v>
      </c>
      <c r="F208" s="79">
        <v>19.309999999999999</v>
      </c>
      <c r="G208" s="36">
        <v>14.54</v>
      </c>
      <c r="H208" s="62">
        <f t="shared" si="36"/>
        <v>280.76</v>
      </c>
    </row>
    <row r="209" spans="1:8">
      <c r="A209" s="74" t="s">
        <v>586</v>
      </c>
      <c r="B209" s="90" t="s">
        <v>560</v>
      </c>
      <c r="C209" s="96"/>
      <c r="D209" s="96"/>
      <c r="E209" s="96"/>
      <c r="F209" s="99"/>
      <c r="G209" s="125"/>
      <c r="H209" s="100">
        <f>SUM(H210:H215)</f>
        <v>10598.91</v>
      </c>
    </row>
    <row r="210" spans="1:8" ht="38.25">
      <c r="A210" s="98" t="s">
        <v>587</v>
      </c>
      <c r="B210" s="35" t="s">
        <v>59</v>
      </c>
      <c r="C210" s="35" t="s">
        <v>561</v>
      </c>
      <c r="D210" s="15" t="s">
        <v>563</v>
      </c>
      <c r="E210" s="15" t="s">
        <v>252</v>
      </c>
      <c r="F210" s="37">
        <v>1</v>
      </c>
      <c r="G210" s="36">
        <v>25.35</v>
      </c>
      <c r="H210" s="62">
        <f t="shared" ref="H210:H224" si="46">TRUNC(F210*G210,2)</f>
        <v>25.35</v>
      </c>
    </row>
    <row r="211" spans="1:8" ht="25.5">
      <c r="A211" s="98" t="s">
        <v>588</v>
      </c>
      <c r="B211" s="35" t="s">
        <v>59</v>
      </c>
      <c r="C211" s="35" t="s">
        <v>562</v>
      </c>
      <c r="D211" s="15" t="s">
        <v>564</v>
      </c>
      <c r="E211" s="15" t="s">
        <v>422</v>
      </c>
      <c r="F211" s="37">
        <v>104</v>
      </c>
      <c r="G211" s="36">
        <v>40.75</v>
      </c>
      <c r="H211" s="62">
        <f t="shared" si="46"/>
        <v>4238</v>
      </c>
    </row>
    <row r="212" spans="1:8">
      <c r="A212" s="98" t="s">
        <v>589</v>
      </c>
      <c r="B212" s="35" t="s">
        <v>59</v>
      </c>
      <c r="C212" s="35" t="s">
        <v>565</v>
      </c>
      <c r="D212" s="15" t="s">
        <v>569</v>
      </c>
      <c r="E212" s="15" t="s">
        <v>252</v>
      </c>
      <c r="F212" s="37">
        <v>4</v>
      </c>
      <c r="G212" s="36">
        <v>201.3</v>
      </c>
      <c r="H212" s="62">
        <f t="shared" si="46"/>
        <v>805.2</v>
      </c>
    </row>
    <row r="213" spans="1:8" ht="25.5">
      <c r="A213" s="98" t="s">
        <v>590</v>
      </c>
      <c r="B213" s="35" t="s">
        <v>59</v>
      </c>
      <c r="C213" s="35" t="s">
        <v>566</v>
      </c>
      <c r="D213" s="15" t="s">
        <v>570</v>
      </c>
      <c r="E213" s="15" t="s">
        <v>422</v>
      </c>
      <c r="F213" s="37">
        <v>104</v>
      </c>
      <c r="G213" s="36">
        <v>51.11</v>
      </c>
      <c r="H213" s="62">
        <f t="shared" si="46"/>
        <v>5315.44</v>
      </c>
    </row>
    <row r="214" spans="1:8" ht="38.25">
      <c r="A214" s="98" t="s">
        <v>591</v>
      </c>
      <c r="B214" s="35" t="s">
        <v>59</v>
      </c>
      <c r="C214" s="35" t="s">
        <v>567</v>
      </c>
      <c r="D214" s="15" t="s">
        <v>571</v>
      </c>
      <c r="E214" s="15" t="s">
        <v>252</v>
      </c>
      <c r="F214" s="37">
        <v>4</v>
      </c>
      <c r="G214" s="36">
        <v>29.69</v>
      </c>
      <c r="H214" s="62">
        <f t="shared" si="46"/>
        <v>118.76</v>
      </c>
    </row>
    <row r="215" spans="1:8" ht="25.5">
      <c r="A215" s="98" t="s">
        <v>592</v>
      </c>
      <c r="B215" s="35" t="s">
        <v>59</v>
      </c>
      <c r="C215" s="35" t="s">
        <v>568</v>
      </c>
      <c r="D215" s="15" t="s">
        <v>572</v>
      </c>
      <c r="E215" s="15" t="s">
        <v>252</v>
      </c>
      <c r="F215" s="37">
        <v>4</v>
      </c>
      <c r="G215" s="36">
        <v>24.04</v>
      </c>
      <c r="H215" s="62">
        <f t="shared" si="46"/>
        <v>96.16</v>
      </c>
    </row>
    <row r="216" spans="1:8">
      <c r="A216" s="74" t="s">
        <v>593</v>
      </c>
      <c r="B216" s="90" t="s">
        <v>573</v>
      </c>
      <c r="C216" s="96"/>
      <c r="D216" s="96"/>
      <c r="E216" s="96"/>
      <c r="F216" s="99"/>
      <c r="G216" s="125"/>
      <c r="H216" s="100">
        <f>SUM(H217:H225)</f>
        <v>93487.569999999992</v>
      </c>
    </row>
    <row r="217" spans="1:8" ht="25.5">
      <c r="A217" s="98" t="s">
        <v>594</v>
      </c>
      <c r="B217" s="35" t="s">
        <v>59</v>
      </c>
      <c r="C217" s="35" t="s">
        <v>574</v>
      </c>
      <c r="D217" s="15" t="s">
        <v>575</v>
      </c>
      <c r="E217" s="101" t="s">
        <v>418</v>
      </c>
      <c r="F217" s="37">
        <v>144.82</v>
      </c>
      <c r="G217" s="36">
        <v>88.94</v>
      </c>
      <c r="H217" s="62">
        <f t="shared" si="46"/>
        <v>12880.29</v>
      </c>
    </row>
    <row r="218" spans="1:8" ht="25.5">
      <c r="A218" s="98" t="s">
        <v>595</v>
      </c>
      <c r="B218" s="35" t="s">
        <v>59</v>
      </c>
      <c r="C218" s="35" t="s">
        <v>576</v>
      </c>
      <c r="D218" s="15" t="s">
        <v>577</v>
      </c>
      <c r="E218" s="101" t="s">
        <v>418</v>
      </c>
      <c r="F218" s="37">
        <v>12</v>
      </c>
      <c r="G218" s="36">
        <v>59.22</v>
      </c>
      <c r="H218" s="62">
        <f t="shared" si="46"/>
        <v>710.64</v>
      </c>
    </row>
    <row r="219" spans="1:8">
      <c r="A219" s="98" t="s">
        <v>596</v>
      </c>
      <c r="B219" s="35" t="s">
        <v>59</v>
      </c>
      <c r="C219" s="35" t="s">
        <v>578</v>
      </c>
      <c r="D219" s="15" t="s">
        <v>579</v>
      </c>
      <c r="E219" s="101" t="s">
        <v>580</v>
      </c>
      <c r="F219" s="37">
        <v>460</v>
      </c>
      <c r="G219" s="36">
        <v>41.56</v>
      </c>
      <c r="H219" s="62">
        <f t="shared" si="46"/>
        <v>19117.599999999999</v>
      </c>
    </row>
    <row r="220" spans="1:8" ht="25.5">
      <c r="A220" s="98" t="s">
        <v>597</v>
      </c>
      <c r="B220" s="35" t="s">
        <v>69</v>
      </c>
      <c r="C220" s="35">
        <v>98509</v>
      </c>
      <c r="D220" s="15" t="s">
        <v>581</v>
      </c>
      <c r="E220" s="101" t="s">
        <v>580</v>
      </c>
      <c r="F220" s="37">
        <v>154</v>
      </c>
      <c r="G220" s="36">
        <v>45.11</v>
      </c>
      <c r="H220" s="62">
        <f t="shared" si="46"/>
        <v>6946.94</v>
      </c>
    </row>
    <row r="221" spans="1:8">
      <c r="A221" s="98" t="s">
        <v>598</v>
      </c>
      <c r="B221" s="35" t="s">
        <v>69</v>
      </c>
      <c r="C221" s="35">
        <v>98505</v>
      </c>
      <c r="D221" s="15" t="s">
        <v>582</v>
      </c>
      <c r="E221" s="101" t="s">
        <v>418</v>
      </c>
      <c r="F221" s="37">
        <v>251.97</v>
      </c>
      <c r="G221" s="36">
        <v>65.73</v>
      </c>
      <c r="H221" s="62">
        <f t="shared" si="46"/>
        <v>16561.98</v>
      </c>
    </row>
    <row r="222" spans="1:8" ht="25.5">
      <c r="A222" s="98" t="s">
        <v>599</v>
      </c>
      <c r="B222" s="35" t="s">
        <v>59</v>
      </c>
      <c r="C222" s="35" t="s">
        <v>278</v>
      </c>
      <c r="D222" s="15" t="s">
        <v>296</v>
      </c>
      <c r="E222" s="101" t="s">
        <v>418</v>
      </c>
      <c r="F222" s="37">
        <v>256.16000000000003</v>
      </c>
      <c r="G222" s="36">
        <v>23.02</v>
      </c>
      <c r="H222" s="62">
        <f t="shared" ref="H222" si="47">TRUNC(F222*G222,2)</f>
        <v>5896.8</v>
      </c>
    </row>
    <row r="223" spans="1:8">
      <c r="A223" s="98" t="s">
        <v>600</v>
      </c>
      <c r="B223" s="35" t="s">
        <v>59</v>
      </c>
      <c r="C223" s="35" t="s">
        <v>276</v>
      </c>
      <c r="D223" t="s">
        <v>277</v>
      </c>
      <c r="E223" s="101" t="s">
        <v>420</v>
      </c>
      <c r="F223" s="37">
        <v>65.3</v>
      </c>
      <c r="G223" s="36">
        <v>227.25</v>
      </c>
      <c r="H223" s="62">
        <f>TRUNC(F223*G223,2)</f>
        <v>14839.42</v>
      </c>
    </row>
    <row r="224" spans="1:8" ht="76.5">
      <c r="A224" s="98" t="s">
        <v>601</v>
      </c>
      <c r="B224" s="35" t="s">
        <v>69</v>
      </c>
      <c r="C224" s="35">
        <v>103307</v>
      </c>
      <c r="D224" s="15" t="s">
        <v>583</v>
      </c>
      <c r="E224" s="101" t="s">
        <v>580</v>
      </c>
      <c r="F224" s="37">
        <v>10</v>
      </c>
      <c r="G224" s="36">
        <v>1353.74</v>
      </c>
      <c r="H224" s="62">
        <f t="shared" si="46"/>
        <v>13537.4</v>
      </c>
    </row>
    <row r="225" spans="1:8" ht="90">
      <c r="A225" s="98" t="s">
        <v>609</v>
      </c>
      <c r="B225" s="35" t="s">
        <v>59</v>
      </c>
      <c r="C225" s="35" t="s">
        <v>584</v>
      </c>
      <c r="D225" s="102" t="s">
        <v>585</v>
      </c>
      <c r="E225" s="101" t="s">
        <v>420</v>
      </c>
      <c r="F225" s="37">
        <v>25</v>
      </c>
      <c r="G225" s="36">
        <v>119.86</v>
      </c>
      <c r="H225" s="62">
        <f t="shared" ref="H225" si="48">TRUNC(F225*G225,2)</f>
        <v>2996.5</v>
      </c>
    </row>
    <row r="226" spans="1:8">
      <c r="A226" s="74" t="s">
        <v>602</v>
      </c>
      <c r="B226" s="90" t="s">
        <v>417</v>
      </c>
      <c r="C226" s="90"/>
      <c r="D226" s="90"/>
      <c r="E226" s="64"/>
      <c r="F226" s="64"/>
      <c r="G226" s="119"/>
      <c r="H226" s="94">
        <f>SUM(H227:H232)</f>
        <v>439284.73</v>
      </c>
    </row>
    <row r="227" spans="1:8" ht="67.5" customHeight="1">
      <c r="A227" s="61" t="s">
        <v>603</v>
      </c>
      <c r="B227" s="35" t="s">
        <v>59</v>
      </c>
      <c r="C227" s="35" t="s">
        <v>391</v>
      </c>
      <c r="D227" s="15" t="s">
        <v>392</v>
      </c>
      <c r="E227" s="15" t="s">
        <v>252</v>
      </c>
      <c r="F227" s="37">
        <v>10</v>
      </c>
      <c r="G227" s="36">
        <v>1509.57</v>
      </c>
      <c r="H227" s="62">
        <f t="shared" ref="H227:H231" si="49">TRUNC(F227*G227,2)</f>
        <v>15095.7</v>
      </c>
    </row>
    <row r="228" spans="1:8" ht="26.25">
      <c r="A228" s="61" t="s">
        <v>604</v>
      </c>
      <c r="B228" s="35" t="s">
        <v>59</v>
      </c>
      <c r="C228" s="35" t="s">
        <v>393</v>
      </c>
      <c r="D228" s="22" t="s">
        <v>394</v>
      </c>
      <c r="E228" s="15" t="s">
        <v>61</v>
      </c>
      <c r="F228" s="37">
        <v>7.4</v>
      </c>
      <c r="G228" s="36">
        <v>18.45</v>
      </c>
      <c r="H228" s="62">
        <f t="shared" si="49"/>
        <v>136.53</v>
      </c>
    </row>
    <row r="229" spans="1:8" ht="26.25">
      <c r="A229" s="61" t="s">
        <v>605</v>
      </c>
      <c r="B229" s="35" t="s">
        <v>59</v>
      </c>
      <c r="C229" s="35" t="s">
        <v>395</v>
      </c>
      <c r="D229" s="22" t="s">
        <v>396</v>
      </c>
      <c r="E229" s="15" t="s">
        <v>61</v>
      </c>
      <c r="F229" s="37">
        <v>7.4</v>
      </c>
      <c r="G229" s="36">
        <v>48.9</v>
      </c>
      <c r="H229" s="62">
        <f t="shared" si="49"/>
        <v>361.86</v>
      </c>
    </row>
    <row r="230" spans="1:8" ht="26.25">
      <c r="A230" s="61" t="s">
        <v>606</v>
      </c>
      <c r="B230" s="35" t="s">
        <v>59</v>
      </c>
      <c r="C230" s="35" t="s">
        <v>397</v>
      </c>
      <c r="D230" s="22" t="s">
        <v>398</v>
      </c>
      <c r="E230" s="15" t="s">
        <v>61</v>
      </c>
      <c r="F230" s="37">
        <v>37.799999999999997</v>
      </c>
      <c r="G230" s="36">
        <v>1831.48</v>
      </c>
      <c r="H230" s="62">
        <f t="shared" si="49"/>
        <v>69229.94</v>
      </c>
    </row>
    <row r="231" spans="1:8" ht="26.25">
      <c r="A231" s="196" t="s">
        <v>607</v>
      </c>
      <c r="B231" s="69" t="s">
        <v>556</v>
      </c>
      <c r="C231" s="69" t="s">
        <v>557</v>
      </c>
      <c r="D231" s="197" t="s">
        <v>558</v>
      </c>
      <c r="E231" s="198" t="s">
        <v>61</v>
      </c>
      <c r="F231" s="199">
        <v>109.36</v>
      </c>
      <c r="G231" s="200">
        <v>3234.37</v>
      </c>
      <c r="H231" s="201">
        <f t="shared" si="49"/>
        <v>353710.7</v>
      </c>
    </row>
    <row r="232" spans="1:8">
      <c r="A232" s="61" t="s">
        <v>608</v>
      </c>
      <c r="B232" s="35" t="s">
        <v>59</v>
      </c>
      <c r="C232" s="35" t="s">
        <v>279</v>
      </c>
      <c r="D232" s="22" t="s">
        <v>280</v>
      </c>
      <c r="E232" s="15" t="s">
        <v>61</v>
      </c>
      <c r="F232" s="37">
        <v>50</v>
      </c>
      <c r="G232" s="36">
        <v>15</v>
      </c>
      <c r="H232" s="62">
        <f t="shared" ref="H232" si="50">TRUNC(F232*G232,2)</f>
        <v>750</v>
      </c>
    </row>
    <row r="233" spans="1:8">
      <c r="A233" s="228" t="s">
        <v>399</v>
      </c>
      <c r="B233" s="218"/>
      <c r="C233" s="218"/>
      <c r="D233" s="218"/>
      <c r="E233" s="219"/>
      <c r="F233" s="5"/>
      <c r="G233" s="117"/>
      <c r="H233" s="63">
        <f>SUM(H143+H145+H148+H156+H171+H177+H181+H192+H198+H203+H226+H209+H216)</f>
        <v>963471.48</v>
      </c>
    </row>
    <row r="234" spans="1:8">
      <c r="A234" s="220" t="s">
        <v>14</v>
      </c>
      <c r="B234" s="221"/>
      <c r="C234" s="221"/>
      <c r="D234" s="221"/>
      <c r="E234" s="222"/>
      <c r="F234" s="4">
        <v>0.24229999999999999</v>
      </c>
      <c r="G234" s="118"/>
      <c r="H234" s="27">
        <f>H233*F234</f>
        <v>233449.139604</v>
      </c>
    </row>
    <row r="235" spans="1:8">
      <c r="A235" s="217" t="s">
        <v>555</v>
      </c>
      <c r="B235" s="218"/>
      <c r="C235" s="218"/>
      <c r="D235" s="218"/>
      <c r="E235" s="219"/>
      <c r="F235" s="5"/>
      <c r="G235" s="117"/>
      <c r="H235" s="28">
        <f>SUM(H234,H233)</f>
        <v>1196920.6196039999</v>
      </c>
    </row>
    <row r="236" spans="1:8">
      <c r="A236" s="217" t="s">
        <v>0</v>
      </c>
      <c r="B236" s="218"/>
      <c r="C236" s="218"/>
      <c r="D236" s="218"/>
      <c r="E236" s="219"/>
      <c r="F236" s="5"/>
      <c r="G236" s="117"/>
      <c r="H236" s="28">
        <f>SUM(H141+H235)</f>
        <v>7860181.2256920002</v>
      </c>
    </row>
    <row r="237" spans="1:8" ht="39" customHeight="1">
      <c r="E237" t="s">
        <v>24</v>
      </c>
    </row>
    <row r="238" spans="1:8">
      <c r="E238" s="19" t="s">
        <v>25</v>
      </c>
      <c r="F238" s="19"/>
      <c r="G238" s="126"/>
      <c r="H238" s="19"/>
    </row>
    <row r="239" spans="1:8">
      <c r="E239" s="19" t="s">
        <v>282</v>
      </c>
      <c r="F239" s="19"/>
      <c r="G239" s="126"/>
      <c r="H239" s="19"/>
    </row>
    <row r="240" spans="1:8">
      <c r="E240" s="19" t="s">
        <v>281</v>
      </c>
      <c r="F240" s="19"/>
      <c r="G240" s="126"/>
      <c r="H240" s="19"/>
    </row>
    <row r="242" spans="1:8">
      <c r="A242" s="11" t="s">
        <v>26</v>
      </c>
      <c r="B242" s="12" t="s">
        <v>39</v>
      </c>
      <c r="C242" s="12"/>
      <c r="D242" s="12"/>
      <c r="E242" s="12"/>
    </row>
    <row r="243" spans="1:8">
      <c r="A243" s="11" t="s">
        <v>27</v>
      </c>
      <c r="B243" s="12" t="s">
        <v>40</v>
      </c>
      <c r="C243" s="12"/>
      <c r="D243" s="12"/>
      <c r="E243" s="12"/>
    </row>
    <row r="244" spans="1:8">
      <c r="A244" s="11" t="s">
        <v>28</v>
      </c>
      <c r="B244" s="12" t="s">
        <v>41</v>
      </c>
      <c r="C244" s="12"/>
      <c r="D244" s="12"/>
      <c r="E244" s="12"/>
    </row>
    <row r="245" spans="1:8">
      <c r="A245" s="11" t="s">
        <v>29</v>
      </c>
      <c r="B245" s="12" t="s">
        <v>42</v>
      </c>
      <c r="C245" s="12"/>
      <c r="D245" s="12"/>
      <c r="E245" s="12"/>
    </row>
    <row r="246" spans="1:8">
      <c r="A246" s="11" t="s">
        <v>30</v>
      </c>
      <c r="B246" s="12" t="s">
        <v>43</v>
      </c>
      <c r="C246" s="12"/>
      <c r="D246" s="12"/>
      <c r="E246" s="12"/>
    </row>
    <row r="247" spans="1:8">
      <c r="A247" s="11" t="s">
        <v>31</v>
      </c>
      <c r="B247" s="12" t="s">
        <v>44</v>
      </c>
      <c r="C247" s="12"/>
      <c r="D247" s="12"/>
      <c r="E247" s="12"/>
    </row>
    <row r="248" spans="1:8">
      <c r="A248" s="11" t="s">
        <v>32</v>
      </c>
      <c r="B248" s="12" t="s">
        <v>45</v>
      </c>
      <c r="C248" s="12"/>
      <c r="D248" s="12"/>
      <c r="E248" s="12"/>
    </row>
    <row r="249" spans="1:8">
      <c r="A249" s="11" t="s">
        <v>33</v>
      </c>
      <c r="B249" s="12" t="s">
        <v>46</v>
      </c>
      <c r="C249" s="12"/>
      <c r="D249" s="12"/>
      <c r="E249" s="12"/>
    </row>
    <row r="250" spans="1:8">
      <c r="A250" s="11" t="s">
        <v>34</v>
      </c>
      <c r="B250" s="12" t="s">
        <v>47</v>
      </c>
      <c r="C250" s="12"/>
      <c r="D250" s="12"/>
      <c r="E250" s="12"/>
    </row>
    <row r="251" spans="1:8">
      <c r="A251" s="11" t="s">
        <v>35</v>
      </c>
      <c r="B251" s="12" t="s">
        <v>48</v>
      </c>
      <c r="C251" s="12"/>
      <c r="D251" s="12"/>
      <c r="E251" s="12"/>
    </row>
    <row r="252" spans="1:8">
      <c r="A252" s="11" t="s">
        <v>36</v>
      </c>
      <c r="B252" s="12" t="s">
        <v>49</v>
      </c>
      <c r="C252" s="12"/>
      <c r="D252" s="12"/>
      <c r="E252" s="12"/>
    </row>
    <row r="253" spans="1:8">
      <c r="A253" s="11" t="s">
        <v>37</v>
      </c>
      <c r="B253" s="12" t="s">
        <v>50</v>
      </c>
      <c r="C253" s="12"/>
      <c r="D253" s="12"/>
      <c r="E253" s="12"/>
    </row>
    <row r="254" spans="1:8">
      <c r="A254" s="11" t="s">
        <v>38</v>
      </c>
      <c r="B254" s="12" t="s">
        <v>51</v>
      </c>
      <c r="C254" s="12"/>
      <c r="D254" s="12"/>
      <c r="E254" s="12"/>
    </row>
    <row r="255" spans="1:8">
      <c r="A255" s="12"/>
      <c r="B255" s="12"/>
      <c r="C255" s="12"/>
      <c r="D255" s="12"/>
      <c r="E255" s="12"/>
    </row>
    <row r="256" spans="1:8" ht="19.5">
      <c r="A256" s="9" t="s">
        <v>52</v>
      </c>
      <c r="B256" s="10"/>
      <c r="C256" s="10"/>
      <c r="D256" s="10"/>
      <c r="E256" s="10"/>
      <c r="F256" s="10"/>
      <c r="G256" s="127"/>
      <c r="H256" s="10"/>
    </row>
    <row r="257" spans="1:8" ht="19.5">
      <c r="A257" s="9" t="s">
        <v>53</v>
      </c>
      <c r="B257" s="10"/>
      <c r="C257" s="10"/>
      <c r="D257" s="10"/>
      <c r="E257" s="10"/>
      <c r="F257" s="10"/>
      <c r="G257" s="127"/>
      <c r="H257" s="10"/>
    </row>
    <row r="258" spans="1:8" ht="19.5">
      <c r="A258" s="9" t="s">
        <v>54</v>
      </c>
      <c r="B258" s="10"/>
      <c r="C258" s="10"/>
      <c r="D258" s="10"/>
      <c r="E258" s="10"/>
      <c r="F258" s="10"/>
      <c r="G258" s="127"/>
      <c r="H258" s="10"/>
    </row>
  </sheetData>
  <mergeCells count="14">
    <mergeCell ref="A234:E234"/>
    <mergeCell ref="A235:E235"/>
    <mergeCell ref="A236:E236"/>
    <mergeCell ref="B142:H142"/>
    <mergeCell ref="A233:E233"/>
    <mergeCell ref="B137:D137"/>
    <mergeCell ref="B143:D143"/>
    <mergeCell ref="B145:D145"/>
    <mergeCell ref="B147:D147"/>
    <mergeCell ref="A2:H2"/>
    <mergeCell ref="A139:E139"/>
    <mergeCell ref="A140:E140"/>
    <mergeCell ref="A141:E141"/>
    <mergeCell ref="B86:G86"/>
  </mergeCells>
  <pageMargins left="0.59055118110236227" right="0.39370078740157483" top="0.91" bottom="0.39370078740157483" header="0.31496062992125984" footer="0.31496062992125984"/>
  <pageSetup paperSize="9" scale="85" orientation="portrait" r:id="rId1"/>
  <headerFooter>
    <oddHeader>&amp;L                       &amp;G&amp;CPREFEITURA MUNICIPAL DA ESTÂNCIA BALNEÁRIA DE CARAGUATATUBA
ESTADO DE SÃO PAULO</oddHead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2:J153"/>
  <sheetViews>
    <sheetView view="pageBreakPreview" zoomScale="120" zoomScaleNormal="100" zoomScaleSheetLayoutView="120" workbookViewId="0">
      <selection activeCell="J4" sqref="J4"/>
    </sheetView>
  </sheetViews>
  <sheetFormatPr defaultRowHeight="15"/>
  <cols>
    <col min="1" max="1" width="7.5703125" customWidth="1"/>
    <col min="2" max="2" width="10.28515625" customWidth="1"/>
    <col min="3" max="3" width="11" customWidth="1"/>
    <col min="4" max="4" width="31.85546875" customWidth="1"/>
    <col min="5" max="5" width="7.140625" customWidth="1"/>
    <col min="6" max="6" width="11.28515625" customWidth="1"/>
    <col min="7" max="7" width="10.7109375" style="104" customWidth="1"/>
    <col min="8" max="8" width="17.85546875" customWidth="1"/>
    <col min="10" max="10" width="13.85546875" bestFit="1" customWidth="1"/>
    <col min="13" max="13" width="15" bestFit="1" customWidth="1"/>
  </cols>
  <sheetData>
    <row r="2" spans="1:10" ht="38.25">
      <c r="A2" s="176" t="s">
        <v>351</v>
      </c>
      <c r="B2" s="176" t="s">
        <v>553</v>
      </c>
      <c r="C2" s="177" t="s">
        <v>554</v>
      </c>
      <c r="D2" s="178" t="s">
        <v>320</v>
      </c>
      <c r="E2" s="179" t="s">
        <v>90</v>
      </c>
      <c r="F2" s="179">
        <f>55.91+11.3+1405.44</f>
        <v>1472.65</v>
      </c>
      <c r="G2" s="180">
        <v>974.56</v>
      </c>
      <c r="H2" s="181">
        <f t="shared" ref="H2:H33" si="0">TRUNC(F2*G2,2)</f>
        <v>1435185.78</v>
      </c>
    </row>
    <row r="3" spans="1:10" ht="25.5">
      <c r="A3" s="35" t="s">
        <v>178</v>
      </c>
      <c r="B3" s="35" t="s">
        <v>59</v>
      </c>
      <c r="C3" s="35" t="s">
        <v>107</v>
      </c>
      <c r="D3" s="193" t="s">
        <v>108</v>
      </c>
      <c r="E3" s="14" t="s">
        <v>79</v>
      </c>
      <c r="F3" s="37">
        <v>1061.5</v>
      </c>
      <c r="G3" s="36">
        <v>577.64</v>
      </c>
      <c r="H3" s="40">
        <f t="shared" si="0"/>
        <v>613164.86</v>
      </c>
      <c r="J3" s="20">
        <f>F3+F4+F51+F73</f>
        <v>1836.35</v>
      </c>
    </row>
    <row r="4" spans="1:10" ht="38.25">
      <c r="A4" s="35" t="s">
        <v>194</v>
      </c>
      <c r="B4" s="35" t="s">
        <v>59</v>
      </c>
      <c r="C4" s="35" t="s">
        <v>126</v>
      </c>
      <c r="D4" s="193" t="s">
        <v>127</v>
      </c>
      <c r="E4" s="14" t="s">
        <v>79</v>
      </c>
      <c r="F4" s="14">
        <v>735.25</v>
      </c>
      <c r="G4" s="36">
        <v>774.72</v>
      </c>
      <c r="H4" s="36">
        <f t="shared" si="0"/>
        <v>569612.88</v>
      </c>
    </row>
    <row r="5" spans="1:10" ht="51">
      <c r="A5" s="35" t="s">
        <v>174</v>
      </c>
      <c r="B5" s="35" t="s">
        <v>59</v>
      </c>
      <c r="C5" s="35" t="s">
        <v>99</v>
      </c>
      <c r="D5" s="15" t="s">
        <v>100</v>
      </c>
      <c r="E5" s="14" t="s">
        <v>61</v>
      </c>
      <c r="F5" s="14">
        <v>3825.78</v>
      </c>
      <c r="G5" s="122">
        <v>124.49</v>
      </c>
      <c r="H5" s="36">
        <f t="shared" si="0"/>
        <v>476271.35</v>
      </c>
    </row>
    <row r="6" spans="1:10" ht="26.25">
      <c r="A6" s="136" t="s">
        <v>607</v>
      </c>
      <c r="B6" s="136" t="s">
        <v>556</v>
      </c>
      <c r="C6" s="187" t="s">
        <v>557</v>
      </c>
      <c r="D6" s="140" t="s">
        <v>558</v>
      </c>
      <c r="E6" s="137" t="s">
        <v>61</v>
      </c>
      <c r="F6" s="132">
        <v>109.36</v>
      </c>
      <c r="G6" s="133">
        <v>3234.37</v>
      </c>
      <c r="H6" s="133">
        <f t="shared" si="0"/>
        <v>353710.7</v>
      </c>
    </row>
    <row r="7" spans="1:10" ht="38.25">
      <c r="A7" s="35" t="s">
        <v>193</v>
      </c>
      <c r="B7" s="35" t="s">
        <v>59</v>
      </c>
      <c r="C7" s="41" t="s">
        <v>299</v>
      </c>
      <c r="D7" s="15" t="s">
        <v>300</v>
      </c>
      <c r="E7" s="42" t="s">
        <v>61</v>
      </c>
      <c r="F7" s="37">
        <v>1336.81</v>
      </c>
      <c r="G7" s="36">
        <v>175.68</v>
      </c>
      <c r="H7" s="36">
        <f t="shared" si="0"/>
        <v>234850.78</v>
      </c>
    </row>
    <row r="8" spans="1:10">
      <c r="A8" s="39" t="s">
        <v>177</v>
      </c>
      <c r="B8" s="35" t="s">
        <v>59</v>
      </c>
      <c r="C8" s="39" t="s">
        <v>104</v>
      </c>
      <c r="D8" s="15" t="s">
        <v>105</v>
      </c>
      <c r="E8" s="8" t="s">
        <v>106</v>
      </c>
      <c r="F8" s="14">
        <v>20187.52</v>
      </c>
      <c r="G8" s="36">
        <v>10.38</v>
      </c>
      <c r="H8" s="40">
        <f t="shared" si="0"/>
        <v>209546.45</v>
      </c>
    </row>
    <row r="9" spans="1:10" ht="25.5">
      <c r="A9" s="35" t="s">
        <v>403</v>
      </c>
      <c r="B9" s="35" t="s">
        <v>59</v>
      </c>
      <c r="C9" s="35" t="s">
        <v>404</v>
      </c>
      <c r="D9" s="15" t="s">
        <v>405</v>
      </c>
      <c r="E9" s="67" t="s">
        <v>420</v>
      </c>
      <c r="F9" s="79">
        <v>573.87</v>
      </c>
      <c r="G9" s="36">
        <v>250.61</v>
      </c>
      <c r="H9" s="36">
        <f t="shared" si="0"/>
        <v>143817.56</v>
      </c>
    </row>
    <row r="10" spans="1:10" ht="25.5">
      <c r="A10" s="152" t="s">
        <v>179</v>
      </c>
      <c r="B10" s="152" t="s">
        <v>59</v>
      </c>
      <c r="C10" s="152" t="s">
        <v>109</v>
      </c>
      <c r="D10" s="154" t="s">
        <v>110</v>
      </c>
      <c r="E10" s="159" t="s">
        <v>79</v>
      </c>
      <c r="F10" s="156">
        <f>1061.5+6.93+12.13+10.21+0.59</f>
        <v>1091.3600000000001</v>
      </c>
      <c r="G10" s="157">
        <v>129.01</v>
      </c>
      <c r="H10" s="158">
        <f t="shared" si="0"/>
        <v>140796.35</v>
      </c>
    </row>
    <row r="11" spans="1:10" ht="51">
      <c r="A11" s="41" t="s">
        <v>372</v>
      </c>
      <c r="B11" s="41" t="s">
        <v>59</v>
      </c>
      <c r="C11" s="41" t="s">
        <v>301</v>
      </c>
      <c r="D11" s="21" t="s">
        <v>302</v>
      </c>
      <c r="E11" s="15" t="s">
        <v>287</v>
      </c>
      <c r="F11" s="31">
        <v>1</v>
      </c>
      <c r="G11" s="115">
        <v>126876.44</v>
      </c>
      <c r="H11" s="36">
        <f t="shared" si="0"/>
        <v>126876.44</v>
      </c>
    </row>
    <row r="12" spans="1:10">
      <c r="A12" s="167" t="s">
        <v>289</v>
      </c>
      <c r="B12" s="152" t="s">
        <v>59</v>
      </c>
      <c r="C12" s="152" t="s">
        <v>121</v>
      </c>
      <c r="D12" s="154" t="s">
        <v>122</v>
      </c>
      <c r="E12" s="159" t="s">
        <v>61</v>
      </c>
      <c r="F12" s="156">
        <f>1938.37+157</f>
        <v>2095.37</v>
      </c>
      <c r="G12" s="157">
        <v>53.25</v>
      </c>
      <c r="H12" s="158">
        <f t="shared" si="0"/>
        <v>111578.45</v>
      </c>
    </row>
    <row r="13" spans="1:10" ht="38.25">
      <c r="A13" s="35" t="s">
        <v>291</v>
      </c>
      <c r="B13" s="35" t="s">
        <v>59</v>
      </c>
      <c r="C13" s="35" t="s">
        <v>380</v>
      </c>
      <c r="D13" s="21" t="s">
        <v>379</v>
      </c>
      <c r="E13" s="14" t="s">
        <v>61</v>
      </c>
      <c r="F13" s="37">
        <v>1173.67</v>
      </c>
      <c r="G13" s="36">
        <v>77.98</v>
      </c>
      <c r="H13" s="36">
        <f t="shared" si="0"/>
        <v>91522.78</v>
      </c>
    </row>
    <row r="14" spans="1:10">
      <c r="A14" s="152" t="s">
        <v>187</v>
      </c>
      <c r="B14" s="152" t="s">
        <v>59</v>
      </c>
      <c r="C14" s="152" t="s">
        <v>117</v>
      </c>
      <c r="D14" s="154" t="s">
        <v>118</v>
      </c>
      <c r="E14" s="159" t="s">
        <v>61</v>
      </c>
      <c r="F14" s="156">
        <f>1616.26+1938.37+169.98+9.94</f>
        <v>3734.55</v>
      </c>
      <c r="G14" s="157">
        <v>23.56</v>
      </c>
      <c r="H14" s="158">
        <f t="shared" si="0"/>
        <v>87985.99</v>
      </c>
    </row>
    <row r="15" spans="1:10">
      <c r="A15" s="35" t="s">
        <v>283</v>
      </c>
      <c r="B15" s="35" t="s">
        <v>59</v>
      </c>
      <c r="C15" s="35" t="s">
        <v>97</v>
      </c>
      <c r="D15" s="8" t="s">
        <v>98</v>
      </c>
      <c r="E15" s="14" t="s">
        <v>79</v>
      </c>
      <c r="F15" s="14">
        <v>382.58</v>
      </c>
      <c r="G15" s="40">
        <v>228.35</v>
      </c>
      <c r="H15" s="36">
        <f t="shared" si="0"/>
        <v>87362.14</v>
      </c>
    </row>
    <row r="16" spans="1:10">
      <c r="A16" s="167" t="s">
        <v>176</v>
      </c>
      <c r="B16" s="152" t="s">
        <v>59</v>
      </c>
      <c r="C16" s="167" t="s">
        <v>101</v>
      </c>
      <c r="D16" s="154" t="s">
        <v>102</v>
      </c>
      <c r="E16" s="168" t="s">
        <v>79</v>
      </c>
      <c r="F16" s="159">
        <f>400.55+2.31</f>
        <v>402.86</v>
      </c>
      <c r="G16" s="157">
        <v>204.07</v>
      </c>
      <c r="H16" s="158">
        <f t="shared" si="0"/>
        <v>82211.64</v>
      </c>
    </row>
    <row r="17" spans="1:8" ht="38.25">
      <c r="A17" s="152" t="s">
        <v>185</v>
      </c>
      <c r="B17" s="152" t="s">
        <v>59</v>
      </c>
      <c r="C17" s="152" t="s">
        <v>233</v>
      </c>
      <c r="D17" s="154" t="s">
        <v>303</v>
      </c>
      <c r="E17" s="159" t="s">
        <v>61</v>
      </c>
      <c r="F17" s="156">
        <f>632.45+58.99</f>
        <v>691.44</v>
      </c>
      <c r="G17" s="157">
        <v>110.08</v>
      </c>
      <c r="H17" s="158">
        <f t="shared" si="0"/>
        <v>76113.710000000006</v>
      </c>
    </row>
    <row r="18" spans="1:8" ht="26.25">
      <c r="A18" s="35" t="s">
        <v>606</v>
      </c>
      <c r="B18" s="35" t="s">
        <v>59</v>
      </c>
      <c r="C18" s="35" t="s">
        <v>397</v>
      </c>
      <c r="D18" s="22" t="s">
        <v>398</v>
      </c>
      <c r="E18" s="15" t="s">
        <v>61</v>
      </c>
      <c r="F18" s="37">
        <v>37.799999999999997</v>
      </c>
      <c r="G18" s="36">
        <v>1831.48</v>
      </c>
      <c r="H18" s="36">
        <f t="shared" si="0"/>
        <v>69229.94</v>
      </c>
    </row>
    <row r="19" spans="1:8" ht="39">
      <c r="A19" s="167" t="s">
        <v>332</v>
      </c>
      <c r="B19" s="152" t="s">
        <v>59</v>
      </c>
      <c r="C19" s="172" t="s">
        <v>316</v>
      </c>
      <c r="D19" s="173" t="s">
        <v>317</v>
      </c>
      <c r="E19" s="159" t="s">
        <v>139</v>
      </c>
      <c r="F19" s="156">
        <f>548+6</f>
        <v>554</v>
      </c>
      <c r="G19" s="157">
        <v>122.59</v>
      </c>
      <c r="H19" s="157">
        <f t="shared" si="0"/>
        <v>67914.86</v>
      </c>
    </row>
    <row r="20" spans="1:8" ht="38.25">
      <c r="A20" s="35" t="s">
        <v>12</v>
      </c>
      <c r="B20" s="41" t="s">
        <v>59</v>
      </c>
      <c r="C20" s="41" t="s">
        <v>88</v>
      </c>
      <c r="D20" s="15" t="s">
        <v>89</v>
      </c>
      <c r="E20" s="14" t="s">
        <v>79</v>
      </c>
      <c r="F20" s="37">
        <v>77.95</v>
      </c>
      <c r="G20" s="109">
        <v>865.34</v>
      </c>
      <c r="H20" s="36">
        <f t="shared" si="0"/>
        <v>67453.25</v>
      </c>
    </row>
    <row r="21" spans="1:8" ht="51">
      <c r="A21" s="35" t="s">
        <v>520</v>
      </c>
      <c r="B21" s="35" t="s">
        <v>59</v>
      </c>
      <c r="C21" s="35" t="s">
        <v>461</v>
      </c>
      <c r="D21" s="146" t="s">
        <v>462</v>
      </c>
      <c r="E21" s="15" t="s">
        <v>422</v>
      </c>
      <c r="F21" s="71">
        <v>3574.38</v>
      </c>
      <c r="G21" s="122">
        <v>17.989999999999998</v>
      </c>
      <c r="H21" s="36">
        <f t="shared" si="0"/>
        <v>64303.09</v>
      </c>
    </row>
    <row r="22" spans="1:8" ht="54.75" customHeight="1">
      <c r="A22" s="35" t="s">
        <v>5</v>
      </c>
      <c r="B22" s="35" t="s">
        <v>59</v>
      </c>
      <c r="C22" s="35" t="s">
        <v>77</v>
      </c>
      <c r="D22" s="15" t="s">
        <v>78</v>
      </c>
      <c r="E22" s="14" t="s">
        <v>61</v>
      </c>
      <c r="F22" s="36">
        <v>14235.13</v>
      </c>
      <c r="G22" s="36">
        <v>4.38</v>
      </c>
      <c r="H22" s="36">
        <f t="shared" si="0"/>
        <v>62349.86</v>
      </c>
    </row>
    <row r="23" spans="1:8" ht="25.5">
      <c r="A23" s="35" t="s">
        <v>11</v>
      </c>
      <c r="B23" s="35" t="s">
        <v>59</v>
      </c>
      <c r="C23" s="35" t="s">
        <v>84</v>
      </c>
      <c r="D23" s="15" t="s">
        <v>85</v>
      </c>
      <c r="E23" s="14" t="s">
        <v>90</v>
      </c>
      <c r="F23" s="37">
        <v>1074.9100000000001</v>
      </c>
      <c r="G23" s="36">
        <v>56.67</v>
      </c>
      <c r="H23" s="36">
        <f t="shared" si="0"/>
        <v>60915.14</v>
      </c>
    </row>
    <row r="24" spans="1:8" ht="25.5">
      <c r="A24" s="35" t="s">
        <v>184</v>
      </c>
      <c r="B24" s="35" t="s">
        <v>59</v>
      </c>
      <c r="C24" s="35" t="s">
        <v>115</v>
      </c>
      <c r="D24" s="15" t="s">
        <v>116</v>
      </c>
      <c r="E24" s="14" t="s">
        <v>79</v>
      </c>
      <c r="F24" s="37">
        <v>30.22</v>
      </c>
      <c r="G24" s="36">
        <v>1845.01</v>
      </c>
      <c r="H24" s="40">
        <f t="shared" si="0"/>
        <v>55756.2</v>
      </c>
    </row>
    <row r="25" spans="1:8">
      <c r="A25" s="152" t="s">
        <v>188</v>
      </c>
      <c r="B25" s="152" t="s">
        <v>59</v>
      </c>
      <c r="C25" s="152" t="s">
        <v>119</v>
      </c>
      <c r="D25" s="154" t="s">
        <v>120</v>
      </c>
      <c r="E25" s="159" t="s">
        <v>61</v>
      </c>
      <c r="F25" s="156">
        <f>1616.26+1938.37+169.98+9.94</f>
        <v>3734.55</v>
      </c>
      <c r="G25" s="157">
        <v>13.83</v>
      </c>
      <c r="H25" s="158">
        <f t="shared" si="0"/>
        <v>51648.82</v>
      </c>
    </row>
    <row r="26" spans="1:8" ht="38.25">
      <c r="A26" s="39" t="s">
        <v>202</v>
      </c>
      <c r="B26" s="35" t="s">
        <v>59</v>
      </c>
      <c r="C26" s="35" t="s">
        <v>156</v>
      </c>
      <c r="D26" s="15" t="s">
        <v>157</v>
      </c>
      <c r="E26" s="14" t="s">
        <v>90</v>
      </c>
      <c r="F26" s="37">
        <v>3109.3</v>
      </c>
      <c r="G26" s="36">
        <v>15.73</v>
      </c>
      <c r="H26" s="36">
        <f t="shared" si="0"/>
        <v>48909.279999999999</v>
      </c>
    </row>
    <row r="27" spans="1:8" ht="38.25">
      <c r="A27" s="152" t="s">
        <v>288</v>
      </c>
      <c r="B27" s="152" t="s">
        <v>59</v>
      </c>
      <c r="C27" s="152" t="s">
        <v>245</v>
      </c>
      <c r="D27" s="154" t="s">
        <v>304</v>
      </c>
      <c r="E27" s="159" t="s">
        <v>61</v>
      </c>
      <c r="F27" s="156">
        <f>1616.26+16.64</f>
        <v>1632.9</v>
      </c>
      <c r="G27" s="157">
        <v>29.92</v>
      </c>
      <c r="H27" s="158">
        <f t="shared" si="0"/>
        <v>48856.36</v>
      </c>
    </row>
    <row r="28" spans="1:8" ht="25.5">
      <c r="A28" s="152" t="s">
        <v>186</v>
      </c>
      <c r="B28" s="152" t="s">
        <v>59</v>
      </c>
      <c r="C28" s="188" t="s">
        <v>128</v>
      </c>
      <c r="D28" s="163" t="s">
        <v>129</v>
      </c>
      <c r="E28" s="159" t="s">
        <v>61</v>
      </c>
      <c r="F28" s="156">
        <f>1616.26+1938.37</f>
        <v>3554.63</v>
      </c>
      <c r="G28" s="157">
        <v>12.2</v>
      </c>
      <c r="H28" s="158">
        <f t="shared" si="0"/>
        <v>43366.48</v>
      </c>
    </row>
    <row r="29" spans="1:8">
      <c r="A29" s="35" t="s">
        <v>324</v>
      </c>
      <c r="B29" s="35" t="s">
        <v>59</v>
      </c>
      <c r="C29" s="35" t="s">
        <v>140</v>
      </c>
      <c r="D29" s="15" t="s">
        <v>141</v>
      </c>
      <c r="E29" s="48" t="s">
        <v>90</v>
      </c>
      <c r="F29" s="37">
        <v>126.95</v>
      </c>
      <c r="G29" s="36">
        <v>341.31</v>
      </c>
      <c r="H29" s="40">
        <f t="shared" si="0"/>
        <v>43329.3</v>
      </c>
    </row>
    <row r="30" spans="1:8" ht="25.5">
      <c r="A30" s="152" t="s">
        <v>344</v>
      </c>
      <c r="B30" s="152" t="s">
        <v>59</v>
      </c>
      <c r="C30" s="152" t="s">
        <v>286</v>
      </c>
      <c r="D30" s="163" t="s">
        <v>285</v>
      </c>
      <c r="E30" s="154" t="s">
        <v>61</v>
      </c>
      <c r="F30" s="154">
        <f>66.38+121.45+5.84</f>
        <v>193.67</v>
      </c>
      <c r="G30" s="164">
        <v>201.08</v>
      </c>
      <c r="H30" s="157">
        <f t="shared" si="0"/>
        <v>38943.160000000003</v>
      </c>
    </row>
    <row r="31" spans="1:8" ht="25.5">
      <c r="A31" s="35" t="s">
        <v>183</v>
      </c>
      <c r="B31" s="35" t="s">
        <v>59</v>
      </c>
      <c r="C31" s="35" t="s">
        <v>113</v>
      </c>
      <c r="D31" s="15" t="s">
        <v>114</v>
      </c>
      <c r="E31" s="14" t="s">
        <v>90</v>
      </c>
      <c r="F31" s="37">
        <v>468</v>
      </c>
      <c r="G31" s="36">
        <v>68.55</v>
      </c>
      <c r="H31" s="40">
        <f t="shared" si="0"/>
        <v>32081.4</v>
      </c>
    </row>
    <row r="32" spans="1:8" ht="38.25">
      <c r="A32" s="35" t="s">
        <v>8</v>
      </c>
      <c r="B32" s="35" t="s">
        <v>59</v>
      </c>
      <c r="C32" s="35" t="s">
        <v>80</v>
      </c>
      <c r="D32" s="15" t="s">
        <v>81</v>
      </c>
      <c r="E32" s="14" t="s">
        <v>79</v>
      </c>
      <c r="F32" s="36">
        <v>1423.51</v>
      </c>
      <c r="G32" s="36">
        <v>22.23</v>
      </c>
      <c r="H32" s="36">
        <f t="shared" si="0"/>
        <v>31644.62</v>
      </c>
    </row>
    <row r="33" spans="1:8" ht="25.5">
      <c r="A33" s="152" t="s">
        <v>494</v>
      </c>
      <c r="B33" s="70" t="s">
        <v>612</v>
      </c>
      <c r="C33" s="160" t="s">
        <v>423</v>
      </c>
      <c r="D33" s="161" t="s">
        <v>424</v>
      </c>
      <c r="E33" s="160" t="s">
        <v>419</v>
      </c>
      <c r="F33" s="162">
        <f>395.27+590.25+554.4+970.4</f>
        <v>2510.3200000000002</v>
      </c>
      <c r="G33" s="157">
        <v>10.58</v>
      </c>
      <c r="H33" s="157">
        <f t="shared" si="0"/>
        <v>26559.18</v>
      </c>
    </row>
    <row r="34" spans="1:8" ht="25.5">
      <c r="A34" s="35" t="s">
        <v>4</v>
      </c>
      <c r="B34" s="35" t="s">
        <v>59</v>
      </c>
      <c r="C34" s="35" t="s">
        <v>75</v>
      </c>
      <c r="D34" s="15" t="s">
        <v>76</v>
      </c>
      <c r="E34" s="14" t="s">
        <v>61</v>
      </c>
      <c r="F34" s="36">
        <v>14235.13</v>
      </c>
      <c r="G34" s="36">
        <v>1.81</v>
      </c>
      <c r="H34" s="36">
        <f t="shared" ref="H34:H65" si="1">TRUNC(F34*G34,2)</f>
        <v>25765.58</v>
      </c>
    </row>
    <row r="35" spans="1:8" ht="38.25">
      <c r="A35" s="152" t="s">
        <v>190</v>
      </c>
      <c r="B35" s="152" t="s">
        <v>59</v>
      </c>
      <c r="C35" s="183" t="s">
        <v>123</v>
      </c>
      <c r="D35" s="154" t="s">
        <v>124</v>
      </c>
      <c r="E35" s="190" t="s">
        <v>90</v>
      </c>
      <c r="F35" s="156">
        <f>140.7+223</f>
        <v>363.7</v>
      </c>
      <c r="G35" s="157">
        <v>67.989999999999995</v>
      </c>
      <c r="H35" s="158">
        <f t="shared" si="1"/>
        <v>24727.96</v>
      </c>
    </row>
    <row r="36" spans="1:8">
      <c r="A36" s="35" t="s">
        <v>549</v>
      </c>
      <c r="B36" s="35" t="s">
        <v>59</v>
      </c>
      <c r="C36" s="35" t="s">
        <v>446</v>
      </c>
      <c r="D36" s="15" t="s">
        <v>447</v>
      </c>
      <c r="E36" s="15" t="s">
        <v>418</v>
      </c>
      <c r="F36" s="79">
        <v>198.75</v>
      </c>
      <c r="G36" s="36">
        <v>124.38</v>
      </c>
      <c r="H36" s="36">
        <f t="shared" si="1"/>
        <v>24720.52</v>
      </c>
    </row>
    <row r="37" spans="1:8" ht="25.5">
      <c r="A37" s="152" t="s">
        <v>10</v>
      </c>
      <c r="B37" s="152" t="s">
        <v>59</v>
      </c>
      <c r="C37" s="152" t="s">
        <v>94</v>
      </c>
      <c r="D37" s="154" t="s">
        <v>95</v>
      </c>
      <c r="E37" s="159" t="s">
        <v>79</v>
      </c>
      <c r="F37" s="156">
        <f>464.56+382.58</f>
        <v>847.14</v>
      </c>
      <c r="G37" s="157">
        <v>28.86</v>
      </c>
      <c r="H37" s="157">
        <f t="shared" si="1"/>
        <v>24448.46</v>
      </c>
    </row>
    <row r="38" spans="1:8" ht="25.5">
      <c r="A38" s="35" t="s">
        <v>323</v>
      </c>
      <c r="B38" s="35" t="s">
        <v>59</v>
      </c>
      <c r="C38" s="35" t="s">
        <v>137</v>
      </c>
      <c r="D38" s="15" t="s">
        <v>138</v>
      </c>
      <c r="E38" s="48" t="s">
        <v>139</v>
      </c>
      <c r="F38" s="37">
        <v>4</v>
      </c>
      <c r="G38" s="36">
        <v>5802.83</v>
      </c>
      <c r="H38" s="40">
        <f t="shared" si="1"/>
        <v>23211.32</v>
      </c>
    </row>
    <row r="39" spans="1:8" ht="43.5" customHeight="1">
      <c r="A39" s="152" t="s">
        <v>213</v>
      </c>
      <c r="B39" s="152" t="s">
        <v>59</v>
      </c>
      <c r="C39" s="152" t="s">
        <v>276</v>
      </c>
      <c r="D39" s="163" t="s">
        <v>277</v>
      </c>
      <c r="E39" s="154" t="s">
        <v>79</v>
      </c>
      <c r="F39" s="166">
        <f>36.35+65.3</f>
        <v>101.65</v>
      </c>
      <c r="G39" s="164">
        <v>227.25</v>
      </c>
      <c r="H39" s="185">
        <f t="shared" si="1"/>
        <v>23099.96</v>
      </c>
    </row>
    <row r="40" spans="1:8" ht="38.25">
      <c r="A40" s="39" t="s">
        <v>201</v>
      </c>
      <c r="B40" s="35" t="s">
        <v>59</v>
      </c>
      <c r="C40" s="35" t="s">
        <v>310</v>
      </c>
      <c r="D40" s="32" t="s">
        <v>311</v>
      </c>
      <c r="E40" s="14" t="s">
        <v>90</v>
      </c>
      <c r="F40" s="37">
        <v>1260.68</v>
      </c>
      <c r="G40" s="36">
        <v>17.63</v>
      </c>
      <c r="H40" s="36">
        <f t="shared" si="1"/>
        <v>22225.78</v>
      </c>
    </row>
    <row r="41" spans="1:8" ht="25.5">
      <c r="A41" s="35" t="s">
        <v>496</v>
      </c>
      <c r="B41" s="70" t="s">
        <v>432</v>
      </c>
      <c r="C41" s="69" t="s">
        <v>442</v>
      </c>
      <c r="D41" s="68" t="s">
        <v>421</v>
      </c>
      <c r="E41" s="69" t="s">
        <v>422</v>
      </c>
      <c r="F41" s="79">
        <v>7</v>
      </c>
      <c r="G41" s="121">
        <v>3112.03</v>
      </c>
      <c r="H41" s="36">
        <f t="shared" si="1"/>
        <v>21784.21</v>
      </c>
    </row>
    <row r="42" spans="1:8" ht="39">
      <c r="A42" s="35" t="s">
        <v>293</v>
      </c>
      <c r="B42" s="35" t="s">
        <v>59</v>
      </c>
      <c r="C42" s="35" t="s">
        <v>164</v>
      </c>
      <c r="D42" s="22" t="s">
        <v>165</v>
      </c>
      <c r="E42" s="14" t="s">
        <v>139</v>
      </c>
      <c r="F42" s="37">
        <v>19</v>
      </c>
      <c r="G42" s="36">
        <v>1107.3800000000001</v>
      </c>
      <c r="H42" s="36">
        <f t="shared" si="1"/>
        <v>21040.22</v>
      </c>
    </row>
    <row r="43" spans="1:8" ht="38.25">
      <c r="A43" s="39" t="s">
        <v>199</v>
      </c>
      <c r="B43" s="35" t="s">
        <v>59</v>
      </c>
      <c r="C43" s="35" t="s">
        <v>313</v>
      </c>
      <c r="D43" s="32" t="s">
        <v>314</v>
      </c>
      <c r="E43" s="14" t="s">
        <v>90</v>
      </c>
      <c r="F43" s="37">
        <v>2451</v>
      </c>
      <c r="G43" s="36">
        <v>8.23</v>
      </c>
      <c r="H43" s="36">
        <f t="shared" si="1"/>
        <v>20171.73</v>
      </c>
    </row>
    <row r="44" spans="1:8">
      <c r="A44" s="35" t="s">
        <v>596</v>
      </c>
      <c r="B44" s="35" t="s">
        <v>59</v>
      </c>
      <c r="C44" s="35" t="s">
        <v>578</v>
      </c>
      <c r="D44" s="15" t="s">
        <v>579</v>
      </c>
      <c r="E44" s="101" t="s">
        <v>580</v>
      </c>
      <c r="F44" s="37">
        <v>460</v>
      </c>
      <c r="G44" s="36">
        <v>41.56</v>
      </c>
      <c r="H44" s="36">
        <f t="shared" si="1"/>
        <v>19117.599999999999</v>
      </c>
    </row>
    <row r="45" spans="1:8" ht="38.25">
      <c r="A45" s="35" t="s">
        <v>9</v>
      </c>
      <c r="B45" s="35" t="s">
        <v>59</v>
      </c>
      <c r="C45" s="35" t="s">
        <v>82</v>
      </c>
      <c r="D45" s="15" t="s">
        <v>83</v>
      </c>
      <c r="E45" s="14" t="s">
        <v>79</v>
      </c>
      <c r="F45" s="36">
        <v>1423.51</v>
      </c>
      <c r="G45" s="36">
        <v>13.2</v>
      </c>
      <c r="H45" s="36">
        <f t="shared" si="1"/>
        <v>18790.330000000002</v>
      </c>
    </row>
    <row r="46" spans="1:8" ht="51">
      <c r="A46" s="35" t="s">
        <v>402</v>
      </c>
      <c r="B46" s="35" t="s">
        <v>59</v>
      </c>
      <c r="C46" s="35" t="s">
        <v>389</v>
      </c>
      <c r="D46" s="15" t="s">
        <v>390</v>
      </c>
      <c r="E46" s="15" t="s">
        <v>252</v>
      </c>
      <c r="F46" s="79">
        <v>12</v>
      </c>
      <c r="G46" s="36">
        <v>1490.08</v>
      </c>
      <c r="H46" s="36">
        <f t="shared" si="1"/>
        <v>17880.96</v>
      </c>
    </row>
    <row r="47" spans="1:8" ht="27.75" customHeight="1">
      <c r="A47" s="35" t="s">
        <v>214</v>
      </c>
      <c r="B47" s="35" t="s">
        <v>59</v>
      </c>
      <c r="C47" s="35" t="s">
        <v>278</v>
      </c>
      <c r="D47" s="22" t="s">
        <v>296</v>
      </c>
      <c r="E47" s="14" t="s">
        <v>61</v>
      </c>
      <c r="F47" s="14">
        <v>726.94</v>
      </c>
      <c r="G47" s="36">
        <v>23.02</v>
      </c>
      <c r="H47" s="87">
        <f t="shared" si="1"/>
        <v>16734.150000000001</v>
      </c>
    </row>
    <row r="48" spans="1:8">
      <c r="A48" s="35" t="s">
        <v>598</v>
      </c>
      <c r="B48" s="35" t="s">
        <v>69</v>
      </c>
      <c r="C48" s="35">
        <v>98505</v>
      </c>
      <c r="D48" s="15" t="s">
        <v>582</v>
      </c>
      <c r="E48" s="101" t="s">
        <v>418</v>
      </c>
      <c r="F48" s="37">
        <v>251.97</v>
      </c>
      <c r="G48" s="36">
        <v>65.73</v>
      </c>
      <c r="H48" s="36">
        <f t="shared" si="1"/>
        <v>16561.98</v>
      </c>
    </row>
    <row r="49" spans="1:8" ht="38.25">
      <c r="A49" s="39" t="s">
        <v>200</v>
      </c>
      <c r="B49" s="35" t="s">
        <v>59</v>
      </c>
      <c r="C49" s="35" t="s">
        <v>297</v>
      </c>
      <c r="D49" s="32" t="s">
        <v>298</v>
      </c>
      <c r="E49" s="14" t="s">
        <v>90</v>
      </c>
      <c r="F49" s="37">
        <v>1485.43</v>
      </c>
      <c r="G49" s="36">
        <v>10.41</v>
      </c>
      <c r="H49" s="36">
        <f t="shared" si="1"/>
        <v>15463.32</v>
      </c>
    </row>
    <row r="50" spans="1:8" ht="63.75">
      <c r="A50" s="35" t="s">
        <v>603</v>
      </c>
      <c r="B50" s="35" t="s">
        <v>59</v>
      </c>
      <c r="C50" s="35" t="s">
        <v>391</v>
      </c>
      <c r="D50" s="15" t="s">
        <v>392</v>
      </c>
      <c r="E50" s="15" t="s">
        <v>252</v>
      </c>
      <c r="F50" s="37">
        <v>10</v>
      </c>
      <c r="G50" s="36">
        <v>1509.57</v>
      </c>
      <c r="H50" s="36">
        <f t="shared" si="1"/>
        <v>15095.7</v>
      </c>
    </row>
    <row r="51" spans="1:8">
      <c r="A51" s="35" t="s">
        <v>492</v>
      </c>
      <c r="B51" s="70" t="s">
        <v>432</v>
      </c>
      <c r="C51" s="67" t="s">
        <v>454</v>
      </c>
      <c r="D51" s="194" t="s">
        <v>455</v>
      </c>
      <c r="E51" s="67" t="s">
        <v>420</v>
      </c>
      <c r="F51" s="79">
        <v>28.8</v>
      </c>
      <c r="G51" s="36">
        <v>519.84</v>
      </c>
      <c r="H51" s="36">
        <f t="shared" si="1"/>
        <v>14971.39</v>
      </c>
    </row>
    <row r="52" spans="1:8" ht="76.5">
      <c r="A52" s="35" t="s">
        <v>601</v>
      </c>
      <c r="B52" s="35" t="s">
        <v>69</v>
      </c>
      <c r="C52" s="35">
        <v>103307</v>
      </c>
      <c r="D52" s="15" t="s">
        <v>583</v>
      </c>
      <c r="E52" s="101" t="s">
        <v>580</v>
      </c>
      <c r="F52" s="37">
        <v>10</v>
      </c>
      <c r="G52" s="36">
        <v>1353.74</v>
      </c>
      <c r="H52" s="36">
        <f t="shared" si="1"/>
        <v>13537.4</v>
      </c>
    </row>
    <row r="53" spans="1:8">
      <c r="A53" s="35" t="s">
        <v>6</v>
      </c>
      <c r="B53" s="35" t="s">
        <v>59</v>
      </c>
      <c r="C53" s="35" t="s">
        <v>62</v>
      </c>
      <c r="D53" s="14" t="s">
        <v>63</v>
      </c>
      <c r="E53" s="14" t="s">
        <v>64</v>
      </c>
      <c r="F53" s="36">
        <v>12</v>
      </c>
      <c r="G53" s="36">
        <v>1107.8800000000001</v>
      </c>
      <c r="H53" s="36">
        <f t="shared" si="1"/>
        <v>13294.56</v>
      </c>
    </row>
    <row r="54" spans="1:8" ht="63.75">
      <c r="A54" s="35" t="s">
        <v>529</v>
      </c>
      <c r="B54" s="35" t="s">
        <v>69</v>
      </c>
      <c r="C54" s="35">
        <v>103373</v>
      </c>
      <c r="D54" s="15" t="s">
        <v>475</v>
      </c>
      <c r="E54" s="15" t="s">
        <v>90</v>
      </c>
      <c r="F54" s="71">
        <v>1256.46</v>
      </c>
      <c r="G54" s="36">
        <v>10.52</v>
      </c>
      <c r="H54" s="36">
        <f t="shared" si="1"/>
        <v>13217.95</v>
      </c>
    </row>
    <row r="55" spans="1:8" ht="25.5">
      <c r="A55" s="35" t="s">
        <v>594</v>
      </c>
      <c r="B55" s="35" t="s">
        <v>59</v>
      </c>
      <c r="C55" s="35" t="s">
        <v>574</v>
      </c>
      <c r="D55" s="15" t="s">
        <v>575</v>
      </c>
      <c r="E55" s="101" t="s">
        <v>418</v>
      </c>
      <c r="F55" s="37">
        <v>144.82</v>
      </c>
      <c r="G55" s="36">
        <v>88.94</v>
      </c>
      <c r="H55" s="36">
        <f t="shared" si="1"/>
        <v>12880.29</v>
      </c>
    </row>
    <row r="56" spans="1:8" ht="26.25">
      <c r="A56" s="39" t="s">
        <v>329</v>
      </c>
      <c r="B56" s="35" t="s">
        <v>59</v>
      </c>
      <c r="C56" s="35" t="s">
        <v>154</v>
      </c>
      <c r="D56" s="22" t="s">
        <v>155</v>
      </c>
      <c r="E56" s="14" t="s">
        <v>139</v>
      </c>
      <c r="F56" s="37">
        <v>7</v>
      </c>
      <c r="G56" s="36">
        <v>1802.14</v>
      </c>
      <c r="H56" s="36">
        <f t="shared" si="1"/>
        <v>12614.98</v>
      </c>
    </row>
    <row r="57" spans="1:8" ht="25.5">
      <c r="A57" s="35" t="s">
        <v>335</v>
      </c>
      <c r="B57" s="35" t="s">
        <v>59</v>
      </c>
      <c r="C57" s="35" t="s">
        <v>217</v>
      </c>
      <c r="D57" s="15" t="s">
        <v>218</v>
      </c>
      <c r="E57" s="14" t="s">
        <v>61</v>
      </c>
      <c r="F57" s="37">
        <v>107.94</v>
      </c>
      <c r="G57" s="36">
        <v>112.34</v>
      </c>
      <c r="H57" s="36">
        <f t="shared" si="1"/>
        <v>12125.97</v>
      </c>
    </row>
    <row r="58" spans="1:8" ht="38.25">
      <c r="A58" s="167" t="s">
        <v>203</v>
      </c>
      <c r="B58" s="152" t="s">
        <v>59</v>
      </c>
      <c r="C58" s="152" t="s">
        <v>257</v>
      </c>
      <c r="D58" s="154" t="s">
        <v>315</v>
      </c>
      <c r="E58" s="159" t="s">
        <v>90</v>
      </c>
      <c r="F58" s="156">
        <f>4902+15.1</f>
        <v>4917.1000000000004</v>
      </c>
      <c r="G58" s="157">
        <v>2.35</v>
      </c>
      <c r="H58" s="157">
        <f t="shared" si="1"/>
        <v>11555.18</v>
      </c>
    </row>
    <row r="59" spans="1:8" ht="25.5">
      <c r="A59" s="152" t="s">
        <v>340</v>
      </c>
      <c r="B59" s="152" t="s">
        <v>59</v>
      </c>
      <c r="C59" s="152" t="s">
        <v>305</v>
      </c>
      <c r="D59" s="163" t="s">
        <v>306</v>
      </c>
      <c r="E59" s="154" t="s">
        <v>79</v>
      </c>
      <c r="F59" s="156">
        <f>6.93+12.13</f>
        <v>19.060000000000002</v>
      </c>
      <c r="G59" s="164">
        <v>602.47</v>
      </c>
      <c r="H59" s="158">
        <f t="shared" si="1"/>
        <v>11483.07</v>
      </c>
    </row>
    <row r="60" spans="1:8" ht="26.25" customHeight="1">
      <c r="A60" s="35" t="s">
        <v>7</v>
      </c>
      <c r="B60" s="35" t="s">
        <v>59</v>
      </c>
      <c r="C60" s="35" t="s">
        <v>68</v>
      </c>
      <c r="D60" s="15" t="s">
        <v>67</v>
      </c>
      <c r="E60" s="14" t="s">
        <v>64</v>
      </c>
      <c r="F60" s="36">
        <v>12</v>
      </c>
      <c r="G60" s="36">
        <v>904.45</v>
      </c>
      <c r="H60" s="36">
        <f t="shared" si="1"/>
        <v>10853.4</v>
      </c>
    </row>
    <row r="61" spans="1:8" ht="25.5">
      <c r="A61" s="35" t="s">
        <v>345</v>
      </c>
      <c r="B61" s="35" t="s">
        <v>59</v>
      </c>
      <c r="C61" s="35" t="s">
        <v>230</v>
      </c>
      <c r="D61" s="21" t="s">
        <v>231</v>
      </c>
      <c r="E61" s="15" t="s">
        <v>61</v>
      </c>
      <c r="F61" s="31">
        <v>52</v>
      </c>
      <c r="G61" s="115">
        <v>207.51</v>
      </c>
      <c r="H61" s="36">
        <f t="shared" si="1"/>
        <v>10790.52</v>
      </c>
    </row>
    <row r="62" spans="1:8" ht="51.75">
      <c r="A62" s="35" t="s">
        <v>294</v>
      </c>
      <c r="B62" s="35" t="s">
        <v>59</v>
      </c>
      <c r="C62" s="35" t="s">
        <v>167</v>
      </c>
      <c r="D62" s="22" t="s">
        <v>166</v>
      </c>
      <c r="E62" s="14" t="s">
        <v>61</v>
      </c>
      <c r="F62" s="37">
        <v>6.05</v>
      </c>
      <c r="G62" s="36">
        <v>1744.62</v>
      </c>
      <c r="H62" s="36">
        <f t="shared" si="1"/>
        <v>10554.95</v>
      </c>
    </row>
    <row r="63" spans="1:8" ht="51.75">
      <c r="A63" s="39" t="s">
        <v>330</v>
      </c>
      <c r="B63" s="35" t="s">
        <v>59</v>
      </c>
      <c r="C63" s="35" t="s">
        <v>160</v>
      </c>
      <c r="D63" s="22" t="s">
        <v>161</v>
      </c>
      <c r="E63" s="14" t="s">
        <v>139</v>
      </c>
      <c r="F63" s="37">
        <v>7</v>
      </c>
      <c r="G63" s="36">
        <v>1425.24</v>
      </c>
      <c r="H63" s="36">
        <f t="shared" si="1"/>
        <v>9976.68</v>
      </c>
    </row>
    <row r="64" spans="1:8" ht="25.5">
      <c r="A64" s="35" t="s">
        <v>512</v>
      </c>
      <c r="B64" s="35" t="s">
        <v>59</v>
      </c>
      <c r="C64" s="35" t="s">
        <v>448</v>
      </c>
      <c r="D64" s="68" t="s">
        <v>449</v>
      </c>
      <c r="E64" s="39" t="s">
        <v>90</v>
      </c>
      <c r="F64" s="79">
        <v>7</v>
      </c>
      <c r="G64" s="121">
        <v>1365.26</v>
      </c>
      <c r="H64" s="36">
        <f t="shared" si="1"/>
        <v>9556.82</v>
      </c>
    </row>
    <row r="65" spans="1:8" ht="25.5">
      <c r="A65" s="35" t="s">
        <v>325</v>
      </c>
      <c r="B65" s="35" t="s">
        <v>59</v>
      </c>
      <c r="C65" s="35" t="s">
        <v>142</v>
      </c>
      <c r="D65" s="15" t="s">
        <v>143</v>
      </c>
      <c r="E65" s="48" t="s">
        <v>90</v>
      </c>
      <c r="F65" s="37">
        <v>126.95</v>
      </c>
      <c r="G65" s="36">
        <v>74.459999999999994</v>
      </c>
      <c r="H65" s="40">
        <f t="shared" si="1"/>
        <v>9452.69</v>
      </c>
    </row>
    <row r="66" spans="1:8" ht="15" customHeight="1">
      <c r="A66" s="35" t="s">
        <v>295</v>
      </c>
      <c r="B66" s="35" t="s">
        <v>59</v>
      </c>
      <c r="C66" s="35" t="s">
        <v>149</v>
      </c>
      <c r="D66" s="15" t="s">
        <v>150</v>
      </c>
      <c r="E66" s="14" t="s">
        <v>61</v>
      </c>
      <c r="F66" s="37">
        <v>68.400000000000006</v>
      </c>
      <c r="G66" s="36">
        <v>132.79</v>
      </c>
      <c r="H66" s="36">
        <f t="shared" ref="H66:H97" si="2">TRUNC(F66*G66,2)</f>
        <v>9082.83</v>
      </c>
    </row>
    <row r="67" spans="1:8" ht="64.5">
      <c r="A67" s="39" t="s">
        <v>204</v>
      </c>
      <c r="B67" s="35" t="s">
        <v>69</v>
      </c>
      <c r="C67" s="35">
        <v>97881</v>
      </c>
      <c r="D67" s="22" t="s">
        <v>312</v>
      </c>
      <c r="E67" s="14" t="s">
        <v>139</v>
      </c>
      <c r="F67" s="37">
        <v>63</v>
      </c>
      <c r="G67" s="36">
        <v>143.18</v>
      </c>
      <c r="H67" s="36">
        <f t="shared" si="2"/>
        <v>9020.34</v>
      </c>
    </row>
    <row r="68" spans="1:8" ht="25.5">
      <c r="A68" s="152" t="s">
        <v>182</v>
      </c>
      <c r="B68" s="152" t="s">
        <v>59</v>
      </c>
      <c r="C68" s="153" t="s">
        <v>132</v>
      </c>
      <c r="D68" s="154" t="s">
        <v>133</v>
      </c>
      <c r="E68" s="155" t="s">
        <v>79</v>
      </c>
      <c r="F68" s="156">
        <f>56.22+53.47+30.6</f>
        <v>140.29</v>
      </c>
      <c r="G68" s="157">
        <v>64.290000000000006</v>
      </c>
      <c r="H68" s="158">
        <f t="shared" si="2"/>
        <v>9019.24</v>
      </c>
    </row>
    <row r="69" spans="1:8">
      <c r="A69" s="35" t="s">
        <v>3</v>
      </c>
      <c r="B69" s="35" t="s">
        <v>59</v>
      </c>
      <c r="C69" s="35" t="s">
        <v>60</v>
      </c>
      <c r="D69" s="14" t="s">
        <v>171</v>
      </c>
      <c r="E69" s="14" t="s">
        <v>61</v>
      </c>
      <c r="F69" s="36">
        <v>8</v>
      </c>
      <c r="G69" s="36">
        <v>942.3</v>
      </c>
      <c r="H69" s="36">
        <f t="shared" si="2"/>
        <v>7538.4</v>
      </c>
    </row>
    <row r="70" spans="1:8" ht="25.5">
      <c r="A70" s="35" t="s">
        <v>532</v>
      </c>
      <c r="B70" s="35" t="s">
        <v>59</v>
      </c>
      <c r="C70" s="35" t="s">
        <v>484</v>
      </c>
      <c r="D70" s="15" t="s">
        <v>485</v>
      </c>
      <c r="E70" s="15" t="s">
        <v>445</v>
      </c>
      <c r="F70" s="79">
        <v>6.72</v>
      </c>
      <c r="G70" s="36">
        <v>1052.44</v>
      </c>
      <c r="H70" s="36">
        <f t="shared" si="2"/>
        <v>7072.39</v>
      </c>
    </row>
    <row r="71" spans="1:8" ht="25.5">
      <c r="A71" s="35" t="s">
        <v>597</v>
      </c>
      <c r="B71" s="35" t="s">
        <v>69</v>
      </c>
      <c r="C71" s="35">
        <v>98509</v>
      </c>
      <c r="D71" s="15" t="s">
        <v>581</v>
      </c>
      <c r="E71" s="101" t="s">
        <v>580</v>
      </c>
      <c r="F71" s="37">
        <v>154</v>
      </c>
      <c r="G71" s="36">
        <v>45.11</v>
      </c>
      <c r="H71" s="36">
        <f t="shared" si="2"/>
        <v>6946.94</v>
      </c>
    </row>
    <row r="72" spans="1:8" ht="38.25">
      <c r="A72" s="35" t="s">
        <v>290</v>
      </c>
      <c r="B72" s="35" t="s">
        <v>59</v>
      </c>
      <c r="C72" s="35" t="s">
        <v>375</v>
      </c>
      <c r="D72" s="21" t="s">
        <v>376</v>
      </c>
      <c r="E72" s="14" t="s">
        <v>61</v>
      </c>
      <c r="F72" s="37">
        <v>29.83</v>
      </c>
      <c r="G72" s="36">
        <v>228</v>
      </c>
      <c r="H72" s="36">
        <f t="shared" si="2"/>
        <v>6801.24</v>
      </c>
    </row>
    <row r="73" spans="1:8" ht="25.5">
      <c r="A73" s="152" t="s">
        <v>498</v>
      </c>
      <c r="B73" s="70" t="s">
        <v>612</v>
      </c>
      <c r="C73" s="152" t="s">
        <v>428</v>
      </c>
      <c r="D73" s="195" t="s">
        <v>429</v>
      </c>
      <c r="E73" s="70" t="s">
        <v>420</v>
      </c>
      <c r="F73" s="162">
        <f>10.21+0.59</f>
        <v>10.8</v>
      </c>
      <c r="G73" s="165">
        <v>553.96</v>
      </c>
      <c r="H73" s="157">
        <f t="shared" si="2"/>
        <v>5982.76</v>
      </c>
    </row>
    <row r="74" spans="1:8" ht="25.5">
      <c r="A74" s="35" t="s">
        <v>599</v>
      </c>
      <c r="B74" s="35" t="s">
        <v>59</v>
      </c>
      <c r="C74" s="35" t="s">
        <v>278</v>
      </c>
      <c r="D74" s="15" t="s">
        <v>296</v>
      </c>
      <c r="E74" s="101" t="s">
        <v>418</v>
      </c>
      <c r="F74" s="37">
        <v>256.16000000000003</v>
      </c>
      <c r="G74" s="36">
        <v>23.02</v>
      </c>
      <c r="H74" s="36">
        <f t="shared" si="2"/>
        <v>5896.8</v>
      </c>
    </row>
    <row r="75" spans="1:8" ht="25.5">
      <c r="A75" s="35" t="s">
        <v>356</v>
      </c>
      <c r="B75" s="35" t="s">
        <v>59</v>
      </c>
      <c r="C75" s="35" t="s">
        <v>240</v>
      </c>
      <c r="D75" s="21" t="s">
        <v>307</v>
      </c>
      <c r="E75" s="15" t="s">
        <v>61</v>
      </c>
      <c r="F75" s="15">
        <v>169.98</v>
      </c>
      <c r="G75" s="115">
        <v>33.58</v>
      </c>
      <c r="H75" s="36">
        <f t="shared" si="2"/>
        <v>5707.92</v>
      </c>
    </row>
    <row r="76" spans="1:8">
      <c r="A76" s="39" t="s">
        <v>180</v>
      </c>
      <c r="B76" s="35" t="s">
        <v>59</v>
      </c>
      <c r="C76" s="39" t="s">
        <v>130</v>
      </c>
      <c r="D76" s="15" t="s">
        <v>131</v>
      </c>
      <c r="E76" s="8" t="s">
        <v>61</v>
      </c>
      <c r="F76" s="37">
        <v>14.8</v>
      </c>
      <c r="G76" s="36">
        <v>365.64</v>
      </c>
      <c r="H76" s="40">
        <f t="shared" si="2"/>
        <v>5411.47</v>
      </c>
    </row>
    <row r="77" spans="1:8" ht="25.5">
      <c r="A77" s="35" t="s">
        <v>590</v>
      </c>
      <c r="B77" s="35" t="s">
        <v>59</v>
      </c>
      <c r="C77" s="35" t="s">
        <v>566</v>
      </c>
      <c r="D77" s="15" t="s">
        <v>570</v>
      </c>
      <c r="E77" s="15" t="s">
        <v>422</v>
      </c>
      <c r="F77" s="37">
        <v>104</v>
      </c>
      <c r="G77" s="36">
        <v>51.11</v>
      </c>
      <c r="H77" s="36">
        <f t="shared" si="2"/>
        <v>5315.44</v>
      </c>
    </row>
    <row r="78" spans="1:8" ht="25.5">
      <c r="A78" s="35" t="s">
        <v>493</v>
      </c>
      <c r="B78" s="70" t="s">
        <v>432</v>
      </c>
      <c r="C78" s="67" t="s">
        <v>456</v>
      </c>
      <c r="D78" s="68" t="s">
        <v>457</v>
      </c>
      <c r="E78" s="67" t="s">
        <v>420</v>
      </c>
      <c r="F78" s="79">
        <v>28.8</v>
      </c>
      <c r="G78" s="36">
        <v>180.76</v>
      </c>
      <c r="H78" s="36">
        <f t="shared" si="2"/>
        <v>5205.88</v>
      </c>
    </row>
    <row r="79" spans="1:8" ht="36.75" customHeight="1">
      <c r="A79" s="35" t="s">
        <v>66</v>
      </c>
      <c r="B79" s="35" t="s">
        <v>72</v>
      </c>
      <c r="C79" s="35">
        <v>5213840</v>
      </c>
      <c r="D79" s="15" t="s">
        <v>73</v>
      </c>
      <c r="E79" s="14" t="s">
        <v>61</v>
      </c>
      <c r="F79" s="36">
        <v>142</v>
      </c>
      <c r="G79" s="107">
        <v>33.31</v>
      </c>
      <c r="H79" s="36">
        <f t="shared" si="2"/>
        <v>4730.0200000000004</v>
      </c>
    </row>
    <row r="80" spans="1:8">
      <c r="A80" s="35" t="s">
        <v>65</v>
      </c>
      <c r="B80" s="35" t="s">
        <v>69</v>
      </c>
      <c r="C80" s="35">
        <v>98459</v>
      </c>
      <c r="D80" s="14" t="s">
        <v>70</v>
      </c>
      <c r="E80" s="14" t="s">
        <v>61</v>
      </c>
      <c r="F80" s="36">
        <v>51.13</v>
      </c>
      <c r="G80" s="107">
        <v>89.54</v>
      </c>
      <c r="H80" s="36">
        <f t="shared" si="2"/>
        <v>4578.18</v>
      </c>
    </row>
    <row r="81" spans="1:8" ht="38.25">
      <c r="A81" s="35" t="s">
        <v>533</v>
      </c>
      <c r="B81" s="35" t="s">
        <v>59</v>
      </c>
      <c r="C81" s="35" t="s">
        <v>481</v>
      </c>
      <c r="D81" s="15" t="s">
        <v>486</v>
      </c>
      <c r="E81" s="15" t="s">
        <v>445</v>
      </c>
      <c r="F81" s="79">
        <v>3.36</v>
      </c>
      <c r="G81" s="36">
        <v>1359.86</v>
      </c>
      <c r="H81" s="36">
        <f t="shared" si="2"/>
        <v>4569.12</v>
      </c>
    </row>
    <row r="82" spans="1:8" ht="25.5">
      <c r="A82" s="35" t="s">
        <v>588</v>
      </c>
      <c r="B82" s="35" t="s">
        <v>59</v>
      </c>
      <c r="C82" s="35" t="s">
        <v>562</v>
      </c>
      <c r="D82" s="15" t="s">
        <v>564</v>
      </c>
      <c r="E82" s="15" t="s">
        <v>422</v>
      </c>
      <c r="F82" s="37">
        <v>104</v>
      </c>
      <c r="G82" s="36">
        <v>40.75</v>
      </c>
      <c r="H82" s="36">
        <f t="shared" si="2"/>
        <v>4238</v>
      </c>
    </row>
    <row r="83" spans="1:8" ht="25.5">
      <c r="A83" s="35" t="s">
        <v>96</v>
      </c>
      <c r="B83" s="35" t="s">
        <v>59</v>
      </c>
      <c r="C83" s="35" t="s">
        <v>91</v>
      </c>
      <c r="D83" s="15" t="s">
        <v>92</v>
      </c>
      <c r="E83" s="14" t="s">
        <v>79</v>
      </c>
      <c r="F83" s="37">
        <v>204.28</v>
      </c>
      <c r="G83" s="36">
        <v>19.989999999999998</v>
      </c>
      <c r="H83" s="36">
        <f t="shared" si="2"/>
        <v>4083.55</v>
      </c>
    </row>
    <row r="84" spans="1:8" ht="51">
      <c r="A84" s="61" t="s">
        <v>212</v>
      </c>
      <c r="B84" s="35" t="s">
        <v>59</v>
      </c>
      <c r="C84" s="41" t="s">
        <v>274</v>
      </c>
      <c r="D84" s="72" t="s">
        <v>275</v>
      </c>
      <c r="E84" s="15" t="s">
        <v>61</v>
      </c>
      <c r="F84" s="31">
        <v>4</v>
      </c>
      <c r="G84" s="115">
        <v>999.09</v>
      </c>
      <c r="H84" s="150">
        <f t="shared" si="2"/>
        <v>3996.36</v>
      </c>
    </row>
    <row r="85" spans="1:8" ht="63.75">
      <c r="A85" s="61" t="s">
        <v>357</v>
      </c>
      <c r="B85" s="35" t="s">
        <v>59</v>
      </c>
      <c r="C85" s="35" t="s">
        <v>241</v>
      </c>
      <c r="D85" s="21" t="s">
        <v>242</v>
      </c>
      <c r="E85" s="15" t="s">
        <v>61</v>
      </c>
      <c r="F85" s="15">
        <v>20.350000000000001</v>
      </c>
      <c r="G85" s="115">
        <v>195.27</v>
      </c>
      <c r="H85" s="62">
        <f t="shared" si="2"/>
        <v>3973.74</v>
      </c>
    </row>
    <row r="86" spans="1:8" ht="25.5">
      <c r="A86" s="61" t="s">
        <v>215</v>
      </c>
      <c r="B86" s="35" t="s">
        <v>59</v>
      </c>
      <c r="C86" s="35" t="s">
        <v>308</v>
      </c>
      <c r="D86" s="15" t="s">
        <v>309</v>
      </c>
      <c r="E86" s="14" t="s">
        <v>61</v>
      </c>
      <c r="F86" s="37">
        <v>3.8</v>
      </c>
      <c r="G86" s="36">
        <v>1034.46</v>
      </c>
      <c r="H86" s="150">
        <f t="shared" si="2"/>
        <v>3930.94</v>
      </c>
    </row>
    <row r="87" spans="1:8" ht="51">
      <c r="A87" s="61" t="s">
        <v>352</v>
      </c>
      <c r="B87" s="35" t="s">
        <v>59</v>
      </c>
      <c r="C87" s="35" t="s">
        <v>235</v>
      </c>
      <c r="D87" s="21" t="s">
        <v>236</v>
      </c>
      <c r="E87" s="15" t="s">
        <v>61</v>
      </c>
      <c r="F87" s="15">
        <v>5.12</v>
      </c>
      <c r="G87" s="115">
        <v>763.28</v>
      </c>
      <c r="H87" s="62">
        <f t="shared" si="2"/>
        <v>3907.99</v>
      </c>
    </row>
    <row r="88" spans="1:8" ht="38.25">
      <c r="A88" s="61" t="s">
        <v>211</v>
      </c>
      <c r="B88" s="35" t="s">
        <v>59</v>
      </c>
      <c r="C88" s="41" t="s">
        <v>272</v>
      </c>
      <c r="D88" s="21" t="s">
        <v>273</v>
      </c>
      <c r="E88" s="15" t="s">
        <v>90</v>
      </c>
      <c r="F88" s="31">
        <v>4</v>
      </c>
      <c r="G88" s="115">
        <v>953.5</v>
      </c>
      <c r="H88" s="150">
        <f t="shared" si="2"/>
        <v>3814</v>
      </c>
    </row>
    <row r="89" spans="1:8" ht="25.5">
      <c r="A89" s="61" t="s">
        <v>172</v>
      </c>
      <c r="B89" s="35" t="s">
        <v>59</v>
      </c>
      <c r="C89" s="35" t="s">
        <v>135</v>
      </c>
      <c r="D89" s="15" t="s">
        <v>136</v>
      </c>
      <c r="E89" s="48" t="s">
        <v>139</v>
      </c>
      <c r="F89" s="37">
        <v>1</v>
      </c>
      <c r="G89" s="36">
        <v>3564.33</v>
      </c>
      <c r="H89" s="149">
        <f t="shared" si="2"/>
        <v>3564.33</v>
      </c>
    </row>
    <row r="90" spans="1:8" ht="38.25">
      <c r="A90" s="169" t="s">
        <v>502</v>
      </c>
      <c r="B90" s="70" t="s">
        <v>612</v>
      </c>
      <c r="C90" s="152" t="s">
        <v>430</v>
      </c>
      <c r="D90" s="161" t="s">
        <v>431</v>
      </c>
      <c r="E90" s="152" t="s">
        <v>418</v>
      </c>
      <c r="F90" s="162">
        <f>14.12+4.9</f>
        <v>19.02</v>
      </c>
      <c r="G90" s="165">
        <v>162.47</v>
      </c>
      <c r="H90" s="170">
        <f t="shared" si="2"/>
        <v>3090.17</v>
      </c>
    </row>
    <row r="91" spans="1:8" ht="90">
      <c r="A91" s="61" t="s">
        <v>609</v>
      </c>
      <c r="B91" s="35" t="s">
        <v>59</v>
      </c>
      <c r="C91" s="35" t="s">
        <v>584</v>
      </c>
      <c r="D91" s="148" t="s">
        <v>585</v>
      </c>
      <c r="E91" s="101" t="s">
        <v>420</v>
      </c>
      <c r="F91" s="37">
        <v>25</v>
      </c>
      <c r="G91" s="36">
        <v>119.86</v>
      </c>
      <c r="H91" s="62">
        <f t="shared" si="2"/>
        <v>2996.5</v>
      </c>
    </row>
    <row r="92" spans="1:8" ht="38.25">
      <c r="A92" s="61" t="s">
        <v>349</v>
      </c>
      <c r="B92" s="35" t="s">
        <v>59</v>
      </c>
      <c r="C92" s="35" t="s">
        <v>377</v>
      </c>
      <c r="D92" s="21" t="s">
        <v>378</v>
      </c>
      <c r="E92" s="15" t="s">
        <v>61</v>
      </c>
      <c r="F92" s="31">
        <v>52</v>
      </c>
      <c r="G92" s="115">
        <v>54.8</v>
      </c>
      <c r="H92" s="62">
        <f t="shared" si="2"/>
        <v>2849.6</v>
      </c>
    </row>
    <row r="93" spans="1:8" ht="25.5">
      <c r="A93" s="61" t="s">
        <v>535</v>
      </c>
      <c r="B93" s="35" t="s">
        <v>59</v>
      </c>
      <c r="C93" s="35" t="s">
        <v>482</v>
      </c>
      <c r="D93" s="15" t="s">
        <v>483</v>
      </c>
      <c r="E93" s="15" t="s">
        <v>445</v>
      </c>
      <c r="F93" s="79">
        <v>6.05</v>
      </c>
      <c r="G93" s="36">
        <v>455.5</v>
      </c>
      <c r="H93" s="62">
        <f t="shared" si="2"/>
        <v>2755.77</v>
      </c>
    </row>
    <row r="94" spans="1:8" ht="25.5">
      <c r="A94" s="169" t="s">
        <v>491</v>
      </c>
      <c r="B94" s="70" t="s">
        <v>612</v>
      </c>
      <c r="C94" s="160" t="s">
        <v>453</v>
      </c>
      <c r="D94" s="161" t="s">
        <v>223</v>
      </c>
      <c r="E94" s="160" t="s">
        <v>418</v>
      </c>
      <c r="F94" s="162">
        <f>19.2+5.48</f>
        <v>24.68</v>
      </c>
      <c r="G94" s="157">
        <v>103.78</v>
      </c>
      <c r="H94" s="170">
        <f t="shared" si="2"/>
        <v>2561.29</v>
      </c>
    </row>
    <row r="95" spans="1:8" ht="38.25">
      <c r="A95" s="61" t="s">
        <v>327</v>
      </c>
      <c r="B95" s="35" t="s">
        <v>59</v>
      </c>
      <c r="C95" s="35" t="s">
        <v>86</v>
      </c>
      <c r="D95" s="15" t="s">
        <v>87</v>
      </c>
      <c r="E95" s="14" t="s">
        <v>79</v>
      </c>
      <c r="F95" s="37">
        <v>125.71</v>
      </c>
      <c r="G95" s="122">
        <v>18.920000000000002</v>
      </c>
      <c r="H95" s="62">
        <f t="shared" si="2"/>
        <v>2378.4299999999998</v>
      </c>
    </row>
    <row r="96" spans="1:8" ht="38.25">
      <c r="A96" s="61" t="s">
        <v>503</v>
      </c>
      <c r="B96" s="35" t="s">
        <v>59</v>
      </c>
      <c r="C96" s="35" t="s">
        <v>437</v>
      </c>
      <c r="D96" s="68" t="s">
        <v>438</v>
      </c>
      <c r="E96" s="48" t="s">
        <v>445</v>
      </c>
      <c r="F96" s="80">
        <v>10.67</v>
      </c>
      <c r="G96" s="121">
        <v>218.38</v>
      </c>
      <c r="H96" s="62">
        <f t="shared" si="2"/>
        <v>2330.11</v>
      </c>
    </row>
    <row r="97" spans="1:8">
      <c r="A97" s="144" t="s">
        <v>373</v>
      </c>
      <c r="B97" s="128" t="s">
        <v>59</v>
      </c>
      <c r="C97" s="129" t="s">
        <v>374</v>
      </c>
      <c r="D97" s="130" t="s">
        <v>382</v>
      </c>
      <c r="E97" s="131" t="s">
        <v>139</v>
      </c>
      <c r="F97" s="132">
        <v>5</v>
      </c>
      <c r="G97" s="133">
        <v>448.58</v>
      </c>
      <c r="H97" s="151">
        <f t="shared" si="2"/>
        <v>2242.9</v>
      </c>
    </row>
    <row r="98" spans="1:8" ht="64.5">
      <c r="A98" s="142" t="s">
        <v>333</v>
      </c>
      <c r="B98" s="35" t="s">
        <v>69</v>
      </c>
      <c r="C98" s="35">
        <v>101510</v>
      </c>
      <c r="D98" s="22" t="s">
        <v>168</v>
      </c>
      <c r="E98" s="14" t="s">
        <v>139</v>
      </c>
      <c r="F98" s="37">
        <v>1</v>
      </c>
      <c r="G98" s="36">
        <v>2144.3200000000002</v>
      </c>
      <c r="H98" s="84">
        <f t="shared" ref="H98:H129" si="3">TRUNC(F98*G98,2)</f>
        <v>2144.3200000000002</v>
      </c>
    </row>
    <row r="99" spans="1:8">
      <c r="A99" s="61" t="s">
        <v>534</v>
      </c>
      <c r="B99" s="35" t="s">
        <v>59</v>
      </c>
      <c r="C99" s="145" t="s">
        <v>536</v>
      </c>
      <c r="D99" s="15" t="s">
        <v>537</v>
      </c>
      <c r="E99" s="15" t="s">
        <v>418</v>
      </c>
      <c r="F99" s="79">
        <v>1.68</v>
      </c>
      <c r="G99" s="36">
        <v>1051.0899999999999</v>
      </c>
      <c r="H99" s="84">
        <f t="shared" si="3"/>
        <v>1765.83</v>
      </c>
    </row>
    <row r="100" spans="1:8">
      <c r="A100" s="171" t="s">
        <v>216</v>
      </c>
      <c r="B100" s="167" t="s">
        <v>59</v>
      </c>
      <c r="C100" s="167" t="s">
        <v>279</v>
      </c>
      <c r="D100" s="168" t="s">
        <v>280</v>
      </c>
      <c r="E100" s="168" t="s">
        <v>61</v>
      </c>
      <c r="F100" s="175">
        <f>60.9+50</f>
        <v>110.9</v>
      </c>
      <c r="G100" s="158">
        <v>15</v>
      </c>
      <c r="H100" s="191">
        <f t="shared" si="3"/>
        <v>1663.5</v>
      </c>
    </row>
    <row r="101" spans="1:8" ht="25.5">
      <c r="A101" s="142" t="s">
        <v>360</v>
      </c>
      <c r="B101" s="35" t="s">
        <v>59</v>
      </c>
      <c r="C101" s="35" t="s">
        <v>247</v>
      </c>
      <c r="D101" s="21" t="s">
        <v>248</v>
      </c>
      <c r="E101" s="15" t="s">
        <v>61</v>
      </c>
      <c r="F101" s="15">
        <v>60.69</v>
      </c>
      <c r="G101" s="115">
        <v>26.96</v>
      </c>
      <c r="H101" s="84">
        <f t="shared" si="3"/>
        <v>1636.2</v>
      </c>
    </row>
    <row r="102" spans="1:8" ht="51">
      <c r="A102" s="61" t="s">
        <v>546</v>
      </c>
      <c r="B102" s="35" t="s">
        <v>59</v>
      </c>
      <c r="C102" s="41" t="s">
        <v>540</v>
      </c>
      <c r="D102" s="21" t="s">
        <v>541</v>
      </c>
      <c r="E102" s="14" t="s">
        <v>139</v>
      </c>
      <c r="F102" s="71">
        <v>1</v>
      </c>
      <c r="G102" s="36">
        <v>1509.02</v>
      </c>
      <c r="H102" s="84">
        <f t="shared" si="3"/>
        <v>1509.02</v>
      </c>
    </row>
    <row r="103" spans="1:8" ht="25.5">
      <c r="A103" s="61" t="s">
        <v>527</v>
      </c>
      <c r="B103" s="35" t="s">
        <v>59</v>
      </c>
      <c r="C103" s="35" t="s">
        <v>473</v>
      </c>
      <c r="D103" s="15" t="s">
        <v>474</v>
      </c>
      <c r="E103" s="14" t="s">
        <v>139</v>
      </c>
      <c r="F103" s="71">
        <v>1</v>
      </c>
      <c r="G103" s="36">
        <v>1442.04</v>
      </c>
      <c r="H103" s="84">
        <f t="shared" si="3"/>
        <v>1442.04</v>
      </c>
    </row>
    <row r="104" spans="1:8" ht="51">
      <c r="A104" s="61" t="s">
        <v>514</v>
      </c>
      <c r="B104" s="35" t="s">
        <v>59</v>
      </c>
      <c r="C104" s="35" t="s">
        <v>444</v>
      </c>
      <c r="D104" s="15" t="s">
        <v>443</v>
      </c>
      <c r="E104" s="86" t="s">
        <v>445</v>
      </c>
      <c r="F104" s="79">
        <v>1.26</v>
      </c>
      <c r="G104" s="36">
        <v>1092.08</v>
      </c>
      <c r="H104" s="62">
        <f t="shared" si="3"/>
        <v>1376.02</v>
      </c>
    </row>
    <row r="105" spans="1:8">
      <c r="A105" s="61" t="s">
        <v>490</v>
      </c>
      <c r="B105" s="70" t="s">
        <v>432</v>
      </c>
      <c r="C105" s="67" t="s">
        <v>451</v>
      </c>
      <c r="D105" s="68" t="s">
        <v>452</v>
      </c>
      <c r="E105" s="67" t="s">
        <v>420</v>
      </c>
      <c r="F105" s="79">
        <v>1.8</v>
      </c>
      <c r="G105" s="36">
        <v>748.28</v>
      </c>
      <c r="H105" s="62">
        <f t="shared" si="3"/>
        <v>1346.9</v>
      </c>
    </row>
    <row r="106" spans="1:8">
      <c r="A106" s="171" t="s">
        <v>353</v>
      </c>
      <c r="B106" s="152" t="s">
        <v>59</v>
      </c>
      <c r="C106" s="152" t="s">
        <v>238</v>
      </c>
      <c r="D106" s="163" t="s">
        <v>239</v>
      </c>
      <c r="E106" s="154" t="s">
        <v>61</v>
      </c>
      <c r="F106" s="154">
        <f>169.98+9.94</f>
        <v>179.92</v>
      </c>
      <c r="G106" s="164">
        <v>7.29</v>
      </c>
      <c r="H106" s="170">
        <f t="shared" si="3"/>
        <v>1311.61</v>
      </c>
    </row>
    <row r="107" spans="1:8" ht="39">
      <c r="A107" s="142" t="s">
        <v>334</v>
      </c>
      <c r="B107" s="35" t="s">
        <v>69</v>
      </c>
      <c r="C107" s="35">
        <v>41197</v>
      </c>
      <c r="D107" s="22" t="s">
        <v>169</v>
      </c>
      <c r="E107" s="14" t="s">
        <v>139</v>
      </c>
      <c r="F107" s="37">
        <v>1</v>
      </c>
      <c r="G107" s="36">
        <v>1190.8900000000001</v>
      </c>
      <c r="H107" s="62">
        <f t="shared" si="3"/>
        <v>1190.8900000000001</v>
      </c>
    </row>
    <row r="108" spans="1:8" ht="38.25">
      <c r="A108" s="169" t="s">
        <v>495</v>
      </c>
      <c r="B108" s="70" t="s">
        <v>612</v>
      </c>
      <c r="C108" s="160" t="s">
        <v>227</v>
      </c>
      <c r="D108" s="161" t="s">
        <v>228</v>
      </c>
      <c r="E108" s="160" t="s">
        <v>418</v>
      </c>
      <c r="F108" s="162">
        <v>55.2</v>
      </c>
      <c r="G108" s="157">
        <v>20.239999999999998</v>
      </c>
      <c r="H108" s="170">
        <f t="shared" si="3"/>
        <v>1117.24</v>
      </c>
    </row>
    <row r="109" spans="1:8" ht="25.5">
      <c r="A109" s="61" t="s">
        <v>501</v>
      </c>
      <c r="B109" s="70" t="s">
        <v>432</v>
      </c>
      <c r="C109" s="35" t="s">
        <v>426</v>
      </c>
      <c r="D109" s="68" t="s">
        <v>427</v>
      </c>
      <c r="E109" s="69" t="s">
        <v>425</v>
      </c>
      <c r="F109" s="80">
        <v>101.89</v>
      </c>
      <c r="G109" s="121">
        <v>10.61</v>
      </c>
      <c r="H109" s="62">
        <f t="shared" si="3"/>
        <v>1081.05</v>
      </c>
    </row>
    <row r="110" spans="1:8" ht="25.5">
      <c r="A110" s="61" t="s">
        <v>531</v>
      </c>
      <c r="B110" s="35" t="s">
        <v>59</v>
      </c>
      <c r="C110" s="35" t="s">
        <v>479</v>
      </c>
      <c r="D110" s="15" t="s">
        <v>480</v>
      </c>
      <c r="E110" s="14" t="s">
        <v>139</v>
      </c>
      <c r="F110" s="71">
        <v>2</v>
      </c>
      <c r="G110" s="36">
        <v>538.30999999999995</v>
      </c>
      <c r="H110" s="62">
        <f t="shared" si="3"/>
        <v>1076.6199999999999</v>
      </c>
    </row>
    <row r="111" spans="1:8" ht="25.5">
      <c r="A111" s="153" t="s">
        <v>363</v>
      </c>
      <c r="B111" s="153" t="s">
        <v>59</v>
      </c>
      <c r="C111" s="153" t="s">
        <v>256</v>
      </c>
      <c r="D111" s="163" t="s">
        <v>255</v>
      </c>
      <c r="E111" s="154" t="s">
        <v>252</v>
      </c>
      <c r="F111" s="166">
        <f>4+3</f>
        <v>7</v>
      </c>
      <c r="G111" s="164">
        <v>139.87</v>
      </c>
      <c r="H111" s="170">
        <f t="shared" si="3"/>
        <v>979.09</v>
      </c>
    </row>
    <row r="112" spans="1:8" ht="25.5">
      <c r="A112" s="35" t="s">
        <v>326</v>
      </c>
      <c r="B112" s="35" t="s">
        <v>59</v>
      </c>
      <c r="C112" s="35" t="s">
        <v>144</v>
      </c>
      <c r="D112" s="15" t="s">
        <v>145</v>
      </c>
      <c r="E112" s="48" t="s">
        <v>79</v>
      </c>
      <c r="F112" s="37">
        <v>134.57</v>
      </c>
      <c r="G112" s="36">
        <v>7.2</v>
      </c>
      <c r="H112" s="149">
        <f t="shared" si="3"/>
        <v>968.9</v>
      </c>
    </row>
    <row r="113" spans="1:8">
      <c r="A113" s="134" t="s">
        <v>384</v>
      </c>
      <c r="B113" s="128" t="s">
        <v>59</v>
      </c>
      <c r="C113" s="129" t="s">
        <v>381</v>
      </c>
      <c r="D113" s="130" t="s">
        <v>383</v>
      </c>
      <c r="E113" s="131" t="s">
        <v>139</v>
      </c>
      <c r="F113" s="132">
        <v>2</v>
      </c>
      <c r="G113" s="133">
        <v>482.87</v>
      </c>
      <c r="H113" s="151">
        <f t="shared" si="3"/>
        <v>965.74</v>
      </c>
    </row>
    <row r="114" spans="1:8" ht="25.5">
      <c r="A114" s="35" t="s">
        <v>551</v>
      </c>
      <c r="B114" s="35" t="s">
        <v>59</v>
      </c>
      <c r="C114" s="35" t="s">
        <v>487</v>
      </c>
      <c r="D114" s="15" t="s">
        <v>488</v>
      </c>
      <c r="E114" s="15" t="s">
        <v>418</v>
      </c>
      <c r="F114" s="79">
        <v>23.35</v>
      </c>
      <c r="G114" s="36">
        <v>40.630000000000003</v>
      </c>
      <c r="H114" s="62">
        <f t="shared" si="3"/>
        <v>948.71</v>
      </c>
    </row>
    <row r="115" spans="1:8" ht="38.25">
      <c r="A115" s="152" t="s">
        <v>343</v>
      </c>
      <c r="B115" s="152" t="s">
        <v>59</v>
      </c>
      <c r="C115" s="183" t="s">
        <v>227</v>
      </c>
      <c r="D115" s="189" t="s">
        <v>228</v>
      </c>
      <c r="E115" s="154" t="s">
        <v>61</v>
      </c>
      <c r="F115" s="156">
        <v>46.2</v>
      </c>
      <c r="G115" s="157">
        <v>20.239999999999998</v>
      </c>
      <c r="H115" s="174">
        <f t="shared" si="3"/>
        <v>935.08</v>
      </c>
    </row>
    <row r="116" spans="1:8">
      <c r="A116" s="35" t="s">
        <v>589</v>
      </c>
      <c r="B116" s="35" t="s">
        <v>59</v>
      </c>
      <c r="C116" s="35" t="s">
        <v>565</v>
      </c>
      <c r="D116" s="15" t="s">
        <v>569</v>
      </c>
      <c r="E116" s="15" t="s">
        <v>252</v>
      </c>
      <c r="F116" s="37">
        <v>4</v>
      </c>
      <c r="G116" s="36">
        <v>201.3</v>
      </c>
      <c r="H116" s="62">
        <f t="shared" si="3"/>
        <v>805.2</v>
      </c>
    </row>
    <row r="117" spans="1:8">
      <c r="A117" s="35" t="s">
        <v>505</v>
      </c>
      <c r="B117" s="70" t="s">
        <v>432</v>
      </c>
      <c r="C117" s="39" t="s">
        <v>439</v>
      </c>
      <c r="D117" s="8" t="s">
        <v>440</v>
      </c>
      <c r="E117" s="35" t="s">
        <v>441</v>
      </c>
      <c r="F117" s="79">
        <v>70.33</v>
      </c>
      <c r="G117" s="40">
        <v>10.65</v>
      </c>
      <c r="H117" s="62">
        <f t="shared" si="3"/>
        <v>749.01</v>
      </c>
    </row>
    <row r="118" spans="1:8" ht="63.75">
      <c r="A118" s="35" t="s">
        <v>358</v>
      </c>
      <c r="B118" s="35" t="s">
        <v>59</v>
      </c>
      <c r="C118" s="35" t="s">
        <v>243</v>
      </c>
      <c r="D118" s="21" t="s">
        <v>244</v>
      </c>
      <c r="E118" s="15" t="s">
        <v>90</v>
      </c>
      <c r="F118" s="15">
        <v>18.28</v>
      </c>
      <c r="G118" s="115">
        <v>39.159999999999997</v>
      </c>
      <c r="H118" s="62">
        <f t="shared" si="3"/>
        <v>715.84</v>
      </c>
    </row>
    <row r="119" spans="1:8" ht="25.5">
      <c r="A119" s="35" t="s">
        <v>595</v>
      </c>
      <c r="B119" s="35" t="s">
        <v>59</v>
      </c>
      <c r="C119" s="35" t="s">
        <v>576</v>
      </c>
      <c r="D119" s="15" t="s">
        <v>577</v>
      </c>
      <c r="E119" s="101" t="s">
        <v>418</v>
      </c>
      <c r="F119" s="37">
        <v>12</v>
      </c>
      <c r="G119" s="36">
        <v>59.22</v>
      </c>
      <c r="H119" s="62">
        <f t="shared" si="3"/>
        <v>710.64</v>
      </c>
    </row>
    <row r="120" spans="1:8" ht="76.5" customHeight="1">
      <c r="A120" s="35" t="s">
        <v>518</v>
      </c>
      <c r="B120" s="35" t="s">
        <v>59</v>
      </c>
      <c r="C120" s="35" t="s">
        <v>463</v>
      </c>
      <c r="D120" s="15" t="s">
        <v>464</v>
      </c>
      <c r="E120" s="15" t="s">
        <v>252</v>
      </c>
      <c r="F120" s="71">
        <v>1</v>
      </c>
      <c r="G120" s="36">
        <v>700.64</v>
      </c>
      <c r="H120" s="62">
        <f t="shared" si="3"/>
        <v>700.64</v>
      </c>
    </row>
    <row r="121" spans="1:8">
      <c r="A121" s="35" t="s">
        <v>292</v>
      </c>
      <c r="B121" s="35" t="s">
        <v>59</v>
      </c>
      <c r="C121" s="35" t="s">
        <v>147</v>
      </c>
      <c r="D121" s="8" t="s">
        <v>148</v>
      </c>
      <c r="E121" s="14" t="s">
        <v>139</v>
      </c>
      <c r="F121" s="37">
        <v>3</v>
      </c>
      <c r="G121" s="36">
        <v>232.82</v>
      </c>
      <c r="H121" s="62">
        <f t="shared" si="3"/>
        <v>698.46</v>
      </c>
    </row>
    <row r="122" spans="1:8" ht="26.25">
      <c r="A122" s="39" t="s">
        <v>331</v>
      </c>
      <c r="B122" s="35" t="s">
        <v>59</v>
      </c>
      <c r="C122" s="35" t="s">
        <v>162</v>
      </c>
      <c r="D122" s="22" t="s">
        <v>163</v>
      </c>
      <c r="E122" s="14" t="s">
        <v>139</v>
      </c>
      <c r="F122" s="37">
        <v>7</v>
      </c>
      <c r="G122" s="36">
        <v>95.66</v>
      </c>
      <c r="H122" s="62">
        <f t="shared" si="3"/>
        <v>669.62</v>
      </c>
    </row>
    <row r="123" spans="1:8" ht="51">
      <c r="A123" s="41" t="s">
        <v>371</v>
      </c>
      <c r="B123" s="41" t="s">
        <v>59</v>
      </c>
      <c r="C123" s="41" t="s">
        <v>271</v>
      </c>
      <c r="D123" s="21" t="s">
        <v>270</v>
      </c>
      <c r="E123" s="15" t="s">
        <v>252</v>
      </c>
      <c r="F123" s="31">
        <v>2</v>
      </c>
      <c r="G123" s="115">
        <v>331.25</v>
      </c>
      <c r="H123" s="62">
        <f t="shared" si="3"/>
        <v>662.5</v>
      </c>
    </row>
    <row r="124" spans="1:8" ht="25.5">
      <c r="A124" s="35" t="s">
        <v>336</v>
      </c>
      <c r="B124" s="35" t="s">
        <v>59</v>
      </c>
      <c r="C124" s="35" t="s">
        <v>219</v>
      </c>
      <c r="D124" s="21" t="s">
        <v>220</v>
      </c>
      <c r="E124" s="14" t="s">
        <v>79</v>
      </c>
      <c r="F124" s="14">
        <v>12.18</v>
      </c>
      <c r="G124" s="36">
        <v>53.58</v>
      </c>
      <c r="H124" s="149">
        <f t="shared" si="3"/>
        <v>652.6</v>
      </c>
    </row>
    <row r="125" spans="1:8" ht="25.5">
      <c r="A125" s="35" t="s">
        <v>517</v>
      </c>
      <c r="B125" s="70" t="s">
        <v>432</v>
      </c>
      <c r="C125" s="35" t="s">
        <v>459</v>
      </c>
      <c r="D125" s="68" t="s">
        <v>460</v>
      </c>
      <c r="E125" s="69" t="s">
        <v>420</v>
      </c>
      <c r="F125" s="80">
        <v>0.49</v>
      </c>
      <c r="G125" s="121">
        <v>1304.02</v>
      </c>
      <c r="H125" s="62">
        <f t="shared" si="3"/>
        <v>638.96</v>
      </c>
    </row>
    <row r="126" spans="1:8" ht="25.5">
      <c r="A126" s="35" t="s">
        <v>548</v>
      </c>
      <c r="B126" s="35" t="s">
        <v>59</v>
      </c>
      <c r="C126" s="35" t="s">
        <v>542</v>
      </c>
      <c r="D126" s="15" t="s">
        <v>543</v>
      </c>
      <c r="E126" s="15" t="s">
        <v>418</v>
      </c>
      <c r="F126" s="79">
        <v>28.25</v>
      </c>
      <c r="G126" s="36">
        <v>22.59</v>
      </c>
      <c r="H126" s="62">
        <f t="shared" si="3"/>
        <v>638.16</v>
      </c>
    </row>
    <row r="127" spans="1:8" ht="38.25">
      <c r="A127" s="41" t="s">
        <v>361</v>
      </c>
      <c r="B127" s="41" t="s">
        <v>59</v>
      </c>
      <c r="C127" s="35" t="s">
        <v>250</v>
      </c>
      <c r="D127" s="21" t="s">
        <v>251</v>
      </c>
      <c r="E127" s="15" t="s">
        <v>252</v>
      </c>
      <c r="F127" s="31">
        <v>1</v>
      </c>
      <c r="G127" s="115">
        <v>613.11</v>
      </c>
      <c r="H127" s="62">
        <f t="shared" si="3"/>
        <v>613.11</v>
      </c>
    </row>
    <row r="128" spans="1:8" ht="51">
      <c r="A128" s="141" t="s">
        <v>362</v>
      </c>
      <c r="B128" s="41" t="s">
        <v>59</v>
      </c>
      <c r="C128" s="41" t="s">
        <v>254</v>
      </c>
      <c r="D128" s="21" t="s">
        <v>253</v>
      </c>
      <c r="E128" s="15" t="s">
        <v>252</v>
      </c>
      <c r="F128" s="31">
        <v>1</v>
      </c>
      <c r="G128" s="115">
        <v>493.52</v>
      </c>
      <c r="H128" s="62">
        <f t="shared" si="3"/>
        <v>493.52</v>
      </c>
    </row>
    <row r="129" spans="1:8" ht="51">
      <c r="A129" s="61" t="s">
        <v>521</v>
      </c>
      <c r="B129" s="35" t="s">
        <v>59</v>
      </c>
      <c r="C129" s="41" t="s">
        <v>465</v>
      </c>
      <c r="D129" s="21" t="s">
        <v>466</v>
      </c>
      <c r="E129" s="15" t="s">
        <v>422</v>
      </c>
      <c r="F129" s="71">
        <v>78</v>
      </c>
      <c r="G129" s="36">
        <v>6.28</v>
      </c>
      <c r="H129" s="62">
        <f t="shared" si="3"/>
        <v>489.84</v>
      </c>
    </row>
    <row r="130" spans="1:8" ht="25.5">
      <c r="A130" s="61" t="s">
        <v>506</v>
      </c>
      <c r="B130" s="70" t="s">
        <v>432</v>
      </c>
      <c r="C130" s="69" t="s">
        <v>510</v>
      </c>
      <c r="D130" s="68" t="s">
        <v>511</v>
      </c>
      <c r="E130" s="35" t="s">
        <v>418</v>
      </c>
      <c r="F130" s="79">
        <v>4.96</v>
      </c>
      <c r="G130" s="121">
        <v>92.3</v>
      </c>
      <c r="H130" s="62">
        <f t="shared" ref="H130:H161" si="4">TRUNC(F130*G130,2)</f>
        <v>457.8</v>
      </c>
    </row>
    <row r="131" spans="1:8" ht="51">
      <c r="A131" s="61" t="s">
        <v>526</v>
      </c>
      <c r="B131" s="35" t="s">
        <v>59</v>
      </c>
      <c r="C131" s="41" t="s">
        <v>471</v>
      </c>
      <c r="D131" s="21" t="s">
        <v>472</v>
      </c>
      <c r="E131" s="14" t="s">
        <v>139</v>
      </c>
      <c r="F131" s="71">
        <v>4</v>
      </c>
      <c r="G131" s="36">
        <v>92.52</v>
      </c>
      <c r="H131" s="62">
        <f t="shared" si="4"/>
        <v>370.08</v>
      </c>
    </row>
    <row r="132" spans="1:8" ht="26.25">
      <c r="A132" s="98" t="s">
        <v>605</v>
      </c>
      <c r="B132" s="35" t="s">
        <v>59</v>
      </c>
      <c r="C132" s="35" t="s">
        <v>395</v>
      </c>
      <c r="D132" s="22" t="s">
        <v>396</v>
      </c>
      <c r="E132" s="15" t="s">
        <v>61</v>
      </c>
      <c r="F132" s="37">
        <v>7.4</v>
      </c>
      <c r="G132" s="36">
        <v>48.9</v>
      </c>
      <c r="H132" s="62">
        <f t="shared" si="4"/>
        <v>361.86</v>
      </c>
    </row>
    <row r="133" spans="1:8" ht="38.25">
      <c r="A133" s="98" t="s">
        <v>530</v>
      </c>
      <c r="B133" s="35" t="s">
        <v>59</v>
      </c>
      <c r="C133" s="35" t="s">
        <v>477</v>
      </c>
      <c r="D133" s="15" t="s">
        <v>478</v>
      </c>
      <c r="E133" s="14" t="s">
        <v>139</v>
      </c>
      <c r="F133" s="71">
        <v>3</v>
      </c>
      <c r="G133" s="36">
        <v>108.01</v>
      </c>
      <c r="H133" s="62">
        <f t="shared" si="4"/>
        <v>324.02999999999997</v>
      </c>
    </row>
    <row r="134" spans="1:8" ht="25.5">
      <c r="A134" s="182" t="s">
        <v>367</v>
      </c>
      <c r="B134" s="41" t="s">
        <v>59</v>
      </c>
      <c r="C134" s="41" t="s">
        <v>261</v>
      </c>
      <c r="D134" s="21" t="s">
        <v>263</v>
      </c>
      <c r="E134" s="15" t="s">
        <v>90</v>
      </c>
      <c r="F134" s="15">
        <v>16.850000000000001</v>
      </c>
      <c r="G134" s="115">
        <v>18.510000000000002</v>
      </c>
      <c r="H134" s="62">
        <f t="shared" si="4"/>
        <v>311.89</v>
      </c>
    </row>
    <row r="135" spans="1:8" ht="38.25">
      <c r="A135" s="98" t="s">
        <v>552</v>
      </c>
      <c r="B135" s="35" t="s">
        <v>59</v>
      </c>
      <c r="C135" s="35" t="s">
        <v>538</v>
      </c>
      <c r="D135" s="15" t="s">
        <v>539</v>
      </c>
      <c r="E135" s="15" t="s">
        <v>418</v>
      </c>
      <c r="F135" s="79">
        <v>19.309999999999999</v>
      </c>
      <c r="G135" s="36">
        <v>14.54</v>
      </c>
      <c r="H135" s="62">
        <f t="shared" si="4"/>
        <v>280.76</v>
      </c>
    </row>
    <row r="136" spans="1:8" ht="26.25">
      <c r="A136" s="143" t="s">
        <v>328</v>
      </c>
      <c r="B136" s="35" t="s">
        <v>59</v>
      </c>
      <c r="C136" s="35" t="s">
        <v>158</v>
      </c>
      <c r="D136" s="22" t="s">
        <v>159</v>
      </c>
      <c r="E136" s="14" t="s">
        <v>139</v>
      </c>
      <c r="F136" s="37">
        <v>3</v>
      </c>
      <c r="G136" s="36">
        <v>90.88</v>
      </c>
      <c r="H136" s="62">
        <f t="shared" si="4"/>
        <v>272.64</v>
      </c>
    </row>
    <row r="137" spans="1:8">
      <c r="A137" s="98" t="s">
        <v>339</v>
      </c>
      <c r="B137" s="35" t="s">
        <v>59</v>
      </c>
      <c r="C137" s="35" t="s">
        <v>224</v>
      </c>
      <c r="D137" s="21" t="s">
        <v>225</v>
      </c>
      <c r="E137" s="15" t="s">
        <v>61</v>
      </c>
      <c r="F137" s="37">
        <v>46.2</v>
      </c>
      <c r="G137" s="36">
        <v>4.34</v>
      </c>
      <c r="H137" s="149">
        <f t="shared" si="4"/>
        <v>200.5</v>
      </c>
    </row>
    <row r="138" spans="1:8" ht="25.5">
      <c r="A138" s="186" t="s">
        <v>368</v>
      </c>
      <c r="B138" s="153" t="s">
        <v>59</v>
      </c>
      <c r="C138" s="153" t="s">
        <v>264</v>
      </c>
      <c r="D138" s="163" t="s">
        <v>265</v>
      </c>
      <c r="E138" s="154" t="s">
        <v>287</v>
      </c>
      <c r="F138" s="166">
        <f>3+4</f>
        <v>7</v>
      </c>
      <c r="G138" s="164">
        <v>27.38</v>
      </c>
      <c r="H138" s="170">
        <f t="shared" si="4"/>
        <v>191.66</v>
      </c>
    </row>
    <row r="139" spans="1:8" ht="25.5">
      <c r="A139" s="98" t="s">
        <v>504</v>
      </c>
      <c r="B139" s="70" t="s">
        <v>432</v>
      </c>
      <c r="C139" s="35" t="s">
        <v>435</v>
      </c>
      <c r="D139" s="68" t="s">
        <v>436</v>
      </c>
      <c r="E139" s="35" t="s">
        <v>422</v>
      </c>
      <c r="F139" s="79">
        <v>14</v>
      </c>
      <c r="G139" s="121">
        <v>13.04</v>
      </c>
      <c r="H139" s="62">
        <f t="shared" si="4"/>
        <v>182.56</v>
      </c>
    </row>
    <row r="140" spans="1:8" ht="26.25">
      <c r="A140" s="98" t="s">
        <v>604</v>
      </c>
      <c r="B140" s="35" t="s">
        <v>59</v>
      </c>
      <c r="C140" s="35" t="s">
        <v>393</v>
      </c>
      <c r="D140" s="22" t="s">
        <v>394</v>
      </c>
      <c r="E140" s="15" t="s">
        <v>61</v>
      </c>
      <c r="F140" s="37">
        <v>7.4</v>
      </c>
      <c r="G140" s="36">
        <v>18.45</v>
      </c>
      <c r="H140" s="62">
        <f t="shared" si="4"/>
        <v>136.53</v>
      </c>
    </row>
    <row r="141" spans="1:8" ht="38.25">
      <c r="A141" s="98" t="s">
        <v>591</v>
      </c>
      <c r="B141" s="35" t="s">
        <v>59</v>
      </c>
      <c r="C141" s="35" t="s">
        <v>567</v>
      </c>
      <c r="D141" s="15" t="s">
        <v>571</v>
      </c>
      <c r="E141" s="15" t="s">
        <v>252</v>
      </c>
      <c r="F141" s="37">
        <v>4</v>
      </c>
      <c r="G141" s="36">
        <v>29.69</v>
      </c>
      <c r="H141" s="62">
        <f t="shared" si="4"/>
        <v>118.76</v>
      </c>
    </row>
    <row r="142" spans="1:8" ht="63.75">
      <c r="A142" s="98" t="s">
        <v>528</v>
      </c>
      <c r="B142" s="35" t="s">
        <v>69</v>
      </c>
      <c r="C142" s="35">
        <v>103372</v>
      </c>
      <c r="D142" s="15" t="s">
        <v>476</v>
      </c>
      <c r="E142" s="14" t="s">
        <v>90</v>
      </c>
      <c r="F142" s="71">
        <v>20</v>
      </c>
      <c r="G142" s="36">
        <v>5.38</v>
      </c>
      <c r="H142" s="62">
        <f t="shared" si="4"/>
        <v>107.6</v>
      </c>
    </row>
    <row r="143" spans="1:8" ht="25.5">
      <c r="A143" s="182" t="s">
        <v>370</v>
      </c>
      <c r="B143" s="41" t="s">
        <v>59</v>
      </c>
      <c r="C143" s="41" t="s">
        <v>268</v>
      </c>
      <c r="D143" s="184" t="s">
        <v>269</v>
      </c>
      <c r="E143" s="15" t="s">
        <v>252</v>
      </c>
      <c r="F143" s="31">
        <v>4</v>
      </c>
      <c r="G143" s="115">
        <v>26.71</v>
      </c>
      <c r="H143" s="62">
        <f t="shared" si="4"/>
        <v>106.84</v>
      </c>
    </row>
    <row r="144" spans="1:8" ht="25.5">
      <c r="A144" s="98" t="s">
        <v>524</v>
      </c>
      <c r="B144" s="35" t="s">
        <v>59</v>
      </c>
      <c r="C144" s="41" t="s">
        <v>467</v>
      </c>
      <c r="D144" s="21" t="s">
        <v>468</v>
      </c>
      <c r="E144" s="15" t="s">
        <v>287</v>
      </c>
      <c r="F144" s="71">
        <v>2</v>
      </c>
      <c r="G144" s="36">
        <v>52.23</v>
      </c>
      <c r="H144" s="62">
        <f t="shared" si="4"/>
        <v>104.46</v>
      </c>
    </row>
    <row r="145" spans="1:8" ht="38.25">
      <c r="A145" s="182" t="s">
        <v>365</v>
      </c>
      <c r="B145" s="41" t="s">
        <v>59</v>
      </c>
      <c r="C145" s="41" t="s">
        <v>260</v>
      </c>
      <c r="D145" s="147" t="s">
        <v>259</v>
      </c>
      <c r="E145" s="15" t="s">
        <v>90</v>
      </c>
      <c r="F145" s="15">
        <v>31.45</v>
      </c>
      <c r="G145" s="115">
        <v>3.06</v>
      </c>
      <c r="H145" s="62">
        <f t="shared" si="4"/>
        <v>96.23</v>
      </c>
    </row>
    <row r="146" spans="1:8" ht="67.5" customHeight="1">
      <c r="A146" s="61" t="s">
        <v>592</v>
      </c>
      <c r="B146" s="35" t="s">
        <v>59</v>
      </c>
      <c r="C146" s="35" t="s">
        <v>568</v>
      </c>
      <c r="D146" s="15" t="s">
        <v>572</v>
      </c>
      <c r="E146" s="15" t="s">
        <v>252</v>
      </c>
      <c r="F146" s="37">
        <v>4</v>
      </c>
      <c r="G146" s="36">
        <v>24.04</v>
      </c>
      <c r="H146" s="62">
        <f t="shared" si="4"/>
        <v>96.16</v>
      </c>
    </row>
    <row r="147" spans="1:8" ht="38.25">
      <c r="A147" s="141" t="s">
        <v>366</v>
      </c>
      <c r="B147" s="41" t="s">
        <v>59</v>
      </c>
      <c r="C147" s="41" t="s">
        <v>322</v>
      </c>
      <c r="D147" s="21" t="s">
        <v>262</v>
      </c>
      <c r="E147" s="15" t="s">
        <v>90</v>
      </c>
      <c r="F147" s="31">
        <v>7.7</v>
      </c>
      <c r="G147" s="115">
        <v>5.48</v>
      </c>
      <c r="H147" s="62">
        <f t="shared" si="4"/>
        <v>42.19</v>
      </c>
    </row>
    <row r="148" spans="1:8" ht="25.5">
      <c r="A148" s="141" t="s">
        <v>369</v>
      </c>
      <c r="B148" s="41" t="s">
        <v>59</v>
      </c>
      <c r="C148" s="41" t="s">
        <v>266</v>
      </c>
      <c r="D148" s="21" t="s">
        <v>267</v>
      </c>
      <c r="E148" s="15" t="s">
        <v>287</v>
      </c>
      <c r="F148" s="31">
        <v>1</v>
      </c>
      <c r="G148" s="115">
        <v>34.39</v>
      </c>
      <c r="H148" s="62">
        <f t="shared" si="4"/>
        <v>34.39</v>
      </c>
    </row>
    <row r="149" spans="1:8" ht="25.5">
      <c r="A149" s="61" t="s">
        <v>523</v>
      </c>
      <c r="B149" s="35" t="s">
        <v>59</v>
      </c>
      <c r="C149" s="41" t="s">
        <v>469</v>
      </c>
      <c r="D149" s="72" t="s">
        <v>470</v>
      </c>
      <c r="E149" s="15" t="s">
        <v>287</v>
      </c>
      <c r="F149" s="71">
        <v>1</v>
      </c>
      <c r="G149" s="36">
        <v>33.69</v>
      </c>
      <c r="H149" s="62">
        <f t="shared" si="4"/>
        <v>33.69</v>
      </c>
    </row>
    <row r="150" spans="1:8" ht="38.25">
      <c r="A150" s="61" t="s">
        <v>587</v>
      </c>
      <c r="B150" s="35" t="s">
        <v>59</v>
      </c>
      <c r="C150" s="35" t="s">
        <v>561</v>
      </c>
      <c r="D150" s="15" t="s">
        <v>563</v>
      </c>
      <c r="E150" s="15" t="s">
        <v>252</v>
      </c>
      <c r="F150" s="37">
        <v>1</v>
      </c>
      <c r="G150" s="36">
        <v>25.35</v>
      </c>
      <c r="H150" s="62">
        <f t="shared" si="4"/>
        <v>25.35</v>
      </c>
    </row>
    <row r="151" spans="1:8">
      <c r="H151" s="192">
        <f>SUM(H2:H150)</f>
        <v>6373719.9200000037</v>
      </c>
    </row>
    <row r="152" spans="1:8">
      <c r="H152" s="192">
        <f>H151*0.2423</f>
        <v>1544352.3366160009</v>
      </c>
    </row>
    <row r="153" spans="1:8">
      <c r="H153" s="192">
        <f>SUM(H151:H152)</f>
        <v>7918072.2566160047</v>
      </c>
    </row>
  </sheetData>
  <sortState ref="A2:H258">
    <sortCondition descending="1" ref="H2:H258"/>
  </sortState>
  <pageMargins left="0.59055118110236227" right="0.39370078740157483" top="0.91" bottom="0.39370078740157483" header="0.31496062992125984" footer="0.31496062992125984"/>
  <pageSetup paperSize="9" scale="85" orientation="portrait" r:id="rId1"/>
  <headerFooter>
    <oddHeader>&amp;L                       &amp;G&amp;CPREFEITURA MUNICIPAL DA ESTÂNCIA BALNEÁRIA DE CARAGUATATUBA
ESTADO DE SÃO PAULO</oddHead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3" sqref="A3"/>
    </sheetView>
  </sheetViews>
  <sheetFormatPr defaultRowHeight="15"/>
  <sheetData>
    <row r="1" spans="1:1">
      <c r="A1" t="s">
        <v>1</v>
      </c>
    </row>
    <row r="2" spans="1:1">
      <c r="A2" t="s">
        <v>2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Planilha1</vt:lpstr>
      <vt:lpstr>CURVA ABC</vt:lpstr>
      <vt:lpstr>Plan2</vt:lpstr>
      <vt:lpstr>'CURVA ABC'!Area_de_impressao</vt:lpstr>
      <vt:lpstr>Planilha1!Area_de_impressao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13965</cp:lastModifiedBy>
  <cp:lastPrinted>2024-07-04T16:39:30Z</cp:lastPrinted>
  <dcterms:created xsi:type="dcterms:W3CDTF">2016-10-20T17:19:53Z</dcterms:created>
  <dcterms:modified xsi:type="dcterms:W3CDTF">2024-07-04T16:41:02Z</dcterms:modified>
</cp:coreProperties>
</file>