
<file path=[Content_Types].xml><?xml version="1.0" encoding="utf-8"?>
<Types xmlns="http://schemas.openxmlformats.org/package/2006/content-types">
  <Override PartName="/xl/worksheets/sheet15.xml" ContentType="application/vnd.openxmlformats-officedocument.spreadsheetml.worksheet+xml"/>
  <Default Extension="bin" ContentType="application/vnd.openxmlformats-officedocument.spreadsheetml.printerSettings"/>
  <Override PartName="/xl/worksheets/sheet9.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Default Extension="vml" ContentType="application/vnd.openxmlformats-officedocument.vmlDrawing"/>
  <Override PartName="/xl/comments1.xml" ContentType="application/vnd.openxmlformats-officedocument.spreadsheetml.comments+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120" yWindow="16080" windowWidth="20730" windowHeight="11760" tabRatio="876" firstSheet="8" activeTab="9"/>
  </bookViews>
  <sheets>
    <sheet name="ORIENTAÇÕES" sheetId="12" state="hidden" r:id="rId1"/>
    <sheet name="Unif Porteiro e Recep" sheetId="6" state="hidden" r:id="rId2"/>
    <sheet name="Unif Aux. Adm." sheetId="22" state="hidden" r:id="rId3"/>
    <sheet name="Unif Motorista" sheetId="23" state="hidden" r:id="rId4"/>
    <sheet name="Equipamentos" sheetId="7" state="hidden" r:id="rId5"/>
    <sheet name="Porteiro 5x2" sheetId="14" state="hidden" r:id="rId6"/>
    <sheet name="Porteiro 6x1" sheetId="17" state="hidden" r:id="rId7"/>
    <sheet name="Recepcionista 6h" sheetId="18" state="hidden" r:id="rId8"/>
    <sheet name="Turno Matutino" sheetId="46" r:id="rId9"/>
    <sheet name="Turno Vespertino" sheetId="45" r:id="rId10"/>
    <sheet name="Turno Noturno 1" sheetId="44" r:id="rId11"/>
    <sheet name="Turno Noturno 2" sheetId="19" r:id="rId12"/>
    <sheet name="NOTAS" sheetId="43" r:id="rId13"/>
    <sheet name="Encargos Sociais e Benefícios" sheetId="11" r:id="rId14"/>
    <sheet name="Supervisor" sheetId="21" state="hidden" r:id="rId15"/>
  </sheets>
  <definedNames>
    <definedName name="_xlnm.Print_Area" localSheetId="13">'Encargos Sociais e Benefícios'!$A$1:$C$49</definedName>
    <definedName name="_xlnm.Print_Area" localSheetId="5">'Porteiro 5x2'!$A$1:$F$121</definedName>
    <definedName name="_xlnm.Print_Area" localSheetId="1">'Unif Porteiro e Recep'!$A$1:$H$26</definedName>
  </definedNames>
  <calcPr calcId="125725"/>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119" i="46"/>
  <c r="E106"/>
  <c r="E127" s="1"/>
  <c r="E92"/>
  <c r="E96" s="1"/>
  <c r="D86"/>
  <c r="E65"/>
  <c r="E60"/>
  <c r="D50"/>
  <c r="D49"/>
  <c r="D48"/>
  <c r="D47"/>
  <c r="D46"/>
  <c r="D44"/>
  <c r="D51" s="1"/>
  <c r="D39" s="1"/>
  <c r="D38"/>
  <c r="D33"/>
  <c r="E32"/>
  <c r="E27"/>
  <c r="E26"/>
  <c r="E33" s="1"/>
  <c r="D119" i="45"/>
  <c r="E106"/>
  <c r="E127" s="1"/>
  <c r="E96"/>
  <c r="E92"/>
  <c r="D86"/>
  <c r="E60"/>
  <c r="E65" s="1"/>
  <c r="D50"/>
  <c r="D49"/>
  <c r="D48"/>
  <c r="D47"/>
  <c r="D46"/>
  <c r="D44"/>
  <c r="D51" s="1"/>
  <c r="D38"/>
  <c r="D33"/>
  <c r="E32"/>
  <c r="E27"/>
  <c r="E26"/>
  <c r="E33" s="1"/>
  <c r="D119" i="44"/>
  <c r="E106"/>
  <c r="E127" s="1"/>
  <c r="E92"/>
  <c r="E96" s="1"/>
  <c r="D86"/>
  <c r="E60"/>
  <c r="E65" s="1"/>
  <c r="D50"/>
  <c r="D49"/>
  <c r="D48"/>
  <c r="D47"/>
  <c r="D46"/>
  <c r="D51" s="1"/>
  <c r="D39" s="1"/>
  <c r="D44"/>
  <c r="D38"/>
  <c r="D33"/>
  <c r="E32"/>
  <c r="E27"/>
  <c r="E26"/>
  <c r="E33" s="1"/>
  <c r="E106" i="19"/>
  <c r="E84" i="46" l="1"/>
  <c r="E80"/>
  <c r="E73"/>
  <c r="E74" s="1"/>
  <c r="E43"/>
  <c r="E85"/>
  <c r="E81"/>
  <c r="E70"/>
  <c r="E50"/>
  <c r="E48"/>
  <c r="E46"/>
  <c r="E82"/>
  <c r="E75"/>
  <c r="E71"/>
  <c r="E44"/>
  <c r="E36"/>
  <c r="E123"/>
  <c r="E83"/>
  <c r="E72"/>
  <c r="E49"/>
  <c r="E47"/>
  <c r="E45"/>
  <c r="E37"/>
  <c r="D87"/>
  <c r="E81" i="45"/>
  <c r="E50"/>
  <c r="E82"/>
  <c r="E75"/>
  <c r="E71"/>
  <c r="E44"/>
  <c r="E36"/>
  <c r="E123"/>
  <c r="E83"/>
  <c r="E72"/>
  <c r="E49"/>
  <c r="E47"/>
  <c r="E45"/>
  <c r="E37"/>
  <c r="E84"/>
  <c r="E80"/>
  <c r="E73"/>
  <c r="E74" s="1"/>
  <c r="E43"/>
  <c r="E85"/>
  <c r="E70"/>
  <c r="E48"/>
  <c r="E46"/>
  <c r="D39"/>
  <c r="D87"/>
  <c r="E84" i="44"/>
  <c r="E80"/>
  <c r="E73"/>
  <c r="E74" s="1"/>
  <c r="E85"/>
  <c r="E81"/>
  <c r="E70"/>
  <c r="E50"/>
  <c r="E48"/>
  <c r="E46"/>
  <c r="E71"/>
  <c r="E36"/>
  <c r="E43"/>
  <c r="E82"/>
  <c r="E75"/>
  <c r="E44"/>
  <c r="E123"/>
  <c r="E83"/>
  <c r="E72"/>
  <c r="E49"/>
  <c r="E47"/>
  <c r="E45"/>
  <c r="E37"/>
  <c r="D87"/>
  <c r="E32" i="19"/>
  <c r="E88" i="46" l="1"/>
  <c r="E95" s="1"/>
  <c r="E97" s="1"/>
  <c r="E126" s="1"/>
  <c r="E86"/>
  <c r="E87" s="1"/>
  <c r="E39"/>
  <c r="E40" s="1"/>
  <c r="E63" s="1"/>
  <c r="E66" s="1"/>
  <c r="E124" s="1"/>
  <c r="E128" s="1"/>
  <c r="E110" s="1"/>
  <c r="E76"/>
  <c r="E125" s="1"/>
  <c r="E51"/>
  <c r="E64" s="1"/>
  <c r="E51" i="45"/>
  <c r="E64" s="1"/>
  <c r="E39"/>
  <c r="E40" s="1"/>
  <c r="E63" s="1"/>
  <c r="E66" s="1"/>
  <c r="E124" s="1"/>
  <c r="E86"/>
  <c r="E87" s="1"/>
  <c r="E76"/>
  <c r="E125" s="1"/>
  <c r="E51" i="44"/>
  <c r="E64" s="1"/>
  <c r="E86"/>
  <c r="E87" s="1"/>
  <c r="E39"/>
  <c r="E40"/>
  <c r="E63" s="1"/>
  <c r="E66" s="1"/>
  <c r="E124" s="1"/>
  <c r="E76"/>
  <c r="E125" s="1"/>
  <c r="E26" i="19"/>
  <c r="D119"/>
  <c r="D86"/>
  <c r="D38"/>
  <c r="G21" i="23"/>
  <c r="G20"/>
  <c r="G19"/>
  <c r="G14" i="22"/>
  <c r="G15"/>
  <c r="G16"/>
  <c r="G17"/>
  <c r="G23" i="6"/>
  <c r="G18" i="23"/>
  <c r="G17"/>
  <c r="G16"/>
  <c r="G15"/>
  <c r="G14"/>
  <c r="G10"/>
  <c r="G5"/>
  <c r="G19" i="22"/>
  <c r="G18"/>
  <c r="G10"/>
  <c r="G5"/>
  <c r="E50" i="21"/>
  <c r="D30" i="17"/>
  <c r="D108" i="21"/>
  <c r="E54"/>
  <c r="E53"/>
  <c r="E52"/>
  <c r="E51"/>
  <c r="D45"/>
  <c r="D44"/>
  <c r="D43"/>
  <c r="D42"/>
  <c r="D41"/>
  <c r="D40"/>
  <c r="D39"/>
  <c r="D38"/>
  <c r="H34"/>
  <c r="D30"/>
  <c r="E22"/>
  <c r="D50" i="19"/>
  <c r="D49"/>
  <c r="D48"/>
  <c r="D47"/>
  <c r="D46"/>
  <c r="D44"/>
  <c r="D33"/>
  <c r="D108" i="18"/>
  <c r="E54"/>
  <c r="E53"/>
  <c r="E52"/>
  <c r="E50"/>
  <c r="D45"/>
  <c r="D44"/>
  <c r="D43"/>
  <c r="D42"/>
  <c r="D41"/>
  <c r="D40"/>
  <c r="D39"/>
  <c r="D38"/>
  <c r="D30"/>
  <c r="E22"/>
  <c r="E24" s="1"/>
  <c r="D108" i="17"/>
  <c r="E54"/>
  <c r="E53"/>
  <c r="E52"/>
  <c r="E51"/>
  <c r="E50"/>
  <c r="D45"/>
  <c r="D44"/>
  <c r="D43"/>
  <c r="D42"/>
  <c r="D41"/>
  <c r="D40"/>
  <c r="D39"/>
  <c r="D38"/>
  <c r="E22"/>
  <c r="E23" s="1"/>
  <c r="C9" i="11"/>
  <c r="C36"/>
  <c r="E54" i="14"/>
  <c r="E53"/>
  <c r="E52"/>
  <c r="E51"/>
  <c r="E50"/>
  <c r="D108"/>
  <c r="D45"/>
  <c r="D44"/>
  <c r="D43"/>
  <c r="D42"/>
  <c r="D41"/>
  <c r="D40"/>
  <c r="D39"/>
  <c r="D38"/>
  <c r="D30"/>
  <c r="E22"/>
  <c r="E24" s="1"/>
  <c r="C19" i="11"/>
  <c r="C25" s="1"/>
  <c r="C22"/>
  <c r="C39"/>
  <c r="E6" i="7"/>
  <c r="G19" i="6"/>
  <c r="G5"/>
  <c r="G21"/>
  <c r="G17"/>
  <c r="G7"/>
  <c r="E5" i="7"/>
  <c r="G20" i="6"/>
  <c r="G18"/>
  <c r="G16"/>
  <c r="G12"/>
  <c r="E88" i="21"/>
  <c r="E23" i="14"/>
  <c r="E24" i="21"/>
  <c r="E23"/>
  <c r="E30" s="1"/>
  <c r="E76" s="1"/>
  <c r="E111" i="46" l="1"/>
  <c r="E128" i="45"/>
  <c r="E110" s="1"/>
  <c r="E88"/>
  <c r="E95" s="1"/>
  <c r="E97" s="1"/>
  <c r="E126" s="1"/>
  <c r="E128" i="44"/>
  <c r="E110" s="1"/>
  <c r="E88"/>
  <c r="E95" s="1"/>
  <c r="E97" s="1"/>
  <c r="E126" s="1"/>
  <c r="E7" i="7"/>
  <c r="C27" i="11"/>
  <c r="E24" i="17"/>
  <c r="G20" i="22"/>
  <c r="G21" s="1"/>
  <c r="G24" i="6"/>
  <c r="G25" s="1"/>
  <c r="E92" i="17" s="1"/>
  <c r="E38" i="21"/>
  <c r="E67"/>
  <c r="E49"/>
  <c r="E55" s="1"/>
  <c r="E60" s="1"/>
  <c r="E30" i="14"/>
  <c r="E43"/>
  <c r="E75"/>
  <c r="E38"/>
  <c r="E79"/>
  <c r="E33"/>
  <c r="E84" i="18"/>
  <c r="E88" s="1"/>
  <c r="E40" i="14"/>
  <c r="E43" i="21"/>
  <c r="E41"/>
  <c r="E30" i="17"/>
  <c r="E75" s="1"/>
  <c r="E69" i="21"/>
  <c r="G22" i="23"/>
  <c r="G23" s="1"/>
  <c r="E92" i="21" s="1"/>
  <c r="D46"/>
  <c r="E127" i="19"/>
  <c r="E27"/>
  <c r="E33" s="1"/>
  <c r="E43" s="1"/>
  <c r="E76" i="14"/>
  <c r="E78"/>
  <c r="E92" i="19"/>
  <c r="E96" s="1"/>
  <c r="E67" i="14"/>
  <c r="E49"/>
  <c r="E55" s="1"/>
  <c r="E60" s="1"/>
  <c r="E34"/>
  <c r="E35" s="1"/>
  <c r="E58" s="1"/>
  <c r="E65"/>
  <c r="E84"/>
  <c r="E88" s="1"/>
  <c r="E80"/>
  <c r="E45"/>
  <c r="E41"/>
  <c r="E84" i="17"/>
  <c r="E88" s="1"/>
  <c r="E70" i="14"/>
  <c r="E66"/>
  <c r="E69"/>
  <c r="E75" i="21"/>
  <c r="E80"/>
  <c r="E45"/>
  <c r="E79"/>
  <c r="E112"/>
  <c r="E33"/>
  <c r="E44"/>
  <c r="E77"/>
  <c r="E40"/>
  <c r="E68"/>
  <c r="E78"/>
  <c r="E39"/>
  <c r="E41" i="17"/>
  <c r="E92" i="18"/>
  <c r="E92" i="14"/>
  <c r="C41" i="11"/>
  <c r="E39" i="14"/>
  <c r="E68"/>
  <c r="E112"/>
  <c r="E42"/>
  <c r="E44"/>
  <c r="E77"/>
  <c r="E42" i="21"/>
  <c r="E65"/>
  <c r="E70"/>
  <c r="E66"/>
  <c r="E34"/>
  <c r="E112" i="17"/>
  <c r="E8" i="7"/>
  <c r="E23" i="18"/>
  <c r="E30" s="1"/>
  <c r="D51" i="19"/>
  <c r="D46" i="14"/>
  <c r="D46" i="17"/>
  <c r="D46" i="18"/>
  <c r="E130" i="46" l="1"/>
  <c r="E130" i="45"/>
  <c r="E111"/>
  <c r="E111" i="44"/>
  <c r="E71" i="21"/>
  <c r="E114" s="1"/>
  <c r="E69" i="17"/>
  <c r="E42"/>
  <c r="E67"/>
  <c r="E78"/>
  <c r="E39"/>
  <c r="E66"/>
  <c r="E34"/>
  <c r="E43"/>
  <c r="E80"/>
  <c r="E44"/>
  <c r="E70"/>
  <c r="E68"/>
  <c r="E79"/>
  <c r="E77"/>
  <c r="E33"/>
  <c r="E35" s="1"/>
  <c r="E58" s="1"/>
  <c r="E38"/>
  <c r="E45"/>
  <c r="E65"/>
  <c r="E49"/>
  <c r="E55" s="1"/>
  <c r="E60" s="1"/>
  <c r="E76"/>
  <c r="E40"/>
  <c r="E81" i="14"/>
  <c r="E87" s="1"/>
  <c r="E89" s="1"/>
  <c r="E115" s="1"/>
  <c r="E45" i="19"/>
  <c r="E37"/>
  <c r="E36"/>
  <c r="E48"/>
  <c r="E49"/>
  <c r="E44"/>
  <c r="E50"/>
  <c r="E46"/>
  <c r="E47"/>
  <c r="D39"/>
  <c r="D87"/>
  <c r="E46" i="14"/>
  <c r="E59" s="1"/>
  <c r="E61" s="1"/>
  <c r="E113" s="1"/>
  <c r="E46" i="21"/>
  <c r="E59" s="1"/>
  <c r="E81"/>
  <c r="E87" s="1"/>
  <c r="E89" s="1"/>
  <c r="E115" s="1"/>
  <c r="E83" i="19"/>
  <c r="E73"/>
  <c r="E74" s="1"/>
  <c r="E70"/>
  <c r="E80" i="18"/>
  <c r="E112"/>
  <c r="E78"/>
  <c r="E67"/>
  <c r="E40"/>
  <c r="E79"/>
  <c r="E49"/>
  <c r="E55" s="1"/>
  <c r="E60" s="1"/>
  <c r="E33"/>
  <c r="E75"/>
  <c r="E68"/>
  <c r="E76"/>
  <c r="E69"/>
  <c r="E77"/>
  <c r="E44"/>
  <c r="E65"/>
  <c r="E70"/>
  <c r="E66"/>
  <c r="E42"/>
  <c r="E34"/>
  <c r="E38"/>
  <c r="E43"/>
  <c r="E41"/>
  <c r="E39"/>
  <c r="E45"/>
  <c r="E84" i="19"/>
  <c r="E123"/>
  <c r="E81"/>
  <c r="E75"/>
  <c r="E71"/>
  <c r="E60"/>
  <c r="E65" s="1"/>
  <c r="E72"/>
  <c r="E80"/>
  <c r="E82"/>
  <c r="E85"/>
  <c r="E93" i="17"/>
  <c r="E95" s="1"/>
  <c r="E116" s="1"/>
  <c r="E93" i="21"/>
  <c r="E95" s="1"/>
  <c r="E116" s="1"/>
  <c r="E93" i="14"/>
  <c r="E95" s="1"/>
  <c r="E116" s="1"/>
  <c r="E93" i="18"/>
  <c r="E95" s="1"/>
  <c r="E116" s="1"/>
  <c r="E35" i="21"/>
  <c r="E58" s="1"/>
  <c r="E61" s="1"/>
  <c r="E113" s="1"/>
  <c r="E71" i="14"/>
  <c r="E114" s="1"/>
  <c r="E117" i="46" l="1"/>
  <c r="E114"/>
  <c r="E132"/>
  <c r="E115"/>
  <c r="E114" i="45"/>
  <c r="E119" s="1"/>
  <c r="E129" s="1"/>
  <c r="E132"/>
  <c r="E115"/>
  <c r="E117"/>
  <c r="E130" i="44"/>
  <c r="E81" i="17"/>
  <c r="E87" s="1"/>
  <c r="E89" s="1"/>
  <c r="E115" s="1"/>
  <c r="E39" i="19"/>
  <c r="E40" s="1"/>
  <c r="E63" s="1"/>
  <c r="E71" i="17"/>
  <c r="E114" s="1"/>
  <c r="E46"/>
  <c r="E59" s="1"/>
  <c r="E61" s="1"/>
  <c r="E113" s="1"/>
  <c r="E117" i="14"/>
  <c r="E99" s="1"/>
  <c r="E100" s="1"/>
  <c r="E119" s="1"/>
  <c r="E103" s="1"/>
  <c r="E117" i="21"/>
  <c r="E99" s="1"/>
  <c r="E100" s="1"/>
  <c r="E119" s="1"/>
  <c r="E106" s="1"/>
  <c r="E71" i="18"/>
  <c r="E114" s="1"/>
  <c r="E86" i="19"/>
  <c r="E51"/>
  <c r="E64" s="1"/>
  <c r="E76"/>
  <c r="E125" s="1"/>
  <c r="E81" i="18"/>
  <c r="E87" s="1"/>
  <c r="E89" s="1"/>
  <c r="E115" s="1"/>
  <c r="E46"/>
  <c r="E59" s="1"/>
  <c r="E35"/>
  <c r="E58" s="1"/>
  <c r="E119" i="46" l="1"/>
  <c r="E129" s="1"/>
  <c r="E117" i="44"/>
  <c r="E114"/>
  <c r="E132"/>
  <c r="E115"/>
  <c r="E117" i="17"/>
  <c r="E99" s="1"/>
  <c r="E100" s="1"/>
  <c r="E104" i="14"/>
  <c r="E66" i="19"/>
  <c r="E124" s="1"/>
  <c r="E106" i="14"/>
  <c r="E104" i="21"/>
  <c r="E103"/>
  <c r="E87" i="19"/>
  <c r="E88" s="1"/>
  <c r="E95" s="1"/>
  <c r="E97" s="1"/>
  <c r="E126" s="1"/>
  <c r="E61" i="18"/>
  <c r="E113" s="1"/>
  <c r="E117" s="1"/>
  <c r="E99" s="1"/>
  <c r="E119" i="44" l="1"/>
  <c r="E129" s="1"/>
  <c r="E119" i="17"/>
  <c r="E103" s="1"/>
  <c r="E108" i="14"/>
  <c r="E118" s="1"/>
  <c r="E128" i="19"/>
  <c r="E110" s="1"/>
  <c r="E111" s="1"/>
  <c r="E130" s="1"/>
  <c r="E132" s="1"/>
  <c r="E108" i="21"/>
  <c r="E118" s="1"/>
  <c r="E100" i="18"/>
  <c r="E119" s="1"/>
  <c r="E106" i="17" l="1"/>
  <c r="E104"/>
  <c r="E117" i="19"/>
  <c r="E114"/>
  <c r="E115"/>
  <c r="E103" i="18"/>
  <c r="E104"/>
  <c r="E106"/>
  <c r="E108" i="17" l="1"/>
  <c r="E118" s="1"/>
  <c r="E119" i="19"/>
  <c r="E129" s="1"/>
  <c r="E108" i="18"/>
  <c r="E118" s="1"/>
</calcChain>
</file>

<file path=xl/comments1.xml><?xml version="1.0" encoding="utf-8"?>
<comments xmlns="http://schemas.openxmlformats.org/spreadsheetml/2006/main">
  <authors>
    <author>SAMSUNG</author>
  </authors>
  <commentList>
    <comment ref="C22" authorId="0">
      <text>
        <r>
          <rPr>
            <b/>
            <sz val="9"/>
            <color indexed="81"/>
            <rFont val="Segoe UI"/>
            <family val="2"/>
          </rPr>
          <t>SAMSUNG:</t>
        </r>
        <r>
          <rPr>
            <sz val="9"/>
            <color indexed="81"/>
            <rFont val="Segoe UI"/>
            <family val="2"/>
          </rPr>
          <t xml:space="preserve">
Formular já adaptada para o cálculo. Não preencher.</t>
        </r>
      </text>
    </comment>
    <comment ref="C25" authorId="0">
      <text>
        <r>
          <rPr>
            <b/>
            <sz val="9"/>
            <color indexed="81"/>
            <rFont val="Segoe UI"/>
            <family val="2"/>
          </rPr>
          <t>SAMSUNG:</t>
        </r>
        <r>
          <rPr>
            <sz val="9"/>
            <color indexed="81"/>
            <rFont val="Segoe UI"/>
            <family val="2"/>
          </rPr>
          <t xml:space="preserve">
Formular já adaptada para o cálculo. Não preencher.</t>
        </r>
      </text>
    </comment>
    <comment ref="C44" authorId="0">
      <text>
        <r>
          <rPr>
            <b/>
            <sz val="9"/>
            <color indexed="81"/>
            <rFont val="Segoe UI"/>
            <family val="2"/>
          </rPr>
          <t>SAMSUNG:</t>
        </r>
        <r>
          <rPr>
            <sz val="9"/>
            <color indexed="81"/>
            <rFont val="Segoe UI"/>
            <family val="2"/>
          </rPr>
          <t xml:space="preserve">
Vale transporte diário por empregado
</t>
        </r>
      </text>
    </comment>
    <comment ref="C45" authorId="0">
      <text>
        <r>
          <rPr>
            <b/>
            <sz val="9"/>
            <color indexed="81"/>
            <rFont val="Segoe UI"/>
            <family val="2"/>
          </rPr>
          <t>SAMSUNG:</t>
        </r>
        <r>
          <rPr>
            <sz val="9"/>
            <color indexed="81"/>
            <rFont val="Segoe UI"/>
            <family val="2"/>
          </rPr>
          <t xml:space="preserve">
Auxílio alimentação diário por empregado</t>
        </r>
      </text>
    </comment>
  </commentList>
</comments>
</file>

<file path=xl/sharedStrings.xml><?xml version="1.0" encoding="utf-8"?>
<sst xmlns="http://schemas.openxmlformats.org/spreadsheetml/2006/main" count="1778" uniqueCount="277">
  <si>
    <t>Dados complementares para composição dos custos referente à mão-de-obra</t>
  </si>
  <si>
    <t>Tipo de serviço (mesmo serviço com características distintas)</t>
  </si>
  <si>
    <t>Salário Normativo da Categoria Profissional</t>
  </si>
  <si>
    <t>Data base da categoria (dia/mês/ano)</t>
  </si>
  <si>
    <t>Composição da Remuneração</t>
  </si>
  <si>
    <t>Valor (R$)</t>
  </si>
  <si>
    <t>A</t>
  </si>
  <si>
    <t>B</t>
  </si>
  <si>
    <t>Adicional  de periculosidade</t>
  </si>
  <si>
    <t>C</t>
  </si>
  <si>
    <t>D</t>
  </si>
  <si>
    <t>E</t>
  </si>
  <si>
    <t>Hora noturna adicional</t>
  </si>
  <si>
    <t>F</t>
  </si>
  <si>
    <t>G</t>
  </si>
  <si>
    <t>H</t>
  </si>
  <si>
    <t>Outros (especificar)</t>
  </si>
  <si>
    <t>Insumos Diversos</t>
  </si>
  <si>
    <t>Uniformes</t>
  </si>
  <si>
    <t>4.1</t>
  </si>
  <si>
    <t>%</t>
  </si>
  <si>
    <t>4.2</t>
  </si>
  <si>
    <t>Aviso prévio indenizado</t>
  </si>
  <si>
    <t xml:space="preserve">Aviso prévio trabalhado  </t>
  </si>
  <si>
    <t> 5</t>
  </si>
  <si>
    <t>Custos Indiretos, Tributos e Lucro</t>
  </si>
  <si>
    <t>Custos Indiretos</t>
  </si>
  <si>
    <t>Tributos</t>
  </si>
  <si>
    <t>Lucro</t>
  </si>
  <si>
    <t>Subtotal (A + B +C+ D)</t>
  </si>
  <si>
    <t>T            O            T            A            L</t>
  </si>
  <si>
    <t>PLANILHA DE CUSTOS E FORMAÇÃO DE PREÇOS</t>
  </si>
  <si>
    <t>Nº DO PROCESO:</t>
  </si>
  <si>
    <t>LICITAÇÃO Nº:</t>
  </si>
  <si>
    <t>Data de apresentação da proposta (dia/mês/ano)</t>
  </si>
  <si>
    <t>Município/UF:</t>
  </si>
  <si>
    <t>Ano Acordo, Convenção ou Sentença Normativa em Dissídio</t>
  </si>
  <si>
    <t>T       O       T       A       L</t>
  </si>
  <si>
    <t xml:space="preserve">INSS </t>
  </si>
  <si>
    <t>INCRA</t>
  </si>
  <si>
    <t>SEBRAE</t>
  </si>
  <si>
    <t>Unidade de Medida</t>
  </si>
  <si>
    <t>Quantidade Total à Contratar (em função da unidade de medida)</t>
  </si>
  <si>
    <t>Posto</t>
  </si>
  <si>
    <t>Provisão Para Rescisão</t>
  </si>
  <si>
    <t>12 Meses</t>
  </si>
  <si>
    <t xml:space="preserve">       T          O          T          A          L</t>
  </si>
  <si>
    <t xml:space="preserve">Salário Base                                                                         </t>
  </si>
  <si>
    <t xml:space="preserve">                                                   IDENTIFICAÇÃO DOS SERVIÇOS </t>
  </si>
  <si>
    <t>Valor Unitário</t>
  </si>
  <si>
    <t>Peça</t>
  </si>
  <si>
    <t>Especificações</t>
  </si>
  <si>
    <t>Crachá</t>
  </si>
  <si>
    <t>Em couro, constituído de uma face na cor preta, sem costura, fivela em metal, com garra regulável.</t>
  </si>
  <si>
    <t>VALOR TOTAL ANUAL</t>
  </si>
  <si>
    <t>VALOR TOTAL MENSAL POR EMPREGADO</t>
  </si>
  <si>
    <t>Jaqueta ou Japona</t>
  </si>
  <si>
    <t>Valor Anual</t>
  </si>
  <si>
    <t>Qtd</t>
  </si>
  <si>
    <t>UNIFORME SUPERVISOR</t>
  </si>
  <si>
    <t xml:space="preserve">Calça                          </t>
  </si>
  <si>
    <t>Classificação Brasileira de Ocupações</t>
  </si>
  <si>
    <t>Categoria Profissional (vinculada à execução contratual)</t>
  </si>
  <si>
    <t>Adicional Noturno</t>
  </si>
  <si>
    <t>Adicional de Hora Noturna Reduzida</t>
  </si>
  <si>
    <t>Intervalo intrajornada</t>
  </si>
  <si>
    <t>MÓDULO 2: ENCARGOS E BENEFÍCIOS ANUAIS, MENSAIS E DIÁRIOS</t>
  </si>
  <si>
    <t>2.1</t>
  </si>
  <si>
    <t>13º (décimo terceiro) Salário, Férias e Adicional de Férias</t>
  </si>
  <si>
    <t>13º (décimo terceiro) Salário</t>
  </si>
  <si>
    <t>Férias e Adicional de Férias</t>
  </si>
  <si>
    <t>2.2</t>
  </si>
  <si>
    <t> Encargos Previdenciários (GPS), Fundo de Garantia por Tempo de Serviço (FGTS) e outras contribuições.</t>
  </si>
  <si>
    <t>SAT</t>
  </si>
  <si>
    <t>SESC ou SESI</t>
  </si>
  <si>
    <t>SENAI - SENAC</t>
  </si>
  <si>
    <t>FGTS</t>
  </si>
  <si>
    <t>2.3</t>
  </si>
  <si>
    <t>Benefícios Mensais e Diários</t>
  </si>
  <si>
    <t>Quadro Resumo do Módulo 2 - Encargos e Benefícios anuais, mensais e diários</t>
  </si>
  <si>
    <t>GPS, FGTS e outras contribuições</t>
  </si>
  <si>
    <t>Adicional de Hora Extra no Feriado Trabalhado (súmula 444)</t>
  </si>
  <si>
    <t>Incidência do FGTS sobre aviso prévio indenizado</t>
  </si>
  <si>
    <t>Multa do FGTS e Contribuição Social sobre do aviso prévio indenizado</t>
  </si>
  <si>
    <t>Incidência dos encargos do submódulo 2.2 sobre aviso prévio trabalhado</t>
  </si>
  <si>
    <t>Multa do FGTS e contribuição social sobre o aviso prévio trabalhado</t>
  </si>
  <si>
    <t>MÓDULO 3 - PROVISÃO PARA RECISÃO</t>
  </si>
  <si>
    <t>MÓDULO 4 - CUSTO DA REPOSIÇÃO DO PROFISSIONAL AUSENTE</t>
  </si>
  <si>
    <t>Férias</t>
  </si>
  <si>
    <t>Ausências Legais</t>
  </si>
  <si>
    <t>Licença-Paternidade</t>
  </si>
  <si>
    <t>Ausência por acidente de trabalho</t>
  </si>
  <si>
    <t>Intrajornada</t>
  </si>
  <si>
    <t>Intervalo para repouso ou alimentação</t>
  </si>
  <si>
    <t>Quadro Resumo do Módulo 4 - Custo de Reposição do Profissional Ausente</t>
  </si>
  <si>
    <t>Ausencias legais</t>
  </si>
  <si>
    <t xml:space="preserve"> T        O          T          A          L</t>
  </si>
  <si>
    <t>MÓDULO 5 - INSUMOS DIVERSOS</t>
  </si>
  <si>
    <t>Materiais/Equipamentos</t>
  </si>
  <si>
    <t>QUADRO-RESUMO DO CUSTO POR EMPREGADO</t>
  </si>
  <si>
    <t>Módulo 4 - Custo de Reposição do Profissional Ausente</t>
  </si>
  <si>
    <t>Módulo 6 – Custos indiretos, tributos e lucro</t>
  </si>
  <si>
    <t>C1. Tributos Federais</t>
  </si>
  <si>
    <t>C1.1. PIS</t>
  </si>
  <si>
    <t>C1.2. COFINS</t>
  </si>
  <si>
    <t>DIA __/__/__ às __:__ HORAS</t>
  </si>
  <si>
    <t>DETALHAMENTO DOS ENCARGOS SOCIAIS</t>
  </si>
  <si>
    <t xml:space="preserve">Total   </t>
  </si>
  <si>
    <t>Salário Educação</t>
  </si>
  <si>
    <r>
      <t>A -</t>
    </r>
    <r>
      <rPr>
        <sz val="12"/>
        <color indexed="10"/>
        <rFont val="Arial Narrow"/>
        <family val="2"/>
      </rPr>
      <t xml:space="preserve"> INSS </t>
    </r>
    <r>
      <rPr>
        <sz val="12"/>
        <rFont val="Arial Narrow"/>
        <family val="2"/>
      </rPr>
      <t>–</t>
    </r>
    <r>
      <rPr>
        <sz val="12"/>
        <color indexed="10"/>
        <rFont val="Arial Narrow"/>
        <family val="2"/>
      </rPr>
      <t xml:space="preserve"> </t>
    </r>
    <r>
      <rPr>
        <sz val="12"/>
        <rFont val="Arial Narrow"/>
        <family val="2"/>
      </rPr>
      <t>Conforme o artigo 22, inciso I, da Lei 8.212/91, empresa custeia 20%.</t>
    </r>
  </si>
  <si>
    <r>
      <t xml:space="preserve">A </t>
    </r>
    <r>
      <rPr>
        <sz val="12"/>
        <color indexed="10"/>
        <rFont val="Arial Narrow"/>
        <family val="2"/>
      </rPr>
      <t xml:space="preserve">- 13º Salário </t>
    </r>
    <r>
      <rPr>
        <sz val="12"/>
        <rFont val="Arial Narrow"/>
        <family val="2"/>
      </rPr>
      <t xml:space="preserve">- Gratificação de Natal, instituída pela Lei nº 4.090, de 13 de julho de 1962. A provisão mensal representa 1/12 da folha para que ao final do período complete um salário. </t>
    </r>
  </si>
  <si>
    <r>
      <t xml:space="preserve">F </t>
    </r>
    <r>
      <rPr>
        <sz val="12"/>
        <color indexed="10"/>
        <rFont val="Arial Narrow"/>
        <family val="2"/>
      </rPr>
      <t>– Outros</t>
    </r>
  </si>
  <si>
    <r>
      <t>B –</t>
    </r>
    <r>
      <rPr>
        <sz val="12"/>
        <color indexed="10"/>
        <rFont val="Arial Narrow"/>
        <family val="2"/>
      </rPr>
      <t xml:space="preserve"> Férias </t>
    </r>
    <r>
      <rPr>
        <sz val="12"/>
        <rFont val="Arial Narrow"/>
        <family val="2"/>
      </rPr>
      <t xml:space="preserve">- artigo 7º, inciso XVII da Constituição Federal. Afastamento de 30 dias, sem prejuízo da remuneração, após cada período de 12 meses de vigência do contrato de trabalho. O pagamento ocorre conforme preceitua o artigo 129 e o inciso I, artigo 130, do Decreto-Lei nº  5.452/43 - CLT. (5/56)*100=8,93% + </t>
    </r>
    <r>
      <rPr>
        <sz val="12"/>
        <color indexed="10"/>
        <rFont val="Arial Narrow"/>
        <family val="2"/>
      </rPr>
      <t xml:space="preserve">Adicional de Férias – </t>
    </r>
    <r>
      <rPr>
        <sz val="12"/>
        <rFont val="Arial Narrow"/>
        <family val="2"/>
      </rPr>
      <t>Conforme artigo 7º, inciso XVII da Constituição Federal, paga-se 1/3 do salário ao empregado quando do gozo das ferias ((5/56)x(1/3))x10</t>
    </r>
  </si>
  <si>
    <t>2.2 Encargos Previdenciários (GPS), Fundo de Garantia por Tempo de Serviço (FGTS) e outras contribuições.</t>
  </si>
  <si>
    <t>2.1  13º Salário e Adicional Férias</t>
  </si>
  <si>
    <t>4.1 Intrajornada</t>
  </si>
  <si>
    <t>Total dos encargos sociais (soma dos submódulos 2.1, 2.2, 3, 4.1 e 4.2)</t>
  </si>
  <si>
    <t>Módulo 5 - Insumos Diversos</t>
  </si>
  <si>
    <t>Módulo 1 - Composição da Remuneração</t>
  </si>
  <si>
    <t>Módulo 2 - Encargos e Benefícios Anuais, Mensais e Diários</t>
  </si>
  <si>
    <t>Módulo 3 - Provisão para Rescisão</t>
  </si>
  <si>
    <t>C.2.1. ISS</t>
  </si>
  <si>
    <t>C.3. Tributos Municipais (especificar)</t>
  </si>
  <si>
    <t>C.2. Tributos Estaduais</t>
  </si>
  <si>
    <r>
      <t> </t>
    </r>
    <r>
      <rPr>
        <b/>
        <sz val="12"/>
        <color indexed="10"/>
        <rFont val="Arial"/>
        <family val="2"/>
      </rPr>
      <t>MÓDULO 1: COMPOSIÇÃO DA REMUNERAÇÃO</t>
    </r>
  </si>
  <si>
    <r>
      <t> </t>
    </r>
    <r>
      <rPr>
        <b/>
        <sz val="12"/>
        <color indexed="10"/>
        <rFont val="Arial"/>
        <family val="2"/>
      </rPr>
      <t>MÓDULO 5 - CUSTOS INDIRETOS, TRIBUTOS E LUCRO</t>
    </r>
  </si>
  <si>
    <r>
      <t xml:space="preserve">C </t>
    </r>
    <r>
      <rPr>
        <sz val="12"/>
        <color indexed="10"/>
        <rFont val="Arial Narrow"/>
        <family val="2"/>
      </rPr>
      <t>- Seguro Acidente do Trabalho</t>
    </r>
    <r>
      <rPr>
        <sz val="12"/>
        <rFont val="Arial Narrow"/>
        <family val="2"/>
      </rPr>
      <t xml:space="preserve"> </t>
    </r>
    <r>
      <rPr>
        <sz val="12"/>
        <color indexed="10"/>
        <rFont val="Arial Narrow"/>
        <family val="2"/>
      </rPr>
      <t xml:space="preserve">- SAT </t>
    </r>
    <r>
      <rPr>
        <sz val="12"/>
        <rFont val="Arial Narrow"/>
        <family val="2"/>
      </rPr>
      <t>(FAP x RAT)</t>
    </r>
  </si>
  <si>
    <r>
      <t xml:space="preserve">B </t>
    </r>
    <r>
      <rPr>
        <sz val="12"/>
        <color indexed="10"/>
        <rFont val="Arial Narrow"/>
        <family val="2"/>
      </rPr>
      <t xml:space="preserve">- Salário Educação </t>
    </r>
    <r>
      <rPr>
        <sz val="12"/>
        <rFont val="Arial Narrow"/>
        <family val="2"/>
      </rPr>
      <t>– A prestadora de serviços contribui com 2,5%, por determinação do art. 15, da Lei nº 9.424/96; do art. 2º do Decreto nº 3.142/99; e art. 212, § 5º da CF.</t>
    </r>
  </si>
  <si>
    <r>
      <t xml:space="preserve">D </t>
    </r>
    <r>
      <rPr>
        <sz val="12"/>
        <color indexed="10"/>
        <rFont val="Arial Narrow"/>
        <family val="2"/>
      </rPr>
      <t xml:space="preserve">- SESI/SESC </t>
    </r>
    <r>
      <rPr>
        <sz val="12"/>
        <rFont val="Arial Narrow"/>
        <family val="2"/>
      </rPr>
      <t>– Conforme o artigo 30 da Lei n. 8.036/90</t>
    </r>
  </si>
  <si>
    <r>
      <t xml:space="preserve">E </t>
    </r>
    <r>
      <rPr>
        <sz val="12"/>
        <color indexed="10"/>
        <rFont val="Arial Narrow"/>
        <family val="2"/>
      </rPr>
      <t xml:space="preserve">- SENAI /SENAC </t>
    </r>
    <r>
      <rPr>
        <sz val="12"/>
        <rFont val="Arial Narrow"/>
        <family val="2"/>
      </rPr>
      <t>– O contribuinte arca com 1%, em obediência ao Decreto-Lei nº 2.318/86.</t>
    </r>
  </si>
  <si>
    <r>
      <t>F -</t>
    </r>
    <r>
      <rPr>
        <sz val="12"/>
        <color indexed="10"/>
        <rFont val="Arial Narrow"/>
        <family val="2"/>
      </rPr>
      <t xml:space="preserve"> SEBRAE –</t>
    </r>
    <r>
      <rPr>
        <sz val="12"/>
        <rFont val="Arial Narrow"/>
        <family val="2"/>
      </rPr>
      <t xml:space="preserve"> O empregador, para atender à Lei nº 8.029/90, contribui com 0,6% sobre a folha de pagamento.</t>
    </r>
  </si>
  <si>
    <r>
      <t xml:space="preserve">H </t>
    </r>
    <r>
      <rPr>
        <sz val="12"/>
        <color indexed="10"/>
        <rFont val="Arial Narrow"/>
        <family val="2"/>
      </rPr>
      <t xml:space="preserve">- FGTS - </t>
    </r>
    <r>
      <rPr>
        <sz val="12"/>
        <rFont val="Arial Narrow"/>
        <family val="2"/>
      </rPr>
      <t>O depósito voltou a ser de 8%, como preconiza a Lei Complementar 110/2001. O tributo está previsto no art. 7º, Inciso III, da Constituição Federal, tendo sido regulamentado pela Lei nº 8.030/90, artigo 15.</t>
    </r>
  </si>
  <si>
    <r>
      <rPr>
        <b/>
        <sz val="12"/>
        <color indexed="10"/>
        <rFont val="Arial Narrow"/>
        <family val="2"/>
      </rPr>
      <t>G</t>
    </r>
    <r>
      <rPr>
        <sz val="12"/>
        <color indexed="10"/>
        <rFont val="Arial Narrow"/>
        <family val="2"/>
      </rPr>
      <t xml:space="preserve"> - INCRA</t>
    </r>
    <r>
      <rPr>
        <sz val="12"/>
        <rFont val="Arial Narrow"/>
        <family val="2"/>
      </rPr>
      <t xml:space="preserve"> – A empresa participa com 0,2%, para atendimento dos artigos 1º e 2º do Decreto-Lei nº 1.146/70.</t>
    </r>
  </si>
  <si>
    <t>Valor Unitário/diário (R$)</t>
  </si>
  <si>
    <t>MÓDULOS - 3  PROVISÃO PARA RESCISÃO</t>
  </si>
  <si>
    <t>MÓDULO 4 - COMPOSIÇÃO DO CUSTO DE REPOSIÇÃO DO PROFISSIONAL AUSENTE</t>
  </si>
  <si>
    <t>Mão-de-obra Vinculada à Execução Contratual
(valor por empregado)</t>
  </si>
  <si>
    <t>Prezado Licitante, favor atentar para as orientações a seguir:</t>
  </si>
  <si>
    <t>4.1 Ausências legais</t>
  </si>
  <si>
    <r>
      <rPr>
        <b/>
        <sz val="12"/>
        <color indexed="10"/>
        <rFont val="Arial Narrow"/>
        <family val="2"/>
      </rPr>
      <t xml:space="preserve">Nota explicativa encargos sociais: </t>
    </r>
    <r>
      <rPr>
        <b/>
        <sz val="12"/>
        <rFont val="Arial Narrow"/>
        <family val="2"/>
      </rPr>
      <t xml:space="preserve">
</t>
    </r>
    <r>
      <rPr>
        <sz val="12"/>
        <rFont val="Arial Narrow"/>
        <family val="2"/>
      </rPr>
      <t>1) insira notas explicativas, caso necessário.</t>
    </r>
  </si>
  <si>
    <t>CURITIBA</t>
  </si>
  <si>
    <t>Posto-Funcionário</t>
  </si>
  <si>
    <t>UTFPR</t>
  </si>
  <si>
    <t>CONTRATAÇÃO ENCARREGADO - PE XX/2018</t>
  </si>
  <si>
    <t>Cinto social</t>
  </si>
  <si>
    <t>Suéter</t>
  </si>
  <si>
    <t>Suéter em lã, malha tipo tricot, na cor preta, com emblema bordado da empresa;</t>
  </si>
  <si>
    <t>Em pvc, com foto atualizada, nome completo e função;</t>
  </si>
  <si>
    <t>Em couro legítimo, na cor preta, com solado emborrachado anti-derrapante e palmilhas modelo conforto;</t>
  </si>
  <si>
    <t>Meia social</t>
  </si>
  <si>
    <t>Calça social</t>
  </si>
  <si>
    <t>Porteiro: Segunda à Sexta</t>
  </si>
  <si>
    <t>PR000105/2018</t>
  </si>
  <si>
    <t>1º de fevereiro</t>
  </si>
  <si>
    <t>Outros (adicional de risco - Cláusula Décima Primeira CCT)</t>
  </si>
  <si>
    <t>Benefício Social Familiar</t>
  </si>
  <si>
    <t>Fundo de Formação Profissional</t>
  </si>
  <si>
    <t xml:space="preserve"> VALOR TOTAL DO POSTO 44H = 1 Porteiro</t>
  </si>
  <si>
    <t xml:space="preserve">Transporte </t>
  </si>
  <si>
    <t xml:space="preserve">Auxílio alimentação </t>
  </si>
  <si>
    <t xml:space="preserve">Fundo p/ indenização decorrente de aposentadoria </t>
  </si>
  <si>
    <t xml:space="preserve">Seguro de vida em grupo, invalidez e funeral </t>
  </si>
  <si>
    <t>Porteiro: Segunda à Sábado</t>
  </si>
  <si>
    <t>Auxílio alimentação</t>
  </si>
  <si>
    <t>Transporte</t>
  </si>
  <si>
    <t xml:space="preserve">Transporte  </t>
  </si>
  <si>
    <t>Seguro de vida em grupo, invalidez e funeral</t>
  </si>
  <si>
    <t>Benefício Social e Familiar</t>
  </si>
  <si>
    <t>Auxílio Saúde</t>
  </si>
  <si>
    <t>ADICIONAL DE RISCO E AUXÍLIO CRECHE</t>
  </si>
  <si>
    <t>AUXÍLIO SAÚDE</t>
  </si>
  <si>
    <t xml:space="preserve"> VALOR TOTAL DO POSTO = 1 recepcionista</t>
  </si>
  <si>
    <t xml:space="preserve"> VALOR TOTAL DO POSTO = 1 porteiro</t>
  </si>
  <si>
    <t>SUPERVISOR</t>
  </si>
  <si>
    <t>Supervisor: Segunda à Sexta</t>
  </si>
  <si>
    <t xml:space="preserve"> VALOR TOTAL DO POSTO = 1 SUPERVISOR</t>
  </si>
  <si>
    <t>Recepcionista (150 h/mês)</t>
  </si>
  <si>
    <t>Paletó ou Blazer</t>
  </si>
  <si>
    <t>Meia</t>
  </si>
  <si>
    <t>UNIFORME AUXILIAR ADMINISTRATIVO</t>
  </si>
  <si>
    <r>
      <t>C –</t>
    </r>
    <r>
      <rPr>
        <sz val="12"/>
        <color indexed="10"/>
        <rFont val="Arial Narrow"/>
        <family val="2"/>
      </rPr>
      <t xml:space="preserve"> Multa do FGTS do aviso prévio indenizado (Multa FGTS - Rescisão sem Justa Causa:)– </t>
    </r>
    <r>
      <rPr>
        <sz val="12"/>
        <rFont val="Arial Narrow"/>
        <family val="2"/>
      </rPr>
      <t xml:space="preserve">valor da multado FGTS.             </t>
    </r>
    <r>
      <rPr>
        <sz val="12"/>
        <color indexed="53"/>
        <rFont val="Arial Narrow"/>
        <family val="2"/>
      </rPr>
      <t>(Remuneração + 13º salário + Férias + Adicional de férias) x 50% multa x 8% Fgts x 0,9 x 0,5 = 2,15; (1 Remuneração + 0,0833 13º Salário + 0,0833 Férias + 0,0278 Adic.Férias) x 0,5 Multa x 0,08 FGTS x 0,9 x 0,5 = 2,15</t>
    </r>
  </si>
  <si>
    <r>
      <t xml:space="preserve">A - </t>
    </r>
    <r>
      <rPr>
        <sz val="12"/>
        <color indexed="10"/>
        <rFont val="Arial Narrow"/>
        <family val="2"/>
      </rPr>
      <t xml:space="preserve">Aviso Prévio indenizado - </t>
    </r>
    <r>
      <rPr>
        <sz val="12"/>
        <rFont val="Arial Narrow"/>
        <family val="2"/>
      </rPr>
      <t xml:space="preserve">FUNDAMENTAÇÃO LEGAL: - Constituição Federal de 1988 (Art. 7°, inciso XXI) e CLT (Art. 477, art. 487 a 491 - Estudos CNJ – Resolução 98/2009: Aviso Prévio indenizado - Trata-se de valor devido ao empregado no caso de o empregador rescindir o contrato sem justo motivo e sem lhe conceder aviso prévio, conforme disposto no § 1º do art. 487 da CLT.                                           </t>
    </r>
    <r>
      <rPr>
        <sz val="12"/>
        <color indexed="53"/>
        <rFont val="Arial Narrow"/>
        <family val="2"/>
      </rPr>
      <t>1 salário integral x (1 mês não trabalhado / 12 meses) x 5,5% estatística = 0,42%</t>
    </r>
  </si>
  <si>
    <r>
      <t>D –</t>
    </r>
    <r>
      <rPr>
        <sz val="12"/>
        <color indexed="10"/>
        <rFont val="Arial Narrow"/>
        <family val="2"/>
      </rPr>
      <t xml:space="preserve"> Aviso prévio trabalhado</t>
    </r>
    <r>
      <rPr>
        <sz val="12"/>
        <rFont val="Arial Narrow"/>
        <family val="2"/>
      </rPr>
      <t xml:space="preserve"> – FUNDAMENTAÇÃO LEGAL: - Jurisprudência - TCU (Acórdão 3.006/2010 – Plenário - vide apêndice pág. 53) -  Estudos CNJ – Resolução 98/2009 - Aviso Prévio: Refere-se à indenização de sete dias corridos devida ao empregado no caso de o empregador rescindir o contrato sem justo motivo e conceder aviso prévio, conforme disposto no art. 488 da CLT.                  </t>
    </r>
    <r>
      <rPr>
        <sz val="12"/>
        <color indexed="53"/>
        <rFont val="Arial Narrow"/>
        <family val="2"/>
      </rPr>
      <t>[(1 salário integral / 30 dias) x 7 dias] / 12 meses = 1,94% é o índice
Base de Cálculo = Módulo 1 + Módulo 2 + 13º + Adicional de Férias
Cálculo: (Base de Cálculo) x 1,94%</t>
    </r>
  </si>
  <si>
    <r>
      <t xml:space="preserve">B </t>
    </r>
    <r>
      <rPr>
        <sz val="12"/>
        <color indexed="10"/>
        <rFont val="Arial Narrow"/>
        <family val="2"/>
      </rPr>
      <t>- Incidência do FGTS sobre o aviso prévio indenizado. (</t>
    </r>
    <r>
      <rPr>
        <sz val="12"/>
        <rFont val="Arial Narrow"/>
        <family val="2"/>
      </rPr>
      <t>Retificado o item “B” do Submódulo 4.4 - provisão para rescisão publicado no Diário Oficial da União n° 63, Seção I, página 92, em 1° de abril de 2011.</t>
    </r>
    <r>
      <rPr>
        <sz val="12"/>
        <color indexed="10"/>
        <rFont val="Arial Narrow"/>
        <family val="2"/>
      </rPr>
      <t xml:space="preserve">)                                                                                                </t>
    </r>
    <r>
      <rPr>
        <sz val="12"/>
        <color indexed="53"/>
        <rFont val="Arial Narrow"/>
        <family val="2"/>
      </rPr>
      <t>8% x 0,42% = 0,03%</t>
    </r>
  </si>
  <si>
    <r>
      <rPr>
        <b/>
        <sz val="12"/>
        <color indexed="10"/>
        <rFont val="Arial Narrow"/>
        <family val="2"/>
      </rPr>
      <t>E</t>
    </r>
    <r>
      <rPr>
        <sz val="12"/>
        <color indexed="10"/>
        <rFont val="Arial Narrow"/>
        <family val="2"/>
      </rPr>
      <t xml:space="preserve"> - Incidência dos encargos do submódulo 2.2 sobre aviso prévio trabalhado.                                                                                                                                                                                                                       </t>
    </r>
    <r>
      <rPr>
        <sz val="12"/>
        <color indexed="53"/>
        <rFont val="Arial Narrow"/>
        <family val="2"/>
      </rPr>
      <t>(Submódulo 4.1) x 1,94%
Exemplo: 39,80% x 1,94% = 0,77% seria o índice
Base de Cálculo = Módulo 1 + Módulo 2 + 13º + Adicional de Férias
Cálculo: (Base de Cálculo) x 0,77%</t>
    </r>
  </si>
  <si>
    <r>
      <t>F–</t>
    </r>
    <r>
      <rPr>
        <sz val="12"/>
        <color indexed="10"/>
        <rFont val="Arial Narrow"/>
        <family val="2"/>
      </rPr>
      <t xml:space="preserve"> Multa do FGTS e Contribuição social sobre aviso prévio trabalhado (Multa FGTS - Rescisão sem Justa Causa:)–</t>
    </r>
    <r>
      <rPr>
        <sz val="12"/>
        <rFont val="Arial Narrow"/>
        <family val="2"/>
      </rPr>
      <t xml:space="preserve"> Prevista no art. 9º da Lei nº 7.238, de 29 de outubro de 1984, assegura ao empregado dispensado sem justa causa nos trinta dias que antecederem a convenção salarial o direito à percepção de indenização adicional equivalente a um mês de remuneração.                                         </t>
    </r>
    <r>
      <rPr>
        <sz val="12"/>
        <color indexed="53"/>
        <rFont val="Arial Narrow"/>
        <family val="2"/>
      </rPr>
      <t>(Remuneração + 13º salário + Férias + Adicional de férias) x 50% multa x 8% Fgts x 0,9 x 0,5
(1 Remuneração + 0,0833 13º Salário + 0,0833 Férias + 0,0278 Adic.Férias) x 0,5 Multa x 0,08 FGTS x 0,9 x 0,5</t>
    </r>
  </si>
  <si>
    <r>
      <t>A –</t>
    </r>
    <r>
      <rPr>
        <sz val="12"/>
        <color indexed="10"/>
        <rFont val="Arial Narrow"/>
        <family val="2"/>
      </rPr>
      <t xml:space="preserve"> Férias </t>
    </r>
    <r>
      <rPr>
        <sz val="12"/>
        <rFont val="Arial Narrow"/>
        <family val="2"/>
      </rPr>
      <t xml:space="preserve">- artigo 7º, inciso XVII da Constituição Federal. Afastamento de 30 dias, sem prejuízo da remuneração, após cada período de 12 meses de vigência do contrato de trabalho. O pagamento ocorre conforme preceitua o artigo 129 e o inciso I, artigo 130, do Decreto-Lei nº  5.452/43 - CLT. </t>
    </r>
    <r>
      <rPr>
        <sz val="12"/>
        <color indexed="53"/>
        <rFont val="Arial Narrow"/>
        <family val="2"/>
      </rPr>
      <t>1 salário x (1/12)= 0,08333 = 8,33%</t>
    </r>
  </si>
  <si>
    <r>
      <t xml:space="preserve">D </t>
    </r>
    <r>
      <rPr>
        <sz val="12"/>
        <color indexed="10"/>
        <rFont val="Arial Narrow"/>
        <family val="2"/>
      </rPr>
      <t>– Ausência por Acidente de Trabalho</t>
    </r>
    <r>
      <rPr>
        <sz val="12"/>
        <rFont val="Arial Narrow"/>
        <family val="2"/>
      </rPr>
      <t xml:space="preserve"> - O artigo 27 do Decreto nº 89.312, de 23/01/84, obriga o empregador a assumir o ônus financeiro pelo prazo de 15 dias, no caso de acidente de trabalho previsto no art. 131 da CLT. De acordo com os números mais recentes apresentados pelo Ministério da Previdência de Assistência Social, baseados em informações prestadas pelos empregadores, por meio da GFIP, 0,78% (zero vírgula setenta e oito por cento) dos empregados se acidentam no ano. Assim a provisão se faz necessária. </t>
    </r>
    <r>
      <rPr>
        <sz val="12"/>
        <color indexed="53"/>
        <rFont val="Arial Narrow"/>
        <family val="2"/>
      </rPr>
      <t>(0,91 dias / 30 dias)x(1/12 meses) = 0,0027 = 0,27%</t>
    </r>
  </si>
  <si>
    <r>
      <t>C -</t>
    </r>
    <r>
      <rPr>
        <sz val="12"/>
        <color indexed="10"/>
        <rFont val="Arial Narrow"/>
        <family val="2"/>
      </rPr>
      <t xml:space="preserve"> Licença Paternidade -</t>
    </r>
    <r>
      <rPr>
        <sz val="12"/>
        <rFont val="Arial Narrow"/>
        <family val="2"/>
      </rPr>
      <t xml:space="preserve"> Licença de 5 dias. Taxa de fecundidade = 6,24%. </t>
    </r>
    <r>
      <rPr>
        <b/>
        <sz val="12"/>
        <rFont val="Arial Narrow"/>
        <family val="2"/>
      </rPr>
      <t>O ônus da licença maternidade é suportada pelo INSS</t>
    </r>
    <r>
      <rPr>
        <sz val="12"/>
        <rFont val="Arial Narrow"/>
        <family val="2"/>
      </rPr>
      <t xml:space="preserve">, então calculamos apenas a participação masculina. Criada pelo art. 7º, inciso XIX da CF, combinado com o art. 10, § 1º dos Atos das Disposições Constitucionais Transitórias – ADCT -, concede ao empregado o direito de ausentar-se do serviço por cinco dias quando do nascimento de filho.            </t>
    </r>
    <r>
      <rPr>
        <sz val="12"/>
        <color indexed="53"/>
        <rFont val="Arial Narrow"/>
        <family val="2"/>
      </rPr>
      <t>(5 dias/30dias) x (1/12 meses) x 6,24% taxa de fecundidade x 50% participação masculina = 0,0004 = 0,04%</t>
    </r>
  </si>
  <si>
    <r>
      <t xml:space="preserve">B </t>
    </r>
    <r>
      <rPr>
        <sz val="12"/>
        <color indexed="10"/>
        <rFont val="Arial Narrow"/>
        <family val="2"/>
      </rPr>
      <t xml:space="preserve">-Ausençia por Doença: </t>
    </r>
    <r>
      <rPr>
        <sz val="12"/>
        <color indexed="53"/>
        <rFont val="Arial Narrow"/>
        <family val="2"/>
      </rPr>
      <t>5,96 dias/ano IBGE. (5,96 dias/30 dias) x (1/12 meses) = 0,0166 = 1,66%</t>
    </r>
  </si>
  <si>
    <r>
      <t>E –</t>
    </r>
    <r>
      <rPr>
        <sz val="12"/>
        <color indexed="10"/>
        <rFont val="Arial Narrow"/>
        <family val="2"/>
      </rPr>
      <t xml:space="preserve">  </t>
    </r>
    <r>
      <rPr>
        <sz val="12"/>
        <color indexed="10"/>
        <rFont val="Arial Narrow"/>
        <family val="2"/>
      </rPr>
      <t>Ausências Legais -</t>
    </r>
    <r>
      <rPr>
        <sz val="12"/>
        <color indexed="8"/>
        <rFont val="Arial Narrow"/>
        <family val="2"/>
      </rPr>
      <t xml:space="preserve"> Ausências ao trabalho asseguradas ao empregado pelo art. 473 da CLT (morte de cônjuge, ascendente, descendente; casamento; nascimento de filho; doação de sangue; alistamento eleitoral; serviço militar; comparecer a juízo).    </t>
    </r>
    <r>
      <rPr>
        <sz val="12"/>
        <color indexed="10"/>
        <rFont val="Arial Narrow"/>
        <family val="2"/>
      </rPr>
      <t xml:space="preserve">              </t>
    </r>
    <r>
      <rPr>
        <sz val="12"/>
        <color indexed="53"/>
        <rFont val="Arial Narrow"/>
        <family val="2"/>
      </rPr>
      <t>2,96 faltas/ano. (2,96 dias/30 dias) x (1/12 meses) = 0,0073% = 0,73%</t>
    </r>
  </si>
  <si>
    <t>Ausência por doença</t>
  </si>
  <si>
    <t>Recepcionista 06h</t>
  </si>
  <si>
    <t>Porteiro</t>
  </si>
  <si>
    <t>Nº de meses de execução contratual</t>
  </si>
  <si>
    <t xml:space="preserve">Na cor preta, em tecido Oxford Nacional ou microfibra, forrado internamente, inclusive na manga, de boa qualidade, emblema da empresa bordado no lado superior esquerdo, com 02 bolsos inferiores. </t>
  </si>
  <si>
    <t xml:space="preserve">QTD </t>
  </si>
  <si>
    <t>Valor Total</t>
  </si>
  <si>
    <t>Camisa Social manga longa</t>
  </si>
  <si>
    <t xml:space="preserve">Camisa social, manga longa, em microfibra ou similar, estilo social em tecido, gola com entretela, na cor branca, com botões nos punhos e emblema da empresa bordado no lado superior esquerdo. </t>
  </si>
  <si>
    <t>Camisa Social manga curta</t>
  </si>
  <si>
    <t xml:space="preserve">Camisa social, manga curta, estilo social em microfibra ou similar, gola com entretela, na cor branca, com emblema da empresa bordado no lado superior esquerdo.  </t>
  </si>
  <si>
    <t xml:space="preserve">Calça social, forrada internamente, com presilhas para cinto, em tecido Oxford Nacional, na cor preta. </t>
  </si>
  <si>
    <t>Meia social, na cor preta de boa qualidade (masculina) ou meia ¾ fina, de boa qualidade na cor preta ou fumê (feminina)</t>
  </si>
  <si>
    <t>Cinto unisex em couro, constituído de uma face na cor preta, sem costura, fivela em metal, com garra regulável.</t>
  </si>
  <si>
    <t>Sapato social (masculino) ou sapatilha/ scarpin (feminino)</t>
  </si>
  <si>
    <t>Sobretudo ou casaco</t>
  </si>
  <si>
    <t xml:space="preserve">Na cor preta, de boa qualidade, em lã ou microfibra. </t>
  </si>
  <si>
    <t>UNIFORME PORTEIRO E RECEPCIONISTA</t>
  </si>
  <si>
    <t>Camisa social manga longa</t>
  </si>
  <si>
    <t>Camisa social manga curta</t>
  </si>
  <si>
    <t>Suéter em lã</t>
  </si>
  <si>
    <t>Calça Jeans</t>
  </si>
  <si>
    <t xml:space="preserve">Calça tecido Jeans, na cor azul, modelo tradicional. </t>
  </si>
  <si>
    <t>Meia soquete na cor preta ou branca de boa qualidade (masculina) ou meia ¾, de boa qualidade na cor preta ou fumê (feminina)</t>
  </si>
  <si>
    <t>Sapatênis (masculino) Sapatilha ou sapato fechado (feminino)</t>
  </si>
  <si>
    <t>Confeccionada em nylon; forro 100% poliéster; 2 bolsos laterais; 1 bolso interno; gola italiana; fechamento frontal com zíper; Pequeno emblema da empresa na parte externa frontal, na cor preta.</t>
  </si>
  <si>
    <r>
      <t xml:space="preserve">CONTRATAÇÃO DE </t>
    </r>
    <r>
      <rPr>
        <sz val="11"/>
        <color indexed="10"/>
        <rFont val="Calibri"/>
        <family val="2"/>
      </rPr>
      <t>PORTEIRO</t>
    </r>
    <r>
      <rPr>
        <sz val="11"/>
        <color theme="1"/>
        <rFont val="Calibri"/>
        <family val="2"/>
        <scheme val="minor"/>
      </rPr>
      <t xml:space="preserve"> - PE XX/2018</t>
    </r>
  </si>
  <si>
    <r>
      <t xml:space="preserve">Na cor preta, em tecido Oxford Nacional ou microfibra, forrado internamente, inclusive na manga, de boa qualidade, emblema da empresa bordado no lado superior esquerdo, </t>
    </r>
    <r>
      <rPr>
        <sz val="12"/>
        <rFont val="Arial Narrow"/>
        <family val="2"/>
      </rPr>
      <t xml:space="preserve">com 02 bolsos inferiores. </t>
    </r>
  </si>
  <si>
    <t>Esta planilha de custos e formação de preços, elaborada em acordo com a nova IN 05/2017-SEGES/MP, foi configurada com a finalidade de auxiliar o Licitante no seu preenchimento. Os valores finais apontados na aba "resumo" dependem do correto preenchimento das demais abas. Alterações em fórmulas sem prévia autorização desta Administração poderão promover a exclusão do participante do processo licitatório. Alterações em salários, benfícios, aliquotas e demais valores podem ser realizadas quando pertinentes a mudanças oriundas de mudanças na legislação, ACT ou CCT, sempre mediante notas explicativas e juntada de documentos comprobatórios.</t>
  </si>
  <si>
    <t>1) Preencha as abas Unif. Porteiro e Recep., Unif. Aux. Adm., e Unif. Supervisor, com os custos anitários nas células em azul. O valor resultante na célula "valor mensal por empregado" será refletido na célula Uniformes das Planilhas de composição de custos destes cargos referente ao item 3A do Módulo 5.</t>
  </si>
  <si>
    <r>
      <t xml:space="preserve">2) Preencha a aba </t>
    </r>
    <r>
      <rPr>
        <b/>
        <sz val="11"/>
        <color indexed="8"/>
        <rFont val="Calibri"/>
        <family val="2"/>
      </rPr>
      <t>Equipamentos</t>
    </r>
    <r>
      <rPr>
        <sz val="11"/>
        <color theme="1"/>
        <rFont val="Calibri"/>
        <family val="2"/>
        <scheme val="minor"/>
      </rPr>
      <t xml:space="preserve"> com os valores unitários na célula em azul.  O valor resultante da célula "valor mensal por empregado" será refletido na célula Materiais/Equipamentos da Planilha de composição de custos dos Postos de Motorista e Encarregado, referente ao item 3B do Módulo 5.</t>
    </r>
  </si>
  <si>
    <r>
      <t>3) A Planilha</t>
    </r>
    <r>
      <rPr>
        <b/>
        <sz val="11"/>
        <color indexed="8"/>
        <rFont val="Calibri"/>
        <family val="2"/>
      </rPr>
      <t xml:space="preserve"> Encargos Sociais e Benefícios</t>
    </r>
    <r>
      <rPr>
        <sz val="11"/>
        <color theme="1"/>
        <rFont val="Calibri"/>
        <family val="2"/>
        <scheme val="minor"/>
      </rPr>
      <t xml:space="preserve"> foi formulada para facilitar o preenchimento e a conferência dos submódulos realtivos a Encargos sociais e Benefícios mensais e Diários (submódulos 2.1, 2.2, 3, 4.1 e 4.2 da Planilha da IN 05/2017). Ao preencher o detalhamento dos encargos sociais nas respectivas células, essas serão refletidas em todos os postos.</t>
    </r>
  </si>
  <si>
    <t>4) Nas Planilhas de Custo de todos os postos, o Preenchimento de salários, custos indiretos, lucro e tributos completará seu preenchimento.</t>
  </si>
  <si>
    <t>5) O licitante deve revisar todos os valores preenchidos.</t>
  </si>
  <si>
    <t>10</t>
  </si>
  <si>
    <t>SAT x FAP</t>
  </si>
  <si>
    <t>INSS</t>
  </si>
  <si>
    <t xml:space="preserve">Celular </t>
  </si>
  <si>
    <t>CONTRATAÇÃO DE SERVIÇO DE MOTORISTA - PE 02/2019</t>
  </si>
  <si>
    <t>INSTRUMENTOS PARA O DESEMPENHO DO TRABALHO MOTORISTA</t>
  </si>
  <si>
    <t xml:space="preserve">
CONTRATAÇÃO DE SERVIÇO DE MOTORISTA DE VEÍCULO LEVE PREGÃO ELETRÔNICO 02/2019</t>
  </si>
  <si>
    <t>SUBTOTAL</t>
  </si>
  <si>
    <t>Incidência dos encargos previstos no Submódulo 2.2 sobre 13° salário, férias e adicional de férias</t>
  </si>
  <si>
    <t>Ausências por acidente de trabalho</t>
  </si>
  <si>
    <t>Afastamento maternidade</t>
  </si>
  <si>
    <t>Subtotal</t>
  </si>
  <si>
    <t>Incidência dos encargos do submódulo 2.2 sobre o Custo de reposição do profissional</t>
  </si>
  <si>
    <r>
      <t> </t>
    </r>
    <r>
      <rPr>
        <b/>
        <sz val="12"/>
        <color indexed="10"/>
        <rFont val="Arial"/>
        <family val="2"/>
      </rPr>
      <t>MÓDULO 6- CUSTOS INDIRETOS, TRIBUTOS E LUCRO</t>
    </r>
  </si>
  <si>
    <t>Insumos Diversos Fixos</t>
  </si>
  <si>
    <t>Diárias</t>
  </si>
  <si>
    <t xml:space="preserve"> VALOR total mensal</t>
  </si>
  <si>
    <t>Mão-de-obra Vinculada à Execução Contratual (valor por empregado)</t>
  </si>
  <si>
    <t>Outros (especificar) DSR</t>
  </si>
  <si>
    <t xml:space="preserve">Hora noturna adicional  </t>
  </si>
  <si>
    <t xml:space="preserve">NOTAS E OBSERVAÇÕES </t>
  </si>
  <si>
    <t xml:space="preserve">O preenchimento da planilha é de responsabilidade do licitante. </t>
  </si>
  <si>
    <t xml:space="preserve">O arquivo deve ser conferido e revisado. </t>
  </si>
  <si>
    <t>A parcela mensal a título de aviso prévio trabalhado será no percentual máximo de 1,94% no primeiro ano, e, em caso de prorrogação do contrato, o percentual máximo dessa parcela será de 0,194% a cada ano de prorrogação, a ser incluído por ocasião da formulação do aditivo da prorrogação do contrato, conforme a Lei 12.506/2011</t>
  </si>
  <si>
    <t>A convenção coletiva utilizada deve respeitar a regionalidade da execução dos serviços e deve ser indicada na planilha.</t>
  </si>
  <si>
    <t>Atenção para as orientações da Nota Técnica nº 652/2017 - MP</t>
  </si>
  <si>
    <t>Atenção a Lei n.º 13.932, de 11 de dezembro de 2019, que extinguiu, a partir de 1º de janeiro de 2020, a contribuição social instituída por meio do art. 1º da Lei Complementar n.º 110/2001.</t>
  </si>
  <si>
    <t>Quando tributados pelo regime de incidência não-cumulativa de PIS e COFINS, as empresas devem utilizar na planilha de custos e formação de preços as alíquotas médias efetivamente recolhidas dessas contribuições.</t>
  </si>
  <si>
    <t xml:space="preserve">Os índices devem ser revisados,indicados e justificados em notas dedicadas. </t>
  </si>
  <si>
    <t>Caraguatatuba/SP</t>
  </si>
  <si>
    <t>12 meses</t>
  </si>
  <si>
    <t xml:space="preserve">Carga Horária semanal </t>
  </si>
  <si>
    <t xml:space="preserve">ABERTURA: </t>
  </si>
  <si>
    <t xml:space="preserve">À  
PREFEITURA MUNICIPAL DA ESTÂNCIA BALNEÁRIA DE CARAGUATATUBA
SECRETARIA MUNICIPAL DE ADMINISTRAÇÃO 
SEÇÃO DE LICITAÇÃO
</t>
  </si>
  <si>
    <t xml:space="preserve">PLANILHA DE CUSTOS </t>
  </si>
  <si>
    <t>Multa da FGTS e contribuição social sobre o aviso prévio trabalhado</t>
  </si>
  <si>
    <t>Aluguel</t>
  </si>
  <si>
    <t>Material e equipamentos</t>
  </si>
  <si>
    <t>Pessoal administrativo</t>
  </si>
  <si>
    <t>Nº DO PROCESSO: 43.832/2025</t>
  </si>
  <si>
    <t>PREGÃO ELETRÔNICO Nº: 90/2025 - EDITAL Nº 116/2025</t>
  </si>
  <si>
    <t>PROCESSO DE COMPRA Nº 923/2025</t>
  </si>
  <si>
    <t>SERVIÇO</t>
  </si>
  <si>
    <t>Controlador de Acesso</t>
  </si>
  <si>
    <t xml:space="preserve"> VALOR TOTAL DO POSTO </t>
  </si>
  <si>
    <t>Serviço de orientador de público/controlador de acesso período matutino – turno de 6 horas – das 6h às 12h</t>
  </si>
  <si>
    <t>Quantidade Total à Contratar (em função da unidade de medida - horas)</t>
  </si>
  <si>
    <t>Serviço de orientador de público/controlador de acesso período vespertino – turno de 6 horas - das 12h às 18h</t>
  </si>
  <si>
    <t>Diária de serviço de orientador de público/controlador de acesso período noturno – turno de 6 horas - das 0h às 6h</t>
  </si>
  <si>
    <t>Diária de serviço de orientador de público/controlador de acesso período noturno – turno de 6 horas - das 18h às 24h</t>
  </si>
  <si>
    <t>_____/_____/______</t>
  </si>
  <si>
    <t>_____/_____/_____</t>
  </si>
</sst>
</file>

<file path=xl/styles.xml><?xml version="1.0" encoding="utf-8"?>
<styleSheet xmlns="http://schemas.openxmlformats.org/spreadsheetml/2006/main">
  <numFmts count="8">
    <numFmt numFmtId="44" formatCode="_-&quot;R$&quot;\ * #,##0.00_-;\-&quot;R$&quot;\ * #,##0.00_-;_-&quot;R$&quot;\ * &quot;-&quot;??_-;_-@_-"/>
    <numFmt numFmtId="43" formatCode="_-* #,##0.00_-;\-* #,##0.00_-;_-* &quot;-&quot;??_-;_-@_-"/>
    <numFmt numFmtId="164" formatCode="_(* #,##0.00_);_(* \(#,##0.00\);_(* &quot;-&quot;??_);_(@_)"/>
    <numFmt numFmtId="165" formatCode="0.000%"/>
    <numFmt numFmtId="166" formatCode="_([$€-2]* #,##0.00_);_([$€-2]* \(#,##0.00\);_([$€-2]* \-??_)"/>
    <numFmt numFmtId="167" formatCode="_(&quot;R$ &quot;* #,##0.00_);_(&quot;R$ &quot;* \(#,##0.00\);_(&quot;R$ &quot;* \-??_);_(@_)"/>
    <numFmt numFmtId="168" formatCode="_-&quot;R$ &quot;* #,##0.00_-;&quot;-R$ &quot;* #,##0.00_-;_-&quot;R$ &quot;* \-??_-;_-@_-"/>
    <numFmt numFmtId="169" formatCode="_-* #,##0.00_-;\-* #,##0.00_-;_-* \-??_-;_-@_-"/>
  </numFmts>
  <fonts count="50">
    <font>
      <sz val="11"/>
      <color theme="1"/>
      <name val="Calibri"/>
      <family val="2"/>
      <scheme val="minor"/>
    </font>
    <font>
      <sz val="11"/>
      <color indexed="8"/>
      <name val="Calibri"/>
      <family val="2"/>
    </font>
    <font>
      <sz val="11.5"/>
      <name val="Vrinda"/>
      <family val="2"/>
    </font>
    <font>
      <sz val="9"/>
      <name val="Arial"/>
      <family val="2"/>
    </font>
    <font>
      <sz val="9"/>
      <name val="Vrinda"/>
      <family val="2"/>
    </font>
    <font>
      <b/>
      <u/>
      <sz val="12"/>
      <name val="Arial"/>
      <family val="2"/>
    </font>
    <font>
      <b/>
      <sz val="12"/>
      <color indexed="10"/>
      <name val="Arial Narrow"/>
      <family val="2"/>
    </font>
    <font>
      <sz val="10"/>
      <name val="Arial"/>
      <family val="2"/>
    </font>
    <font>
      <u/>
      <sz val="10"/>
      <color indexed="12"/>
      <name val="Arial"/>
      <family val="2"/>
    </font>
    <font>
      <u/>
      <sz val="11"/>
      <color indexed="12"/>
      <name val="Calibri"/>
      <family val="2"/>
    </font>
    <font>
      <sz val="11"/>
      <color indexed="8"/>
      <name val="Arial Narrow"/>
      <family val="2"/>
    </font>
    <font>
      <b/>
      <sz val="12"/>
      <name val="Arial Narrow"/>
      <family val="2"/>
    </font>
    <font>
      <sz val="12"/>
      <name val="Arial Narrow"/>
      <family val="2"/>
    </font>
    <font>
      <b/>
      <u/>
      <sz val="12"/>
      <name val="Arial Narrow"/>
      <family val="2"/>
    </font>
    <font>
      <sz val="12"/>
      <color indexed="10"/>
      <name val="Arial Narrow"/>
      <family val="2"/>
    </font>
    <font>
      <b/>
      <sz val="12"/>
      <name val="Arial"/>
      <family val="2"/>
    </font>
    <font>
      <sz val="12"/>
      <name val="Arial"/>
      <family val="2"/>
    </font>
    <font>
      <b/>
      <sz val="12"/>
      <color indexed="10"/>
      <name val="Arial"/>
      <family val="2"/>
    </font>
    <font>
      <sz val="11"/>
      <name val="Arial"/>
      <family val="2"/>
    </font>
    <font>
      <sz val="9"/>
      <color indexed="81"/>
      <name val="Segoe UI"/>
      <family val="2"/>
    </font>
    <font>
      <b/>
      <sz val="9"/>
      <color indexed="81"/>
      <name val="Segoe UI"/>
      <family val="2"/>
    </font>
    <font>
      <sz val="10.5"/>
      <name val="Arial"/>
      <family val="2"/>
    </font>
    <font>
      <b/>
      <sz val="11"/>
      <color indexed="8"/>
      <name val="Calibri"/>
      <family val="2"/>
    </font>
    <font>
      <sz val="12"/>
      <color indexed="8"/>
      <name val="Arial Narrow"/>
      <family val="2"/>
    </font>
    <font>
      <sz val="12"/>
      <color indexed="53"/>
      <name val="Arial Narrow"/>
      <family val="2"/>
    </font>
    <font>
      <sz val="11"/>
      <color indexed="10"/>
      <name val="Calibri"/>
      <family val="2"/>
    </font>
    <font>
      <sz val="11"/>
      <color theme="1"/>
      <name val="Calibri"/>
      <family val="2"/>
      <scheme val="minor"/>
    </font>
    <font>
      <sz val="11"/>
      <color rgb="FFFF0000"/>
      <name val="Calibri"/>
      <family val="2"/>
      <scheme val="minor"/>
    </font>
    <font>
      <b/>
      <sz val="11"/>
      <color theme="1"/>
      <name val="Calibri"/>
      <family val="2"/>
      <scheme val="minor"/>
    </font>
    <font>
      <sz val="12"/>
      <color rgb="FF000000"/>
      <name val="Arial Narrow"/>
      <family val="2"/>
    </font>
    <font>
      <sz val="12"/>
      <color theme="1"/>
      <name val="Arial Narrow"/>
      <family val="2"/>
    </font>
    <font>
      <b/>
      <sz val="12"/>
      <color rgb="FF000000"/>
      <name val="Arial Narrow"/>
      <family val="2"/>
    </font>
    <font>
      <b/>
      <sz val="12"/>
      <color theme="1"/>
      <name val="Arial Narrow"/>
      <family val="2"/>
    </font>
    <font>
      <sz val="12"/>
      <color theme="1"/>
      <name val="Arial"/>
      <family val="2"/>
    </font>
    <font>
      <sz val="10"/>
      <color theme="1"/>
      <name val="Calibri"/>
      <family val="2"/>
      <scheme val="minor"/>
    </font>
    <font>
      <sz val="12"/>
      <color rgb="FFFF0000"/>
      <name val="Arial"/>
      <family val="2"/>
    </font>
    <font>
      <b/>
      <sz val="12"/>
      <color rgb="FF000000"/>
      <name val="Arial"/>
      <family val="2"/>
    </font>
    <font>
      <sz val="12"/>
      <color rgb="FF000000"/>
      <name val="Arial"/>
      <family val="2"/>
    </font>
    <font>
      <sz val="12"/>
      <color theme="1"/>
      <name val="Calibri"/>
      <family val="2"/>
      <scheme val="minor"/>
    </font>
    <font>
      <sz val="12"/>
      <color rgb="FFFF0000"/>
      <name val="Arial Narrow"/>
      <family val="2"/>
    </font>
    <font>
      <b/>
      <sz val="12"/>
      <color rgb="FFFF0000"/>
      <name val="Arial Narrow"/>
      <family val="2"/>
    </font>
    <font>
      <b/>
      <sz val="11"/>
      <color rgb="FFFFFF00"/>
      <name val="Calibri"/>
      <family val="2"/>
      <scheme val="minor"/>
    </font>
    <font>
      <b/>
      <sz val="14"/>
      <color rgb="FF000000"/>
      <name val="Arial Narrow"/>
      <family val="2"/>
    </font>
    <font>
      <b/>
      <sz val="11"/>
      <color rgb="FFFF0000"/>
      <name val="Calibri"/>
      <family val="2"/>
      <scheme val="minor"/>
    </font>
    <font>
      <b/>
      <sz val="10"/>
      <color rgb="FF000000"/>
      <name val="Arial"/>
      <family val="2"/>
    </font>
    <font>
      <sz val="10"/>
      <color theme="1"/>
      <name val="Arial"/>
      <family val="2"/>
    </font>
    <font>
      <sz val="9"/>
      <color theme="1"/>
      <name val="Arial"/>
      <family val="2"/>
    </font>
    <font>
      <b/>
      <sz val="12"/>
      <color theme="1"/>
      <name val="Calibri"/>
      <family val="2"/>
      <scheme val="minor"/>
    </font>
    <font>
      <b/>
      <sz val="12"/>
      <color rgb="FFFF0000"/>
      <name val="Arial"/>
      <family val="2"/>
    </font>
    <font>
      <sz val="8"/>
      <color rgb="FF000000"/>
      <name val="Verdana"/>
      <family val="2"/>
    </font>
  </fonts>
  <fills count="19">
    <fill>
      <patternFill patternType="none"/>
    </fill>
    <fill>
      <patternFill patternType="gray125"/>
    </fill>
    <fill>
      <patternFill patternType="solid">
        <fgColor indexed="22"/>
        <bgColor indexed="31"/>
      </patternFill>
    </fill>
    <fill>
      <patternFill patternType="solid">
        <fgColor indexed="9"/>
        <bgColor indexed="26"/>
      </patternFill>
    </fill>
    <fill>
      <patternFill patternType="solid">
        <fgColor theme="0"/>
        <bgColor indexed="64"/>
      </patternFill>
    </fill>
    <fill>
      <patternFill patternType="solid">
        <fgColor rgb="FFBFBFBF"/>
        <bgColor indexed="64"/>
      </patternFill>
    </fill>
    <fill>
      <patternFill patternType="solid">
        <fgColor theme="0" tint="-0.14996795556505021"/>
        <bgColor indexed="64"/>
      </patternFill>
    </fill>
    <fill>
      <patternFill patternType="solid">
        <fgColor theme="4" tint="0.59999389629810485"/>
        <bgColor indexed="64"/>
      </patternFill>
    </fill>
    <fill>
      <patternFill patternType="solid">
        <fgColor theme="1" tint="0.34998626667073579"/>
        <bgColor indexed="64"/>
      </patternFill>
    </fill>
    <fill>
      <patternFill patternType="solid">
        <fgColor rgb="FF969696"/>
        <bgColor indexed="64"/>
      </patternFill>
    </fill>
    <fill>
      <patternFill patternType="solid">
        <fgColor theme="0" tint="-0.34998626667073579"/>
        <bgColor indexed="26"/>
      </patternFill>
    </fill>
    <fill>
      <patternFill patternType="solid">
        <fgColor theme="3" tint="0.59999389629810485"/>
        <bgColor indexed="26"/>
      </patternFill>
    </fill>
    <fill>
      <patternFill patternType="solid">
        <fgColor theme="3" tint="0.59999389629810485"/>
        <bgColor indexed="64"/>
      </patternFill>
    </fill>
    <fill>
      <patternFill patternType="solid">
        <fgColor theme="0" tint="-0.14999847407452621"/>
        <bgColor indexed="64"/>
      </patternFill>
    </fill>
    <fill>
      <patternFill patternType="solid">
        <fgColor rgb="FFFFFF00"/>
        <bgColor indexed="64"/>
      </patternFill>
    </fill>
    <fill>
      <patternFill patternType="solid">
        <fgColor rgb="FFA6A6A6"/>
        <bgColor indexed="64"/>
      </patternFill>
    </fill>
    <fill>
      <patternFill patternType="solid">
        <fgColor rgb="FFC0C0C0"/>
        <bgColor indexed="64"/>
      </patternFill>
    </fill>
    <fill>
      <patternFill patternType="solid">
        <fgColor theme="9" tint="0.79998168889431442"/>
        <bgColor indexed="64"/>
      </patternFill>
    </fill>
    <fill>
      <patternFill patternType="solid">
        <fgColor theme="4" tint="0.79998168889431442"/>
        <bgColor indexed="64"/>
      </patternFill>
    </fill>
  </fills>
  <borders count="31">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medium">
        <color indexed="64"/>
      </left>
      <right/>
      <top/>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8"/>
      </left>
      <right style="thin">
        <color indexed="8"/>
      </right>
      <top style="thin">
        <color indexed="8"/>
      </top>
      <bottom style="thin">
        <color indexed="8"/>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top style="thin">
        <color indexed="64"/>
      </top>
      <bottom style="thin">
        <color indexed="64"/>
      </bottom>
      <diagonal/>
    </border>
    <border>
      <left/>
      <right style="thin">
        <color indexed="64"/>
      </right>
      <top/>
      <bottom style="thin">
        <color indexed="64"/>
      </bottom>
      <diagonal/>
    </border>
    <border>
      <left style="medium">
        <color indexed="64"/>
      </left>
      <right/>
      <top style="medium">
        <color indexed="8"/>
      </top>
      <bottom style="thin">
        <color indexed="64"/>
      </bottom>
      <diagonal/>
    </border>
    <border>
      <left/>
      <right style="medium">
        <color indexed="64"/>
      </right>
      <top style="medium">
        <color indexed="8"/>
      </top>
      <bottom style="thin">
        <color indexed="64"/>
      </bottom>
      <diagonal/>
    </border>
    <border>
      <left style="medium">
        <color indexed="64"/>
      </left>
      <right style="medium">
        <color indexed="8"/>
      </right>
      <top style="medium">
        <color indexed="64"/>
      </top>
      <bottom style="medium">
        <color indexed="8"/>
      </bottom>
      <diagonal/>
    </border>
    <border>
      <left style="medium">
        <color indexed="8"/>
      </left>
      <right style="medium">
        <color indexed="64"/>
      </right>
      <top style="medium">
        <color indexed="64"/>
      </top>
      <bottom style="medium">
        <color indexed="8"/>
      </bottom>
      <diagonal/>
    </border>
    <border>
      <left style="medium">
        <color indexed="64"/>
      </left>
      <right style="medium">
        <color indexed="8"/>
      </right>
      <top style="medium">
        <color indexed="8"/>
      </top>
      <bottom style="medium">
        <color indexed="8"/>
      </bottom>
      <diagonal/>
    </border>
    <border>
      <left style="medium">
        <color indexed="8"/>
      </left>
      <right style="medium">
        <color indexed="64"/>
      </right>
      <top style="medium">
        <color indexed="8"/>
      </top>
      <bottom style="medium">
        <color indexed="8"/>
      </bottom>
      <diagonal/>
    </border>
    <border>
      <left style="medium">
        <color indexed="64"/>
      </left>
      <right/>
      <top style="thin">
        <color indexed="64"/>
      </top>
      <bottom/>
      <diagonal/>
    </border>
    <border>
      <left/>
      <right style="medium">
        <color indexed="64"/>
      </right>
      <top style="thin">
        <color indexed="64"/>
      </top>
      <bottom/>
      <diagonal/>
    </border>
    <border>
      <left/>
      <right style="medium">
        <color indexed="64"/>
      </right>
      <top style="thin">
        <color indexed="64"/>
      </top>
      <bottom style="thin">
        <color indexed="64"/>
      </bottom>
      <diagonal/>
    </border>
  </borders>
  <cellStyleXfs count="33">
    <xf numFmtId="0" fontId="0" fillId="0" borderId="0"/>
    <xf numFmtId="166" fontId="1" fillId="0" borderId="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44" fontId="26" fillId="0" borderId="0" applyFont="0" applyFill="0" applyBorder="0" applyAlignment="0" applyProtection="0"/>
    <xf numFmtId="167" fontId="1" fillId="0" borderId="0" applyFill="0" applyBorder="0" applyAlignment="0" applyProtection="0"/>
    <xf numFmtId="167" fontId="1" fillId="0" borderId="0" applyFill="0" applyBorder="0" applyAlignment="0" applyProtection="0"/>
    <xf numFmtId="168" fontId="1" fillId="0" borderId="0" applyFill="0" applyBorder="0" applyAlignment="0" applyProtection="0"/>
    <xf numFmtId="167" fontId="1" fillId="0" borderId="0" applyFill="0" applyBorder="0" applyAlignment="0" applyProtection="0"/>
    <xf numFmtId="167" fontId="1" fillId="0" borderId="0" applyFill="0" applyBorder="0" applyAlignment="0" applyProtection="0"/>
    <xf numFmtId="168" fontId="1" fillId="0" borderId="0" applyFill="0" applyBorder="0" applyAlignment="0" applyProtection="0"/>
    <xf numFmtId="167" fontId="1" fillId="0" borderId="0" applyFill="0" applyBorder="0" applyAlignment="0" applyProtection="0"/>
    <xf numFmtId="167" fontId="1" fillId="0" borderId="0" applyFill="0" applyBorder="0" applyAlignment="0" applyProtection="0"/>
    <xf numFmtId="0" fontId="7" fillId="0" borderId="0"/>
    <xf numFmtId="0" fontId="7" fillId="0" borderId="0"/>
    <xf numFmtId="0" fontId="1" fillId="0" borderId="0"/>
    <xf numFmtId="0" fontId="10" fillId="0" borderId="0"/>
    <xf numFmtId="0" fontId="7" fillId="0" borderId="0"/>
    <xf numFmtId="0" fontId="7" fillId="0" borderId="0"/>
    <xf numFmtId="0" fontId="1" fillId="0" borderId="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169" fontId="1" fillId="0" borderId="0" applyFill="0" applyBorder="0" applyAlignment="0" applyProtection="0"/>
    <xf numFmtId="169" fontId="1" fillId="0" borderId="0" applyFill="0" applyBorder="0" applyAlignment="0" applyProtection="0"/>
    <xf numFmtId="169" fontId="1" fillId="0" borderId="0" applyFill="0" applyBorder="0" applyAlignment="0" applyProtection="0"/>
    <xf numFmtId="169" fontId="1" fillId="0" borderId="0" applyFill="0" applyBorder="0" applyAlignment="0" applyProtection="0"/>
    <xf numFmtId="169" fontId="1" fillId="0" borderId="0" applyFill="0" applyBorder="0" applyAlignment="0" applyProtection="0"/>
    <xf numFmtId="169" fontId="1" fillId="0" borderId="0" applyFill="0" applyBorder="0" applyAlignment="0" applyProtection="0"/>
    <xf numFmtId="43" fontId="26" fillId="0" borderId="0" applyFont="0" applyFill="0" applyBorder="0" applyAlignment="0" applyProtection="0"/>
    <xf numFmtId="169" fontId="1" fillId="0" borderId="0" applyFill="0" applyBorder="0" applyAlignment="0" applyProtection="0"/>
  </cellStyleXfs>
  <cellXfs count="315">
    <xf numFmtId="0" fontId="0" fillId="0" borderId="0" xfId="0"/>
    <xf numFmtId="0" fontId="2" fillId="0" borderId="0" xfId="0" applyFont="1"/>
    <xf numFmtId="0" fontId="2" fillId="4" borderId="0" xfId="0" applyFont="1" applyFill="1"/>
    <xf numFmtId="0" fontId="4" fillId="4" borderId="0" xfId="0" applyFont="1" applyFill="1"/>
    <xf numFmtId="0" fontId="0" fillId="0" borderId="1" xfId="0" applyBorder="1"/>
    <xf numFmtId="0" fontId="29" fillId="0" borderId="1" xfId="0" applyFont="1" applyBorder="1" applyAlignment="1">
      <alignment horizontal="center" vertical="center" wrapText="1"/>
    </xf>
    <xf numFmtId="2" fontId="30" fillId="0" borderId="1" xfId="0" applyNumberFormat="1" applyFont="1" applyBorder="1" applyAlignment="1">
      <alignment horizontal="right" vertical="center" indent="1"/>
    </xf>
    <xf numFmtId="0" fontId="31" fillId="5" borderId="1" xfId="0" applyFont="1" applyFill="1" applyBorder="1" applyAlignment="1">
      <alignment horizontal="center" wrapText="1"/>
    </xf>
    <xf numFmtId="0" fontId="29" fillId="0" borderId="1" xfId="0" applyFont="1" applyBorder="1" applyAlignment="1">
      <alignment horizontal="justify" vertical="center" wrapText="1"/>
    </xf>
    <xf numFmtId="0" fontId="30" fillId="6" borderId="1" xfId="0" applyFont="1" applyFill="1" applyBorder="1"/>
    <xf numFmtId="43" fontId="32" fillId="6" borderId="1" xfId="31" applyFont="1" applyFill="1" applyBorder="1" applyAlignment="1">
      <alignment horizontal="right" vertical="center" indent="1"/>
    </xf>
    <xf numFmtId="43" fontId="30" fillId="0" borderId="1" xfId="31" applyFont="1" applyBorder="1" applyAlignment="1">
      <alignment horizontal="right" vertical="center" indent="1"/>
    </xf>
    <xf numFmtId="0" fontId="31" fillId="5" borderId="1" xfId="0" applyFont="1" applyFill="1" applyBorder="1" applyAlignment="1">
      <alignment horizontal="center" vertical="center" wrapText="1"/>
    </xf>
    <xf numFmtId="0" fontId="29" fillId="0" borderId="1" xfId="0" applyFont="1" applyBorder="1" applyAlignment="1">
      <alignment vertical="center" wrapText="1"/>
    </xf>
    <xf numFmtId="0" fontId="33" fillId="0" borderId="1" xfId="0" applyFont="1" applyBorder="1" applyAlignment="1">
      <alignment horizontal="justify"/>
    </xf>
    <xf numFmtId="2" fontId="32" fillId="6" borderId="1" xfId="0" applyNumberFormat="1" applyFont="1" applyFill="1" applyBorder="1" applyAlignment="1">
      <alignment horizontal="right" vertical="top" indent="1"/>
    </xf>
    <xf numFmtId="2" fontId="2" fillId="0" borderId="0" xfId="0" applyNumberFormat="1" applyFont="1"/>
    <xf numFmtId="2" fontId="30" fillId="7" borderId="1" xfId="0" applyNumberFormat="1" applyFont="1" applyFill="1" applyBorder="1" applyAlignment="1">
      <alignment horizontal="right" vertical="center" indent="1"/>
    </xf>
    <xf numFmtId="0" fontId="34" fillId="0" borderId="0" xfId="0" applyFont="1"/>
    <xf numFmtId="43" fontId="2" fillId="0" borderId="0" xfId="0" applyNumberFormat="1" applyFont="1"/>
    <xf numFmtId="0" fontId="28" fillId="4" borderId="0" xfId="0" applyFont="1" applyFill="1"/>
    <xf numFmtId="0" fontId="16" fillId="0" borderId="1" xfId="0" applyFont="1" applyBorder="1" applyAlignment="1">
      <alignment horizontal="center" vertical="center"/>
    </xf>
    <xf numFmtId="0" fontId="16" fillId="0" borderId="1" xfId="0" applyFont="1" applyBorder="1" applyAlignment="1">
      <alignment horizontal="left" vertical="center"/>
    </xf>
    <xf numFmtId="0" fontId="16" fillId="6" borderId="1" xfId="0" applyFont="1" applyFill="1" applyBorder="1" applyAlignment="1">
      <alignment horizontal="center" vertical="center"/>
    </xf>
    <xf numFmtId="0" fontId="16" fillId="0" borderId="1" xfId="0" applyFont="1" applyBorder="1" applyAlignment="1">
      <alignment horizontal="center" vertical="center" wrapText="1"/>
    </xf>
    <xf numFmtId="0" fontId="16" fillId="0" borderId="1" xfId="0" applyFont="1" applyBorder="1" applyAlignment="1">
      <alignment vertical="center" wrapText="1"/>
    </xf>
    <xf numFmtId="0" fontId="16" fillId="0" borderId="2" xfId="0" applyFont="1" applyBorder="1" applyAlignment="1">
      <alignment vertical="center" wrapText="1"/>
    </xf>
    <xf numFmtId="0" fontId="15" fillId="6" borderId="1" xfId="0" applyFont="1" applyFill="1" applyBorder="1" applyAlignment="1">
      <alignment horizontal="center" vertical="center" wrapText="1"/>
    </xf>
    <xf numFmtId="0" fontId="15" fillId="6" borderId="1" xfId="0" applyFont="1" applyFill="1" applyBorder="1" applyAlignment="1">
      <alignment vertical="center" wrapText="1"/>
    </xf>
    <xf numFmtId="0" fontId="15" fillId="6" borderId="1" xfId="0" applyFont="1" applyFill="1" applyBorder="1" applyAlignment="1">
      <alignment horizontal="center" vertical="center"/>
    </xf>
    <xf numFmtId="0" fontId="16" fillId="0" borderId="1" xfId="0" applyFont="1" applyBorder="1" applyAlignment="1">
      <alignment horizontal="left" vertical="center" wrapText="1"/>
    </xf>
    <xf numFmtId="10" fontId="16" fillId="0" borderId="1" xfId="0" applyNumberFormat="1" applyFont="1" applyBorder="1" applyAlignment="1">
      <alignment horizontal="right" vertical="center" wrapText="1"/>
    </xf>
    <xf numFmtId="43" fontId="16" fillId="0" borderId="1" xfId="31" applyFont="1" applyBorder="1" applyAlignment="1">
      <alignment horizontal="center" vertical="top" wrapText="1"/>
    </xf>
    <xf numFmtId="0" fontId="16" fillId="6" borderId="3" xfId="0" applyFont="1" applyFill="1" applyBorder="1" applyAlignment="1">
      <alignment horizontal="center" wrapText="1"/>
    </xf>
    <xf numFmtId="0" fontId="15" fillId="6" borderId="3" xfId="0" applyFont="1" applyFill="1" applyBorder="1" applyAlignment="1">
      <alignment horizontal="left" vertical="center" wrapText="1"/>
    </xf>
    <xf numFmtId="10" fontId="15" fillId="6" borderId="3" xfId="0" applyNumberFormat="1" applyFont="1" applyFill="1" applyBorder="1" applyAlignment="1">
      <alignment horizontal="right" vertical="center" wrapText="1"/>
    </xf>
    <xf numFmtId="0" fontId="15" fillId="6" borderId="2" xfId="0" applyFont="1" applyFill="1" applyBorder="1" applyAlignment="1">
      <alignment vertical="center" wrapText="1"/>
    </xf>
    <xf numFmtId="0" fontId="15" fillId="6" borderId="4" xfId="0" applyFont="1" applyFill="1" applyBorder="1" applyAlignment="1">
      <alignment vertical="center" wrapText="1"/>
    </xf>
    <xf numFmtId="0" fontId="16" fillId="0" borderId="4" xfId="0" applyFont="1" applyBorder="1" applyAlignment="1">
      <alignment vertical="center" wrapText="1"/>
    </xf>
    <xf numFmtId="0" fontId="16" fillId="4" borderId="2" xfId="0" applyFont="1" applyFill="1" applyBorder="1" applyAlignment="1">
      <alignment vertical="center" wrapText="1"/>
    </xf>
    <xf numFmtId="0" fontId="16" fillId="4" borderId="4" xfId="0" applyFont="1" applyFill="1" applyBorder="1" applyAlignment="1">
      <alignment vertical="center" wrapText="1"/>
    </xf>
    <xf numFmtId="0" fontId="15" fillId="6" borderId="1" xfId="0" applyFont="1" applyFill="1" applyBorder="1" applyAlignment="1">
      <alignment horizontal="left" vertical="center" wrapText="1"/>
    </xf>
    <xf numFmtId="10" fontId="15" fillId="6" borderId="1" xfId="0" applyNumberFormat="1" applyFont="1" applyFill="1" applyBorder="1" applyAlignment="1">
      <alignment horizontal="right" vertical="top" wrapText="1"/>
    </xf>
    <xf numFmtId="43" fontId="15" fillId="6" borderId="1" xfId="31" applyFont="1" applyFill="1" applyBorder="1" applyAlignment="1">
      <alignment horizontal="center" vertical="top" wrapText="1"/>
    </xf>
    <xf numFmtId="0" fontId="16" fillId="0" borderId="1" xfId="0" applyFont="1" applyBorder="1" applyAlignment="1">
      <alignment horizontal="right" wrapText="1"/>
    </xf>
    <xf numFmtId="44" fontId="16" fillId="0" borderId="1" xfId="4" applyFont="1" applyBorder="1" applyAlignment="1">
      <alignment horizontal="center" vertical="top" wrapText="1"/>
    </xf>
    <xf numFmtId="44" fontId="15" fillId="6" borderId="1" xfId="4" applyFont="1" applyFill="1" applyBorder="1" applyAlignment="1">
      <alignment horizontal="center" vertical="top" wrapText="1"/>
    </xf>
    <xf numFmtId="10" fontId="35" fillId="0" borderId="1" xfId="0" applyNumberFormat="1" applyFont="1" applyBorder="1" applyAlignment="1">
      <alignment vertical="top" wrapText="1"/>
    </xf>
    <xf numFmtId="164" fontId="16" fillId="0" borderId="1" xfId="0" applyNumberFormat="1" applyFont="1" applyBorder="1" applyAlignment="1">
      <alignment horizontal="left" vertical="top"/>
    </xf>
    <xf numFmtId="10" fontId="16" fillId="0" borderId="1" xfId="0" applyNumberFormat="1" applyFont="1" applyBorder="1" applyAlignment="1">
      <alignment vertical="top" wrapText="1"/>
    </xf>
    <xf numFmtId="0" fontId="16" fillId="0" borderId="1" xfId="0" applyFont="1" applyBorder="1" applyAlignment="1">
      <alignment horizontal="left" vertical="top" wrapText="1"/>
    </xf>
    <xf numFmtId="10" fontId="15" fillId="6" borderId="1" xfId="0" applyNumberFormat="1" applyFont="1" applyFill="1" applyBorder="1" applyAlignment="1">
      <alignment vertical="top" wrapText="1"/>
    </xf>
    <xf numFmtId="0" fontId="16" fillId="6" borderId="1" xfId="0" applyFont="1" applyFill="1" applyBorder="1" applyAlignment="1">
      <alignment wrapText="1"/>
    </xf>
    <xf numFmtId="43" fontId="16" fillId="0" borderId="1" xfId="31" applyFont="1" applyBorder="1" applyAlignment="1">
      <alignment horizontal="center" vertical="center" wrapText="1"/>
    </xf>
    <xf numFmtId="43" fontId="15" fillId="6" borderId="1" xfId="31" applyFont="1" applyFill="1" applyBorder="1" applyAlignment="1">
      <alignment horizontal="center" vertical="top"/>
    </xf>
    <xf numFmtId="0" fontId="16" fillId="8" borderId="5" xfId="0" applyFont="1" applyFill="1" applyBorder="1" applyAlignment="1">
      <alignment horizontal="justify"/>
    </xf>
    <xf numFmtId="0" fontId="16" fillId="8" borderId="6" xfId="0" applyFont="1" applyFill="1" applyBorder="1"/>
    <xf numFmtId="0" fontId="16" fillId="8" borderId="7" xfId="0" applyFont="1" applyFill="1" applyBorder="1" applyAlignment="1">
      <alignment horizontal="center" vertical="top"/>
    </xf>
    <xf numFmtId="0" fontId="36" fillId="9" borderId="1" xfId="0" applyFont="1" applyFill="1" applyBorder="1" applyAlignment="1">
      <alignment horizontal="center" vertical="center" wrapText="1"/>
    </xf>
    <xf numFmtId="0" fontId="36" fillId="9" borderId="1" xfId="0" applyFont="1" applyFill="1" applyBorder="1" applyAlignment="1">
      <alignment horizontal="center" wrapText="1"/>
    </xf>
    <xf numFmtId="0" fontId="33" fillId="0" borderId="1" xfId="0" applyFont="1" applyBorder="1" applyAlignment="1">
      <alignment vertical="center" wrapText="1"/>
    </xf>
    <xf numFmtId="0" fontId="37" fillId="0" borderId="1" xfId="0" applyFont="1" applyBorder="1" applyAlignment="1">
      <alignment wrapText="1"/>
    </xf>
    <xf numFmtId="0" fontId="38" fillId="0" borderId="1" xfId="0" applyFont="1" applyBorder="1"/>
    <xf numFmtId="0" fontId="11" fillId="2" borderId="8" xfId="14" applyFont="1" applyFill="1" applyBorder="1" applyAlignment="1">
      <alignment horizontal="justify" vertical="center" wrapText="1"/>
    </xf>
    <xf numFmtId="10" fontId="11" fillId="2" borderId="9" xfId="22" applyNumberFormat="1" applyFont="1" applyFill="1" applyBorder="1" applyAlignment="1" applyProtection="1">
      <alignment horizontal="center" vertical="center" wrapText="1"/>
    </xf>
    <xf numFmtId="0" fontId="6" fillId="3" borderId="10" xfId="14" applyFont="1" applyFill="1" applyBorder="1" applyAlignment="1">
      <alignment horizontal="justify" vertical="center" wrapText="1"/>
    </xf>
    <xf numFmtId="10" fontId="12" fillId="3" borderId="11" xfId="22" applyNumberFormat="1" applyFont="1" applyFill="1" applyBorder="1" applyAlignment="1" applyProtection="1">
      <alignment horizontal="center" vertical="center" wrapText="1"/>
    </xf>
    <xf numFmtId="0" fontId="11" fillId="10" borderId="10" xfId="14" applyFont="1" applyFill="1" applyBorder="1" applyAlignment="1">
      <alignment horizontal="right" vertical="center" wrapText="1"/>
    </xf>
    <xf numFmtId="10" fontId="39" fillId="3" borderId="11" xfId="22" applyNumberFormat="1" applyFont="1" applyFill="1" applyBorder="1" applyAlignment="1" applyProtection="1">
      <alignment horizontal="center" vertical="center" wrapText="1"/>
    </xf>
    <xf numFmtId="0" fontId="14" fillId="3" borderId="10" xfId="14" applyFont="1" applyFill="1" applyBorder="1" applyAlignment="1">
      <alignment horizontal="justify" vertical="center" wrapText="1"/>
    </xf>
    <xf numFmtId="0" fontId="11" fillId="3" borderId="10" xfId="14" applyFont="1" applyFill="1" applyBorder="1" applyAlignment="1">
      <alignment horizontal="right" vertical="center" wrapText="1"/>
    </xf>
    <xf numFmtId="0" fontId="11" fillId="2" borderId="10" xfId="14" applyFont="1" applyFill="1" applyBorder="1" applyAlignment="1">
      <alignment horizontal="justify" vertical="center" wrapText="1"/>
    </xf>
    <xf numFmtId="10" fontId="11" fillId="2" borderId="11" xfId="22" applyNumberFormat="1" applyFont="1" applyFill="1" applyBorder="1" applyAlignment="1" applyProtection="1">
      <alignment horizontal="center" vertical="center" wrapText="1"/>
    </xf>
    <xf numFmtId="0" fontId="3" fillId="0" borderId="12" xfId="0" applyFont="1" applyBorder="1" applyAlignment="1">
      <alignment vertical="center" wrapText="1"/>
    </xf>
    <xf numFmtId="0" fontId="40" fillId="2" borderId="13" xfId="14" applyFont="1" applyFill="1" applyBorder="1" applyAlignment="1">
      <alignment horizontal="center" vertical="center" wrapText="1"/>
    </xf>
    <xf numFmtId="10" fontId="40" fillId="2" borderId="14" xfId="22" applyNumberFormat="1" applyFont="1" applyFill="1" applyBorder="1" applyAlignment="1" applyProtection="1">
      <alignment horizontal="center" vertical="center" wrapText="1"/>
    </xf>
    <xf numFmtId="44" fontId="2" fillId="0" borderId="0" xfId="4" applyFont="1"/>
    <xf numFmtId="44" fontId="15" fillId="6" borderId="3" xfId="4" applyFont="1" applyFill="1" applyBorder="1" applyAlignment="1">
      <alignment horizontal="center" vertical="top" wrapText="1"/>
    </xf>
    <xf numFmtId="43" fontId="16" fillId="4" borderId="1" xfId="31" applyFont="1" applyFill="1" applyBorder="1" applyAlignment="1">
      <alignment vertical="center" wrapText="1"/>
    </xf>
    <xf numFmtId="43" fontId="16" fillId="0" borderId="1" xfId="31" applyFont="1" applyBorder="1" applyAlignment="1">
      <alignment vertical="center" wrapText="1"/>
    </xf>
    <xf numFmtId="2" fontId="16" fillId="0" borderId="15" xfId="4" applyNumberFormat="1" applyFont="1" applyFill="1" applyBorder="1" applyAlignment="1" applyProtection="1">
      <alignment vertical="center" wrapText="1"/>
    </xf>
    <xf numFmtId="2" fontId="16" fillId="0" borderId="1" xfId="4" applyNumberFormat="1" applyFont="1" applyBorder="1" applyAlignment="1">
      <alignment vertical="center" wrapText="1"/>
    </xf>
    <xf numFmtId="44" fontId="15" fillId="6" borderId="3" xfId="4" applyFont="1" applyFill="1" applyBorder="1" applyAlignment="1">
      <alignment vertical="center" wrapText="1"/>
    </xf>
    <xf numFmtId="0" fontId="15" fillId="6" borderId="2" xfId="0" applyFont="1" applyFill="1" applyBorder="1" applyAlignment="1">
      <alignment horizontal="left" vertical="center" wrapText="1"/>
    </xf>
    <xf numFmtId="2" fontId="16" fillId="0" borderId="1" xfId="4" applyNumberFormat="1" applyFont="1" applyBorder="1" applyAlignment="1">
      <alignment vertical="top" wrapText="1"/>
    </xf>
    <xf numFmtId="44" fontId="15" fillId="6" borderId="1" xfId="4" applyFont="1" applyFill="1" applyBorder="1" applyAlignment="1">
      <alignment horizontal="left" vertical="top"/>
    </xf>
    <xf numFmtId="0" fontId="16" fillId="4" borderId="1" xfId="0" applyFont="1" applyFill="1" applyBorder="1" applyAlignment="1">
      <alignment horizontal="left" vertical="center" wrapText="1"/>
    </xf>
    <xf numFmtId="0" fontId="16" fillId="4" borderId="1" xfId="0" applyFont="1" applyFill="1" applyBorder="1" applyAlignment="1">
      <alignment vertical="center" wrapText="1"/>
    </xf>
    <xf numFmtId="10" fontId="12" fillId="11" borderId="11" xfId="22" applyNumberFormat="1" applyFont="1" applyFill="1" applyBorder="1" applyAlignment="1" applyProtection="1">
      <alignment horizontal="center" vertical="center" wrapText="1"/>
    </xf>
    <xf numFmtId="0" fontId="18" fillId="0" borderId="1" xfId="0" applyFont="1" applyBorder="1" applyAlignment="1">
      <alignment horizontal="left" vertical="center"/>
    </xf>
    <xf numFmtId="0" fontId="41" fillId="12" borderId="1" xfId="0" applyFont="1" applyFill="1" applyBorder="1"/>
    <xf numFmtId="0" fontId="27" fillId="12" borderId="1" xfId="0" applyFont="1" applyFill="1" applyBorder="1"/>
    <xf numFmtId="0" fontId="29" fillId="0" borderId="1" xfId="0" applyFont="1" applyBorder="1" applyAlignment="1" applyProtection="1">
      <alignment horizontal="center" vertical="center" wrapText="1"/>
      <protection hidden="1"/>
    </xf>
    <xf numFmtId="10" fontId="16" fillId="4" borderId="1" xfId="0" applyNumberFormat="1" applyFont="1" applyFill="1" applyBorder="1" applyAlignment="1">
      <alignment horizontal="right" vertical="center" wrapText="1"/>
    </xf>
    <xf numFmtId="0" fontId="42" fillId="0" borderId="16" xfId="0" applyFont="1" applyBorder="1" applyAlignment="1">
      <alignment horizontal="center" vertical="center" textRotation="90"/>
    </xf>
    <xf numFmtId="0" fontId="29" fillId="0" borderId="17" xfId="0" applyFont="1" applyBorder="1" applyAlignment="1">
      <alignment horizontal="center" vertical="center" wrapText="1"/>
    </xf>
    <xf numFmtId="2" fontId="30" fillId="0" borderId="17" xfId="0" applyNumberFormat="1" applyFont="1" applyBorder="1" applyAlignment="1">
      <alignment horizontal="center" vertical="center"/>
    </xf>
    <xf numFmtId="2" fontId="30" fillId="7" borderId="17" xfId="0" applyNumberFormat="1" applyFont="1" applyFill="1" applyBorder="1" applyAlignment="1">
      <alignment horizontal="right" vertical="center" indent="1"/>
    </xf>
    <xf numFmtId="43" fontId="30" fillId="0" borderId="17" xfId="31" applyFont="1" applyBorder="1" applyAlignment="1">
      <alignment horizontal="right" vertical="center" indent="1"/>
    </xf>
    <xf numFmtId="0" fontId="29" fillId="0" borderId="17" xfId="0" applyFont="1" applyBorder="1" applyAlignment="1">
      <alignment horizontal="justify" vertical="center" wrapText="1"/>
    </xf>
    <xf numFmtId="0" fontId="29" fillId="0" borderId="17" xfId="0" applyFont="1" applyBorder="1" applyAlignment="1">
      <alignment horizontal="left" vertical="center" wrapText="1"/>
    </xf>
    <xf numFmtId="2" fontId="30" fillId="7" borderId="1" xfId="0" applyNumberFormat="1" applyFont="1" applyFill="1" applyBorder="1" applyAlignment="1">
      <alignment horizontal="center" vertical="center"/>
    </xf>
    <xf numFmtId="0" fontId="29" fillId="0" borderId="0" xfId="0" applyFont="1" applyAlignment="1">
      <alignment vertical="center" wrapText="1"/>
    </xf>
    <xf numFmtId="0" fontId="29" fillId="0" borderId="18" xfId="0" applyFont="1" applyBorder="1" applyAlignment="1">
      <alignment horizontal="left" vertical="center" wrapText="1"/>
    </xf>
    <xf numFmtId="0" fontId="15" fillId="4" borderId="2" xfId="0" applyFont="1" applyFill="1" applyBorder="1" applyAlignment="1">
      <alignment horizontal="center" vertical="center" wrapText="1"/>
    </xf>
    <xf numFmtId="0" fontId="16" fillId="0" borderId="3" xfId="0" applyFont="1" applyBorder="1" applyAlignment="1">
      <alignment horizontal="center" vertical="center" wrapText="1"/>
    </xf>
    <xf numFmtId="2" fontId="16" fillId="0" borderId="3" xfId="4" applyNumberFormat="1" applyFont="1" applyBorder="1" applyAlignment="1">
      <alignment vertical="center" wrapText="1"/>
    </xf>
    <xf numFmtId="0" fontId="15" fillId="4" borderId="19" xfId="0" applyFont="1" applyFill="1" applyBorder="1" applyAlignment="1">
      <alignment horizontal="left" vertical="center" wrapText="1"/>
    </xf>
    <xf numFmtId="0" fontId="15" fillId="4" borderId="0" xfId="0" applyFont="1" applyFill="1" applyAlignment="1">
      <alignment horizontal="left" vertical="center" wrapText="1"/>
    </xf>
    <xf numFmtId="44" fontId="15" fillId="4" borderId="0" xfId="4" applyFont="1" applyFill="1" applyBorder="1" applyAlignment="1">
      <alignment horizontal="center" vertical="top" wrapText="1"/>
    </xf>
    <xf numFmtId="10" fontId="16" fillId="0" borderId="4" xfId="0" applyNumberFormat="1" applyFont="1" applyBorder="1" applyAlignment="1">
      <alignment vertical="center" wrapText="1"/>
    </xf>
    <xf numFmtId="10" fontId="16" fillId="0" borderId="1" xfId="0" applyNumberFormat="1" applyFont="1" applyBorder="1" applyAlignment="1">
      <alignment vertical="center" wrapText="1"/>
    </xf>
    <xf numFmtId="10" fontId="16" fillId="4" borderId="4" xfId="0" applyNumberFormat="1" applyFont="1" applyFill="1" applyBorder="1" applyAlignment="1">
      <alignment vertical="center" wrapText="1"/>
    </xf>
    <xf numFmtId="10" fontId="16" fillId="4" borderId="1" xfId="0" applyNumberFormat="1" applyFont="1" applyFill="1" applyBorder="1" applyAlignment="1">
      <alignment vertical="center" wrapText="1"/>
    </xf>
    <xf numFmtId="165" fontId="16" fillId="0" borderId="4" xfId="0" applyNumberFormat="1" applyFont="1" applyBorder="1" applyAlignment="1">
      <alignment vertical="center" wrapText="1"/>
    </xf>
    <xf numFmtId="0" fontId="15" fillId="13" borderId="2" xfId="0" applyFont="1" applyFill="1" applyBorder="1" applyAlignment="1">
      <alignment vertical="center" wrapText="1"/>
    </xf>
    <xf numFmtId="10" fontId="15" fillId="13" borderId="4" xfId="0" applyNumberFormat="1" applyFont="1" applyFill="1" applyBorder="1" applyAlignment="1">
      <alignment vertical="center" wrapText="1"/>
    </xf>
    <xf numFmtId="2" fontId="15" fillId="13" borderId="1" xfId="4" applyNumberFormat="1" applyFont="1" applyFill="1" applyBorder="1" applyAlignment="1">
      <alignment vertical="top" wrapText="1"/>
    </xf>
    <xf numFmtId="0" fontId="49" fillId="0" borderId="0" xfId="0" applyFont="1" applyAlignment="1">
      <alignment horizontal="right" vertical="center" wrapText="1"/>
    </xf>
    <xf numFmtId="0" fontId="16" fillId="0" borderId="0" xfId="0" applyFont="1"/>
    <xf numFmtId="44" fontId="15" fillId="13" borderId="1" xfId="4" applyFont="1" applyFill="1" applyBorder="1"/>
    <xf numFmtId="43" fontId="16" fillId="17" borderId="1" xfId="31" applyFont="1" applyFill="1" applyBorder="1" applyAlignment="1">
      <alignment horizontal="center" vertical="top" wrapText="1"/>
    </xf>
    <xf numFmtId="0" fontId="16" fillId="14" borderId="1" xfId="0" applyFont="1" applyFill="1" applyBorder="1" applyAlignment="1">
      <alignment horizontal="center" vertical="center" wrapText="1"/>
    </xf>
    <xf numFmtId="0" fontId="16" fillId="14" borderId="1" xfId="0" applyFont="1" applyFill="1" applyBorder="1" applyAlignment="1">
      <alignment horizontal="left" vertical="center" wrapText="1"/>
    </xf>
    <xf numFmtId="0" fontId="0" fillId="0" borderId="0" xfId="0" applyAlignment="1">
      <alignment horizontal="left"/>
    </xf>
    <xf numFmtId="0" fontId="0" fillId="0" borderId="1" xfId="0" applyBorder="1" applyAlignment="1">
      <alignment horizontal="center" vertical="center"/>
    </xf>
    <xf numFmtId="0" fontId="2" fillId="0" borderId="0" xfId="0" applyFont="1" applyBorder="1"/>
    <xf numFmtId="0" fontId="16" fillId="14" borderId="2" xfId="0" applyFont="1" applyFill="1" applyBorder="1" applyAlignment="1">
      <alignment horizontal="left" vertical="center" wrapText="1"/>
    </xf>
    <xf numFmtId="0" fontId="16" fillId="14" borderId="4" xfId="0" applyFont="1" applyFill="1" applyBorder="1" applyAlignment="1">
      <alignment horizontal="left" vertical="center" wrapText="1"/>
    </xf>
    <xf numFmtId="0" fontId="15" fillId="4" borderId="2" xfId="0" applyFont="1" applyFill="1" applyBorder="1" applyAlignment="1">
      <alignment horizontal="center" vertical="center" wrapText="1"/>
    </xf>
    <xf numFmtId="0" fontId="16" fillId="0" borderId="1" xfId="0" applyFont="1" applyBorder="1" applyAlignment="1">
      <alignment horizontal="left" vertical="center" wrapText="1"/>
    </xf>
    <xf numFmtId="0" fontId="16" fillId="14" borderId="2" xfId="0" applyFont="1" applyFill="1" applyBorder="1" applyAlignment="1">
      <alignment horizontal="left" vertical="center" wrapText="1"/>
    </xf>
    <xf numFmtId="0" fontId="16" fillId="14" borderId="4" xfId="0" applyFont="1" applyFill="1" applyBorder="1" applyAlignment="1">
      <alignment horizontal="left" vertical="center" wrapText="1"/>
    </xf>
    <xf numFmtId="0" fontId="15" fillId="6" borderId="1" xfId="0" applyFont="1" applyFill="1" applyBorder="1" applyAlignment="1">
      <alignment horizontal="left" vertical="center" wrapText="1"/>
    </xf>
    <xf numFmtId="0" fontId="28" fillId="4" borderId="0" xfId="0" applyFont="1" applyFill="1" applyAlignment="1">
      <alignment horizontal="center" wrapText="1"/>
    </xf>
    <xf numFmtId="0" fontId="28" fillId="4" borderId="0" xfId="0" applyFont="1" applyFill="1" applyAlignment="1">
      <alignment horizontal="center"/>
    </xf>
    <xf numFmtId="0" fontId="28" fillId="4" borderId="19" xfId="0" applyFont="1" applyFill="1" applyBorder="1" applyAlignment="1">
      <alignment horizontal="center"/>
    </xf>
    <xf numFmtId="0" fontId="43" fillId="4" borderId="1" xfId="0" applyFont="1" applyFill="1" applyBorder="1" applyAlignment="1">
      <alignment horizontal="center" wrapText="1"/>
    </xf>
    <xf numFmtId="0" fontId="0" fillId="0" borderId="2" xfId="0" applyBorder="1" applyAlignment="1">
      <alignment horizontal="left" vertical="center" wrapText="1"/>
    </xf>
    <xf numFmtId="0" fontId="0" fillId="0" borderId="20" xfId="0" applyBorder="1" applyAlignment="1">
      <alignment horizontal="left" vertical="center" wrapText="1"/>
    </xf>
    <xf numFmtId="0" fontId="0" fillId="0" borderId="4" xfId="0" applyBorder="1" applyAlignment="1">
      <alignment horizontal="left" vertical="center" wrapText="1"/>
    </xf>
    <xf numFmtId="0" fontId="0" fillId="0" borderId="2" xfId="0" applyBorder="1" applyAlignment="1">
      <alignment horizontal="left" wrapText="1"/>
    </xf>
    <xf numFmtId="0" fontId="0" fillId="0" borderId="20" xfId="0" applyBorder="1" applyAlignment="1">
      <alignment horizontal="left" wrapText="1"/>
    </xf>
    <xf numFmtId="0" fontId="0" fillId="0" borderId="4" xfId="0" applyBorder="1" applyAlignment="1">
      <alignment horizontal="left" wrapText="1"/>
    </xf>
    <xf numFmtId="0" fontId="0" fillId="0" borderId="2" xfId="0" applyBorder="1" applyAlignment="1">
      <alignment horizontal="center" wrapText="1"/>
    </xf>
    <xf numFmtId="0" fontId="0" fillId="0" borderId="20" xfId="0" applyBorder="1" applyAlignment="1">
      <alignment horizontal="center" wrapText="1"/>
    </xf>
    <xf numFmtId="0" fontId="0" fillId="0" borderId="4" xfId="0" applyBorder="1" applyAlignment="1">
      <alignment horizontal="center" wrapText="1"/>
    </xf>
    <xf numFmtId="0" fontId="32" fillId="6" borderId="2" xfId="0" applyFont="1" applyFill="1" applyBorder="1" applyAlignment="1">
      <alignment horizontal="left"/>
    </xf>
    <xf numFmtId="0" fontId="32" fillId="6" borderId="20" xfId="0" applyFont="1" applyFill="1" applyBorder="1" applyAlignment="1">
      <alignment horizontal="left"/>
    </xf>
    <xf numFmtId="0" fontId="32" fillId="6" borderId="4" xfId="0" applyFont="1" applyFill="1" applyBorder="1" applyAlignment="1">
      <alignment horizontal="left"/>
    </xf>
    <xf numFmtId="0" fontId="29" fillId="0" borderId="1" xfId="0" applyFont="1" applyBorder="1" applyAlignment="1">
      <alignment vertical="center" wrapText="1"/>
    </xf>
    <xf numFmtId="0" fontId="29" fillId="0" borderId="1" xfId="0" applyFont="1" applyBorder="1" applyAlignment="1">
      <alignment horizontal="center" vertical="center" wrapText="1"/>
    </xf>
    <xf numFmtId="0" fontId="42" fillId="0" borderId="3" xfId="0" applyFont="1" applyBorder="1" applyAlignment="1">
      <alignment horizontal="center" vertical="center" textRotation="90"/>
    </xf>
    <xf numFmtId="0" fontId="42" fillId="0" borderId="16" xfId="0" applyFont="1" applyBorder="1" applyAlignment="1">
      <alignment horizontal="center" vertical="center" textRotation="90"/>
    </xf>
    <xf numFmtId="0" fontId="44" fillId="15" borderId="2" xfId="0" applyFont="1" applyFill="1" applyBorder="1" applyAlignment="1">
      <alignment horizontal="center" vertical="center" wrapText="1"/>
    </xf>
    <xf numFmtId="0" fontId="44" fillId="15" borderId="20" xfId="0" applyFont="1" applyFill="1" applyBorder="1" applyAlignment="1">
      <alignment horizontal="center" vertical="center" wrapText="1"/>
    </xf>
    <xf numFmtId="0" fontId="44" fillId="15" borderId="4" xfId="0" applyFont="1" applyFill="1" applyBorder="1" applyAlignment="1">
      <alignment horizontal="center" vertical="center" wrapText="1"/>
    </xf>
    <xf numFmtId="0" fontId="45" fillId="0" borderId="3" xfId="0" applyFont="1" applyBorder="1" applyAlignment="1">
      <alignment horizontal="center" vertical="center" wrapText="1"/>
    </xf>
    <xf numFmtId="0" fontId="45" fillId="0" borderId="16" xfId="0" applyFont="1" applyBorder="1" applyAlignment="1">
      <alignment horizontal="center" vertical="center" wrapText="1"/>
    </xf>
    <xf numFmtId="0" fontId="45" fillId="0" borderId="17" xfId="0" applyFont="1" applyBorder="1" applyAlignment="1">
      <alignment horizontal="center" vertical="center" wrapText="1"/>
    </xf>
    <xf numFmtId="0" fontId="46" fillId="0" borderId="3" xfId="0" applyFont="1" applyBorder="1" applyAlignment="1">
      <alignment horizontal="center" vertical="center" wrapText="1"/>
    </xf>
    <xf numFmtId="0" fontId="46" fillId="0" borderId="16" xfId="0" applyFont="1" applyBorder="1" applyAlignment="1">
      <alignment horizontal="center" vertical="center" wrapText="1"/>
    </xf>
    <xf numFmtId="0" fontId="46" fillId="0" borderId="17" xfId="0" applyFont="1" applyBorder="1" applyAlignment="1">
      <alignment horizontal="center" vertical="center" wrapText="1"/>
    </xf>
    <xf numFmtId="0" fontId="29" fillId="0" borderId="3" xfId="0" applyFont="1" applyBorder="1" applyAlignment="1">
      <alignment horizontal="center" vertical="center" wrapText="1"/>
    </xf>
    <xf numFmtId="0" fontId="29" fillId="0" borderId="17" xfId="0" applyFont="1" applyBorder="1" applyAlignment="1">
      <alignment horizontal="center" vertical="center" wrapText="1"/>
    </xf>
    <xf numFmtId="2" fontId="30" fillId="7" borderId="3" xfId="0" applyNumberFormat="1" applyFont="1" applyFill="1" applyBorder="1" applyAlignment="1">
      <alignment horizontal="center" vertical="center"/>
    </xf>
    <xf numFmtId="2" fontId="30" fillId="7" borderId="17" xfId="0" applyNumberFormat="1" applyFont="1" applyFill="1" applyBorder="1" applyAlignment="1">
      <alignment horizontal="center" vertical="center"/>
    </xf>
    <xf numFmtId="2" fontId="30" fillId="0" borderId="3" xfId="0" applyNumberFormat="1" applyFont="1" applyBorder="1" applyAlignment="1">
      <alignment horizontal="center" vertical="center"/>
    </xf>
    <xf numFmtId="2" fontId="30" fillId="0" borderId="17" xfId="0" applyNumberFormat="1" applyFont="1" applyBorder="1" applyAlignment="1">
      <alignment horizontal="center" vertical="center"/>
    </xf>
    <xf numFmtId="2" fontId="30" fillId="7" borderId="3" xfId="0" applyNumberFormat="1" applyFont="1" applyFill="1" applyBorder="1" applyAlignment="1">
      <alignment horizontal="right" vertical="center" indent="1"/>
    </xf>
    <xf numFmtId="2" fontId="30" fillId="7" borderId="16" xfId="0" applyNumberFormat="1" applyFont="1" applyFill="1" applyBorder="1" applyAlignment="1">
      <alignment horizontal="right" vertical="center" indent="1"/>
    </xf>
    <xf numFmtId="2" fontId="30" fillId="7" borderId="17" xfId="0" applyNumberFormat="1" applyFont="1" applyFill="1" applyBorder="1" applyAlignment="1">
      <alignment horizontal="right" vertical="center" indent="1"/>
    </xf>
    <xf numFmtId="2" fontId="30" fillId="0" borderId="3" xfId="0" applyNumberFormat="1" applyFont="1" applyBorder="1" applyAlignment="1">
      <alignment horizontal="right" vertical="center" indent="1"/>
    </xf>
    <xf numFmtId="2" fontId="30" fillId="0" borderId="16" xfId="0" applyNumberFormat="1" applyFont="1" applyBorder="1" applyAlignment="1">
      <alignment horizontal="right" vertical="center" indent="1"/>
    </xf>
    <xf numFmtId="2" fontId="30" fillId="0" borderId="17" xfId="0" applyNumberFormat="1" applyFont="1" applyBorder="1" applyAlignment="1">
      <alignment horizontal="right" vertical="center" indent="1"/>
    </xf>
    <xf numFmtId="0" fontId="28" fillId="4" borderId="2" xfId="0" applyFont="1" applyFill="1" applyBorder="1" applyAlignment="1">
      <alignment horizontal="center"/>
    </xf>
    <xf numFmtId="0" fontId="28" fillId="4" borderId="20" xfId="0" applyFont="1" applyFill="1" applyBorder="1" applyAlignment="1">
      <alignment horizontal="center"/>
    </xf>
    <xf numFmtId="0" fontId="28" fillId="4" borderId="4" xfId="0" applyFont="1" applyFill="1" applyBorder="1" applyAlignment="1">
      <alignment horizontal="center"/>
    </xf>
    <xf numFmtId="0" fontId="0" fillId="0" borderId="19" xfId="0" applyBorder="1" applyAlignment="1">
      <alignment horizontal="center"/>
    </xf>
    <xf numFmtId="0" fontId="29" fillId="0" borderId="3" xfId="0" applyFont="1" applyBorder="1" applyAlignment="1">
      <alignment horizontal="left" vertical="center" wrapText="1"/>
    </xf>
    <xf numFmtId="0" fontId="29" fillId="0" borderId="17" xfId="0" applyFont="1" applyBorder="1" applyAlignment="1">
      <alignment horizontal="left" vertical="center" wrapText="1"/>
    </xf>
    <xf numFmtId="0" fontId="31" fillId="6" borderId="3" xfId="0" applyFont="1" applyFill="1" applyBorder="1" applyAlignment="1">
      <alignment horizontal="center" vertical="center" textRotation="90"/>
    </xf>
    <xf numFmtId="0" fontId="31" fillId="6" borderId="16" xfId="0" applyFont="1" applyFill="1" applyBorder="1" applyAlignment="1">
      <alignment horizontal="center" vertical="center" textRotation="90"/>
    </xf>
    <xf numFmtId="0" fontId="31" fillId="6" borderId="17" xfId="0" applyFont="1" applyFill="1" applyBorder="1" applyAlignment="1">
      <alignment horizontal="center" vertical="center" textRotation="90"/>
    </xf>
    <xf numFmtId="0" fontId="31" fillId="15" borderId="2" xfId="0" applyFont="1" applyFill="1" applyBorder="1" applyAlignment="1">
      <alignment horizontal="center" vertical="center" wrapText="1"/>
    </xf>
    <xf numFmtId="0" fontId="31" fillId="15" borderId="20" xfId="0" applyFont="1" applyFill="1" applyBorder="1" applyAlignment="1">
      <alignment horizontal="center" vertical="center" wrapText="1"/>
    </xf>
    <xf numFmtId="0" fontId="31" fillId="15" borderId="4" xfId="0" applyFont="1" applyFill="1" applyBorder="1" applyAlignment="1">
      <alignment horizontal="center" vertical="center" wrapText="1"/>
    </xf>
    <xf numFmtId="0" fontId="29" fillId="0" borderId="16" xfId="0" applyFont="1" applyBorder="1" applyAlignment="1">
      <alignment horizontal="center" vertical="center" wrapText="1"/>
    </xf>
    <xf numFmtId="0" fontId="29" fillId="0" borderId="3" xfId="0" applyFont="1" applyBorder="1" applyAlignment="1" applyProtection="1">
      <alignment horizontal="center" vertical="center" wrapText="1"/>
      <protection hidden="1"/>
    </xf>
    <xf numFmtId="0" fontId="29" fillId="0" borderId="16" xfId="0" applyFont="1" applyBorder="1" applyAlignment="1" applyProtection="1">
      <alignment horizontal="center" vertical="center" wrapText="1"/>
      <protection hidden="1"/>
    </xf>
    <xf numFmtId="43" fontId="30" fillId="0" borderId="3" xfId="31" applyFont="1" applyBorder="1" applyAlignment="1">
      <alignment horizontal="right" vertical="center" indent="1"/>
    </xf>
    <xf numFmtId="43" fontId="30" fillId="0" borderId="16" xfId="31" applyFont="1" applyBorder="1" applyAlignment="1">
      <alignment horizontal="right" vertical="center" indent="1"/>
    </xf>
    <xf numFmtId="0" fontId="29" fillId="0" borderId="3" xfId="0" applyFont="1" applyBorder="1" applyAlignment="1">
      <alignment horizontal="justify" vertical="center" wrapText="1"/>
    </xf>
    <xf numFmtId="0" fontId="29" fillId="0" borderId="16" xfId="0" applyFont="1" applyBorder="1" applyAlignment="1">
      <alignment horizontal="justify" vertical="center" wrapText="1"/>
    </xf>
    <xf numFmtId="0" fontId="29" fillId="0" borderId="17" xfId="0" applyFont="1" applyBorder="1" applyAlignment="1">
      <alignment horizontal="justify" vertical="center" wrapText="1"/>
    </xf>
    <xf numFmtId="0" fontId="29" fillId="0" borderId="1" xfId="0" applyFont="1" applyBorder="1" applyAlignment="1" applyProtection="1">
      <alignment horizontal="center" vertical="center" wrapText="1"/>
      <protection hidden="1"/>
    </xf>
    <xf numFmtId="43" fontId="30" fillId="0" borderId="17" xfId="31" applyFont="1" applyBorder="1" applyAlignment="1">
      <alignment horizontal="right" vertical="center" indent="1"/>
    </xf>
    <xf numFmtId="0" fontId="36" fillId="9" borderId="1" xfId="0" applyFont="1" applyFill="1" applyBorder="1" applyAlignment="1">
      <alignment horizontal="center" vertical="center" wrapText="1"/>
    </xf>
    <xf numFmtId="0" fontId="47" fillId="4" borderId="2" xfId="0" applyFont="1" applyFill="1" applyBorder="1" applyAlignment="1">
      <alignment horizontal="center"/>
    </xf>
    <xf numFmtId="0" fontId="47" fillId="4" borderId="20" xfId="0" applyFont="1" applyFill="1" applyBorder="1" applyAlignment="1">
      <alignment horizontal="center"/>
    </xf>
    <xf numFmtId="0" fontId="47" fillId="4" borderId="4" xfId="0" applyFont="1" applyFill="1" applyBorder="1" applyAlignment="1">
      <alignment horizontal="center"/>
    </xf>
    <xf numFmtId="0" fontId="38" fillId="0" borderId="18" xfId="0" applyFont="1" applyBorder="1" applyAlignment="1">
      <alignment horizontal="center"/>
    </xf>
    <xf numFmtId="0" fontId="38" fillId="0" borderId="19" xfId="0" applyFont="1" applyBorder="1" applyAlignment="1">
      <alignment horizontal="center"/>
    </xf>
    <xf numFmtId="0" fontId="38" fillId="0" borderId="21" xfId="0" applyFont="1" applyBorder="1" applyAlignment="1">
      <alignment horizontal="center"/>
    </xf>
    <xf numFmtId="0" fontId="15" fillId="6" borderId="2" xfId="0" applyFont="1" applyFill="1" applyBorder="1" applyAlignment="1">
      <alignment horizontal="left" vertical="center" wrapText="1"/>
    </xf>
    <xf numFmtId="0" fontId="15" fillId="6" borderId="4" xfId="0" applyFont="1" applyFill="1" applyBorder="1" applyAlignment="1">
      <alignment horizontal="left" vertical="center" wrapText="1"/>
    </xf>
    <xf numFmtId="0" fontId="15" fillId="6" borderId="20" xfId="0" applyFont="1" applyFill="1" applyBorder="1" applyAlignment="1">
      <alignment horizontal="left" vertical="center" wrapText="1"/>
    </xf>
    <xf numFmtId="0" fontId="15" fillId="0" borderId="2" xfId="0" applyFont="1" applyBorder="1" applyAlignment="1">
      <alignment horizontal="center" vertical="center"/>
    </xf>
    <xf numFmtId="0" fontId="15" fillId="0" borderId="20" xfId="0" applyFont="1" applyBorder="1" applyAlignment="1">
      <alignment horizontal="center" vertical="center"/>
    </xf>
    <xf numFmtId="0" fontId="15" fillId="0" borderId="4" xfId="0" applyFont="1" applyBorder="1" applyAlignment="1">
      <alignment horizontal="center" vertical="center"/>
    </xf>
    <xf numFmtId="0" fontId="16" fillId="0" borderId="1" xfId="0" applyFont="1" applyBorder="1" applyAlignment="1">
      <alignment horizontal="left" vertical="center" wrapText="1"/>
    </xf>
    <xf numFmtId="0" fontId="16" fillId="0" borderId="2" xfId="0" applyFont="1" applyBorder="1" applyAlignment="1">
      <alignment horizontal="left" vertical="center" wrapText="1"/>
    </xf>
    <xf numFmtId="0" fontId="16" fillId="0" borderId="4" xfId="0" applyFont="1" applyBorder="1" applyAlignment="1">
      <alignment horizontal="left" vertical="center" wrapText="1"/>
    </xf>
    <xf numFmtId="0" fontId="48" fillId="6" borderId="2" xfId="0" applyFont="1" applyFill="1" applyBorder="1" applyAlignment="1">
      <alignment horizontal="center" vertical="center" wrapText="1"/>
    </xf>
    <xf numFmtId="0" fontId="48" fillId="6" borderId="20" xfId="0" applyFont="1" applyFill="1" applyBorder="1" applyAlignment="1">
      <alignment horizontal="center" vertical="center" wrapText="1"/>
    </xf>
    <xf numFmtId="0" fontId="48" fillId="6" borderId="4" xfId="0" applyFont="1" applyFill="1" applyBorder="1" applyAlignment="1">
      <alignment horizontal="center" vertical="center" wrapText="1"/>
    </xf>
    <xf numFmtId="0" fontId="35" fillId="0" borderId="2" xfId="0" applyFont="1" applyBorder="1" applyAlignment="1">
      <alignment horizontal="center" vertical="center"/>
    </xf>
    <xf numFmtId="0" fontId="35" fillId="0" borderId="20" xfId="0" applyFont="1" applyBorder="1" applyAlignment="1">
      <alignment horizontal="center" vertical="center"/>
    </xf>
    <xf numFmtId="0" fontId="35" fillId="0" borderId="4" xfId="0" applyFont="1" applyBorder="1" applyAlignment="1">
      <alignment horizontal="center" vertical="center"/>
    </xf>
    <xf numFmtId="0" fontId="16" fillId="4" borderId="2" xfId="0" applyFont="1" applyFill="1" applyBorder="1" applyAlignment="1">
      <alignment horizontal="center"/>
    </xf>
    <xf numFmtId="0" fontId="16" fillId="4" borderId="20" xfId="0" applyFont="1" applyFill="1" applyBorder="1" applyAlignment="1">
      <alignment horizontal="center"/>
    </xf>
    <xf numFmtId="0" fontId="16" fillId="4" borderId="4" xfId="0" applyFont="1" applyFill="1" applyBorder="1" applyAlignment="1">
      <alignment horizontal="center"/>
    </xf>
    <xf numFmtId="0" fontId="48" fillId="0" borderId="2" xfId="0" applyFont="1" applyBorder="1" applyAlignment="1">
      <alignment horizontal="center" vertical="center"/>
    </xf>
    <xf numFmtId="0" fontId="48" fillId="0" borderId="20" xfId="0" applyFont="1" applyBorder="1" applyAlignment="1">
      <alignment horizontal="center" vertical="center"/>
    </xf>
    <xf numFmtId="0" fontId="48" fillId="0" borderId="4" xfId="0" applyFont="1" applyBorder="1" applyAlignment="1">
      <alignment horizontal="center" vertical="center"/>
    </xf>
    <xf numFmtId="0" fontId="15" fillId="4" borderId="2" xfId="0" applyFont="1" applyFill="1" applyBorder="1" applyAlignment="1">
      <alignment horizontal="center" vertical="center" wrapText="1"/>
    </xf>
    <xf numFmtId="0" fontId="15" fillId="4" borderId="20" xfId="0" applyFont="1" applyFill="1" applyBorder="1" applyAlignment="1">
      <alignment horizontal="center" vertical="center" wrapText="1"/>
    </xf>
    <xf numFmtId="0" fontId="15" fillId="4" borderId="4" xfId="0" applyFont="1" applyFill="1" applyBorder="1" applyAlignment="1">
      <alignment horizontal="center" vertical="center" wrapText="1"/>
    </xf>
    <xf numFmtId="0" fontId="15" fillId="6" borderId="2" xfId="0" applyFont="1" applyFill="1" applyBorder="1" applyAlignment="1">
      <alignment horizontal="left" vertical="center"/>
    </xf>
    <xf numFmtId="0" fontId="15" fillId="6" borderId="4" xfId="0" applyFont="1" applyFill="1" applyBorder="1" applyAlignment="1">
      <alignment horizontal="left" vertical="center"/>
    </xf>
    <xf numFmtId="0" fontId="16" fillId="4" borderId="2" xfId="0" applyFont="1" applyFill="1" applyBorder="1" applyAlignment="1">
      <alignment horizontal="center" wrapText="1"/>
    </xf>
    <xf numFmtId="0" fontId="16" fillId="4" borderId="20" xfId="0" applyFont="1" applyFill="1" applyBorder="1" applyAlignment="1">
      <alignment horizontal="center" wrapText="1"/>
    </xf>
    <xf numFmtId="0" fontId="16" fillId="4" borderId="4" xfId="0" applyFont="1" applyFill="1" applyBorder="1" applyAlignment="1">
      <alignment horizontal="center" wrapText="1"/>
    </xf>
    <xf numFmtId="0" fontId="18" fillId="4" borderId="2" xfId="0" applyFont="1" applyFill="1" applyBorder="1" applyAlignment="1">
      <alignment horizontal="left" vertical="center" wrapText="1"/>
    </xf>
    <xf numFmtId="0" fontId="18" fillId="4" borderId="4" xfId="0" applyFont="1" applyFill="1" applyBorder="1" applyAlignment="1">
      <alignment horizontal="left" vertical="center" wrapText="1"/>
    </xf>
    <xf numFmtId="0" fontId="21" fillId="4" borderId="2" xfId="0" applyFont="1" applyFill="1" applyBorder="1" applyAlignment="1">
      <alignment horizontal="left" vertical="center" wrapText="1"/>
    </xf>
    <xf numFmtId="0" fontId="21" fillId="4" borderId="4" xfId="0" applyFont="1" applyFill="1" applyBorder="1" applyAlignment="1">
      <alignment horizontal="left" vertical="center" wrapText="1"/>
    </xf>
    <xf numFmtId="0" fontId="15" fillId="6" borderId="2" xfId="0" applyFont="1" applyFill="1" applyBorder="1" applyAlignment="1">
      <alignment horizontal="left" vertical="top" wrapText="1"/>
    </xf>
    <xf numFmtId="0" fontId="15" fillId="6" borderId="4" xfId="0" applyFont="1" applyFill="1" applyBorder="1" applyAlignment="1">
      <alignment horizontal="left" vertical="top" wrapText="1"/>
    </xf>
    <xf numFmtId="0" fontId="16" fillId="4" borderId="2" xfId="0" applyFont="1" applyFill="1" applyBorder="1" applyAlignment="1">
      <alignment horizontal="left" vertical="center" wrapText="1"/>
    </xf>
    <xf numFmtId="0" fontId="16" fillId="4" borderId="4" xfId="0" applyFont="1" applyFill="1" applyBorder="1" applyAlignment="1">
      <alignment horizontal="left" vertical="center" wrapText="1"/>
    </xf>
    <xf numFmtId="49" fontId="15" fillId="0" borderId="2" xfId="31" applyNumberFormat="1" applyFont="1" applyBorder="1" applyAlignment="1">
      <alignment horizontal="center" vertical="center"/>
    </xf>
    <xf numFmtId="49" fontId="15" fillId="0" borderId="4" xfId="31" applyNumberFormat="1" applyFont="1" applyBorder="1" applyAlignment="1">
      <alignment horizontal="center" vertical="center"/>
    </xf>
    <xf numFmtId="44" fontId="15" fillId="4" borderId="2" xfId="4" applyFont="1" applyFill="1" applyBorder="1" applyAlignment="1">
      <alignment horizontal="center" vertical="center"/>
    </xf>
    <xf numFmtId="44" fontId="15" fillId="4" borderId="4" xfId="4" applyFont="1" applyFill="1" applyBorder="1" applyAlignment="1">
      <alignment horizontal="center" vertical="center"/>
    </xf>
    <xf numFmtId="0" fontId="16" fillId="0" borderId="2" xfId="0" applyFont="1" applyBorder="1" applyAlignment="1">
      <alignment horizontal="center" vertical="center" wrapText="1"/>
    </xf>
    <xf numFmtId="0" fontId="16" fillId="0" borderId="4" xfId="0" applyFont="1" applyBorder="1" applyAlignment="1">
      <alignment horizontal="center" vertical="center" wrapText="1"/>
    </xf>
    <xf numFmtId="0" fontId="16" fillId="0" borderId="2" xfId="0" applyFont="1" applyBorder="1" applyAlignment="1">
      <alignment horizontal="center" vertical="top"/>
    </xf>
    <xf numFmtId="0" fontId="16" fillId="0" borderId="4" xfId="0" applyFont="1" applyBorder="1" applyAlignment="1">
      <alignment horizontal="center" vertical="top"/>
    </xf>
    <xf numFmtId="0" fontId="16" fillId="14" borderId="2" xfId="31" applyNumberFormat="1" applyFont="1" applyFill="1" applyBorder="1" applyAlignment="1">
      <alignment horizontal="center" vertical="top"/>
    </xf>
    <xf numFmtId="49" fontId="16" fillId="14" borderId="4" xfId="31" applyNumberFormat="1" applyFont="1" applyFill="1" applyBorder="1" applyAlignment="1">
      <alignment horizontal="center" vertical="top"/>
    </xf>
    <xf numFmtId="0" fontId="48" fillId="6" borderId="2" xfId="0" applyFont="1" applyFill="1" applyBorder="1" applyAlignment="1">
      <alignment horizontal="left" vertical="top" wrapText="1"/>
    </xf>
    <xf numFmtId="0" fontId="48" fillId="6" borderId="20" xfId="0" applyFont="1" applyFill="1" applyBorder="1" applyAlignment="1">
      <alignment horizontal="left" vertical="top"/>
    </xf>
    <xf numFmtId="0" fontId="48" fillId="6" borderId="4" xfId="0" applyFont="1" applyFill="1" applyBorder="1" applyAlignment="1">
      <alignment horizontal="left" vertical="top"/>
    </xf>
    <xf numFmtId="0" fontId="15" fillId="16" borderId="2" xfId="0" applyFont="1" applyFill="1" applyBorder="1" applyAlignment="1">
      <alignment horizontal="center" vertical="center" wrapText="1"/>
    </xf>
    <xf numFmtId="0" fontId="15" fillId="16" borderId="20" xfId="0" applyFont="1" applyFill="1" applyBorder="1" applyAlignment="1">
      <alignment horizontal="center" vertical="center" wrapText="1"/>
    </xf>
    <xf numFmtId="0" fontId="15" fillId="16" borderId="4" xfId="0" applyFont="1" applyFill="1" applyBorder="1" applyAlignment="1">
      <alignment horizontal="center" vertical="center" wrapText="1"/>
    </xf>
    <xf numFmtId="49" fontId="16" fillId="0" borderId="2" xfId="0" applyNumberFormat="1" applyFont="1" applyBorder="1" applyAlignment="1">
      <alignment horizontal="center" vertical="top"/>
    </xf>
    <xf numFmtId="49" fontId="16" fillId="0" borderId="4" xfId="0" applyNumberFormat="1" applyFont="1" applyBorder="1" applyAlignment="1">
      <alignment horizontal="center" vertical="top"/>
    </xf>
    <xf numFmtId="0" fontId="15" fillId="6" borderId="20" xfId="0" applyFont="1" applyFill="1" applyBorder="1" applyAlignment="1">
      <alignment horizontal="left" vertical="center"/>
    </xf>
    <xf numFmtId="0" fontId="47" fillId="4" borderId="5" xfId="0" applyFont="1" applyFill="1" applyBorder="1" applyAlignment="1">
      <alignment horizontal="center"/>
    </xf>
    <xf numFmtId="0" fontId="47" fillId="4" borderId="6" xfId="0" applyFont="1" applyFill="1" applyBorder="1" applyAlignment="1">
      <alignment horizontal="center"/>
    </xf>
    <xf numFmtId="0" fontId="47" fillId="4" borderId="7" xfId="0" applyFont="1" applyFill="1" applyBorder="1" applyAlignment="1">
      <alignment horizontal="center"/>
    </xf>
    <xf numFmtId="0" fontId="5" fillId="4" borderId="18" xfId="0" applyFont="1" applyFill="1" applyBorder="1" applyAlignment="1">
      <alignment horizontal="center"/>
    </xf>
    <xf numFmtId="0" fontId="5" fillId="4" borderId="19" xfId="0" applyFont="1" applyFill="1" applyBorder="1" applyAlignment="1">
      <alignment horizontal="center"/>
    </xf>
    <xf numFmtId="0" fontId="5" fillId="4" borderId="21" xfId="0" applyFont="1" applyFill="1" applyBorder="1" applyAlignment="1">
      <alignment horizontal="center"/>
    </xf>
    <xf numFmtId="0" fontId="15" fillId="0" borderId="2" xfId="0" applyFont="1" applyBorder="1" applyAlignment="1">
      <alignment horizontal="left" vertical="center"/>
    </xf>
    <xf numFmtId="0" fontId="15" fillId="0" borderId="20" xfId="0" applyFont="1" applyBorder="1" applyAlignment="1">
      <alignment horizontal="left" vertical="center"/>
    </xf>
    <xf numFmtId="0" fontId="15" fillId="0" borderId="4" xfId="0" applyFont="1" applyBorder="1" applyAlignment="1">
      <alignment horizontal="left" vertical="center"/>
    </xf>
    <xf numFmtId="16" fontId="16" fillId="0" borderId="2" xfId="0" applyNumberFormat="1" applyFont="1" applyBorder="1" applyAlignment="1">
      <alignment horizontal="center" vertical="center" wrapText="1"/>
    </xf>
    <xf numFmtId="49" fontId="16" fillId="14" borderId="2" xfId="0" applyNumberFormat="1" applyFont="1" applyFill="1" applyBorder="1" applyAlignment="1">
      <alignment horizontal="center" vertical="top"/>
    </xf>
    <xf numFmtId="49" fontId="16" fillId="14" borderId="4" xfId="0" applyNumberFormat="1" applyFont="1" applyFill="1" applyBorder="1" applyAlignment="1">
      <alignment horizontal="center" vertical="top"/>
    </xf>
    <xf numFmtId="0" fontId="15" fillId="4" borderId="0" xfId="0" applyFont="1" applyFill="1" applyBorder="1" applyAlignment="1">
      <alignment horizontal="left" vertical="center" wrapText="1"/>
    </xf>
    <xf numFmtId="0" fontId="15" fillId="4" borderId="0" xfId="0" applyFont="1" applyFill="1" applyBorder="1" applyAlignment="1">
      <alignment horizontal="left" vertical="center"/>
    </xf>
    <xf numFmtId="0" fontId="5" fillId="4" borderId="0" xfId="0" applyFont="1" applyFill="1" applyBorder="1" applyAlignment="1">
      <alignment horizontal="center" vertical="center" wrapText="1"/>
    </xf>
    <xf numFmtId="0" fontId="15" fillId="0" borderId="1" xfId="0" applyFont="1" applyBorder="1" applyAlignment="1">
      <alignment horizontal="left" vertical="center"/>
    </xf>
    <xf numFmtId="17" fontId="16" fillId="4" borderId="2" xfId="0" applyNumberFormat="1" applyFont="1" applyFill="1" applyBorder="1" applyAlignment="1">
      <alignment horizontal="center" vertical="top"/>
    </xf>
    <xf numFmtId="0" fontId="16" fillId="4" borderId="4" xfId="0" applyFont="1" applyFill="1" applyBorder="1" applyAlignment="1">
      <alignment horizontal="center" vertical="top"/>
    </xf>
    <xf numFmtId="0" fontId="15" fillId="0" borderId="2" xfId="0" applyFont="1" applyBorder="1" applyAlignment="1">
      <alignment horizontal="left" vertical="center" wrapText="1"/>
    </xf>
    <xf numFmtId="0" fontId="16" fillId="0" borderId="20" xfId="0" applyFont="1" applyBorder="1" applyAlignment="1">
      <alignment horizontal="left" vertical="center" wrapText="1"/>
    </xf>
    <xf numFmtId="49" fontId="16" fillId="4" borderId="2" xfId="0" applyNumberFormat="1" applyFont="1" applyFill="1" applyBorder="1" applyAlignment="1">
      <alignment horizontal="center" vertical="top"/>
    </xf>
    <xf numFmtId="49" fontId="16" fillId="4" borderId="4" xfId="0" applyNumberFormat="1" applyFont="1" applyFill="1" applyBorder="1" applyAlignment="1">
      <alignment horizontal="center" vertical="top"/>
    </xf>
    <xf numFmtId="49" fontId="48" fillId="0" borderId="2" xfId="31" applyNumberFormat="1" applyFont="1" applyBorder="1" applyAlignment="1">
      <alignment horizontal="center" vertical="center"/>
    </xf>
    <xf numFmtId="49" fontId="48" fillId="0" borderId="4" xfId="31" applyNumberFormat="1" applyFont="1" applyBorder="1" applyAlignment="1">
      <alignment horizontal="center" vertical="center"/>
    </xf>
    <xf numFmtId="0" fontId="16" fillId="14" borderId="2" xfId="0" applyFont="1" applyFill="1" applyBorder="1" applyAlignment="1">
      <alignment horizontal="left" vertical="center" wrapText="1"/>
    </xf>
    <xf numFmtId="0" fontId="16" fillId="14" borderId="4" xfId="0" applyFont="1" applyFill="1" applyBorder="1" applyAlignment="1">
      <alignment horizontal="left" vertical="center" wrapText="1"/>
    </xf>
    <xf numFmtId="0" fontId="18" fillId="14" borderId="2" xfId="0" applyFont="1" applyFill="1" applyBorder="1" applyAlignment="1">
      <alignment horizontal="left" vertical="center" wrapText="1"/>
    </xf>
    <xf numFmtId="0" fontId="18" fillId="14" borderId="4" xfId="0" applyFont="1" applyFill="1" applyBorder="1" applyAlignment="1">
      <alignment horizontal="left" vertical="center" wrapText="1"/>
    </xf>
    <xf numFmtId="0" fontId="21" fillId="14" borderId="2" xfId="0" applyFont="1" applyFill="1" applyBorder="1" applyAlignment="1">
      <alignment horizontal="left" vertical="center" wrapText="1"/>
    </xf>
    <xf numFmtId="0" fontId="21" fillId="14" borderId="4" xfId="0" applyFont="1" applyFill="1" applyBorder="1" applyAlignment="1">
      <alignment horizontal="left" vertical="center" wrapText="1"/>
    </xf>
    <xf numFmtId="0" fontId="15" fillId="6" borderId="1" xfId="0" applyFont="1" applyFill="1" applyBorder="1" applyAlignment="1">
      <alignment horizontal="left" vertical="center" wrapText="1"/>
    </xf>
    <xf numFmtId="0" fontId="15" fillId="6" borderId="2" xfId="0" applyFont="1" applyFill="1" applyBorder="1" applyAlignment="1">
      <alignment horizontal="center" vertical="center" wrapText="1"/>
    </xf>
    <xf numFmtId="0" fontId="15" fillId="6" borderId="20" xfId="0" applyFont="1" applyFill="1" applyBorder="1" applyAlignment="1">
      <alignment horizontal="center" vertical="center" wrapText="1"/>
    </xf>
    <xf numFmtId="0" fontId="15" fillId="6" borderId="4" xfId="0" applyFont="1" applyFill="1" applyBorder="1" applyAlignment="1">
      <alignment horizontal="center" vertical="center" wrapText="1"/>
    </xf>
    <xf numFmtId="0" fontId="15" fillId="13" borderId="2" xfId="0" applyFont="1" applyFill="1" applyBorder="1" applyAlignment="1">
      <alignment horizontal="left" vertical="center" wrapText="1"/>
    </xf>
    <xf numFmtId="0" fontId="15" fillId="13" borderId="20" xfId="0" applyFont="1" applyFill="1" applyBorder="1" applyAlignment="1">
      <alignment horizontal="left" vertical="center" wrapText="1"/>
    </xf>
    <xf numFmtId="0" fontId="15" fillId="13" borderId="4" xfId="0" applyFont="1" applyFill="1" applyBorder="1" applyAlignment="1">
      <alignment horizontal="left" vertical="center" wrapText="1"/>
    </xf>
    <xf numFmtId="0" fontId="0" fillId="0" borderId="1" xfId="0" applyBorder="1" applyAlignment="1">
      <alignment horizontal="left" vertical="center"/>
    </xf>
    <xf numFmtId="0" fontId="0" fillId="0" borderId="1" xfId="0" applyBorder="1" applyAlignment="1">
      <alignment horizontal="left" vertical="center" wrapText="1"/>
    </xf>
    <xf numFmtId="0" fontId="0" fillId="0" borderId="0" xfId="0" applyAlignment="1">
      <alignment horizontal="left"/>
    </xf>
    <xf numFmtId="0" fontId="47" fillId="18" borderId="1" xfId="0" applyFont="1" applyFill="1" applyBorder="1" applyAlignment="1">
      <alignment horizontal="center" vertical="center"/>
    </xf>
    <xf numFmtId="0" fontId="11" fillId="3" borderId="12" xfId="14" applyFont="1" applyFill="1" applyBorder="1" applyAlignment="1">
      <alignment horizontal="center" vertical="center" wrapText="1"/>
    </xf>
    <xf numFmtId="0" fontId="11" fillId="3" borderId="30" xfId="14" applyFont="1" applyFill="1" applyBorder="1" applyAlignment="1">
      <alignment horizontal="center" vertical="center" wrapText="1"/>
    </xf>
    <xf numFmtId="49" fontId="11" fillId="3" borderId="22" xfId="14" applyNumberFormat="1" applyFont="1" applyFill="1" applyBorder="1" applyAlignment="1">
      <alignment horizontal="center" vertical="center" wrapText="1"/>
    </xf>
    <xf numFmtId="49" fontId="11" fillId="3" borderId="23" xfId="14" applyNumberFormat="1" applyFont="1" applyFill="1" applyBorder="1" applyAlignment="1">
      <alignment horizontal="center" vertical="center" wrapText="1"/>
    </xf>
    <xf numFmtId="49" fontId="11" fillId="3" borderId="24" xfId="14" applyNumberFormat="1" applyFont="1" applyFill="1" applyBorder="1" applyAlignment="1">
      <alignment horizontal="center" vertical="center" wrapText="1"/>
    </xf>
    <xf numFmtId="49" fontId="11" fillId="3" borderId="25" xfId="14" applyNumberFormat="1" applyFont="1" applyFill="1" applyBorder="1" applyAlignment="1">
      <alignment horizontal="center" vertical="center" wrapText="1"/>
    </xf>
    <xf numFmtId="49" fontId="11" fillId="3" borderId="26" xfId="14" applyNumberFormat="1" applyFont="1" applyFill="1" applyBorder="1" applyAlignment="1">
      <alignment horizontal="center" vertical="center" wrapText="1"/>
    </xf>
    <xf numFmtId="49" fontId="11" fillId="3" borderId="27" xfId="14" applyNumberFormat="1" applyFont="1" applyFill="1" applyBorder="1" applyAlignment="1">
      <alignment horizontal="center" vertical="center" wrapText="1"/>
    </xf>
    <xf numFmtId="0" fontId="13" fillId="3" borderId="10" xfId="14" applyFont="1" applyFill="1" applyBorder="1" applyAlignment="1">
      <alignment horizontal="center" vertical="center" wrapText="1"/>
    </xf>
    <xf numFmtId="0" fontId="13" fillId="3" borderId="11" xfId="14" applyFont="1" applyFill="1" applyBorder="1" applyAlignment="1">
      <alignment horizontal="center" vertical="center" wrapText="1"/>
    </xf>
    <xf numFmtId="0" fontId="11" fillId="2" borderId="28" xfId="14" applyFont="1" applyFill="1" applyBorder="1" applyAlignment="1">
      <alignment horizontal="left" vertical="center" wrapText="1"/>
    </xf>
    <xf numFmtId="0" fontId="11" fillId="2" borderId="29" xfId="14" applyFont="1" applyFill="1" applyBorder="1" applyAlignment="1">
      <alignment horizontal="left" vertical="center" wrapText="1"/>
    </xf>
    <xf numFmtId="43" fontId="15" fillId="0" borderId="2" xfId="31" applyFont="1" applyBorder="1" applyAlignment="1">
      <alignment horizontal="center" vertical="center"/>
    </xf>
    <xf numFmtId="43" fontId="15" fillId="0" borderId="4" xfId="31" applyFont="1" applyBorder="1" applyAlignment="1">
      <alignment horizontal="center" vertical="center"/>
    </xf>
  </cellXfs>
  <cellStyles count="33">
    <cellStyle name="Euro" xfId="1"/>
    <cellStyle name="Hyperlink 2" xfId="2"/>
    <cellStyle name="Hyperlink 3" xfId="3"/>
    <cellStyle name="Moeda" xfId="4" builtinId="4"/>
    <cellStyle name="Moeda 2" xfId="5"/>
    <cellStyle name="Moeda 2 2" xfId="6"/>
    <cellStyle name="Moeda 2 3" xfId="7"/>
    <cellStyle name="Moeda 3" xfId="8"/>
    <cellStyle name="Moeda 4" xfId="9"/>
    <cellStyle name="Moeda 5" xfId="10"/>
    <cellStyle name="Moeda 6" xfId="11"/>
    <cellStyle name="Moeda 7" xfId="12"/>
    <cellStyle name="Normal" xfId="0" builtinId="0"/>
    <cellStyle name="Normal 2" xfId="13"/>
    <cellStyle name="Normal 2 2" xfId="14"/>
    <cellStyle name="Normal 3" xfId="15"/>
    <cellStyle name="Normal 4" xfId="16"/>
    <cellStyle name="Normal 5" xfId="17"/>
    <cellStyle name="Normal 6" xfId="18"/>
    <cellStyle name="Normal 7" xfId="19"/>
    <cellStyle name="Porcentagem 2" xfId="20"/>
    <cellStyle name="Porcentagem 3" xfId="21"/>
    <cellStyle name="Porcentagem 3 2" xfId="22"/>
    <cellStyle name="Porcentagem 4" xfId="23"/>
    <cellStyle name="Porcentagem 5" xfId="24"/>
    <cellStyle name="Separador de milhares" xfId="31" builtinId="3"/>
    <cellStyle name="Separador de milhares 2" xfId="25"/>
    <cellStyle name="Separador de milhares 2 2" xfId="26"/>
    <cellStyle name="Separador de milhares 2 3" xfId="27"/>
    <cellStyle name="Separador de milhares 3" xfId="28"/>
    <cellStyle name="Separador de milhares 4" xfId="29"/>
    <cellStyle name="Separador de milhares 5" xfId="30"/>
    <cellStyle name="Vírgula 2" xfId="32"/>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Escritório">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Escritório">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4.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dimension ref="A1:M17"/>
  <sheetViews>
    <sheetView workbookViewId="0">
      <selection activeCell="A3" sqref="A3"/>
    </sheetView>
  </sheetViews>
  <sheetFormatPr defaultRowHeight="15"/>
  <sheetData>
    <row r="1" spans="1:13">
      <c r="A1" s="134" t="s">
        <v>231</v>
      </c>
      <c r="B1" s="135"/>
      <c r="C1" s="135"/>
      <c r="D1" s="135"/>
      <c r="E1" s="135"/>
      <c r="F1" s="135"/>
      <c r="G1" s="135"/>
      <c r="H1" s="135"/>
      <c r="I1" s="135"/>
      <c r="J1" s="135"/>
      <c r="K1" s="135"/>
      <c r="L1" s="135"/>
      <c r="M1" s="135"/>
    </row>
    <row r="2" spans="1:13">
      <c r="A2" s="136"/>
      <c r="B2" s="136"/>
      <c r="C2" s="136"/>
      <c r="D2" s="136"/>
      <c r="E2" s="136"/>
      <c r="F2" s="136"/>
      <c r="G2" s="136"/>
      <c r="H2" s="136"/>
      <c r="I2" s="136"/>
      <c r="J2" s="136"/>
      <c r="K2" s="136"/>
      <c r="L2" s="136"/>
      <c r="M2" s="136"/>
    </row>
    <row r="3" spans="1:13">
      <c r="A3" s="90" t="s">
        <v>137</v>
      </c>
      <c r="B3" s="91"/>
      <c r="C3" s="91"/>
      <c r="D3" s="91"/>
      <c r="E3" s="91"/>
      <c r="F3" s="91"/>
      <c r="G3" s="91"/>
      <c r="H3" s="91"/>
      <c r="I3" s="91"/>
      <c r="J3" s="91"/>
      <c r="K3" s="91"/>
      <c r="L3" s="91"/>
      <c r="M3" s="91"/>
    </row>
    <row r="4" spans="1:13" ht="111" customHeight="1">
      <c r="A4" s="137" t="s">
        <v>219</v>
      </c>
      <c r="B4" s="137"/>
      <c r="C4" s="137"/>
      <c r="D4" s="137"/>
      <c r="E4" s="137"/>
      <c r="F4" s="137"/>
      <c r="G4" s="137"/>
      <c r="H4" s="137"/>
      <c r="I4" s="137"/>
      <c r="J4" s="137"/>
      <c r="K4" s="137"/>
      <c r="L4" s="137"/>
      <c r="M4" s="137"/>
    </row>
    <row r="5" spans="1:13" ht="45" customHeight="1">
      <c r="A5" s="138" t="s">
        <v>220</v>
      </c>
      <c r="B5" s="139"/>
      <c r="C5" s="139"/>
      <c r="D5" s="139"/>
      <c r="E5" s="139"/>
      <c r="F5" s="139"/>
      <c r="G5" s="139"/>
      <c r="H5" s="139"/>
      <c r="I5" s="139"/>
      <c r="J5" s="139"/>
      <c r="K5" s="139"/>
      <c r="L5" s="139"/>
      <c r="M5" s="140"/>
    </row>
    <row r="6" spans="1:13" ht="50.25" customHeight="1">
      <c r="A6" s="141" t="s">
        <v>221</v>
      </c>
      <c r="B6" s="142"/>
      <c r="C6" s="142"/>
      <c r="D6" s="142"/>
      <c r="E6" s="142"/>
      <c r="F6" s="142"/>
      <c r="G6" s="142"/>
      <c r="H6" s="142"/>
      <c r="I6" s="142"/>
      <c r="J6" s="142"/>
      <c r="K6" s="142"/>
      <c r="L6" s="142"/>
      <c r="M6" s="143"/>
    </row>
    <row r="7" spans="1:13" ht="46.5" customHeight="1">
      <c r="A7" s="138" t="s">
        <v>222</v>
      </c>
      <c r="B7" s="139"/>
      <c r="C7" s="139"/>
      <c r="D7" s="139"/>
      <c r="E7" s="139"/>
      <c r="F7" s="139"/>
      <c r="G7" s="139"/>
      <c r="H7" s="139"/>
      <c r="I7" s="139"/>
      <c r="J7" s="139"/>
      <c r="K7" s="139"/>
      <c r="L7" s="139"/>
      <c r="M7" s="140"/>
    </row>
    <row r="8" spans="1:13" ht="35.25" customHeight="1">
      <c r="A8" s="141" t="s">
        <v>223</v>
      </c>
      <c r="B8" s="142"/>
      <c r="C8" s="142"/>
      <c r="D8" s="142"/>
      <c r="E8" s="142"/>
      <c r="F8" s="142"/>
      <c r="G8" s="142"/>
      <c r="H8" s="142"/>
      <c r="I8" s="142"/>
      <c r="J8" s="142"/>
      <c r="K8" s="142"/>
      <c r="L8" s="142"/>
      <c r="M8" s="143"/>
    </row>
    <row r="9" spans="1:13">
      <c r="A9" s="141" t="s">
        <v>224</v>
      </c>
      <c r="B9" s="142"/>
      <c r="C9" s="142"/>
      <c r="D9" s="142"/>
      <c r="E9" s="142"/>
      <c r="F9" s="142"/>
      <c r="G9" s="142"/>
      <c r="H9" s="142"/>
      <c r="I9" s="142"/>
      <c r="J9" s="142"/>
      <c r="K9" s="142"/>
      <c r="L9" s="142"/>
      <c r="M9" s="143"/>
    </row>
    <row r="10" spans="1:13">
      <c r="A10" s="141"/>
      <c r="B10" s="142"/>
      <c r="C10" s="142"/>
      <c r="D10" s="142"/>
      <c r="E10" s="142"/>
      <c r="F10" s="142"/>
      <c r="G10" s="142"/>
      <c r="H10" s="142"/>
      <c r="I10" s="142"/>
      <c r="J10" s="142"/>
      <c r="K10" s="142"/>
      <c r="L10" s="142"/>
      <c r="M10" s="143"/>
    </row>
    <row r="11" spans="1:13">
      <c r="A11" s="141"/>
      <c r="B11" s="142"/>
      <c r="C11" s="142"/>
      <c r="D11" s="142"/>
      <c r="E11" s="142"/>
      <c r="F11" s="142"/>
      <c r="G11" s="142"/>
      <c r="H11" s="142"/>
      <c r="I11" s="142"/>
      <c r="J11" s="142"/>
      <c r="K11" s="142"/>
      <c r="L11" s="142"/>
      <c r="M11" s="143"/>
    </row>
    <row r="12" spans="1:13">
      <c r="A12" s="141"/>
      <c r="B12" s="142"/>
      <c r="C12" s="142"/>
      <c r="D12" s="142"/>
      <c r="E12" s="142"/>
      <c r="F12" s="142"/>
      <c r="G12" s="142"/>
      <c r="H12" s="142"/>
      <c r="I12" s="142"/>
      <c r="J12" s="142"/>
      <c r="K12" s="142"/>
      <c r="L12" s="142"/>
      <c r="M12" s="143"/>
    </row>
    <row r="13" spans="1:13">
      <c r="A13" s="141"/>
      <c r="B13" s="142"/>
      <c r="C13" s="142"/>
      <c r="D13" s="142"/>
      <c r="E13" s="142"/>
      <c r="F13" s="142"/>
      <c r="G13" s="142"/>
      <c r="H13" s="142"/>
      <c r="I13" s="142"/>
      <c r="J13" s="142"/>
      <c r="K13" s="142"/>
      <c r="L13" s="142"/>
      <c r="M13" s="143"/>
    </row>
    <row r="14" spans="1:13">
      <c r="A14" s="141"/>
      <c r="B14" s="142"/>
      <c r="C14" s="142"/>
      <c r="D14" s="142"/>
      <c r="E14" s="142"/>
      <c r="F14" s="142"/>
      <c r="G14" s="142"/>
      <c r="H14" s="142"/>
      <c r="I14" s="142"/>
      <c r="J14" s="142"/>
      <c r="K14" s="142"/>
      <c r="L14" s="142"/>
      <c r="M14" s="143"/>
    </row>
    <row r="15" spans="1:13">
      <c r="A15" s="141"/>
      <c r="B15" s="142"/>
      <c r="C15" s="142"/>
      <c r="D15" s="142"/>
      <c r="E15" s="142"/>
      <c r="F15" s="142"/>
      <c r="G15" s="142"/>
      <c r="H15" s="142"/>
      <c r="I15" s="142"/>
      <c r="J15" s="142"/>
      <c r="K15" s="142"/>
      <c r="L15" s="142"/>
      <c r="M15" s="143"/>
    </row>
    <row r="16" spans="1:13">
      <c r="A16" s="144"/>
      <c r="B16" s="145"/>
      <c r="C16" s="145"/>
      <c r="D16" s="145"/>
      <c r="E16" s="145"/>
      <c r="F16" s="145"/>
      <c r="G16" s="145"/>
      <c r="H16" s="145"/>
      <c r="I16" s="145"/>
      <c r="J16" s="145"/>
      <c r="K16" s="145"/>
      <c r="L16" s="145"/>
      <c r="M16" s="146"/>
    </row>
    <row r="17" spans="1:13">
      <c r="A17" s="144"/>
      <c r="B17" s="145"/>
      <c r="C17" s="145"/>
      <c r="D17" s="145"/>
      <c r="E17" s="145"/>
      <c r="F17" s="145"/>
      <c r="G17" s="145"/>
      <c r="H17" s="145"/>
      <c r="I17" s="145"/>
      <c r="J17" s="145"/>
      <c r="K17" s="145"/>
      <c r="L17" s="145"/>
      <c r="M17" s="146"/>
    </row>
  </sheetData>
  <mergeCells count="15">
    <mergeCell ref="A14:M14"/>
    <mergeCell ref="A15:M15"/>
    <mergeCell ref="A16:M16"/>
    <mergeCell ref="A17:M17"/>
    <mergeCell ref="A8:M8"/>
    <mergeCell ref="A9:M9"/>
    <mergeCell ref="A11:M11"/>
    <mergeCell ref="A10:M10"/>
    <mergeCell ref="A12:M12"/>
    <mergeCell ref="A13:M13"/>
    <mergeCell ref="A1:M2"/>
    <mergeCell ref="A4:M4"/>
    <mergeCell ref="A5:M5"/>
    <mergeCell ref="A6:M6"/>
    <mergeCell ref="A7:M7"/>
  </mergeCells>
  <pageMargins left="0.511811024" right="0.511811024" top="0.78740157499999996" bottom="0.78740157499999996" header="0.31496062000000002" footer="0.31496062000000002"/>
  <pageSetup paperSize="9" orientation="portrait" verticalDpi="0" r:id="rId1"/>
</worksheet>
</file>

<file path=xl/worksheets/sheet2.xml><?xml version="1.0" encoding="utf-8"?>
<worksheet xmlns="http://schemas.openxmlformats.org/spreadsheetml/2006/main" xmlns:r="http://schemas.openxmlformats.org/officeDocument/2006/relationships">
  <dimension ref="B1:G25"/>
  <sheetViews>
    <sheetView showGridLines="0" view="pageBreakPreview" zoomScale="70" zoomScaleNormal="175" zoomScaleSheetLayoutView="70" workbookViewId="0">
      <selection activeCell="G25" sqref="G25"/>
    </sheetView>
  </sheetViews>
  <sheetFormatPr defaultRowHeight="15"/>
  <cols>
    <col min="1" max="1" width="2.7109375" customWidth="1"/>
    <col min="2" max="2" width="6" customWidth="1"/>
    <col min="3" max="3" width="12.140625" customWidth="1"/>
    <col min="4" max="4" width="48.28515625" customWidth="1"/>
    <col min="5" max="5" width="6.28515625" customWidth="1"/>
    <col min="6" max="6" width="8.140625" customWidth="1"/>
    <col min="7" max="7" width="11.42578125" customWidth="1"/>
    <col min="8" max="8" width="1.7109375" customWidth="1"/>
  </cols>
  <sheetData>
    <row r="1" spans="2:7">
      <c r="B1" s="175" t="s">
        <v>142</v>
      </c>
      <c r="C1" s="176"/>
      <c r="D1" s="176"/>
      <c r="E1" s="176"/>
      <c r="F1" s="176"/>
      <c r="G1" s="177"/>
    </row>
    <row r="2" spans="2:7">
      <c r="B2" s="178" t="s">
        <v>217</v>
      </c>
      <c r="C2" s="178"/>
      <c r="D2" s="178"/>
      <c r="E2" s="178"/>
      <c r="F2" s="178"/>
      <c r="G2" s="178"/>
    </row>
    <row r="3" spans="2:7" ht="34.5" customHeight="1">
      <c r="B3" s="152"/>
      <c r="C3" s="154" t="s">
        <v>208</v>
      </c>
      <c r="D3" s="155"/>
      <c r="E3" s="155"/>
      <c r="F3" s="155"/>
      <c r="G3" s="156"/>
    </row>
    <row r="4" spans="2:7" ht="31.5">
      <c r="B4" s="153"/>
      <c r="C4" s="12" t="s">
        <v>50</v>
      </c>
      <c r="D4" s="12" t="s">
        <v>51</v>
      </c>
      <c r="E4" s="12" t="s">
        <v>196</v>
      </c>
      <c r="F4" s="12" t="s">
        <v>49</v>
      </c>
      <c r="G4" s="12" t="s">
        <v>197</v>
      </c>
    </row>
    <row r="5" spans="2:7" ht="63" customHeight="1">
      <c r="B5" s="153"/>
      <c r="C5" s="150" t="s">
        <v>177</v>
      </c>
      <c r="D5" s="179" t="s">
        <v>218</v>
      </c>
      <c r="E5" s="163">
        <v>2</v>
      </c>
      <c r="F5" s="165">
        <v>120</v>
      </c>
      <c r="G5" s="167">
        <f>(E5*F5)</f>
        <v>240</v>
      </c>
    </row>
    <row r="6" spans="2:7" ht="15.75" customHeight="1">
      <c r="B6" s="153"/>
      <c r="C6" s="150"/>
      <c r="D6" s="180"/>
      <c r="E6" s="164"/>
      <c r="F6" s="166"/>
      <c r="G6" s="168"/>
    </row>
    <row r="7" spans="2:7" ht="57" customHeight="1">
      <c r="B7" s="153"/>
      <c r="C7" s="150" t="s">
        <v>60</v>
      </c>
      <c r="D7" s="157" t="s">
        <v>202</v>
      </c>
      <c r="E7" s="151">
        <v>2</v>
      </c>
      <c r="F7" s="169">
        <v>50</v>
      </c>
      <c r="G7" s="172">
        <f>(E7*F7)</f>
        <v>100</v>
      </c>
    </row>
    <row r="8" spans="2:7" ht="2.25" customHeight="1">
      <c r="B8" s="153"/>
      <c r="C8" s="150"/>
      <c r="D8" s="158"/>
      <c r="E8" s="151"/>
      <c r="F8" s="170"/>
      <c r="G8" s="173"/>
    </row>
    <row r="9" spans="2:7" ht="5.25" hidden="1" customHeight="1">
      <c r="B9" s="153"/>
      <c r="C9" s="150"/>
      <c r="D9" s="158"/>
      <c r="E9" s="151"/>
      <c r="F9" s="170"/>
      <c r="G9" s="173"/>
    </row>
    <row r="10" spans="2:7" ht="15.75" hidden="1" customHeight="1">
      <c r="B10" s="153"/>
      <c r="C10" s="150"/>
      <c r="D10" s="158"/>
      <c r="E10" s="151"/>
      <c r="F10" s="170"/>
      <c r="G10" s="173"/>
    </row>
    <row r="11" spans="2:7" ht="15.75" hidden="1" customHeight="1">
      <c r="B11" s="153"/>
      <c r="C11" s="150"/>
      <c r="D11" s="159"/>
      <c r="E11" s="151"/>
      <c r="F11" s="171"/>
      <c r="G11" s="174"/>
    </row>
    <row r="12" spans="2:7" ht="26.25" customHeight="1">
      <c r="B12" s="153"/>
      <c r="C12" s="150" t="s">
        <v>198</v>
      </c>
      <c r="D12" s="160" t="s">
        <v>199</v>
      </c>
      <c r="E12" s="151">
        <v>3</v>
      </c>
      <c r="F12" s="169">
        <v>55</v>
      </c>
      <c r="G12" s="172">
        <f>(E12*F12)</f>
        <v>165</v>
      </c>
    </row>
    <row r="13" spans="2:7" ht="15.75" customHeight="1">
      <c r="B13" s="153"/>
      <c r="C13" s="150"/>
      <c r="D13" s="161"/>
      <c r="E13" s="151"/>
      <c r="F13" s="170"/>
      <c r="G13" s="173"/>
    </row>
    <row r="14" spans="2:7" ht="6" customHeight="1">
      <c r="B14" s="153"/>
      <c r="C14" s="150"/>
      <c r="D14" s="161"/>
      <c r="E14" s="151"/>
      <c r="F14" s="170"/>
      <c r="G14" s="173"/>
    </row>
    <row r="15" spans="2:7" ht="15.75" hidden="1" customHeight="1">
      <c r="B15" s="153"/>
      <c r="C15" s="150"/>
      <c r="D15" s="162"/>
      <c r="E15" s="151"/>
      <c r="F15" s="171"/>
      <c r="G15" s="174"/>
    </row>
    <row r="16" spans="2:7" ht="63">
      <c r="B16" s="153"/>
      <c r="C16" s="13" t="s">
        <v>200</v>
      </c>
      <c r="D16" s="5" t="s">
        <v>201</v>
      </c>
      <c r="E16" s="5">
        <v>3</v>
      </c>
      <c r="F16" s="17">
        <v>45.9</v>
      </c>
      <c r="G16" s="6">
        <f t="shared" ref="G16:G23" si="0">(E16*F16)</f>
        <v>137.69999999999999</v>
      </c>
    </row>
    <row r="17" spans="2:7" ht="48" customHeight="1">
      <c r="B17" s="153"/>
      <c r="C17" s="13" t="s">
        <v>178</v>
      </c>
      <c r="D17" s="5" t="s">
        <v>203</v>
      </c>
      <c r="E17" s="5">
        <v>5</v>
      </c>
      <c r="F17" s="17">
        <v>10</v>
      </c>
      <c r="G17" s="6">
        <f t="shared" si="0"/>
        <v>50</v>
      </c>
    </row>
    <row r="18" spans="2:7" ht="77.25" customHeight="1">
      <c r="B18" s="153"/>
      <c r="C18" s="13" t="s">
        <v>144</v>
      </c>
      <c r="D18" s="102" t="s">
        <v>204</v>
      </c>
      <c r="E18" s="5">
        <v>1</v>
      </c>
      <c r="F18" s="17">
        <v>25</v>
      </c>
      <c r="G18" s="6">
        <f t="shared" si="0"/>
        <v>25</v>
      </c>
    </row>
    <row r="19" spans="2:7" ht="47.25" customHeight="1">
      <c r="B19" s="153"/>
      <c r="C19" s="13" t="s">
        <v>145</v>
      </c>
      <c r="D19" s="8" t="s">
        <v>146</v>
      </c>
      <c r="E19" s="5">
        <v>2</v>
      </c>
      <c r="F19" s="17">
        <v>69.900000000000006</v>
      </c>
      <c r="G19" s="6">
        <f t="shared" si="0"/>
        <v>139.80000000000001</v>
      </c>
    </row>
    <row r="20" spans="2:7" ht="31.5">
      <c r="B20" s="153"/>
      <c r="C20" s="13" t="s">
        <v>52</v>
      </c>
      <c r="D20" s="8" t="s">
        <v>147</v>
      </c>
      <c r="E20" s="5">
        <v>1</v>
      </c>
      <c r="F20" s="17">
        <v>15</v>
      </c>
      <c r="G20" s="6">
        <f t="shared" si="0"/>
        <v>15</v>
      </c>
    </row>
    <row r="21" spans="2:7" ht="40.5" customHeight="1">
      <c r="B21" s="153"/>
      <c r="C21" s="179" t="s">
        <v>205</v>
      </c>
      <c r="D21" s="179" t="s">
        <v>148</v>
      </c>
      <c r="E21" s="163">
        <v>2</v>
      </c>
      <c r="F21" s="165">
        <v>100</v>
      </c>
      <c r="G21" s="167">
        <f t="shared" si="0"/>
        <v>200</v>
      </c>
    </row>
    <row r="22" spans="2:7" ht="64.5" customHeight="1">
      <c r="B22" s="153"/>
      <c r="C22" s="180"/>
      <c r="D22" s="180"/>
      <c r="E22" s="164"/>
      <c r="F22" s="166"/>
      <c r="G22" s="168"/>
    </row>
    <row r="23" spans="2:7" ht="64.5" customHeight="1">
      <c r="B23" s="94"/>
      <c r="C23" s="100" t="s">
        <v>206</v>
      </c>
      <c r="D23" s="103" t="s">
        <v>207</v>
      </c>
      <c r="E23" s="5">
        <v>1</v>
      </c>
      <c r="F23" s="101">
        <v>150</v>
      </c>
      <c r="G23" s="96">
        <f t="shared" si="0"/>
        <v>150</v>
      </c>
    </row>
    <row r="24" spans="2:7" ht="15.75">
      <c r="B24" s="14"/>
      <c r="C24" s="4"/>
      <c r="D24" s="147" t="s">
        <v>54</v>
      </c>
      <c r="E24" s="148"/>
      <c r="F24" s="149"/>
      <c r="G24" s="15">
        <f>SUM(G5:G22)</f>
        <v>1072.5</v>
      </c>
    </row>
    <row r="25" spans="2:7" ht="15.75">
      <c r="B25" s="4"/>
      <c r="C25" s="4"/>
      <c r="D25" s="147" t="s">
        <v>55</v>
      </c>
      <c r="E25" s="148"/>
      <c r="F25" s="149"/>
      <c r="G25" s="15">
        <f>(G24/12)</f>
        <v>89.375</v>
      </c>
    </row>
  </sheetData>
  <mergeCells count="26">
    <mergeCell ref="C21:C22"/>
    <mergeCell ref="D21:D22"/>
    <mergeCell ref="E21:E22"/>
    <mergeCell ref="G21:G22"/>
    <mergeCell ref="F21:F22"/>
    <mergeCell ref="B1:G1"/>
    <mergeCell ref="B2:G2"/>
    <mergeCell ref="D5:D6"/>
    <mergeCell ref="F7:F11"/>
    <mergeCell ref="G7:G11"/>
    <mergeCell ref="D25:F25"/>
    <mergeCell ref="D24:F24"/>
    <mergeCell ref="C12:C15"/>
    <mergeCell ref="E12:E15"/>
    <mergeCell ref="B3:B22"/>
    <mergeCell ref="C7:C11"/>
    <mergeCell ref="E7:E11"/>
    <mergeCell ref="C3:G3"/>
    <mergeCell ref="D7:D11"/>
    <mergeCell ref="D12:D15"/>
    <mergeCell ref="C5:C6"/>
    <mergeCell ref="E5:E6"/>
    <mergeCell ref="F5:F6"/>
    <mergeCell ref="G5:G6"/>
    <mergeCell ref="F12:F15"/>
    <mergeCell ref="G12:G15"/>
  </mergeCells>
  <printOptions horizontalCentered="1" verticalCentered="1"/>
  <pageMargins left="0.19685039370078741" right="0.11811023622047245" top="0.39370078740157483" bottom="0.39370078740157483" header="0.31496062992125984" footer="0.31496062992125984"/>
  <pageSetup paperSize="9" scale="80" orientation="portrait" r:id="rId1"/>
</worksheet>
</file>

<file path=xl/worksheets/sheet3.xml><?xml version="1.0" encoding="utf-8"?>
<worksheet xmlns="http://schemas.openxmlformats.org/spreadsheetml/2006/main" xmlns:r="http://schemas.openxmlformats.org/officeDocument/2006/relationships">
  <dimension ref="B1:G21"/>
  <sheetViews>
    <sheetView topLeftCell="A9" zoomScale="110" zoomScaleNormal="110" workbookViewId="0">
      <selection activeCell="G25" sqref="G25"/>
    </sheetView>
  </sheetViews>
  <sheetFormatPr defaultRowHeight="15"/>
  <cols>
    <col min="1" max="1" width="2.7109375" customWidth="1"/>
    <col min="2" max="2" width="6" customWidth="1"/>
    <col min="3" max="3" width="14.140625" customWidth="1"/>
    <col min="4" max="4" width="51.7109375" customWidth="1"/>
    <col min="5" max="5" width="6.28515625" bestFit="1" customWidth="1"/>
    <col min="6" max="6" width="8.140625" bestFit="1" customWidth="1"/>
    <col min="7" max="7" width="11.28515625" customWidth="1"/>
  </cols>
  <sheetData>
    <row r="1" spans="2:7">
      <c r="B1" s="175" t="s">
        <v>142</v>
      </c>
      <c r="C1" s="176"/>
      <c r="D1" s="176"/>
      <c r="E1" s="176"/>
      <c r="F1" s="176"/>
      <c r="G1" s="177"/>
    </row>
    <row r="2" spans="2:7">
      <c r="B2" s="178" t="s">
        <v>143</v>
      </c>
      <c r="C2" s="178"/>
      <c r="D2" s="178"/>
      <c r="E2" s="178"/>
      <c r="F2" s="178"/>
      <c r="G2" s="178"/>
    </row>
    <row r="3" spans="2:7" ht="33.75" customHeight="1">
      <c r="B3" s="181"/>
      <c r="C3" s="184" t="s">
        <v>179</v>
      </c>
      <c r="D3" s="185"/>
      <c r="E3" s="185"/>
      <c r="F3" s="185"/>
      <c r="G3" s="186"/>
    </row>
    <row r="4" spans="2:7" ht="31.5">
      <c r="B4" s="182"/>
      <c r="C4" s="7" t="s">
        <v>50</v>
      </c>
      <c r="D4" s="7" t="s">
        <v>51</v>
      </c>
      <c r="E4" s="7" t="s">
        <v>196</v>
      </c>
      <c r="F4" s="7" t="s">
        <v>49</v>
      </c>
      <c r="G4" s="7" t="s">
        <v>197</v>
      </c>
    </row>
    <row r="5" spans="2:7" ht="111.75" customHeight="1">
      <c r="B5" s="182"/>
      <c r="C5" s="163" t="s">
        <v>56</v>
      </c>
      <c r="D5" s="163" t="s">
        <v>216</v>
      </c>
      <c r="E5" s="188">
        <v>1</v>
      </c>
      <c r="F5" s="169">
        <v>100</v>
      </c>
      <c r="G5" s="190">
        <f>(E5*F5)</f>
        <v>100</v>
      </c>
    </row>
    <row r="6" spans="2:7" ht="15" customHeight="1">
      <c r="B6" s="182"/>
      <c r="C6" s="187"/>
      <c r="D6" s="187"/>
      <c r="E6" s="189"/>
      <c r="F6" s="170"/>
      <c r="G6" s="191"/>
    </row>
    <row r="7" spans="2:7" ht="31.5" customHeight="1">
      <c r="B7" s="182"/>
      <c r="C7" s="187"/>
      <c r="D7" s="187"/>
      <c r="E7" s="189"/>
      <c r="F7" s="170"/>
      <c r="G7" s="191"/>
    </row>
    <row r="8" spans="2:7" ht="15.75" customHeight="1">
      <c r="B8" s="182"/>
      <c r="C8" s="187"/>
      <c r="D8" s="187"/>
      <c r="E8" s="189"/>
      <c r="F8" s="170"/>
      <c r="G8" s="191"/>
    </row>
    <row r="9" spans="2:7" ht="34.5" customHeight="1">
      <c r="B9" s="182"/>
      <c r="C9" s="164"/>
      <c r="D9" s="164"/>
      <c r="E9" s="189"/>
      <c r="F9" s="170"/>
      <c r="G9" s="191"/>
    </row>
    <row r="10" spans="2:7" ht="51" customHeight="1">
      <c r="B10" s="182"/>
      <c r="C10" s="192" t="s">
        <v>200</v>
      </c>
      <c r="D10" s="163" t="s">
        <v>201</v>
      </c>
      <c r="E10" s="195">
        <v>3</v>
      </c>
      <c r="F10" s="169">
        <v>45.9</v>
      </c>
      <c r="G10" s="190">
        <f>(E10*F10)</f>
        <v>137.69999999999999</v>
      </c>
    </row>
    <row r="11" spans="2:7" ht="15.75" customHeight="1">
      <c r="B11" s="182"/>
      <c r="C11" s="193"/>
      <c r="D11" s="187"/>
      <c r="E11" s="195"/>
      <c r="F11" s="170"/>
      <c r="G11" s="191"/>
    </row>
    <row r="12" spans="2:7" ht="15.75" customHeight="1">
      <c r="B12" s="182"/>
      <c r="C12" s="193"/>
      <c r="D12" s="187"/>
      <c r="E12" s="195"/>
      <c r="F12" s="170"/>
      <c r="G12" s="191"/>
    </row>
    <row r="13" spans="2:7" ht="15.75" customHeight="1">
      <c r="B13" s="182"/>
      <c r="C13" s="194"/>
      <c r="D13" s="164"/>
      <c r="E13" s="195"/>
      <c r="F13" s="171"/>
      <c r="G13" s="196"/>
    </row>
    <row r="14" spans="2:7" ht="63">
      <c r="B14" s="182"/>
      <c r="C14" s="99" t="s">
        <v>198</v>
      </c>
      <c r="D14" s="95" t="s">
        <v>199</v>
      </c>
      <c r="E14" s="92">
        <v>3</v>
      </c>
      <c r="F14" s="97">
        <v>55</v>
      </c>
      <c r="G14" s="98">
        <f>F14*E14</f>
        <v>165</v>
      </c>
    </row>
    <row r="15" spans="2:7" ht="47.25">
      <c r="B15" s="182"/>
      <c r="C15" s="8" t="s">
        <v>149</v>
      </c>
      <c r="D15" s="8" t="s">
        <v>214</v>
      </c>
      <c r="E15" s="92">
        <v>5</v>
      </c>
      <c r="F15" s="17">
        <v>10</v>
      </c>
      <c r="G15" s="11">
        <f>(E15*F15)</f>
        <v>50</v>
      </c>
    </row>
    <row r="16" spans="2:7" ht="80.25" customHeight="1">
      <c r="B16" s="182"/>
      <c r="C16" s="8" t="s">
        <v>215</v>
      </c>
      <c r="D16" s="8" t="s">
        <v>148</v>
      </c>
      <c r="E16" s="92">
        <v>2</v>
      </c>
      <c r="F16" s="17">
        <v>80</v>
      </c>
      <c r="G16" s="11">
        <f>(E16*F16)</f>
        <v>160</v>
      </c>
    </row>
    <row r="17" spans="2:7" ht="15.75">
      <c r="B17" s="182"/>
      <c r="C17" s="8" t="s">
        <v>52</v>
      </c>
      <c r="D17" s="8" t="s">
        <v>147</v>
      </c>
      <c r="E17" s="92">
        <v>1</v>
      </c>
      <c r="F17" s="17">
        <v>15</v>
      </c>
      <c r="G17" s="11">
        <f>(E17*F17)</f>
        <v>15</v>
      </c>
    </row>
    <row r="18" spans="2:7" ht="116.25" customHeight="1">
      <c r="B18" s="182"/>
      <c r="C18" s="8" t="s">
        <v>212</v>
      </c>
      <c r="D18" s="8" t="s">
        <v>213</v>
      </c>
      <c r="E18" s="92">
        <v>2</v>
      </c>
      <c r="F18" s="17">
        <v>59.9</v>
      </c>
      <c r="G18" s="11">
        <f>(E18*F18)</f>
        <v>119.8</v>
      </c>
    </row>
    <row r="19" spans="2:7" ht="31.5">
      <c r="B19" s="183"/>
      <c r="C19" s="8" t="s">
        <v>145</v>
      </c>
      <c r="D19" s="8" t="s">
        <v>146</v>
      </c>
      <c r="E19" s="92">
        <v>2</v>
      </c>
      <c r="F19" s="17">
        <v>69.900000000000006</v>
      </c>
      <c r="G19" s="11">
        <f>(E19*F19)</f>
        <v>139.80000000000001</v>
      </c>
    </row>
    <row r="20" spans="2:7" ht="15.75">
      <c r="B20" s="9"/>
      <c r="C20" s="9"/>
      <c r="D20" s="147" t="s">
        <v>54</v>
      </c>
      <c r="E20" s="148"/>
      <c r="F20" s="149"/>
      <c r="G20" s="10">
        <f>SUM(G5:G19)</f>
        <v>887.3</v>
      </c>
    </row>
    <row r="21" spans="2:7" ht="15.75">
      <c r="B21" s="9"/>
      <c r="C21" s="9"/>
      <c r="D21" s="147" t="s">
        <v>55</v>
      </c>
      <c r="E21" s="148"/>
      <c r="F21" s="149"/>
      <c r="G21" s="10">
        <f>G20/12</f>
        <v>73.941666666666663</v>
      </c>
    </row>
  </sheetData>
  <mergeCells count="16">
    <mergeCell ref="D20:F20"/>
    <mergeCell ref="D21:F21"/>
    <mergeCell ref="B1:G1"/>
    <mergeCell ref="B2:G2"/>
    <mergeCell ref="B3:B19"/>
    <mergeCell ref="C3:G3"/>
    <mergeCell ref="C5:C9"/>
    <mergeCell ref="D5:D9"/>
    <mergeCell ref="E5:E9"/>
    <mergeCell ref="F5:F9"/>
    <mergeCell ref="G5:G9"/>
    <mergeCell ref="C10:C13"/>
    <mergeCell ref="D10:D13"/>
    <mergeCell ref="E10:E13"/>
    <mergeCell ref="F10:F13"/>
    <mergeCell ref="G10:G13"/>
  </mergeCells>
  <pageMargins left="0.511811024" right="0.511811024" top="0.78740157499999996" bottom="0.78740157499999996" header="0.31496062000000002" footer="0.31496062000000002"/>
</worksheet>
</file>

<file path=xl/worksheets/sheet4.xml><?xml version="1.0" encoding="utf-8"?>
<worksheet xmlns="http://schemas.openxmlformats.org/spreadsheetml/2006/main" xmlns:r="http://schemas.openxmlformats.org/officeDocument/2006/relationships">
  <dimension ref="B1:G23"/>
  <sheetViews>
    <sheetView topLeftCell="A4" workbookViewId="0">
      <selection activeCell="F21" sqref="F21"/>
    </sheetView>
  </sheetViews>
  <sheetFormatPr defaultRowHeight="15"/>
  <cols>
    <col min="1" max="1" width="2.7109375" customWidth="1"/>
    <col min="2" max="2" width="6" customWidth="1"/>
    <col min="3" max="3" width="14.140625" customWidth="1"/>
    <col min="4" max="4" width="51.7109375" customWidth="1"/>
    <col min="5" max="5" width="6.28515625" bestFit="1" customWidth="1"/>
    <col min="6" max="6" width="8.140625" bestFit="1" customWidth="1"/>
    <col min="7" max="7" width="11.28515625" customWidth="1"/>
  </cols>
  <sheetData>
    <row r="1" spans="2:7">
      <c r="B1" s="175" t="s">
        <v>142</v>
      </c>
      <c r="C1" s="176"/>
      <c r="D1" s="176"/>
      <c r="E1" s="176"/>
      <c r="F1" s="176"/>
      <c r="G1" s="177"/>
    </row>
    <row r="2" spans="2:7">
      <c r="B2" s="178" t="s">
        <v>143</v>
      </c>
      <c r="C2" s="178"/>
      <c r="D2" s="178"/>
      <c r="E2" s="178"/>
      <c r="F2" s="178"/>
      <c r="G2" s="178"/>
    </row>
    <row r="3" spans="2:7" ht="33.75" customHeight="1">
      <c r="B3" s="181"/>
      <c r="C3" s="184" t="s">
        <v>59</v>
      </c>
      <c r="D3" s="185"/>
      <c r="E3" s="185"/>
      <c r="F3" s="185"/>
      <c r="G3" s="186"/>
    </row>
    <row r="4" spans="2:7" ht="31.5">
      <c r="B4" s="182"/>
      <c r="C4" s="7" t="s">
        <v>50</v>
      </c>
      <c r="D4" s="7" t="s">
        <v>51</v>
      </c>
      <c r="E4" s="7" t="s">
        <v>196</v>
      </c>
      <c r="F4" s="7" t="s">
        <v>49</v>
      </c>
      <c r="G4" s="7" t="s">
        <v>197</v>
      </c>
    </row>
    <row r="5" spans="2:7" ht="111.75" customHeight="1">
      <c r="B5" s="182"/>
      <c r="C5" s="163" t="s">
        <v>177</v>
      </c>
      <c r="D5" s="163" t="s">
        <v>195</v>
      </c>
      <c r="E5" s="188">
        <v>2</v>
      </c>
      <c r="F5" s="169">
        <v>120</v>
      </c>
      <c r="G5" s="190">
        <f>(E5*F5)</f>
        <v>240</v>
      </c>
    </row>
    <row r="6" spans="2:7" ht="15" customHeight="1">
      <c r="B6" s="182"/>
      <c r="C6" s="187"/>
      <c r="D6" s="187"/>
      <c r="E6" s="189"/>
      <c r="F6" s="170"/>
      <c r="G6" s="191"/>
    </row>
    <row r="7" spans="2:7" ht="31.5" customHeight="1">
      <c r="B7" s="182"/>
      <c r="C7" s="187"/>
      <c r="D7" s="187"/>
      <c r="E7" s="189"/>
      <c r="F7" s="170"/>
      <c r="G7" s="191"/>
    </row>
    <row r="8" spans="2:7" ht="15.75" customHeight="1">
      <c r="B8" s="182"/>
      <c r="C8" s="187"/>
      <c r="D8" s="187"/>
      <c r="E8" s="189"/>
      <c r="F8" s="170"/>
      <c r="G8" s="191"/>
    </row>
    <row r="9" spans="2:7" ht="34.5" customHeight="1">
      <c r="B9" s="182"/>
      <c r="C9" s="164"/>
      <c r="D9" s="164"/>
      <c r="E9" s="189"/>
      <c r="F9" s="170"/>
      <c r="G9" s="191"/>
    </row>
    <row r="10" spans="2:7" ht="51" customHeight="1">
      <c r="B10" s="182"/>
      <c r="C10" s="192" t="s">
        <v>150</v>
      </c>
      <c r="D10" s="163" t="s">
        <v>202</v>
      </c>
      <c r="E10" s="195">
        <v>2</v>
      </c>
      <c r="F10" s="169">
        <v>50</v>
      </c>
      <c r="G10" s="190">
        <f>(E10*F10)</f>
        <v>100</v>
      </c>
    </row>
    <row r="11" spans="2:7" ht="15.75" customHeight="1">
      <c r="B11" s="182"/>
      <c r="C11" s="193"/>
      <c r="D11" s="187"/>
      <c r="E11" s="195"/>
      <c r="F11" s="170"/>
      <c r="G11" s="191"/>
    </row>
    <row r="12" spans="2:7" ht="15.75" customHeight="1">
      <c r="B12" s="182"/>
      <c r="C12" s="193"/>
      <c r="D12" s="187"/>
      <c r="E12" s="195"/>
      <c r="F12" s="170"/>
      <c r="G12" s="191"/>
    </row>
    <row r="13" spans="2:7" ht="15.75" customHeight="1">
      <c r="B13" s="182"/>
      <c r="C13" s="194"/>
      <c r="D13" s="164"/>
      <c r="E13" s="195"/>
      <c r="F13" s="171"/>
      <c r="G13" s="196"/>
    </row>
    <row r="14" spans="2:7" ht="63">
      <c r="B14" s="182"/>
      <c r="C14" s="8" t="s">
        <v>210</v>
      </c>
      <c r="D14" s="8" t="s">
        <v>201</v>
      </c>
      <c r="E14" s="92">
        <v>3</v>
      </c>
      <c r="F14" s="17">
        <v>45.9</v>
      </c>
      <c r="G14" s="11">
        <f t="shared" ref="G14:G21" si="0">(E14*F14)</f>
        <v>137.69999999999999</v>
      </c>
    </row>
    <row r="15" spans="2:7" ht="68.25" customHeight="1">
      <c r="B15" s="182"/>
      <c r="C15" s="8" t="s">
        <v>209</v>
      </c>
      <c r="D15" s="8" t="s">
        <v>199</v>
      </c>
      <c r="E15" s="92">
        <v>3</v>
      </c>
      <c r="F15" s="17">
        <v>55</v>
      </c>
      <c r="G15" s="11">
        <f t="shared" si="0"/>
        <v>165</v>
      </c>
    </row>
    <row r="16" spans="2:7" ht="15.75">
      <c r="B16" s="182"/>
      <c r="C16" s="8" t="s">
        <v>52</v>
      </c>
      <c r="D16" s="8" t="s">
        <v>147</v>
      </c>
      <c r="E16" s="92">
        <v>1</v>
      </c>
      <c r="F16" s="17">
        <v>15</v>
      </c>
      <c r="G16" s="11">
        <f t="shared" si="0"/>
        <v>15</v>
      </c>
    </row>
    <row r="17" spans="2:7" ht="47.25">
      <c r="B17" s="182"/>
      <c r="C17" s="8" t="s">
        <v>149</v>
      </c>
      <c r="D17" s="8" t="s">
        <v>203</v>
      </c>
      <c r="E17" s="92">
        <v>5</v>
      </c>
      <c r="F17" s="17">
        <v>10</v>
      </c>
      <c r="G17" s="11">
        <f t="shared" si="0"/>
        <v>50</v>
      </c>
    </row>
    <row r="18" spans="2:7" ht="31.5">
      <c r="B18" s="182"/>
      <c r="C18" s="8" t="s">
        <v>144</v>
      </c>
      <c r="D18" s="8" t="s">
        <v>53</v>
      </c>
      <c r="E18" s="92">
        <v>1</v>
      </c>
      <c r="F18" s="17">
        <v>25</v>
      </c>
      <c r="G18" s="11">
        <f t="shared" si="0"/>
        <v>25</v>
      </c>
    </row>
    <row r="19" spans="2:7" ht="78.75">
      <c r="B19" s="182"/>
      <c r="C19" s="8" t="s">
        <v>205</v>
      </c>
      <c r="D19" s="8" t="s">
        <v>148</v>
      </c>
      <c r="E19" s="92">
        <v>2</v>
      </c>
      <c r="F19" s="17">
        <v>100</v>
      </c>
      <c r="G19" s="11">
        <f t="shared" si="0"/>
        <v>200</v>
      </c>
    </row>
    <row r="20" spans="2:7" ht="31.5">
      <c r="B20" s="182"/>
      <c r="C20" s="8" t="s">
        <v>211</v>
      </c>
      <c r="D20" s="8" t="s">
        <v>146</v>
      </c>
      <c r="E20" s="92">
        <v>2</v>
      </c>
      <c r="F20" s="17">
        <v>69.900000000000006</v>
      </c>
      <c r="G20" s="11">
        <f t="shared" si="0"/>
        <v>139.80000000000001</v>
      </c>
    </row>
    <row r="21" spans="2:7" ht="31.5">
      <c r="B21" s="183"/>
      <c r="C21" s="8" t="s">
        <v>206</v>
      </c>
      <c r="D21" s="8" t="s">
        <v>207</v>
      </c>
      <c r="E21" s="92">
        <v>1</v>
      </c>
      <c r="F21" s="17">
        <v>150</v>
      </c>
      <c r="G21" s="11">
        <f t="shared" si="0"/>
        <v>150</v>
      </c>
    </row>
    <row r="22" spans="2:7" ht="15.75">
      <c r="B22" s="9"/>
      <c r="C22" s="9"/>
      <c r="D22" s="147" t="s">
        <v>54</v>
      </c>
      <c r="E22" s="148"/>
      <c r="F22" s="149"/>
      <c r="G22" s="10">
        <f>SUM(G5:G18)</f>
        <v>732.7</v>
      </c>
    </row>
    <row r="23" spans="2:7" ht="15.75">
      <c r="B23" s="9"/>
      <c r="C23" s="9"/>
      <c r="D23" s="147" t="s">
        <v>55</v>
      </c>
      <c r="E23" s="148"/>
      <c r="F23" s="149"/>
      <c r="G23" s="10">
        <f>G22/12</f>
        <v>61.058333333333337</v>
      </c>
    </row>
  </sheetData>
  <mergeCells count="16">
    <mergeCell ref="D23:F23"/>
    <mergeCell ref="B1:G1"/>
    <mergeCell ref="B2:G2"/>
    <mergeCell ref="C3:G3"/>
    <mergeCell ref="C5:C9"/>
    <mergeCell ref="D5:D9"/>
    <mergeCell ref="E5:E9"/>
    <mergeCell ref="F5:F9"/>
    <mergeCell ref="G5:G9"/>
    <mergeCell ref="C10:C13"/>
    <mergeCell ref="B3:B21"/>
    <mergeCell ref="D10:D13"/>
    <mergeCell ref="E10:E13"/>
    <mergeCell ref="F10:F13"/>
    <mergeCell ref="G10:G13"/>
    <mergeCell ref="D22:F22"/>
  </mergeCells>
  <pageMargins left="0.511811024" right="0.511811024" top="0.78740157499999996" bottom="0.78740157499999996" header="0.31496062000000002" footer="0.31496062000000002"/>
</worksheet>
</file>

<file path=xl/worksheets/sheet5.xml><?xml version="1.0" encoding="utf-8"?>
<worksheet xmlns="http://schemas.openxmlformats.org/spreadsheetml/2006/main" xmlns:r="http://schemas.openxmlformats.org/officeDocument/2006/relationships">
  <dimension ref="B1:F8"/>
  <sheetViews>
    <sheetView showGridLines="0" showWhiteSpace="0" zoomScale="145" zoomScaleNormal="145" zoomScaleSheetLayoutView="100" workbookViewId="0">
      <selection activeCell="G25" sqref="G25"/>
    </sheetView>
  </sheetViews>
  <sheetFormatPr defaultRowHeight="15"/>
  <cols>
    <col min="1" max="1" width="2.7109375" customWidth="1"/>
    <col min="2" max="2" width="42" customWidth="1"/>
    <col min="3" max="3" width="5.28515625" customWidth="1"/>
    <col min="4" max="4" width="10.5703125" customWidth="1"/>
    <col min="5" max="5" width="11.5703125" customWidth="1"/>
  </cols>
  <sheetData>
    <row r="1" spans="2:6" ht="15.75">
      <c r="B1" s="198"/>
      <c r="C1" s="199"/>
      <c r="D1" s="199"/>
      <c r="E1" s="200"/>
    </row>
    <row r="2" spans="2:6" ht="15.75">
      <c r="B2" s="201" t="s">
        <v>229</v>
      </c>
      <c r="C2" s="202"/>
      <c r="D2" s="202"/>
      <c r="E2" s="203"/>
    </row>
    <row r="3" spans="2:6" ht="29.25" customHeight="1">
      <c r="B3" s="197" t="s">
        <v>230</v>
      </c>
      <c r="C3" s="197"/>
      <c r="D3" s="197"/>
      <c r="E3" s="197"/>
      <c r="F3" s="18"/>
    </row>
    <row r="4" spans="2:6" ht="31.5">
      <c r="B4" s="58" t="s">
        <v>50</v>
      </c>
      <c r="C4" s="59" t="s">
        <v>58</v>
      </c>
      <c r="D4" s="59" t="s">
        <v>49</v>
      </c>
      <c r="E4" s="59" t="s">
        <v>57</v>
      </c>
    </row>
    <row r="5" spans="2:6" ht="15.75">
      <c r="B5" s="60" t="s">
        <v>228</v>
      </c>
      <c r="C5" s="5">
        <v>4</v>
      </c>
      <c r="D5" s="17">
        <v>744</v>
      </c>
      <c r="E5" s="11">
        <f>(C5*D5)</f>
        <v>2976</v>
      </c>
    </row>
    <row r="6" spans="2:6" ht="15.75">
      <c r="B6" s="61"/>
      <c r="C6" s="5"/>
      <c r="D6" s="17"/>
      <c r="E6" s="11">
        <f>(C6*D6)</f>
        <v>0</v>
      </c>
    </row>
    <row r="7" spans="2:6" ht="15.75">
      <c r="B7" s="62" t="s">
        <v>54</v>
      </c>
      <c r="C7" s="148"/>
      <c r="D7" s="149"/>
      <c r="E7" s="10">
        <f>SUM(E5:E6)</f>
        <v>2976</v>
      </c>
    </row>
    <row r="8" spans="2:6" ht="15.75">
      <c r="B8" s="62" t="s">
        <v>55</v>
      </c>
      <c r="C8" s="148"/>
      <c r="D8" s="149"/>
      <c r="E8" s="10">
        <f>(E5/12)/4</f>
        <v>62</v>
      </c>
    </row>
  </sheetData>
  <mergeCells count="5">
    <mergeCell ref="B3:E3"/>
    <mergeCell ref="C7:D7"/>
    <mergeCell ref="C8:D8"/>
    <mergeCell ref="B1:E1"/>
    <mergeCell ref="B2:E2"/>
  </mergeCells>
  <printOptions horizontalCentered="1" verticalCentered="1"/>
  <pageMargins left="0.51181102362204722" right="0.51181102362204722" top="0.78740157480314965" bottom="0.78740157480314965" header="0.31496062992125984" footer="0.31496062992125984"/>
  <pageSetup paperSize="9" scale="110" orientation="portrait" r:id="rId1"/>
</worksheet>
</file>

<file path=xl/worksheets/sheet6.xml><?xml version="1.0" encoding="utf-8"?>
<worksheet xmlns="http://schemas.openxmlformats.org/spreadsheetml/2006/main" xmlns:r="http://schemas.openxmlformats.org/officeDocument/2006/relationships">
  <dimension ref="B1:I123"/>
  <sheetViews>
    <sheetView showGridLines="0" zoomScaleNormal="100" zoomScaleSheetLayoutView="160" zoomScalePageLayoutView="70" workbookViewId="0">
      <selection activeCell="E92" sqref="E92"/>
    </sheetView>
  </sheetViews>
  <sheetFormatPr defaultRowHeight="14.25"/>
  <cols>
    <col min="1" max="1" width="1.7109375" style="1" customWidth="1"/>
    <col min="2" max="2" width="5.85546875" style="1" customWidth="1"/>
    <col min="3" max="3" width="63.85546875" style="1" customWidth="1"/>
    <col min="4" max="4" width="12.85546875" style="1" bestFit="1" customWidth="1"/>
    <col min="5" max="5" width="15" style="1" bestFit="1" customWidth="1"/>
    <col min="6" max="6" width="1.7109375" style="2" customWidth="1"/>
    <col min="7" max="7" width="3.5703125" style="1" customWidth="1"/>
    <col min="8" max="8" width="19.28515625" style="1" bestFit="1" customWidth="1"/>
    <col min="9" max="16384" width="9.140625" style="1"/>
  </cols>
  <sheetData>
    <row r="1" spans="2:9" ht="15.75">
      <c r="B1" s="260" t="s">
        <v>142</v>
      </c>
      <c r="C1" s="261"/>
      <c r="D1" s="261"/>
      <c r="E1" s="262"/>
      <c r="F1" s="20"/>
    </row>
    <row r="2" spans="2:9" ht="18" customHeight="1">
      <c r="B2" s="263" t="s">
        <v>31</v>
      </c>
      <c r="C2" s="264"/>
      <c r="D2" s="264"/>
      <c r="E2" s="265"/>
    </row>
    <row r="3" spans="2:9" ht="15.75">
      <c r="B3" s="266" t="s">
        <v>32</v>
      </c>
      <c r="C3" s="267"/>
      <c r="D3" s="267"/>
      <c r="E3" s="268"/>
    </row>
    <row r="4" spans="2:9" ht="15.75">
      <c r="B4" s="266" t="s">
        <v>33</v>
      </c>
      <c r="C4" s="267"/>
      <c r="D4" s="267"/>
      <c r="E4" s="268"/>
    </row>
    <row r="5" spans="2:9" ht="15.75">
      <c r="B5" s="266" t="s">
        <v>105</v>
      </c>
      <c r="C5" s="267"/>
      <c r="D5" s="267"/>
      <c r="E5" s="268"/>
    </row>
    <row r="6" spans="2:9" ht="15">
      <c r="B6" s="21" t="s">
        <v>6</v>
      </c>
      <c r="C6" s="22" t="s">
        <v>34</v>
      </c>
      <c r="D6" s="257"/>
      <c r="E6" s="258"/>
    </row>
    <row r="7" spans="2:9" ht="15">
      <c r="B7" s="21" t="s">
        <v>7</v>
      </c>
      <c r="C7" s="22" t="s">
        <v>35</v>
      </c>
      <c r="D7" s="247" t="s">
        <v>140</v>
      </c>
      <c r="E7" s="248"/>
    </row>
    <row r="8" spans="2:9" ht="15">
      <c r="B8" s="21" t="s">
        <v>9</v>
      </c>
      <c r="C8" s="22" t="s">
        <v>36</v>
      </c>
      <c r="D8" s="247" t="s">
        <v>152</v>
      </c>
      <c r="E8" s="248"/>
    </row>
    <row r="9" spans="2:9" ht="15">
      <c r="B9" s="21" t="s">
        <v>10</v>
      </c>
      <c r="C9" s="22" t="s">
        <v>194</v>
      </c>
      <c r="D9" s="247" t="s">
        <v>45</v>
      </c>
      <c r="E9" s="248"/>
      <c r="I9" s="16"/>
    </row>
    <row r="10" spans="2:9" ht="15.75">
      <c r="B10" s="228" t="s">
        <v>48</v>
      </c>
      <c r="C10" s="259"/>
      <c r="D10" s="259"/>
      <c r="E10" s="229"/>
    </row>
    <row r="11" spans="2:9" ht="15">
      <c r="B11" s="21"/>
      <c r="C11" s="22" t="s">
        <v>41</v>
      </c>
      <c r="D11" s="247" t="s">
        <v>141</v>
      </c>
      <c r="E11" s="248"/>
    </row>
    <row r="12" spans="2:9" ht="15">
      <c r="B12" s="21"/>
      <c r="C12" s="89" t="s">
        <v>42</v>
      </c>
      <c r="D12" s="249">
        <v>4</v>
      </c>
      <c r="E12" s="250"/>
    </row>
    <row r="13" spans="2:9" ht="15.75">
      <c r="B13" s="23"/>
      <c r="C13" s="251" t="s">
        <v>151</v>
      </c>
      <c r="D13" s="252"/>
      <c r="E13" s="253"/>
    </row>
    <row r="14" spans="2:9" ht="15.75">
      <c r="B14" s="254" t="s">
        <v>0</v>
      </c>
      <c r="C14" s="255"/>
      <c r="D14" s="255"/>
      <c r="E14" s="256"/>
    </row>
    <row r="15" spans="2:9" ht="18" customHeight="1">
      <c r="B15" s="24">
        <v>1</v>
      </c>
      <c r="C15" s="25" t="s">
        <v>1</v>
      </c>
      <c r="D15" s="245" t="s">
        <v>193</v>
      </c>
      <c r="E15" s="246"/>
    </row>
    <row r="16" spans="2:9" ht="15.75">
      <c r="B16" s="24">
        <v>2</v>
      </c>
      <c r="C16" s="26" t="s">
        <v>61</v>
      </c>
      <c r="D16" s="241">
        <v>5174</v>
      </c>
      <c r="E16" s="242"/>
    </row>
    <row r="17" spans="2:6" ht="15.75">
      <c r="B17" s="24">
        <v>3</v>
      </c>
      <c r="C17" s="25" t="s">
        <v>2</v>
      </c>
      <c r="D17" s="243">
        <v>1576</v>
      </c>
      <c r="E17" s="244"/>
    </row>
    <row r="18" spans="2:6" ht="15">
      <c r="B18" s="24">
        <v>4</v>
      </c>
      <c r="C18" s="25" t="s">
        <v>62</v>
      </c>
      <c r="D18" s="245"/>
      <c r="E18" s="246"/>
    </row>
    <row r="19" spans="2:6" ht="15">
      <c r="B19" s="24">
        <v>5</v>
      </c>
      <c r="C19" s="25" t="s">
        <v>3</v>
      </c>
      <c r="D19" s="245" t="s">
        <v>153</v>
      </c>
      <c r="E19" s="246"/>
    </row>
    <row r="20" spans="2:6" ht="15.75">
      <c r="B20" s="216" t="s">
        <v>124</v>
      </c>
      <c r="C20" s="217"/>
      <c r="D20" s="217"/>
      <c r="E20" s="218"/>
    </row>
    <row r="21" spans="2:6" ht="12" customHeight="1">
      <c r="B21" s="27">
        <v>1</v>
      </c>
      <c r="C21" s="28" t="s">
        <v>4</v>
      </c>
      <c r="D21" s="29" t="s">
        <v>20</v>
      </c>
      <c r="E21" s="27" t="s">
        <v>5</v>
      </c>
    </row>
    <row r="22" spans="2:6" ht="15">
      <c r="B22" s="24" t="s">
        <v>6</v>
      </c>
      <c r="C22" s="30" t="s">
        <v>47</v>
      </c>
      <c r="D22" s="31">
        <v>1</v>
      </c>
      <c r="E22" s="78">
        <f>D17</f>
        <v>1576</v>
      </c>
    </row>
    <row r="23" spans="2:6" ht="15">
      <c r="B23" s="24" t="s">
        <v>7</v>
      </c>
      <c r="C23" s="30" t="s">
        <v>8</v>
      </c>
      <c r="D23" s="31">
        <v>0</v>
      </c>
      <c r="E23" s="79">
        <f>ROUND((E22*D23),2)</f>
        <v>0</v>
      </c>
    </row>
    <row r="24" spans="2:6" ht="15">
      <c r="B24" s="24" t="s">
        <v>9</v>
      </c>
      <c r="C24" s="86" t="s">
        <v>63</v>
      </c>
      <c r="D24" s="93">
        <v>0</v>
      </c>
      <c r="E24" s="79">
        <f>ROUND((E22*D24),2)</f>
        <v>0</v>
      </c>
    </row>
    <row r="25" spans="2:6" ht="15">
      <c r="B25" s="24" t="s">
        <v>10</v>
      </c>
      <c r="C25" s="30" t="s">
        <v>64</v>
      </c>
      <c r="D25" s="31"/>
      <c r="E25" s="79">
        <v>0</v>
      </c>
    </row>
    <row r="26" spans="2:6" ht="15">
      <c r="B26" s="24" t="s">
        <v>11</v>
      </c>
      <c r="C26" s="30" t="s">
        <v>12</v>
      </c>
      <c r="D26" s="31"/>
      <c r="E26" s="79">
        <v>0</v>
      </c>
    </row>
    <row r="27" spans="2:6" ht="15">
      <c r="B27" s="24" t="s">
        <v>13</v>
      </c>
      <c r="C27" s="30" t="s">
        <v>81</v>
      </c>
      <c r="D27" s="31"/>
      <c r="E27" s="79">
        <v>0</v>
      </c>
    </row>
    <row r="28" spans="2:6" ht="15">
      <c r="B28" s="24" t="s">
        <v>14</v>
      </c>
      <c r="C28" s="30" t="s">
        <v>65</v>
      </c>
      <c r="D28" s="31"/>
      <c r="E28" s="79">
        <v>0</v>
      </c>
    </row>
    <row r="29" spans="2:6" ht="15">
      <c r="B29" s="24" t="s">
        <v>15</v>
      </c>
      <c r="C29" s="30" t="s">
        <v>154</v>
      </c>
      <c r="D29" s="31"/>
      <c r="E29" s="79">
        <v>52</v>
      </c>
    </row>
    <row r="30" spans="2:6" ht="15.75">
      <c r="B30" s="33"/>
      <c r="C30" s="34" t="s">
        <v>30</v>
      </c>
      <c r="D30" s="35">
        <f>SUM(D22:D29)</f>
        <v>1</v>
      </c>
      <c r="E30" s="82">
        <f>ROUND(SUM(E22:E29),2)</f>
        <v>1628</v>
      </c>
      <c r="F30" s="3"/>
    </row>
    <row r="31" spans="2:6" ht="15.75">
      <c r="B31" s="222" t="s">
        <v>66</v>
      </c>
      <c r="C31" s="223"/>
      <c r="D31" s="223"/>
      <c r="E31" s="224"/>
    </row>
    <row r="32" spans="2:6" ht="31.5">
      <c r="B32" s="27" t="s">
        <v>67</v>
      </c>
      <c r="C32" s="36" t="s">
        <v>68</v>
      </c>
      <c r="D32" s="37"/>
      <c r="E32" s="27" t="s">
        <v>5</v>
      </c>
    </row>
    <row r="33" spans="2:8" ht="15">
      <c r="B33" s="24" t="s">
        <v>6</v>
      </c>
      <c r="C33" s="26" t="s">
        <v>69</v>
      </c>
      <c r="D33" s="38"/>
      <c r="E33" s="81">
        <f>ROUND(($E$30*'Encargos Sociais e Benefícios'!C7),2)</f>
        <v>135.61000000000001</v>
      </c>
      <c r="H33" s="76"/>
    </row>
    <row r="34" spans="2:8" ht="15">
      <c r="B34" s="24" t="s">
        <v>7</v>
      </c>
      <c r="C34" s="39" t="s">
        <v>70</v>
      </c>
      <c r="D34" s="40"/>
      <c r="E34" s="81">
        <f>ROUND(($E$30*'Encargos Sociais e Benefícios'!C8),2)</f>
        <v>180.89</v>
      </c>
      <c r="H34" s="19"/>
    </row>
    <row r="35" spans="2:8" ht="15.75">
      <c r="B35" s="33"/>
      <c r="C35" s="36" t="s">
        <v>30</v>
      </c>
      <c r="D35" s="37"/>
      <c r="E35" s="77">
        <f>ROUND(SUM(E33:E34),2)</f>
        <v>316.5</v>
      </c>
    </row>
    <row r="36" spans="2:8" ht="15">
      <c r="B36" s="24"/>
      <c r="C36" s="39"/>
      <c r="D36" s="40"/>
      <c r="E36" s="32"/>
    </row>
    <row r="37" spans="2:8" ht="31.5">
      <c r="B37" s="27" t="s">
        <v>71</v>
      </c>
      <c r="C37" s="41" t="s">
        <v>72</v>
      </c>
      <c r="D37" s="29" t="s">
        <v>20</v>
      </c>
      <c r="E37" s="27" t="s">
        <v>5</v>
      </c>
      <c r="F37" s="3"/>
    </row>
    <row r="38" spans="2:8" ht="15">
      <c r="B38" s="24" t="s">
        <v>6</v>
      </c>
      <c r="C38" s="30" t="s">
        <v>38</v>
      </c>
      <c r="D38" s="31">
        <f>'Encargos Sociais e Benefícios'!C11</f>
        <v>0.2</v>
      </c>
      <c r="E38" s="45">
        <f>ROUND(($E$30*'Encargos Sociais e Benefícios'!C11),2)</f>
        <v>325.60000000000002</v>
      </c>
    </row>
    <row r="39" spans="2:8" ht="15">
      <c r="B39" s="24" t="s">
        <v>7</v>
      </c>
      <c r="C39" s="30" t="s">
        <v>108</v>
      </c>
      <c r="D39" s="31">
        <f>'Encargos Sociais e Benefícios'!C12</f>
        <v>2.5000000000000001E-2</v>
      </c>
      <c r="E39" s="45">
        <f>ROUND(($E$30*'Encargos Sociais e Benefícios'!C12),2)</f>
        <v>40.700000000000003</v>
      </c>
    </row>
    <row r="40" spans="2:8" ht="15">
      <c r="B40" s="24" t="s">
        <v>9</v>
      </c>
      <c r="C40" s="30" t="s">
        <v>73</v>
      </c>
      <c r="D40" s="31">
        <f>'Encargos Sociais e Benefícios'!C13</f>
        <v>0.03</v>
      </c>
      <c r="E40" s="45">
        <f>ROUND(($E$30*'Encargos Sociais e Benefícios'!C13),2)</f>
        <v>48.84</v>
      </c>
    </row>
    <row r="41" spans="2:8" ht="15">
      <c r="B41" s="24" t="s">
        <v>10</v>
      </c>
      <c r="C41" s="30" t="s">
        <v>74</v>
      </c>
      <c r="D41" s="31">
        <f>'Encargos Sociais e Benefícios'!C14</f>
        <v>1.4999999999999999E-2</v>
      </c>
      <c r="E41" s="45">
        <f>ROUND(($E$30*'Encargos Sociais e Benefícios'!C14),2)</f>
        <v>24.42</v>
      </c>
    </row>
    <row r="42" spans="2:8" ht="15">
      <c r="B42" s="24" t="s">
        <v>11</v>
      </c>
      <c r="C42" s="30" t="s">
        <v>75</v>
      </c>
      <c r="D42" s="31">
        <f>'Encargos Sociais e Benefícios'!C15</f>
        <v>0.01</v>
      </c>
      <c r="E42" s="45">
        <f>ROUND(($E$30*'Encargos Sociais e Benefícios'!C15),2)</f>
        <v>16.28</v>
      </c>
    </row>
    <row r="43" spans="2:8" ht="15">
      <c r="B43" s="24" t="s">
        <v>13</v>
      </c>
      <c r="C43" s="30" t="s">
        <v>40</v>
      </c>
      <c r="D43" s="31">
        <f>'Encargos Sociais e Benefícios'!C16</f>
        <v>6.0000000000000001E-3</v>
      </c>
      <c r="E43" s="45">
        <f>ROUND(($E$30*'Encargos Sociais e Benefícios'!C16),2)</f>
        <v>9.77</v>
      </c>
    </row>
    <row r="44" spans="2:8" ht="15">
      <c r="B44" s="24" t="s">
        <v>14</v>
      </c>
      <c r="C44" s="30" t="s">
        <v>39</v>
      </c>
      <c r="D44" s="31">
        <f>'Encargos Sociais e Benefícios'!C17</f>
        <v>2E-3</v>
      </c>
      <c r="E44" s="45">
        <f>ROUND(($E$30*'Encargos Sociais e Benefícios'!C17),2)</f>
        <v>3.26</v>
      </c>
    </row>
    <row r="45" spans="2:8" ht="15">
      <c r="B45" s="24" t="s">
        <v>15</v>
      </c>
      <c r="C45" s="30" t="s">
        <v>76</v>
      </c>
      <c r="D45" s="31">
        <f>'Encargos Sociais e Benefícios'!C18</f>
        <v>0.08</v>
      </c>
      <c r="E45" s="45">
        <f>ROUND(($E$30*'Encargos Sociais e Benefícios'!C18),2)</f>
        <v>130.24</v>
      </c>
      <c r="H45" s="19"/>
    </row>
    <row r="46" spans="2:8" ht="15.75">
      <c r="B46" s="237" t="s">
        <v>46</v>
      </c>
      <c r="C46" s="238"/>
      <c r="D46" s="42">
        <f>SUM(D38:D45)</f>
        <v>0.36800000000000005</v>
      </c>
      <c r="E46" s="46">
        <f>ROUND(SUM(E38:E45),2)</f>
        <v>599.11</v>
      </c>
    </row>
    <row r="47" spans="2:8" ht="11.1" customHeight="1">
      <c r="B47" s="24"/>
      <c r="C47" s="30"/>
      <c r="D47" s="44"/>
      <c r="E47" s="32"/>
    </row>
    <row r="48" spans="2:8" ht="15.75">
      <c r="B48" s="27" t="s">
        <v>77</v>
      </c>
      <c r="C48" s="204" t="s">
        <v>78</v>
      </c>
      <c r="D48" s="205"/>
      <c r="E48" s="27" t="s">
        <v>5</v>
      </c>
    </row>
    <row r="49" spans="2:6" ht="15">
      <c r="B49" s="24" t="s">
        <v>6</v>
      </c>
      <c r="C49" s="211" t="s">
        <v>158</v>
      </c>
      <c r="D49" s="212"/>
      <c r="E49" s="79">
        <f>ROUND(('Encargos Sociais e Benefícios'!C44*22)-(6%*E30),2)</f>
        <v>-97.68</v>
      </c>
    </row>
    <row r="50" spans="2:6" ht="15">
      <c r="B50" s="24" t="s">
        <v>7</v>
      </c>
      <c r="C50" s="239" t="s">
        <v>159</v>
      </c>
      <c r="D50" s="240"/>
      <c r="E50" s="79">
        <f>ROUND(('Encargos Sociais e Benefícios'!C45*15),2)</f>
        <v>0</v>
      </c>
    </row>
    <row r="51" spans="2:6" ht="15">
      <c r="B51" s="24" t="s">
        <v>9</v>
      </c>
      <c r="C51" s="233" t="s">
        <v>169</v>
      </c>
      <c r="D51" s="234"/>
      <c r="E51" s="79">
        <f>'Encargos Sociais e Benefícios'!C46</f>
        <v>0</v>
      </c>
    </row>
    <row r="52" spans="2:6" ht="15">
      <c r="B52" s="24" t="s">
        <v>10</v>
      </c>
      <c r="C52" s="235" t="s">
        <v>160</v>
      </c>
      <c r="D52" s="236"/>
      <c r="E52" s="79">
        <f>'Encargos Sociais e Benefícios'!C47</f>
        <v>0</v>
      </c>
    </row>
    <row r="53" spans="2:6" ht="15">
      <c r="B53" s="24" t="s">
        <v>11</v>
      </c>
      <c r="C53" s="233" t="s">
        <v>161</v>
      </c>
      <c r="D53" s="234"/>
      <c r="E53" s="79">
        <f>'Encargos Sociais e Benefícios'!C48</f>
        <v>0</v>
      </c>
    </row>
    <row r="54" spans="2:6" ht="15">
      <c r="B54" s="24" t="s">
        <v>14</v>
      </c>
      <c r="C54" s="211" t="s">
        <v>168</v>
      </c>
      <c r="D54" s="212"/>
      <c r="E54" s="79">
        <f>'Encargos Sociais e Benefícios'!C49</f>
        <v>0</v>
      </c>
    </row>
    <row r="55" spans="2:6" ht="15.75">
      <c r="B55" s="33"/>
      <c r="C55" s="36" t="s">
        <v>37</v>
      </c>
      <c r="D55" s="37"/>
      <c r="E55" s="77">
        <f>ROUND(SUM(E49:E54),2)</f>
        <v>-97.68</v>
      </c>
      <c r="F55" s="3"/>
    </row>
    <row r="56" spans="2:6" ht="15.75">
      <c r="B56" s="225"/>
      <c r="C56" s="226"/>
      <c r="D56" s="226"/>
      <c r="E56" s="227"/>
      <c r="F56" s="3"/>
    </row>
    <row r="57" spans="2:6" ht="31.5" customHeight="1">
      <c r="B57" s="27">
        <v>2</v>
      </c>
      <c r="C57" s="204" t="s">
        <v>79</v>
      </c>
      <c r="D57" s="205"/>
      <c r="E57" s="27" t="s">
        <v>5</v>
      </c>
      <c r="F57" s="3"/>
    </row>
    <row r="58" spans="2:6" ht="15">
      <c r="B58" s="24" t="s">
        <v>67</v>
      </c>
      <c r="C58" s="26" t="s">
        <v>68</v>
      </c>
      <c r="D58" s="38"/>
      <c r="E58" s="32">
        <f>E35</f>
        <v>316.5</v>
      </c>
      <c r="F58" s="3"/>
    </row>
    <row r="59" spans="2:6" ht="15">
      <c r="B59" s="24" t="s">
        <v>71</v>
      </c>
      <c r="C59" s="39" t="s">
        <v>80</v>
      </c>
      <c r="D59" s="40"/>
      <c r="E59" s="32">
        <f>E46</f>
        <v>599.11</v>
      </c>
      <c r="F59" s="3"/>
    </row>
    <row r="60" spans="2:6" ht="15">
      <c r="B60" s="24" t="s">
        <v>77</v>
      </c>
      <c r="C60" s="39" t="s">
        <v>78</v>
      </c>
      <c r="D60" s="40"/>
      <c r="E60" s="32">
        <f>E55</f>
        <v>-97.68</v>
      </c>
      <c r="F60" s="3"/>
    </row>
    <row r="61" spans="2:6" ht="15.75">
      <c r="B61" s="33"/>
      <c r="C61" s="36" t="s">
        <v>37</v>
      </c>
      <c r="D61" s="37"/>
      <c r="E61" s="77">
        <f>SUM(E58:E60)</f>
        <v>817.93000000000006</v>
      </c>
      <c r="F61" s="3"/>
    </row>
    <row r="62" spans="2:6" ht="15">
      <c r="B62" s="230"/>
      <c r="C62" s="231"/>
      <c r="D62" s="231"/>
      <c r="E62" s="232"/>
      <c r="F62" s="3"/>
    </row>
    <row r="63" spans="2:6" ht="15.75">
      <c r="B63" s="222" t="s">
        <v>86</v>
      </c>
      <c r="C63" s="223"/>
      <c r="D63" s="223"/>
      <c r="E63" s="224"/>
    </row>
    <row r="64" spans="2:6" ht="15.75">
      <c r="B64" s="27">
        <v>3</v>
      </c>
      <c r="C64" s="204" t="s">
        <v>44</v>
      </c>
      <c r="D64" s="205"/>
      <c r="E64" s="27" t="s">
        <v>5</v>
      </c>
      <c r="F64" s="3"/>
    </row>
    <row r="65" spans="2:6" ht="15">
      <c r="B65" s="24" t="s">
        <v>6</v>
      </c>
      <c r="C65" s="211" t="s">
        <v>22</v>
      </c>
      <c r="D65" s="212"/>
      <c r="E65" s="45">
        <f>ROUND(($E$30*'Encargos Sociais e Benefícios'!C21),2)</f>
        <v>6.84</v>
      </c>
    </row>
    <row r="66" spans="2:6" ht="15">
      <c r="B66" s="24" t="s">
        <v>7</v>
      </c>
      <c r="C66" s="211" t="s">
        <v>82</v>
      </c>
      <c r="D66" s="212"/>
      <c r="E66" s="45">
        <f>ROUND(($E$30*'Encargos Sociais e Benefícios'!C22),2)</f>
        <v>0.55000000000000004</v>
      </c>
    </row>
    <row r="67" spans="2:6" ht="15">
      <c r="B67" s="24" t="s">
        <v>9</v>
      </c>
      <c r="C67" s="211" t="s">
        <v>83</v>
      </c>
      <c r="D67" s="212"/>
      <c r="E67" s="45">
        <f>ROUND(($E$30*'Encargos Sociais e Benefícios'!C23),2)</f>
        <v>12.58</v>
      </c>
    </row>
    <row r="68" spans="2:6" ht="15">
      <c r="B68" s="24" t="s">
        <v>10</v>
      </c>
      <c r="C68" s="211" t="s">
        <v>23</v>
      </c>
      <c r="D68" s="212"/>
      <c r="E68" s="45">
        <f>ROUND(($E$30*'Encargos Sociais e Benefícios'!C24),2)</f>
        <v>31.58</v>
      </c>
    </row>
    <row r="69" spans="2:6" ht="27.75" customHeight="1">
      <c r="B69" s="24" t="s">
        <v>11</v>
      </c>
      <c r="C69" s="211" t="s">
        <v>84</v>
      </c>
      <c r="D69" s="212"/>
      <c r="E69" s="45">
        <f>ROUND(($E$30*'Encargos Sociais e Benefícios'!C25),2)</f>
        <v>11.62</v>
      </c>
    </row>
    <row r="70" spans="2:6" ht="15">
      <c r="B70" s="24" t="s">
        <v>13</v>
      </c>
      <c r="C70" s="211" t="s">
        <v>85</v>
      </c>
      <c r="D70" s="212"/>
      <c r="E70" s="45">
        <f>ROUND(($E$30*'Encargos Sociais e Benefícios'!C26),2)</f>
        <v>65.12</v>
      </c>
    </row>
    <row r="71" spans="2:6" ht="15.75">
      <c r="B71" s="204" t="s">
        <v>46</v>
      </c>
      <c r="C71" s="206"/>
      <c r="D71" s="205"/>
      <c r="E71" s="46">
        <f>ROUND(SUM(E65:E70),2)</f>
        <v>128.29</v>
      </c>
      <c r="F71" s="3"/>
    </row>
    <row r="72" spans="2:6" ht="15.75">
      <c r="B72" s="225"/>
      <c r="C72" s="226"/>
      <c r="D72" s="226"/>
      <c r="E72" s="227"/>
      <c r="F72" s="3"/>
    </row>
    <row r="73" spans="2:6" ht="15.75">
      <c r="B73" s="222" t="s">
        <v>87</v>
      </c>
      <c r="C73" s="223"/>
      <c r="D73" s="223"/>
      <c r="E73" s="224"/>
      <c r="F73" s="3"/>
    </row>
    <row r="74" spans="2:6" ht="15.75">
      <c r="B74" s="27" t="s">
        <v>19</v>
      </c>
      <c r="C74" s="204" t="s">
        <v>89</v>
      </c>
      <c r="D74" s="205"/>
      <c r="E74" s="27" t="s">
        <v>5</v>
      </c>
      <c r="F74" s="3"/>
    </row>
    <row r="75" spans="2:6" ht="15">
      <c r="B75" s="24" t="s">
        <v>6</v>
      </c>
      <c r="C75" s="26" t="s">
        <v>88</v>
      </c>
      <c r="D75" s="38"/>
      <c r="E75" s="84">
        <f>ROUND(($E$30*'Encargos Sociais e Benefícios'!C30),2)</f>
        <v>149.78</v>
      </c>
      <c r="F75" s="3"/>
    </row>
    <row r="76" spans="2:6" ht="15">
      <c r="B76" s="24" t="s">
        <v>7</v>
      </c>
      <c r="C76" s="26" t="s">
        <v>191</v>
      </c>
      <c r="D76" s="38"/>
      <c r="E76" s="84">
        <f>ROUND(($E$30*'Encargos Sociais e Benefícios'!C31),2)</f>
        <v>27.02</v>
      </c>
      <c r="F76" s="3"/>
    </row>
    <row r="77" spans="2:6" ht="15">
      <c r="B77" s="24" t="s">
        <v>9</v>
      </c>
      <c r="C77" s="211" t="s">
        <v>90</v>
      </c>
      <c r="D77" s="212"/>
      <c r="E77" s="84">
        <f>ROUND(($E$30*'Encargos Sociais e Benefícios'!C32),2)</f>
        <v>0.65</v>
      </c>
      <c r="F77" s="3"/>
    </row>
    <row r="78" spans="2:6" ht="15">
      <c r="B78" s="24" t="s">
        <v>10</v>
      </c>
      <c r="C78" s="211" t="s">
        <v>89</v>
      </c>
      <c r="D78" s="212"/>
      <c r="E78" s="84">
        <f>ROUND(($E$30*'Encargos Sociais e Benefícios'!C33),2)</f>
        <v>4.4000000000000004</v>
      </c>
      <c r="F78" s="3"/>
    </row>
    <row r="79" spans="2:6" ht="15">
      <c r="B79" s="24" t="s">
        <v>11</v>
      </c>
      <c r="C79" s="211" t="s">
        <v>91</v>
      </c>
      <c r="D79" s="212"/>
      <c r="E79" s="84">
        <f>ROUND(($E$30*'Encargos Sociais e Benefícios'!C34),2)</f>
        <v>11.88</v>
      </c>
      <c r="F79" s="3"/>
    </row>
    <row r="80" spans="2:6" ht="15">
      <c r="B80" s="24" t="s">
        <v>13</v>
      </c>
      <c r="C80" s="211" t="s">
        <v>16</v>
      </c>
      <c r="D80" s="212"/>
      <c r="E80" s="84">
        <f>ROUND(($E$30*'Encargos Sociais e Benefícios'!C35),2)</f>
        <v>0</v>
      </c>
      <c r="F80" s="3"/>
    </row>
    <row r="81" spans="2:6" ht="15.75">
      <c r="B81" s="204" t="s">
        <v>46</v>
      </c>
      <c r="C81" s="206"/>
      <c r="D81" s="205"/>
      <c r="E81" s="46">
        <f>ROUND(SUM(E75:E80),2)</f>
        <v>193.73</v>
      </c>
      <c r="F81" s="3"/>
    </row>
    <row r="82" spans="2:6" ht="15.75">
      <c r="B82" s="225"/>
      <c r="C82" s="226"/>
      <c r="D82" s="226"/>
      <c r="E82" s="227"/>
      <c r="F82" s="3"/>
    </row>
    <row r="83" spans="2:6" ht="15.75">
      <c r="B83" s="27" t="s">
        <v>21</v>
      </c>
      <c r="C83" s="204" t="s">
        <v>92</v>
      </c>
      <c r="D83" s="205"/>
      <c r="E83" s="27" t="s">
        <v>5</v>
      </c>
      <c r="F83" s="3"/>
    </row>
    <row r="84" spans="2:6" ht="15">
      <c r="B84" s="24" t="s">
        <v>6</v>
      </c>
      <c r="C84" s="26" t="s">
        <v>93</v>
      </c>
      <c r="D84" s="38"/>
      <c r="E84" s="32">
        <f>ROUND(('Encargos Sociais e Benefícios'!C38*'Porteiro 5x2'!E30),2)</f>
        <v>0</v>
      </c>
      <c r="F84" s="3"/>
    </row>
    <row r="85" spans="2:6" ht="15.75">
      <c r="B85" s="225"/>
      <c r="C85" s="226"/>
      <c r="D85" s="226"/>
      <c r="E85" s="227"/>
      <c r="F85" s="3"/>
    </row>
    <row r="86" spans="2:6" ht="15.75">
      <c r="B86" s="27">
        <v>4</v>
      </c>
      <c r="C86" s="228" t="s">
        <v>94</v>
      </c>
      <c r="D86" s="229"/>
      <c r="E86" s="27" t="s">
        <v>5</v>
      </c>
      <c r="F86" s="3"/>
    </row>
    <row r="87" spans="2:6" ht="15">
      <c r="B87" s="24" t="s">
        <v>19</v>
      </c>
      <c r="C87" s="26" t="s">
        <v>95</v>
      </c>
      <c r="D87" s="38"/>
      <c r="E87" s="32">
        <f>E81</f>
        <v>193.73</v>
      </c>
      <c r="F87" s="3"/>
    </row>
    <row r="88" spans="2:6" ht="15">
      <c r="B88" s="24" t="s">
        <v>21</v>
      </c>
      <c r="C88" s="39" t="s">
        <v>92</v>
      </c>
      <c r="D88" s="40"/>
      <c r="E88" s="32">
        <f>E84</f>
        <v>0</v>
      </c>
      <c r="F88" s="3"/>
    </row>
    <row r="89" spans="2:6" ht="15.75">
      <c r="B89" s="36"/>
      <c r="C89" s="206" t="s">
        <v>96</v>
      </c>
      <c r="D89" s="205"/>
      <c r="E89" s="46">
        <f>ROUND(SUM(E83:E88),2)</f>
        <v>193.73</v>
      </c>
      <c r="F89" s="3"/>
    </row>
    <row r="90" spans="2:6" ht="15.75">
      <c r="B90" s="222" t="s">
        <v>97</v>
      </c>
      <c r="C90" s="223"/>
      <c r="D90" s="223"/>
      <c r="E90" s="224"/>
    </row>
    <row r="91" spans="2:6" ht="15.75">
      <c r="B91" s="27">
        <v>3</v>
      </c>
      <c r="C91" s="204" t="s">
        <v>17</v>
      </c>
      <c r="D91" s="205"/>
      <c r="E91" s="27" t="s">
        <v>5</v>
      </c>
    </row>
    <row r="92" spans="2:6" ht="15">
      <c r="B92" s="24" t="s">
        <v>6</v>
      </c>
      <c r="C92" s="211" t="s">
        <v>18</v>
      </c>
      <c r="D92" s="212"/>
      <c r="E92" s="32">
        <f>'Unif Porteiro e Recep'!G25</f>
        <v>89.375</v>
      </c>
    </row>
    <row r="93" spans="2:6" ht="15">
      <c r="B93" s="24" t="s">
        <v>7</v>
      </c>
      <c r="C93" s="211" t="s">
        <v>98</v>
      </c>
      <c r="D93" s="212"/>
      <c r="E93" s="32">
        <f>Equipamentos!E8</f>
        <v>62</v>
      </c>
    </row>
    <row r="94" spans="2:6" ht="15">
      <c r="B94" s="24" t="s">
        <v>9</v>
      </c>
      <c r="C94" s="211" t="s">
        <v>16</v>
      </c>
      <c r="D94" s="212"/>
      <c r="E94" s="32">
        <v>0</v>
      </c>
    </row>
    <row r="95" spans="2:6" ht="15.75">
      <c r="B95" s="204" t="s">
        <v>46</v>
      </c>
      <c r="C95" s="206"/>
      <c r="D95" s="205"/>
      <c r="E95" s="46">
        <f>ROUND(SUM(E92:E94),2)</f>
        <v>151.38</v>
      </c>
      <c r="F95" s="3"/>
    </row>
    <row r="96" spans="2:6" ht="15">
      <c r="B96" s="219"/>
      <c r="C96" s="220"/>
      <c r="D96" s="220"/>
      <c r="E96" s="221"/>
    </row>
    <row r="97" spans="2:6" ht="15.75">
      <c r="B97" s="216" t="s">
        <v>125</v>
      </c>
      <c r="C97" s="217"/>
      <c r="D97" s="217"/>
      <c r="E97" s="218"/>
    </row>
    <row r="98" spans="2:6" ht="15.75">
      <c r="B98" s="27" t="s">
        <v>24</v>
      </c>
      <c r="C98" s="41" t="s">
        <v>25</v>
      </c>
      <c r="D98" s="29" t="s">
        <v>20</v>
      </c>
      <c r="E98" s="27" t="s">
        <v>5</v>
      </c>
    </row>
    <row r="99" spans="2:6" ht="15">
      <c r="B99" s="24" t="s">
        <v>6</v>
      </c>
      <c r="C99" s="30" t="s">
        <v>26</v>
      </c>
      <c r="D99" s="47">
        <v>0.03</v>
      </c>
      <c r="E99" s="48">
        <f>ROUND((E117)*(D99),2)</f>
        <v>87.58</v>
      </c>
    </row>
    <row r="100" spans="2:6" ht="15">
      <c r="B100" s="24" t="s">
        <v>7</v>
      </c>
      <c r="C100" s="30" t="s">
        <v>28</v>
      </c>
      <c r="D100" s="47">
        <v>6.7900000000000002E-2</v>
      </c>
      <c r="E100" s="48">
        <f>ROUND((E99+E117)*(D100),2)</f>
        <v>204.17</v>
      </c>
    </row>
    <row r="101" spans="2:6" ht="15">
      <c r="B101" s="24" t="s">
        <v>9</v>
      </c>
      <c r="C101" s="30" t="s">
        <v>27</v>
      </c>
      <c r="D101" s="49"/>
      <c r="E101" s="48"/>
    </row>
    <row r="102" spans="2:6" ht="15.75">
      <c r="B102" s="25"/>
      <c r="C102" s="41" t="s">
        <v>102</v>
      </c>
      <c r="D102" s="49"/>
      <c r="E102" s="50"/>
    </row>
    <row r="103" spans="2:6" ht="15">
      <c r="B103" s="25"/>
      <c r="C103" s="30" t="s">
        <v>103</v>
      </c>
      <c r="D103" s="49">
        <v>1.6500000000000001E-2</v>
      </c>
      <c r="E103" s="48">
        <f>ROUND((E119*D103),2)</f>
        <v>61.79</v>
      </c>
    </row>
    <row r="104" spans="2:6" ht="15">
      <c r="B104" s="25"/>
      <c r="C104" s="30" t="s">
        <v>104</v>
      </c>
      <c r="D104" s="49">
        <v>7.5999999999999998E-2</v>
      </c>
      <c r="E104" s="48">
        <f>ROUND((E119*D104),2)</f>
        <v>284.60000000000002</v>
      </c>
    </row>
    <row r="105" spans="2:6" ht="15.75">
      <c r="B105" s="25"/>
      <c r="C105" s="41" t="s">
        <v>123</v>
      </c>
      <c r="D105" s="49"/>
      <c r="E105" s="48"/>
    </row>
    <row r="106" spans="2:6" ht="15">
      <c r="B106" s="25"/>
      <c r="C106" s="30" t="s">
        <v>121</v>
      </c>
      <c r="D106" s="49">
        <v>0.05</v>
      </c>
      <c r="E106" s="48">
        <f>ROUND((E119*D106),2)</f>
        <v>187.24</v>
      </c>
    </row>
    <row r="107" spans="2:6" ht="15.75">
      <c r="B107" s="25"/>
      <c r="C107" s="41" t="s">
        <v>122</v>
      </c>
      <c r="D107" s="49"/>
      <c r="E107" s="50"/>
    </row>
    <row r="108" spans="2:6" ht="15.75">
      <c r="B108" s="204" t="s">
        <v>46</v>
      </c>
      <c r="C108" s="205"/>
      <c r="D108" s="51">
        <f>SUM(D99:D107)</f>
        <v>0.2404</v>
      </c>
      <c r="E108" s="85">
        <f>ROUND(SUM(E99:E107),2)</f>
        <v>825.38</v>
      </c>
      <c r="F108" s="3"/>
    </row>
    <row r="109" spans="2:6" ht="15">
      <c r="B109" s="219"/>
      <c r="C109" s="220"/>
      <c r="D109" s="220"/>
      <c r="E109" s="221"/>
    </row>
    <row r="110" spans="2:6" ht="15.75">
      <c r="B110" s="222" t="s">
        <v>99</v>
      </c>
      <c r="C110" s="223"/>
      <c r="D110" s="223"/>
      <c r="E110" s="224"/>
    </row>
    <row r="111" spans="2:6" ht="29.25" customHeight="1">
      <c r="B111" s="52"/>
      <c r="C111" s="204" t="s">
        <v>136</v>
      </c>
      <c r="D111" s="205"/>
      <c r="E111" s="27" t="s">
        <v>5</v>
      </c>
    </row>
    <row r="112" spans="2:6" ht="15">
      <c r="B112" s="24" t="s">
        <v>6</v>
      </c>
      <c r="C112" s="210" t="s">
        <v>118</v>
      </c>
      <c r="D112" s="210"/>
      <c r="E112" s="32">
        <f>E30</f>
        <v>1628</v>
      </c>
    </row>
    <row r="113" spans="2:8" ht="15">
      <c r="B113" s="24" t="s">
        <v>7</v>
      </c>
      <c r="C113" s="210" t="s">
        <v>119</v>
      </c>
      <c r="D113" s="210"/>
      <c r="E113" s="32">
        <f>E61</f>
        <v>817.93000000000006</v>
      </c>
    </row>
    <row r="114" spans="2:8" ht="15">
      <c r="B114" s="24" t="s">
        <v>9</v>
      </c>
      <c r="C114" s="210" t="s">
        <v>120</v>
      </c>
      <c r="D114" s="210"/>
      <c r="E114" s="32">
        <f>E71</f>
        <v>128.29</v>
      </c>
    </row>
    <row r="115" spans="2:8" ht="15">
      <c r="B115" s="24" t="s">
        <v>10</v>
      </c>
      <c r="C115" s="211" t="s">
        <v>100</v>
      </c>
      <c r="D115" s="212"/>
      <c r="E115" s="32">
        <f>E89</f>
        <v>193.73</v>
      </c>
    </row>
    <row r="116" spans="2:8" ht="15">
      <c r="B116" s="24" t="s">
        <v>11</v>
      </c>
      <c r="C116" s="210" t="s">
        <v>117</v>
      </c>
      <c r="D116" s="210"/>
      <c r="E116" s="32">
        <f>E95</f>
        <v>151.38</v>
      </c>
    </row>
    <row r="117" spans="2:8" ht="15.75">
      <c r="B117" s="213" t="s">
        <v>29</v>
      </c>
      <c r="C117" s="214"/>
      <c r="D117" s="215"/>
      <c r="E117" s="43">
        <f>ROUND(SUM(E112:E116),2)</f>
        <v>2919.33</v>
      </c>
    </row>
    <row r="118" spans="2:8" ht="15">
      <c r="B118" s="24" t="s">
        <v>13</v>
      </c>
      <c r="C118" s="211" t="s">
        <v>101</v>
      </c>
      <c r="D118" s="212"/>
      <c r="E118" s="53">
        <f>E108</f>
        <v>825.38</v>
      </c>
    </row>
    <row r="119" spans="2:8" ht="15.75">
      <c r="B119" s="204" t="s">
        <v>157</v>
      </c>
      <c r="C119" s="206"/>
      <c r="D119" s="205"/>
      <c r="E119" s="54">
        <f>ROUND((E99+E100+E117)/(1-SUM(D103+D104+D106)),2)</f>
        <v>3744.7</v>
      </c>
      <c r="F119" s="3"/>
      <c r="H119" s="19"/>
    </row>
    <row r="120" spans="2:8" ht="15">
      <c r="B120" s="55"/>
      <c r="C120" s="56"/>
      <c r="D120" s="56"/>
      <c r="E120" s="57"/>
    </row>
    <row r="121" spans="2:8" ht="15.75">
      <c r="B121" s="207" t="s">
        <v>142</v>
      </c>
      <c r="C121" s="208"/>
      <c r="D121" s="208"/>
      <c r="E121" s="209"/>
    </row>
    <row r="122" spans="2:8">
      <c r="E122" s="16"/>
    </row>
    <row r="123" spans="2:8">
      <c r="E123" s="19"/>
    </row>
  </sheetData>
  <mergeCells count="75">
    <mergeCell ref="B1:E1"/>
    <mergeCell ref="B2:E2"/>
    <mergeCell ref="B3:E3"/>
    <mergeCell ref="B4:E4"/>
    <mergeCell ref="B5:E5"/>
    <mergeCell ref="D6:E6"/>
    <mergeCell ref="D7:E7"/>
    <mergeCell ref="D8:E8"/>
    <mergeCell ref="D9:E9"/>
    <mergeCell ref="B10:E10"/>
    <mergeCell ref="D11:E11"/>
    <mergeCell ref="D12:E12"/>
    <mergeCell ref="C13:E13"/>
    <mergeCell ref="B14:E14"/>
    <mergeCell ref="D15:E15"/>
    <mergeCell ref="D16:E16"/>
    <mergeCell ref="D17:E17"/>
    <mergeCell ref="D18:E18"/>
    <mergeCell ref="D19:E19"/>
    <mergeCell ref="B20:E20"/>
    <mergeCell ref="B31:E31"/>
    <mergeCell ref="B46:C46"/>
    <mergeCell ref="C48:D48"/>
    <mergeCell ref="C49:D49"/>
    <mergeCell ref="C50:D50"/>
    <mergeCell ref="C51:D51"/>
    <mergeCell ref="C52:D52"/>
    <mergeCell ref="C53:D53"/>
    <mergeCell ref="C54:D54"/>
    <mergeCell ref="B56:E56"/>
    <mergeCell ref="B62:E62"/>
    <mergeCell ref="B63:E63"/>
    <mergeCell ref="C64:D64"/>
    <mergeCell ref="C65:D65"/>
    <mergeCell ref="C66:D66"/>
    <mergeCell ref="C67:D67"/>
    <mergeCell ref="C68:D68"/>
    <mergeCell ref="C69:D69"/>
    <mergeCell ref="C70:D70"/>
    <mergeCell ref="B71:D71"/>
    <mergeCell ref="B72:E72"/>
    <mergeCell ref="B73:E73"/>
    <mergeCell ref="C74:D74"/>
    <mergeCell ref="C77:D77"/>
    <mergeCell ref="C78:D78"/>
    <mergeCell ref="C80:D80"/>
    <mergeCell ref="B81:D81"/>
    <mergeCell ref="B96:E96"/>
    <mergeCell ref="B82:E82"/>
    <mergeCell ref="C83:D83"/>
    <mergeCell ref="B85:E85"/>
    <mergeCell ref="C86:D86"/>
    <mergeCell ref="C89:D89"/>
    <mergeCell ref="B90:E90"/>
    <mergeCell ref="C91:D91"/>
    <mergeCell ref="C92:D92"/>
    <mergeCell ref="C93:D93"/>
    <mergeCell ref="C94:D94"/>
    <mergeCell ref="B95:D95"/>
    <mergeCell ref="C57:D57"/>
    <mergeCell ref="B119:D119"/>
    <mergeCell ref="B121:E121"/>
    <mergeCell ref="C113:D113"/>
    <mergeCell ref="C114:D114"/>
    <mergeCell ref="C115:D115"/>
    <mergeCell ref="C116:D116"/>
    <mergeCell ref="B117:D117"/>
    <mergeCell ref="C118:D118"/>
    <mergeCell ref="B97:E97"/>
    <mergeCell ref="B108:C108"/>
    <mergeCell ref="B109:E109"/>
    <mergeCell ref="B110:E110"/>
    <mergeCell ref="C111:D111"/>
    <mergeCell ref="C112:D112"/>
    <mergeCell ref="C79:D79"/>
  </mergeCells>
  <printOptions horizontalCentered="1" verticalCentered="1"/>
  <pageMargins left="0.11811023622047245" right="0.19685039370078741" top="0.19685039370078741" bottom="0.19685039370078741" header="0.11811023622047245" footer="0.11811023622047245"/>
  <pageSetup paperSize="9" scale="82" fitToHeight="2" orientation="portrait" r:id="rId1"/>
  <rowBreaks count="1" manualBreakCount="1">
    <brk id="62" max="5" man="1"/>
  </rowBreaks>
</worksheet>
</file>

<file path=xl/worksheets/sheet7.xml><?xml version="1.0" encoding="utf-8"?>
<worksheet xmlns="http://schemas.openxmlformats.org/spreadsheetml/2006/main" xmlns:r="http://schemas.openxmlformats.org/officeDocument/2006/relationships">
  <dimension ref="B1:H123"/>
  <sheetViews>
    <sheetView workbookViewId="0">
      <selection activeCell="E92" sqref="E92"/>
    </sheetView>
  </sheetViews>
  <sheetFormatPr defaultRowHeight="14.25"/>
  <cols>
    <col min="1" max="1" width="1.7109375" style="1" customWidth="1"/>
    <col min="2" max="2" width="5.85546875" style="1" customWidth="1"/>
    <col min="3" max="3" width="63.85546875" style="1" customWidth="1"/>
    <col min="4" max="4" width="12.85546875" style="1" bestFit="1" customWidth="1"/>
    <col min="5" max="5" width="15" style="1" bestFit="1" customWidth="1"/>
    <col min="6" max="6" width="1.7109375" style="2" customWidth="1"/>
    <col min="7" max="7" width="3.5703125" style="1" customWidth="1"/>
    <col min="8" max="8" width="19.28515625" style="1" bestFit="1" customWidth="1"/>
    <col min="9" max="16384" width="9.140625" style="1"/>
  </cols>
  <sheetData>
    <row r="1" spans="2:6" ht="15.75">
      <c r="B1" s="260" t="s">
        <v>142</v>
      </c>
      <c r="C1" s="261"/>
      <c r="D1" s="261"/>
      <c r="E1" s="262"/>
      <c r="F1" s="20"/>
    </row>
    <row r="2" spans="2:6" ht="18" customHeight="1">
      <c r="B2" s="263" t="s">
        <v>31</v>
      </c>
      <c r="C2" s="264"/>
      <c r="D2" s="264"/>
      <c r="E2" s="265"/>
    </row>
    <row r="3" spans="2:6" ht="15.75">
      <c r="B3" s="266" t="s">
        <v>32</v>
      </c>
      <c r="C3" s="267"/>
      <c r="D3" s="267"/>
      <c r="E3" s="268"/>
    </row>
    <row r="4" spans="2:6" ht="15.75">
      <c r="B4" s="266" t="s">
        <v>33</v>
      </c>
      <c r="C4" s="267"/>
      <c r="D4" s="267"/>
      <c r="E4" s="268"/>
    </row>
    <row r="5" spans="2:6" ht="15.75">
      <c r="B5" s="266" t="s">
        <v>105</v>
      </c>
      <c r="C5" s="267"/>
      <c r="D5" s="267"/>
      <c r="E5" s="268"/>
    </row>
    <row r="6" spans="2:6" ht="15">
      <c r="B6" s="21" t="s">
        <v>6</v>
      </c>
      <c r="C6" s="22" t="s">
        <v>34</v>
      </c>
      <c r="D6" s="257"/>
      <c r="E6" s="258"/>
    </row>
    <row r="7" spans="2:6" ht="15">
      <c r="B7" s="21" t="s">
        <v>7</v>
      </c>
      <c r="C7" s="22" t="s">
        <v>35</v>
      </c>
      <c r="D7" s="247" t="s">
        <v>140</v>
      </c>
      <c r="E7" s="248"/>
    </row>
    <row r="8" spans="2:6" ht="15">
      <c r="B8" s="21" t="s">
        <v>9</v>
      </c>
      <c r="C8" s="22" t="s">
        <v>36</v>
      </c>
      <c r="D8" s="247" t="s">
        <v>152</v>
      </c>
      <c r="E8" s="248"/>
    </row>
    <row r="9" spans="2:6" ht="15">
      <c r="B9" s="21" t="s">
        <v>10</v>
      </c>
      <c r="C9" s="22" t="s">
        <v>194</v>
      </c>
      <c r="D9" s="247" t="s">
        <v>45</v>
      </c>
      <c r="E9" s="248"/>
    </row>
    <row r="10" spans="2:6" ht="15.75">
      <c r="B10" s="228" t="s">
        <v>48</v>
      </c>
      <c r="C10" s="259"/>
      <c r="D10" s="259"/>
      <c r="E10" s="229"/>
    </row>
    <row r="11" spans="2:6" ht="15">
      <c r="B11" s="21"/>
      <c r="C11" s="22" t="s">
        <v>41</v>
      </c>
      <c r="D11" s="247" t="s">
        <v>141</v>
      </c>
      <c r="E11" s="248"/>
    </row>
    <row r="12" spans="2:6" ht="15">
      <c r="B12" s="21"/>
      <c r="C12" s="89" t="s">
        <v>42</v>
      </c>
      <c r="D12" s="270">
        <v>16</v>
      </c>
      <c r="E12" s="271"/>
    </row>
    <row r="13" spans="2:6" ht="15.75">
      <c r="B13" s="23"/>
      <c r="C13" s="251" t="s">
        <v>162</v>
      </c>
      <c r="D13" s="252"/>
      <c r="E13" s="253"/>
    </row>
    <row r="14" spans="2:6" ht="15.75">
      <c r="B14" s="254" t="s">
        <v>0</v>
      </c>
      <c r="C14" s="255"/>
      <c r="D14" s="255"/>
      <c r="E14" s="256"/>
    </row>
    <row r="15" spans="2:6" ht="17.25" customHeight="1">
      <c r="B15" s="24">
        <v>1</v>
      </c>
      <c r="C15" s="25" t="s">
        <v>1</v>
      </c>
      <c r="D15" s="245" t="s">
        <v>193</v>
      </c>
      <c r="E15" s="246"/>
    </row>
    <row r="16" spans="2:6" ht="15.75">
      <c r="B16" s="24">
        <v>2</v>
      </c>
      <c r="C16" s="26" t="s">
        <v>61</v>
      </c>
      <c r="D16" s="241">
        <v>5174</v>
      </c>
      <c r="E16" s="242"/>
    </row>
    <row r="17" spans="2:6" ht="15.75">
      <c r="B17" s="24">
        <v>3</v>
      </c>
      <c r="C17" s="25" t="s">
        <v>2</v>
      </c>
      <c r="D17" s="243">
        <v>1576</v>
      </c>
      <c r="E17" s="244"/>
    </row>
    <row r="18" spans="2:6" ht="15">
      <c r="B18" s="24">
        <v>4</v>
      </c>
      <c r="C18" s="25" t="s">
        <v>62</v>
      </c>
      <c r="D18" s="245"/>
      <c r="E18" s="246"/>
    </row>
    <row r="19" spans="2:6" ht="15">
      <c r="B19" s="24">
        <v>5</v>
      </c>
      <c r="C19" s="25" t="s">
        <v>3</v>
      </c>
      <c r="D19" s="269">
        <v>43132</v>
      </c>
      <c r="E19" s="246"/>
    </row>
    <row r="20" spans="2:6" ht="15.75">
      <c r="B20" s="216" t="s">
        <v>124</v>
      </c>
      <c r="C20" s="217"/>
      <c r="D20" s="217"/>
      <c r="E20" s="218"/>
    </row>
    <row r="21" spans="2:6" ht="12" customHeight="1">
      <c r="B21" s="27">
        <v>1</v>
      </c>
      <c r="C21" s="28" t="s">
        <v>4</v>
      </c>
      <c r="D21" s="29" t="s">
        <v>20</v>
      </c>
      <c r="E21" s="27" t="s">
        <v>5</v>
      </c>
    </row>
    <row r="22" spans="2:6" ht="15">
      <c r="B22" s="24" t="s">
        <v>6</v>
      </c>
      <c r="C22" s="30" t="s">
        <v>47</v>
      </c>
      <c r="D22" s="31">
        <v>1</v>
      </c>
      <c r="E22" s="78">
        <f>D17</f>
        <v>1576</v>
      </c>
    </row>
    <row r="23" spans="2:6" ht="15">
      <c r="B23" s="24" t="s">
        <v>7</v>
      </c>
      <c r="C23" s="30" t="s">
        <v>8</v>
      </c>
      <c r="D23" s="31">
        <v>0</v>
      </c>
      <c r="E23" s="79">
        <f>ROUND((E22*D23),2)</f>
        <v>0</v>
      </c>
    </row>
    <row r="24" spans="2:6" ht="15">
      <c r="B24" s="24" t="s">
        <v>9</v>
      </c>
      <c r="C24" s="86" t="s">
        <v>63</v>
      </c>
      <c r="D24" s="93">
        <v>0</v>
      </c>
      <c r="E24" s="79">
        <f>ROUND((E22*D24),2)</f>
        <v>0</v>
      </c>
    </row>
    <row r="25" spans="2:6" ht="15">
      <c r="B25" s="24" t="s">
        <v>10</v>
      </c>
      <c r="C25" s="30" t="s">
        <v>64</v>
      </c>
      <c r="D25" s="31"/>
      <c r="E25" s="79">
        <v>0</v>
      </c>
    </row>
    <row r="26" spans="2:6" ht="15">
      <c r="B26" s="24" t="s">
        <v>11</v>
      </c>
      <c r="C26" s="30" t="s">
        <v>12</v>
      </c>
      <c r="D26" s="31"/>
      <c r="E26" s="79">
        <v>0</v>
      </c>
    </row>
    <row r="27" spans="2:6" ht="15">
      <c r="B27" s="24" t="s">
        <v>13</v>
      </c>
      <c r="C27" s="30" t="s">
        <v>81</v>
      </c>
      <c r="D27" s="31"/>
      <c r="E27" s="79">
        <v>0</v>
      </c>
    </row>
    <row r="28" spans="2:6" ht="15">
      <c r="B28" s="24" t="s">
        <v>14</v>
      </c>
      <c r="C28" s="30" t="s">
        <v>65</v>
      </c>
      <c r="D28" s="31"/>
      <c r="E28" s="79">
        <v>0</v>
      </c>
    </row>
    <row r="29" spans="2:6" ht="15">
      <c r="B29" s="24" t="s">
        <v>15</v>
      </c>
      <c r="C29" s="30" t="s">
        <v>154</v>
      </c>
      <c r="D29" s="31"/>
      <c r="E29" s="79">
        <v>52</v>
      </c>
    </row>
    <row r="30" spans="2:6" ht="15.75">
      <c r="B30" s="33"/>
      <c r="C30" s="34" t="s">
        <v>30</v>
      </c>
      <c r="D30" s="35">
        <f>SUM(D22:D29)</f>
        <v>1</v>
      </c>
      <c r="E30" s="82">
        <f>ROUND(SUM(E22:E29),2)</f>
        <v>1628</v>
      </c>
      <c r="F30" s="3"/>
    </row>
    <row r="31" spans="2:6" ht="15.75">
      <c r="B31" s="222" t="s">
        <v>66</v>
      </c>
      <c r="C31" s="223"/>
      <c r="D31" s="223"/>
      <c r="E31" s="224"/>
    </row>
    <row r="32" spans="2:6" ht="31.5">
      <c r="B32" s="27" t="s">
        <v>67</v>
      </c>
      <c r="C32" s="36" t="s">
        <v>68</v>
      </c>
      <c r="D32" s="37"/>
      <c r="E32" s="27" t="s">
        <v>5</v>
      </c>
    </row>
    <row r="33" spans="2:8" ht="15">
      <c r="B33" s="24" t="s">
        <v>6</v>
      </c>
      <c r="C33" s="26" t="s">
        <v>69</v>
      </c>
      <c r="D33" s="38"/>
      <c r="E33" s="81">
        <f>ROUND(($E$30*'Encargos Sociais e Benefícios'!C7),2)</f>
        <v>135.61000000000001</v>
      </c>
      <c r="H33" s="76"/>
    </row>
    <row r="34" spans="2:8" ht="15">
      <c r="B34" s="24" t="s">
        <v>7</v>
      </c>
      <c r="C34" s="39" t="s">
        <v>70</v>
      </c>
      <c r="D34" s="40"/>
      <c r="E34" s="81">
        <f>ROUND(($E$30*'Encargos Sociais e Benefícios'!C8),2)</f>
        <v>180.89</v>
      </c>
      <c r="H34" s="19"/>
    </row>
    <row r="35" spans="2:8" ht="15.75">
      <c r="B35" s="33"/>
      <c r="C35" s="36" t="s">
        <v>30</v>
      </c>
      <c r="D35" s="37"/>
      <c r="E35" s="77">
        <f>ROUND(SUM(E33:E34),2)</f>
        <v>316.5</v>
      </c>
    </row>
    <row r="36" spans="2:8" ht="15">
      <c r="B36" s="24"/>
      <c r="C36" s="39"/>
      <c r="D36" s="40"/>
      <c r="E36" s="32"/>
    </row>
    <row r="37" spans="2:8" ht="31.5">
      <c r="B37" s="27" t="s">
        <v>71</v>
      </c>
      <c r="C37" s="41" t="s">
        <v>72</v>
      </c>
      <c r="D37" s="29" t="s">
        <v>20</v>
      </c>
      <c r="E37" s="27" t="s">
        <v>5</v>
      </c>
      <c r="F37" s="3"/>
    </row>
    <row r="38" spans="2:8" ht="15">
      <c r="B38" s="24" t="s">
        <v>6</v>
      </c>
      <c r="C38" s="30" t="s">
        <v>38</v>
      </c>
      <c r="D38" s="31">
        <f>'Encargos Sociais e Benefícios'!C11</f>
        <v>0.2</v>
      </c>
      <c r="E38" s="45">
        <f>ROUND(($E$30*'Encargos Sociais e Benefícios'!C11),2)</f>
        <v>325.60000000000002</v>
      </c>
    </row>
    <row r="39" spans="2:8" ht="15">
      <c r="B39" s="24" t="s">
        <v>7</v>
      </c>
      <c r="C39" s="30" t="s">
        <v>108</v>
      </c>
      <c r="D39" s="31">
        <f>'Encargos Sociais e Benefícios'!C12</f>
        <v>2.5000000000000001E-2</v>
      </c>
      <c r="E39" s="45">
        <f>ROUND(($E$30*'Encargos Sociais e Benefícios'!C12),2)</f>
        <v>40.700000000000003</v>
      </c>
    </row>
    <row r="40" spans="2:8" ht="15">
      <c r="B40" s="24" t="s">
        <v>9</v>
      </c>
      <c r="C40" s="30" t="s">
        <v>73</v>
      </c>
      <c r="D40" s="31">
        <f>'Encargos Sociais e Benefícios'!C13</f>
        <v>0.03</v>
      </c>
      <c r="E40" s="45">
        <f>ROUND(($E$30*'Encargos Sociais e Benefícios'!C13),2)</f>
        <v>48.84</v>
      </c>
    </row>
    <row r="41" spans="2:8" ht="15">
      <c r="B41" s="24" t="s">
        <v>10</v>
      </c>
      <c r="C41" s="30" t="s">
        <v>74</v>
      </c>
      <c r="D41" s="31">
        <f>'Encargos Sociais e Benefícios'!C14</f>
        <v>1.4999999999999999E-2</v>
      </c>
      <c r="E41" s="45">
        <f>ROUND(($E$30*'Encargos Sociais e Benefícios'!C14),2)</f>
        <v>24.42</v>
      </c>
    </row>
    <row r="42" spans="2:8" ht="15">
      <c r="B42" s="24" t="s">
        <v>11</v>
      </c>
      <c r="C42" s="30" t="s">
        <v>75</v>
      </c>
      <c r="D42" s="31">
        <f>'Encargos Sociais e Benefícios'!C15</f>
        <v>0.01</v>
      </c>
      <c r="E42" s="45">
        <f>ROUND(($E$30*'Encargos Sociais e Benefícios'!C15),2)</f>
        <v>16.28</v>
      </c>
    </row>
    <row r="43" spans="2:8" ht="15">
      <c r="B43" s="24" t="s">
        <v>13</v>
      </c>
      <c r="C43" s="30" t="s">
        <v>40</v>
      </c>
      <c r="D43" s="31">
        <f>'Encargos Sociais e Benefícios'!C16</f>
        <v>6.0000000000000001E-3</v>
      </c>
      <c r="E43" s="45">
        <f>ROUND(($E$30*'Encargos Sociais e Benefícios'!C16),2)</f>
        <v>9.77</v>
      </c>
    </row>
    <row r="44" spans="2:8" ht="15">
      <c r="B44" s="24" t="s">
        <v>14</v>
      </c>
      <c r="C44" s="30" t="s">
        <v>39</v>
      </c>
      <c r="D44" s="31">
        <f>'Encargos Sociais e Benefícios'!C17</f>
        <v>2E-3</v>
      </c>
      <c r="E44" s="45">
        <f>ROUND(($E$30*'Encargos Sociais e Benefícios'!C17),2)</f>
        <v>3.26</v>
      </c>
    </row>
    <row r="45" spans="2:8" ht="15">
      <c r="B45" s="24" t="s">
        <v>15</v>
      </c>
      <c r="C45" s="30" t="s">
        <v>76</v>
      </c>
      <c r="D45" s="31">
        <f>'Encargos Sociais e Benefícios'!C18</f>
        <v>0.08</v>
      </c>
      <c r="E45" s="45">
        <f>ROUND(($E$30*'Encargos Sociais e Benefícios'!C18),2)</f>
        <v>130.24</v>
      </c>
      <c r="H45" s="19"/>
    </row>
    <row r="46" spans="2:8" ht="15.75">
      <c r="B46" s="237" t="s">
        <v>46</v>
      </c>
      <c r="C46" s="238"/>
      <c r="D46" s="42">
        <f>SUM(D38:D45)</f>
        <v>0.36800000000000005</v>
      </c>
      <c r="E46" s="46">
        <f>ROUND(SUM(E38:E45),2)</f>
        <v>599.11</v>
      </c>
    </row>
    <row r="47" spans="2:8" ht="11.1" customHeight="1">
      <c r="B47" s="24"/>
      <c r="C47" s="30"/>
      <c r="D47" s="44"/>
      <c r="E47" s="32"/>
    </row>
    <row r="48" spans="2:8" ht="15.75">
      <c r="B48" s="27" t="s">
        <v>77</v>
      </c>
      <c r="C48" s="204" t="s">
        <v>78</v>
      </c>
      <c r="D48" s="205"/>
      <c r="E48" s="27" t="s">
        <v>5</v>
      </c>
    </row>
    <row r="49" spans="2:6" ht="15">
      <c r="B49" s="24" t="s">
        <v>6</v>
      </c>
      <c r="C49" s="211" t="s">
        <v>164</v>
      </c>
      <c r="D49" s="212"/>
      <c r="E49" s="79">
        <f>ROUND(('Encargos Sociais e Benefícios'!C44*22)-(6%*E30),2)</f>
        <v>-97.68</v>
      </c>
    </row>
    <row r="50" spans="2:6" ht="15">
      <c r="B50" s="24" t="s">
        <v>7</v>
      </c>
      <c r="C50" s="239" t="s">
        <v>163</v>
      </c>
      <c r="D50" s="240"/>
      <c r="E50" s="79">
        <f>ROUND(('Encargos Sociais e Benefícios'!C45*15),2)</f>
        <v>0</v>
      </c>
    </row>
    <row r="51" spans="2:6" ht="15">
      <c r="B51" s="24" t="s">
        <v>9</v>
      </c>
      <c r="C51" s="233" t="s">
        <v>169</v>
      </c>
      <c r="D51" s="234"/>
      <c r="E51" s="79">
        <f>'Encargos Sociais e Benefícios'!C46</f>
        <v>0</v>
      </c>
    </row>
    <row r="52" spans="2:6" ht="15">
      <c r="B52" s="24" t="s">
        <v>10</v>
      </c>
      <c r="C52" s="235" t="s">
        <v>160</v>
      </c>
      <c r="D52" s="236"/>
      <c r="E52" s="79">
        <f>'Encargos Sociais e Benefícios'!C47</f>
        <v>0</v>
      </c>
    </row>
    <row r="53" spans="2:6" ht="15">
      <c r="B53" s="24" t="s">
        <v>11</v>
      </c>
      <c r="C53" s="233" t="s">
        <v>161</v>
      </c>
      <c r="D53" s="234"/>
      <c r="E53" s="79">
        <f>'Encargos Sociais e Benefícios'!C48</f>
        <v>0</v>
      </c>
    </row>
    <row r="54" spans="2:6" ht="15">
      <c r="B54" s="24" t="s">
        <v>14</v>
      </c>
      <c r="C54" s="211" t="s">
        <v>170</v>
      </c>
      <c r="D54" s="212"/>
      <c r="E54" s="79">
        <f>'Encargos Sociais e Benefícios'!C49</f>
        <v>0</v>
      </c>
    </row>
    <row r="55" spans="2:6" ht="15.75">
      <c r="B55" s="33"/>
      <c r="C55" s="36" t="s">
        <v>37</v>
      </c>
      <c r="D55" s="37"/>
      <c r="E55" s="77">
        <f>ROUND(SUM(E49:E54),2)</f>
        <v>-97.68</v>
      </c>
      <c r="F55" s="3"/>
    </row>
    <row r="56" spans="2:6" ht="15.75">
      <c r="B56" s="225"/>
      <c r="C56" s="226"/>
      <c r="D56" s="226"/>
      <c r="E56" s="227"/>
      <c r="F56" s="3"/>
    </row>
    <row r="57" spans="2:6" ht="31.5" customHeight="1">
      <c r="B57" s="27">
        <v>2</v>
      </c>
      <c r="C57" s="204" t="s">
        <v>79</v>
      </c>
      <c r="D57" s="205"/>
      <c r="E57" s="27" t="s">
        <v>5</v>
      </c>
      <c r="F57" s="3"/>
    </row>
    <row r="58" spans="2:6" ht="15">
      <c r="B58" s="24" t="s">
        <v>67</v>
      </c>
      <c r="C58" s="26" t="s">
        <v>68</v>
      </c>
      <c r="D58" s="38"/>
      <c r="E58" s="32">
        <f>E35</f>
        <v>316.5</v>
      </c>
      <c r="F58" s="3"/>
    </row>
    <row r="59" spans="2:6" ht="15">
      <c r="B59" s="24" t="s">
        <v>71</v>
      </c>
      <c r="C59" s="39" t="s">
        <v>80</v>
      </c>
      <c r="D59" s="40"/>
      <c r="E59" s="32">
        <f>E46</f>
        <v>599.11</v>
      </c>
      <c r="F59" s="3"/>
    </row>
    <row r="60" spans="2:6" ht="15">
      <c r="B60" s="24" t="s">
        <v>77</v>
      </c>
      <c r="C60" s="39" t="s">
        <v>78</v>
      </c>
      <c r="D60" s="40"/>
      <c r="E60" s="32">
        <f>E55</f>
        <v>-97.68</v>
      </c>
      <c r="F60" s="3"/>
    </row>
    <row r="61" spans="2:6" ht="15.75">
      <c r="B61" s="33"/>
      <c r="C61" s="36" t="s">
        <v>37</v>
      </c>
      <c r="D61" s="37"/>
      <c r="E61" s="77">
        <f>SUM(E58:E60)</f>
        <v>817.93000000000006</v>
      </c>
      <c r="F61" s="3"/>
    </row>
    <row r="62" spans="2:6" ht="15">
      <c r="B62" s="230"/>
      <c r="C62" s="231"/>
      <c r="D62" s="231"/>
      <c r="E62" s="232"/>
      <c r="F62" s="3"/>
    </row>
    <row r="63" spans="2:6" ht="15.75">
      <c r="B63" s="222" t="s">
        <v>86</v>
      </c>
      <c r="C63" s="223"/>
      <c r="D63" s="223"/>
      <c r="E63" s="224"/>
    </row>
    <row r="64" spans="2:6" ht="15.75">
      <c r="B64" s="27">
        <v>3</v>
      </c>
      <c r="C64" s="204" t="s">
        <v>44</v>
      </c>
      <c r="D64" s="205"/>
      <c r="E64" s="27" t="s">
        <v>5</v>
      </c>
      <c r="F64" s="3"/>
    </row>
    <row r="65" spans="2:6" ht="15">
      <c r="B65" s="24" t="s">
        <v>6</v>
      </c>
      <c r="C65" s="211" t="s">
        <v>22</v>
      </c>
      <c r="D65" s="212"/>
      <c r="E65" s="45">
        <f>ROUND(($E$30*'Encargos Sociais e Benefícios'!C21),2)</f>
        <v>6.84</v>
      </c>
    </row>
    <row r="66" spans="2:6" ht="15">
      <c r="B66" s="24" t="s">
        <v>7</v>
      </c>
      <c r="C66" s="211" t="s">
        <v>82</v>
      </c>
      <c r="D66" s="212"/>
      <c r="E66" s="45">
        <f>ROUND(($E$30*'Encargos Sociais e Benefícios'!C22),2)</f>
        <v>0.55000000000000004</v>
      </c>
    </row>
    <row r="67" spans="2:6" ht="15">
      <c r="B67" s="24" t="s">
        <v>9</v>
      </c>
      <c r="C67" s="211" t="s">
        <v>83</v>
      </c>
      <c r="D67" s="212"/>
      <c r="E67" s="45">
        <f>ROUND(($E$30*'Encargos Sociais e Benefícios'!C23),2)</f>
        <v>12.58</v>
      </c>
    </row>
    <row r="68" spans="2:6" ht="15">
      <c r="B68" s="24" t="s">
        <v>10</v>
      </c>
      <c r="C68" s="211" t="s">
        <v>23</v>
      </c>
      <c r="D68" s="212"/>
      <c r="E68" s="45">
        <f>ROUND(($E$30*'Encargos Sociais e Benefícios'!C24),2)</f>
        <v>31.58</v>
      </c>
    </row>
    <row r="69" spans="2:6" ht="27.75" customHeight="1">
      <c r="B69" s="24" t="s">
        <v>11</v>
      </c>
      <c r="C69" s="211" t="s">
        <v>84</v>
      </c>
      <c r="D69" s="212"/>
      <c r="E69" s="45">
        <f>ROUND(($E$30*'Encargos Sociais e Benefícios'!C25),2)</f>
        <v>11.62</v>
      </c>
    </row>
    <row r="70" spans="2:6" ht="15">
      <c r="B70" s="24" t="s">
        <v>13</v>
      </c>
      <c r="C70" s="211" t="s">
        <v>85</v>
      </c>
      <c r="D70" s="212"/>
      <c r="E70" s="45">
        <f>ROUND(($E$30*'Encargos Sociais e Benefícios'!C26),2)</f>
        <v>65.12</v>
      </c>
    </row>
    <row r="71" spans="2:6" ht="15.75">
      <c r="B71" s="204" t="s">
        <v>46</v>
      </c>
      <c r="C71" s="206"/>
      <c r="D71" s="205"/>
      <c r="E71" s="46">
        <f>ROUND(SUM(E65:E70),2)</f>
        <v>128.29</v>
      </c>
      <c r="F71" s="3"/>
    </row>
    <row r="72" spans="2:6" ht="15.75">
      <c r="B72" s="225"/>
      <c r="C72" s="226"/>
      <c r="D72" s="226"/>
      <c r="E72" s="227"/>
      <c r="F72" s="3"/>
    </row>
    <row r="73" spans="2:6" ht="15.75">
      <c r="B73" s="222" t="s">
        <v>87</v>
      </c>
      <c r="C73" s="223"/>
      <c r="D73" s="223"/>
      <c r="E73" s="224"/>
      <c r="F73" s="3"/>
    </row>
    <row r="74" spans="2:6" ht="15.75">
      <c r="B74" s="27" t="s">
        <v>19</v>
      </c>
      <c r="C74" s="204" t="s">
        <v>89</v>
      </c>
      <c r="D74" s="205"/>
      <c r="E74" s="27" t="s">
        <v>5</v>
      </c>
      <c r="F74" s="3"/>
    </row>
    <row r="75" spans="2:6" ht="15">
      <c r="B75" s="24" t="s">
        <v>6</v>
      </c>
      <c r="C75" s="26" t="s">
        <v>88</v>
      </c>
      <c r="D75" s="38"/>
      <c r="E75" s="84">
        <f>ROUND(($E$30*'Encargos Sociais e Benefícios'!C30),2)</f>
        <v>149.78</v>
      </c>
      <c r="F75" s="3"/>
    </row>
    <row r="76" spans="2:6" ht="15">
      <c r="B76" s="24" t="s">
        <v>7</v>
      </c>
      <c r="C76" s="26" t="s">
        <v>191</v>
      </c>
      <c r="D76" s="38"/>
      <c r="E76" s="84">
        <f>ROUND(($E$30*'Encargos Sociais e Benefícios'!C31),2)</f>
        <v>27.02</v>
      </c>
      <c r="F76" s="3"/>
    </row>
    <row r="77" spans="2:6" ht="15">
      <c r="B77" s="24" t="s">
        <v>9</v>
      </c>
      <c r="C77" s="211" t="s">
        <v>90</v>
      </c>
      <c r="D77" s="212"/>
      <c r="E77" s="84">
        <f>ROUND(($E$30*'Encargos Sociais e Benefícios'!C32),2)</f>
        <v>0.65</v>
      </c>
      <c r="F77" s="3"/>
    </row>
    <row r="78" spans="2:6" ht="15">
      <c r="B78" s="24" t="s">
        <v>10</v>
      </c>
      <c r="C78" s="211" t="s">
        <v>89</v>
      </c>
      <c r="D78" s="212"/>
      <c r="E78" s="84">
        <f>ROUND(($E$30*'Encargos Sociais e Benefícios'!C33),2)</f>
        <v>4.4000000000000004</v>
      </c>
      <c r="F78" s="3"/>
    </row>
    <row r="79" spans="2:6" ht="15">
      <c r="B79" s="24" t="s">
        <v>11</v>
      </c>
      <c r="C79" s="211" t="s">
        <v>91</v>
      </c>
      <c r="D79" s="212"/>
      <c r="E79" s="84">
        <f>ROUND(($E$30*'Encargos Sociais e Benefícios'!C34),2)</f>
        <v>11.88</v>
      </c>
      <c r="F79" s="3"/>
    </row>
    <row r="80" spans="2:6" ht="15">
      <c r="B80" s="24" t="s">
        <v>13</v>
      </c>
      <c r="C80" s="211" t="s">
        <v>16</v>
      </c>
      <c r="D80" s="212"/>
      <c r="E80" s="84">
        <f>ROUND(($E$30*'Encargos Sociais e Benefícios'!C35),2)</f>
        <v>0</v>
      </c>
      <c r="F80" s="3"/>
    </row>
    <row r="81" spans="2:6" ht="15.75">
      <c r="B81" s="204" t="s">
        <v>46</v>
      </c>
      <c r="C81" s="206"/>
      <c r="D81" s="205"/>
      <c r="E81" s="46">
        <f>ROUND(SUM(E75:E80),2)</f>
        <v>193.73</v>
      </c>
      <c r="F81" s="3"/>
    </row>
    <row r="82" spans="2:6" ht="15.75">
      <c r="B82" s="225"/>
      <c r="C82" s="226"/>
      <c r="D82" s="226"/>
      <c r="E82" s="227"/>
      <c r="F82" s="3"/>
    </row>
    <row r="83" spans="2:6" ht="15.75">
      <c r="B83" s="27" t="s">
        <v>21</v>
      </c>
      <c r="C83" s="204" t="s">
        <v>92</v>
      </c>
      <c r="D83" s="205"/>
      <c r="E83" s="27" t="s">
        <v>5</v>
      </c>
      <c r="F83" s="3"/>
    </row>
    <row r="84" spans="2:6" ht="15">
      <c r="B84" s="24" t="s">
        <v>6</v>
      </c>
      <c r="C84" s="26" t="s">
        <v>93</v>
      </c>
      <c r="D84" s="38"/>
      <c r="E84" s="32">
        <f>ROUND(('Encargos Sociais e Benefícios'!C38*'Porteiro 5x2'!E30),2)</f>
        <v>0</v>
      </c>
      <c r="F84" s="3"/>
    </row>
    <row r="85" spans="2:6" ht="15.75">
      <c r="B85" s="225"/>
      <c r="C85" s="226"/>
      <c r="D85" s="226"/>
      <c r="E85" s="227"/>
      <c r="F85" s="3"/>
    </row>
    <row r="86" spans="2:6" ht="15.75">
      <c r="B86" s="27">
        <v>4</v>
      </c>
      <c r="C86" s="228" t="s">
        <v>94</v>
      </c>
      <c r="D86" s="229"/>
      <c r="E86" s="27" t="s">
        <v>5</v>
      </c>
      <c r="F86" s="3"/>
    </row>
    <row r="87" spans="2:6" ht="15">
      <c r="B87" s="24" t="s">
        <v>19</v>
      </c>
      <c r="C87" s="26" t="s">
        <v>95</v>
      </c>
      <c r="D87" s="38"/>
      <c r="E87" s="32">
        <f>E81</f>
        <v>193.73</v>
      </c>
      <c r="F87" s="3"/>
    </row>
    <row r="88" spans="2:6" ht="15">
      <c r="B88" s="24" t="s">
        <v>21</v>
      </c>
      <c r="C88" s="39" t="s">
        <v>92</v>
      </c>
      <c r="D88" s="40"/>
      <c r="E88" s="32">
        <f>E84</f>
        <v>0</v>
      </c>
      <c r="F88" s="3"/>
    </row>
    <row r="89" spans="2:6" ht="15.75">
      <c r="B89" s="36"/>
      <c r="C89" s="206" t="s">
        <v>96</v>
      </c>
      <c r="D89" s="205"/>
      <c r="E89" s="46">
        <f>ROUND(SUM(E83:E88),2)</f>
        <v>193.73</v>
      </c>
      <c r="F89" s="3"/>
    </row>
    <row r="90" spans="2:6" ht="15.75">
      <c r="B90" s="222" t="s">
        <v>97</v>
      </c>
      <c r="C90" s="223"/>
      <c r="D90" s="223"/>
      <c r="E90" s="224"/>
    </row>
    <row r="91" spans="2:6" ht="15.75">
      <c r="B91" s="27">
        <v>3</v>
      </c>
      <c r="C91" s="204" t="s">
        <v>17</v>
      </c>
      <c r="D91" s="205"/>
      <c r="E91" s="27" t="s">
        <v>5</v>
      </c>
    </row>
    <row r="92" spans="2:6" ht="15">
      <c r="B92" s="24" t="s">
        <v>6</v>
      </c>
      <c r="C92" s="211" t="s">
        <v>18</v>
      </c>
      <c r="D92" s="212"/>
      <c r="E92" s="32">
        <f>'Unif Porteiro e Recep'!G25</f>
        <v>89.375</v>
      </c>
    </row>
    <row r="93" spans="2:6" ht="15">
      <c r="B93" s="24" t="s">
        <v>7</v>
      </c>
      <c r="C93" s="211" t="s">
        <v>98</v>
      </c>
      <c r="D93" s="212"/>
      <c r="E93" s="32">
        <f>Equipamentos!E8</f>
        <v>62</v>
      </c>
    </row>
    <row r="94" spans="2:6" ht="15">
      <c r="B94" s="24" t="s">
        <v>9</v>
      </c>
      <c r="C94" s="211" t="s">
        <v>16</v>
      </c>
      <c r="D94" s="212"/>
      <c r="E94" s="32">
        <v>0</v>
      </c>
    </row>
    <row r="95" spans="2:6" ht="15.75">
      <c r="B95" s="204" t="s">
        <v>46</v>
      </c>
      <c r="C95" s="206"/>
      <c r="D95" s="205"/>
      <c r="E95" s="46">
        <f>ROUND(SUM(E92:E94),2)</f>
        <v>151.38</v>
      </c>
      <c r="F95" s="3"/>
    </row>
    <row r="96" spans="2:6" ht="15">
      <c r="B96" s="219"/>
      <c r="C96" s="220"/>
      <c r="D96" s="220"/>
      <c r="E96" s="221"/>
    </row>
    <row r="97" spans="2:6" ht="15.75">
      <c r="B97" s="216" t="s">
        <v>125</v>
      </c>
      <c r="C97" s="217"/>
      <c r="D97" s="217"/>
      <c r="E97" s="218"/>
    </row>
    <row r="98" spans="2:6" ht="15.75">
      <c r="B98" s="27" t="s">
        <v>24</v>
      </c>
      <c r="C98" s="41" t="s">
        <v>25</v>
      </c>
      <c r="D98" s="29" t="s">
        <v>20</v>
      </c>
      <c r="E98" s="27" t="s">
        <v>5</v>
      </c>
    </row>
    <row r="99" spans="2:6" ht="15">
      <c r="B99" s="24" t="s">
        <v>6</v>
      </c>
      <c r="C99" s="30" t="s">
        <v>26</v>
      </c>
      <c r="D99" s="47">
        <v>0.03</v>
      </c>
      <c r="E99" s="48">
        <f>ROUND((E117)*(D99),2)</f>
        <v>87.58</v>
      </c>
    </row>
    <row r="100" spans="2:6" ht="15">
      <c r="B100" s="24" t="s">
        <v>7</v>
      </c>
      <c r="C100" s="30" t="s">
        <v>28</v>
      </c>
      <c r="D100" s="47">
        <v>6.7900000000000002E-2</v>
      </c>
      <c r="E100" s="48">
        <f>ROUND((E99+E117)*(D100),2)</f>
        <v>204.17</v>
      </c>
    </row>
    <row r="101" spans="2:6" ht="15">
      <c r="B101" s="24" t="s">
        <v>9</v>
      </c>
      <c r="C101" s="30" t="s">
        <v>27</v>
      </c>
      <c r="D101" s="49"/>
      <c r="E101" s="48"/>
    </row>
    <row r="102" spans="2:6" ht="15.75">
      <c r="B102" s="25"/>
      <c r="C102" s="41" t="s">
        <v>102</v>
      </c>
      <c r="D102" s="49"/>
      <c r="E102" s="50"/>
    </row>
    <row r="103" spans="2:6" ht="15">
      <c r="B103" s="25"/>
      <c r="C103" s="30" t="s">
        <v>103</v>
      </c>
      <c r="D103" s="49">
        <v>1.6500000000000001E-2</v>
      </c>
      <c r="E103" s="48">
        <f>ROUND((E119*D103),2)</f>
        <v>61.79</v>
      </c>
    </row>
    <row r="104" spans="2:6" ht="15">
      <c r="B104" s="25"/>
      <c r="C104" s="30" t="s">
        <v>104</v>
      </c>
      <c r="D104" s="49">
        <v>7.5999999999999998E-2</v>
      </c>
      <c r="E104" s="48">
        <f>ROUND((E119*D104),2)</f>
        <v>284.60000000000002</v>
      </c>
    </row>
    <row r="105" spans="2:6" ht="15.75">
      <c r="B105" s="25"/>
      <c r="C105" s="41" t="s">
        <v>123</v>
      </c>
      <c r="D105" s="49"/>
      <c r="E105" s="48"/>
    </row>
    <row r="106" spans="2:6" ht="15">
      <c r="B106" s="25"/>
      <c r="C106" s="30" t="s">
        <v>121</v>
      </c>
      <c r="D106" s="49">
        <v>0.05</v>
      </c>
      <c r="E106" s="48">
        <f>ROUND((E119*D106),2)</f>
        <v>187.24</v>
      </c>
    </row>
    <row r="107" spans="2:6" ht="15.75">
      <c r="B107" s="25"/>
      <c r="C107" s="41" t="s">
        <v>122</v>
      </c>
      <c r="D107" s="49"/>
      <c r="E107" s="50"/>
    </row>
    <row r="108" spans="2:6" ht="15.75">
      <c r="B108" s="204" t="s">
        <v>46</v>
      </c>
      <c r="C108" s="205"/>
      <c r="D108" s="51">
        <f>SUM(D99:D107)</f>
        <v>0.2404</v>
      </c>
      <c r="E108" s="85">
        <f>ROUND(SUM(E99:E107),2)</f>
        <v>825.38</v>
      </c>
      <c r="F108" s="3"/>
    </row>
    <row r="109" spans="2:6" ht="15">
      <c r="B109" s="219"/>
      <c r="C109" s="220"/>
      <c r="D109" s="220"/>
      <c r="E109" s="221"/>
    </row>
    <row r="110" spans="2:6" ht="15.75">
      <c r="B110" s="222" t="s">
        <v>99</v>
      </c>
      <c r="C110" s="223"/>
      <c r="D110" s="223"/>
      <c r="E110" s="224"/>
    </row>
    <row r="111" spans="2:6" ht="29.25" customHeight="1">
      <c r="B111" s="52"/>
      <c r="C111" s="204" t="s">
        <v>136</v>
      </c>
      <c r="D111" s="205"/>
      <c r="E111" s="27" t="s">
        <v>5</v>
      </c>
    </row>
    <row r="112" spans="2:6" ht="15">
      <c r="B112" s="24" t="s">
        <v>6</v>
      </c>
      <c r="C112" s="210" t="s">
        <v>118</v>
      </c>
      <c r="D112" s="210"/>
      <c r="E112" s="32">
        <f>E30</f>
        <v>1628</v>
      </c>
    </row>
    <row r="113" spans="2:8" ht="15">
      <c r="B113" s="24" t="s">
        <v>7</v>
      </c>
      <c r="C113" s="210" t="s">
        <v>119</v>
      </c>
      <c r="D113" s="210"/>
      <c r="E113" s="32">
        <f>E61</f>
        <v>817.93000000000006</v>
      </c>
    </row>
    <row r="114" spans="2:8" ht="15">
      <c r="B114" s="24" t="s">
        <v>9</v>
      </c>
      <c r="C114" s="210" t="s">
        <v>120</v>
      </c>
      <c r="D114" s="210"/>
      <c r="E114" s="32">
        <f>E71</f>
        <v>128.29</v>
      </c>
    </row>
    <row r="115" spans="2:8" ht="15">
      <c r="B115" s="24" t="s">
        <v>10</v>
      </c>
      <c r="C115" s="211" t="s">
        <v>100</v>
      </c>
      <c r="D115" s="212"/>
      <c r="E115" s="32">
        <f>E89</f>
        <v>193.73</v>
      </c>
    </row>
    <row r="116" spans="2:8" ht="15">
      <c r="B116" s="24" t="s">
        <v>11</v>
      </c>
      <c r="C116" s="210" t="s">
        <v>117</v>
      </c>
      <c r="D116" s="210"/>
      <c r="E116" s="32">
        <f>E95</f>
        <v>151.38</v>
      </c>
    </row>
    <row r="117" spans="2:8" ht="15.75">
      <c r="B117" s="213" t="s">
        <v>29</v>
      </c>
      <c r="C117" s="214"/>
      <c r="D117" s="215"/>
      <c r="E117" s="43">
        <f>ROUND(SUM(E112:E116),2)</f>
        <v>2919.33</v>
      </c>
    </row>
    <row r="118" spans="2:8" ht="15">
      <c r="B118" s="24" t="s">
        <v>13</v>
      </c>
      <c r="C118" s="211" t="s">
        <v>101</v>
      </c>
      <c r="D118" s="212"/>
      <c r="E118" s="53">
        <f>E108</f>
        <v>825.38</v>
      </c>
    </row>
    <row r="119" spans="2:8" ht="15.75">
      <c r="B119" s="204" t="s">
        <v>172</v>
      </c>
      <c r="C119" s="206"/>
      <c r="D119" s="205"/>
      <c r="E119" s="54">
        <f>ROUND((E99+E100+E117)/(1-SUM(D103+D104+D106)),2)</f>
        <v>3744.7</v>
      </c>
      <c r="F119" s="3"/>
      <c r="H119" s="19"/>
    </row>
    <row r="120" spans="2:8" ht="15">
      <c r="B120" s="55"/>
      <c r="C120" s="56"/>
      <c r="D120" s="56"/>
      <c r="E120" s="57"/>
    </row>
    <row r="121" spans="2:8" ht="15.75">
      <c r="B121" s="207" t="s">
        <v>142</v>
      </c>
      <c r="C121" s="208"/>
      <c r="D121" s="208"/>
      <c r="E121" s="209"/>
    </row>
    <row r="122" spans="2:8">
      <c r="E122" s="16"/>
    </row>
    <row r="123" spans="2:8">
      <c r="E123" s="19"/>
    </row>
  </sheetData>
  <mergeCells count="75">
    <mergeCell ref="B1:E1"/>
    <mergeCell ref="B2:E2"/>
    <mergeCell ref="B3:E3"/>
    <mergeCell ref="B4:E4"/>
    <mergeCell ref="B5:E5"/>
    <mergeCell ref="D6:E6"/>
    <mergeCell ref="D7:E7"/>
    <mergeCell ref="D8:E8"/>
    <mergeCell ref="D9:E9"/>
    <mergeCell ref="B10:E10"/>
    <mergeCell ref="D11:E11"/>
    <mergeCell ref="D12:E12"/>
    <mergeCell ref="C13:E13"/>
    <mergeCell ref="B14:E14"/>
    <mergeCell ref="D15:E15"/>
    <mergeCell ref="D16:E16"/>
    <mergeCell ref="D17:E17"/>
    <mergeCell ref="D18:E18"/>
    <mergeCell ref="D19:E19"/>
    <mergeCell ref="B20:E20"/>
    <mergeCell ref="B31:E31"/>
    <mergeCell ref="B46:C46"/>
    <mergeCell ref="C48:D48"/>
    <mergeCell ref="C49:D49"/>
    <mergeCell ref="C50:D50"/>
    <mergeCell ref="C51:D51"/>
    <mergeCell ref="C52:D52"/>
    <mergeCell ref="C53:D53"/>
    <mergeCell ref="C54:D54"/>
    <mergeCell ref="B56:E56"/>
    <mergeCell ref="C57:D57"/>
    <mergeCell ref="B62:E62"/>
    <mergeCell ref="B63:E63"/>
    <mergeCell ref="C64:D64"/>
    <mergeCell ref="C65:D65"/>
    <mergeCell ref="C66:D66"/>
    <mergeCell ref="C67:D67"/>
    <mergeCell ref="C68:D68"/>
    <mergeCell ref="C69:D69"/>
    <mergeCell ref="C70:D70"/>
    <mergeCell ref="B71:D71"/>
    <mergeCell ref="B72:E72"/>
    <mergeCell ref="B73:E73"/>
    <mergeCell ref="C74:D74"/>
    <mergeCell ref="C77:D77"/>
    <mergeCell ref="C78:D78"/>
    <mergeCell ref="C79:D79"/>
    <mergeCell ref="C80:D80"/>
    <mergeCell ref="B81:D81"/>
    <mergeCell ref="B82:E82"/>
    <mergeCell ref="C83:D83"/>
    <mergeCell ref="B85:E85"/>
    <mergeCell ref="C86:D86"/>
    <mergeCell ref="C89:D89"/>
    <mergeCell ref="B90:E90"/>
    <mergeCell ref="C91:D91"/>
    <mergeCell ref="C92:D92"/>
    <mergeCell ref="C93:D93"/>
    <mergeCell ref="C94:D94"/>
    <mergeCell ref="B95:D95"/>
    <mergeCell ref="B96:E96"/>
    <mergeCell ref="B97:E97"/>
    <mergeCell ref="B108:C108"/>
    <mergeCell ref="B109:E109"/>
    <mergeCell ref="B110:E110"/>
    <mergeCell ref="C111:D111"/>
    <mergeCell ref="C118:D118"/>
    <mergeCell ref="B119:D119"/>
    <mergeCell ref="B121:E121"/>
    <mergeCell ref="C112:D112"/>
    <mergeCell ref="C113:D113"/>
    <mergeCell ref="C114:D114"/>
    <mergeCell ref="C115:D115"/>
    <mergeCell ref="C116:D116"/>
    <mergeCell ref="B117:D117"/>
  </mergeCells>
  <pageMargins left="0.511811024" right="0.511811024" top="0.78740157499999996" bottom="0.78740157499999996" header="0.31496062000000002" footer="0.31496062000000002"/>
</worksheet>
</file>

<file path=xl/worksheets/sheet8.xml><?xml version="1.0" encoding="utf-8"?>
<worksheet xmlns="http://schemas.openxmlformats.org/spreadsheetml/2006/main" xmlns:r="http://schemas.openxmlformats.org/officeDocument/2006/relationships">
  <dimension ref="B1:H123"/>
  <sheetViews>
    <sheetView workbookViewId="0">
      <selection activeCell="E92" sqref="E92"/>
    </sheetView>
  </sheetViews>
  <sheetFormatPr defaultRowHeight="14.25"/>
  <cols>
    <col min="1" max="1" width="1.7109375" style="1" customWidth="1"/>
    <col min="2" max="2" width="5.85546875" style="1" customWidth="1"/>
    <col min="3" max="3" width="63.85546875" style="1" customWidth="1"/>
    <col min="4" max="4" width="12.85546875" style="1" bestFit="1" customWidth="1"/>
    <col min="5" max="5" width="15" style="1" bestFit="1" customWidth="1"/>
    <col min="6" max="6" width="1.7109375" style="2" customWidth="1"/>
    <col min="7" max="7" width="3.5703125" style="1" customWidth="1"/>
    <col min="8" max="8" width="19.28515625" style="1" bestFit="1" customWidth="1"/>
    <col min="9" max="16384" width="9.140625" style="1"/>
  </cols>
  <sheetData>
    <row r="1" spans="2:6" ht="15.75">
      <c r="B1" s="260" t="s">
        <v>142</v>
      </c>
      <c r="C1" s="261"/>
      <c r="D1" s="261"/>
      <c r="E1" s="262"/>
      <c r="F1" s="20"/>
    </row>
    <row r="2" spans="2:6" ht="18" customHeight="1">
      <c r="B2" s="263" t="s">
        <v>31</v>
      </c>
      <c r="C2" s="264"/>
      <c r="D2" s="264"/>
      <c r="E2" s="265"/>
    </row>
    <row r="3" spans="2:6" ht="15.75">
      <c r="B3" s="266" t="s">
        <v>32</v>
      </c>
      <c r="C3" s="267"/>
      <c r="D3" s="267"/>
      <c r="E3" s="268"/>
    </row>
    <row r="4" spans="2:6" ht="15.75">
      <c r="B4" s="266" t="s">
        <v>33</v>
      </c>
      <c r="C4" s="267"/>
      <c r="D4" s="267"/>
      <c r="E4" s="268"/>
    </row>
    <row r="5" spans="2:6" ht="15.75">
      <c r="B5" s="266" t="s">
        <v>105</v>
      </c>
      <c r="C5" s="267"/>
      <c r="D5" s="267"/>
      <c r="E5" s="268"/>
    </row>
    <row r="6" spans="2:6" ht="15">
      <c r="B6" s="21" t="s">
        <v>6</v>
      </c>
      <c r="C6" s="22" t="s">
        <v>34</v>
      </c>
      <c r="D6" s="257"/>
      <c r="E6" s="258"/>
    </row>
    <row r="7" spans="2:6" ht="15">
      <c r="B7" s="21" t="s">
        <v>7</v>
      </c>
      <c r="C7" s="22" t="s">
        <v>35</v>
      </c>
      <c r="D7" s="247" t="s">
        <v>140</v>
      </c>
      <c r="E7" s="248"/>
    </row>
    <row r="8" spans="2:6" ht="15">
      <c r="B8" s="21" t="s">
        <v>9</v>
      </c>
      <c r="C8" s="22" t="s">
        <v>36</v>
      </c>
      <c r="D8" s="247" t="s">
        <v>152</v>
      </c>
      <c r="E8" s="248"/>
    </row>
    <row r="9" spans="2:6" ht="15">
      <c r="B9" s="21" t="s">
        <v>10</v>
      </c>
      <c r="C9" s="22" t="s">
        <v>194</v>
      </c>
      <c r="D9" s="247" t="s">
        <v>45</v>
      </c>
      <c r="E9" s="248"/>
    </row>
    <row r="10" spans="2:6" ht="15.75">
      <c r="B10" s="228" t="s">
        <v>48</v>
      </c>
      <c r="C10" s="259"/>
      <c r="D10" s="259"/>
      <c r="E10" s="229"/>
    </row>
    <row r="11" spans="2:6" ht="15">
      <c r="B11" s="21"/>
      <c r="C11" s="22" t="s">
        <v>41</v>
      </c>
      <c r="D11" s="247" t="s">
        <v>141</v>
      </c>
      <c r="E11" s="248"/>
    </row>
    <row r="12" spans="2:6" ht="15">
      <c r="B12" s="21"/>
      <c r="C12" s="89" t="s">
        <v>42</v>
      </c>
      <c r="D12" s="270" t="s">
        <v>225</v>
      </c>
      <c r="E12" s="271"/>
    </row>
    <row r="13" spans="2:6" ht="15.75">
      <c r="B13" s="23"/>
      <c r="C13" s="251" t="s">
        <v>176</v>
      </c>
      <c r="D13" s="252"/>
      <c r="E13" s="253"/>
    </row>
    <row r="14" spans="2:6" ht="15.75">
      <c r="B14" s="254" t="s">
        <v>0</v>
      </c>
      <c r="C14" s="255"/>
      <c r="D14" s="255"/>
      <c r="E14" s="256"/>
    </row>
    <row r="15" spans="2:6" ht="15" customHeight="1">
      <c r="B15" s="24">
        <v>1</v>
      </c>
      <c r="C15" s="25" t="s">
        <v>1</v>
      </c>
      <c r="D15" s="245" t="s">
        <v>192</v>
      </c>
      <c r="E15" s="246"/>
    </row>
    <row r="16" spans="2:6" ht="15.75">
      <c r="B16" s="24">
        <v>2</v>
      </c>
      <c r="C16" s="26" t="s">
        <v>61</v>
      </c>
      <c r="D16" s="241">
        <v>4221</v>
      </c>
      <c r="E16" s="242"/>
    </row>
    <row r="17" spans="2:6" ht="15.75">
      <c r="B17" s="24">
        <v>3</v>
      </c>
      <c r="C17" s="25" t="s">
        <v>2</v>
      </c>
      <c r="D17" s="243">
        <v>930.69</v>
      </c>
      <c r="E17" s="244"/>
    </row>
    <row r="18" spans="2:6" ht="15">
      <c r="B18" s="24">
        <v>4</v>
      </c>
      <c r="C18" s="25" t="s">
        <v>62</v>
      </c>
      <c r="D18" s="245"/>
      <c r="E18" s="246"/>
    </row>
    <row r="19" spans="2:6" ht="15">
      <c r="B19" s="24">
        <v>5</v>
      </c>
      <c r="C19" s="25" t="s">
        <v>3</v>
      </c>
      <c r="D19" s="269">
        <v>43132</v>
      </c>
      <c r="E19" s="246"/>
    </row>
    <row r="20" spans="2:6" ht="15.75">
      <c r="B20" s="216" t="s">
        <v>124</v>
      </c>
      <c r="C20" s="217"/>
      <c r="D20" s="217"/>
      <c r="E20" s="218"/>
    </row>
    <row r="21" spans="2:6" ht="12" customHeight="1">
      <c r="B21" s="27">
        <v>1</v>
      </c>
      <c r="C21" s="28" t="s">
        <v>4</v>
      </c>
      <c r="D21" s="29" t="s">
        <v>20</v>
      </c>
      <c r="E21" s="27" t="s">
        <v>5</v>
      </c>
    </row>
    <row r="22" spans="2:6" ht="15">
      <c r="B22" s="24" t="s">
        <v>6</v>
      </c>
      <c r="C22" s="30" t="s">
        <v>47</v>
      </c>
      <c r="D22" s="31">
        <v>1</v>
      </c>
      <c r="E22" s="78">
        <f>D17</f>
        <v>930.69</v>
      </c>
    </row>
    <row r="23" spans="2:6" ht="15">
      <c r="B23" s="24" t="s">
        <v>7</v>
      </c>
      <c r="C23" s="30" t="s">
        <v>8</v>
      </c>
      <c r="D23" s="31">
        <v>0</v>
      </c>
      <c r="E23" s="79">
        <f>ROUND((E22*D23),2)</f>
        <v>0</v>
      </c>
    </row>
    <row r="24" spans="2:6" ht="15">
      <c r="B24" s="24" t="s">
        <v>9</v>
      </c>
      <c r="C24" s="86" t="s">
        <v>63</v>
      </c>
      <c r="D24" s="93">
        <v>0</v>
      </c>
      <c r="E24" s="79">
        <f>ROUND((E22*D24),2)</f>
        <v>0</v>
      </c>
    </row>
    <row r="25" spans="2:6" ht="15">
      <c r="B25" s="24" t="s">
        <v>10</v>
      </c>
      <c r="C25" s="30" t="s">
        <v>64</v>
      </c>
      <c r="D25" s="31"/>
      <c r="E25" s="79">
        <v>0</v>
      </c>
    </row>
    <row r="26" spans="2:6" ht="15">
      <c r="B26" s="24" t="s">
        <v>11</v>
      </c>
      <c r="C26" s="30" t="s">
        <v>12</v>
      </c>
      <c r="D26" s="31"/>
      <c r="E26" s="79">
        <v>0</v>
      </c>
    </row>
    <row r="27" spans="2:6" ht="15">
      <c r="B27" s="24" t="s">
        <v>13</v>
      </c>
      <c r="C27" s="30" t="s">
        <v>81</v>
      </c>
      <c r="D27" s="31"/>
      <c r="E27" s="79">
        <v>0</v>
      </c>
    </row>
    <row r="28" spans="2:6" ht="15">
      <c r="B28" s="24" t="s">
        <v>14</v>
      </c>
      <c r="C28" s="30" t="s">
        <v>65</v>
      </c>
      <c r="D28" s="31"/>
      <c r="E28" s="79">
        <v>0</v>
      </c>
    </row>
    <row r="29" spans="2:6" ht="15">
      <c r="B29" s="24" t="s">
        <v>15</v>
      </c>
      <c r="C29" s="30" t="s">
        <v>16</v>
      </c>
      <c r="D29" s="31"/>
      <c r="E29" s="79">
        <v>0</v>
      </c>
    </row>
    <row r="30" spans="2:6" ht="15.75">
      <c r="B30" s="33"/>
      <c r="C30" s="34" t="s">
        <v>30</v>
      </c>
      <c r="D30" s="35">
        <f>SUM(D22:D29)</f>
        <v>1</v>
      </c>
      <c r="E30" s="82">
        <f>ROUND(SUM(E22:E29),2)</f>
        <v>930.69</v>
      </c>
      <c r="F30" s="3"/>
    </row>
    <row r="31" spans="2:6" ht="15.75">
      <c r="B31" s="222" t="s">
        <v>66</v>
      </c>
      <c r="C31" s="223"/>
      <c r="D31" s="223"/>
      <c r="E31" s="224"/>
    </row>
    <row r="32" spans="2:6" ht="31.5">
      <c r="B32" s="27" t="s">
        <v>67</v>
      </c>
      <c r="C32" s="36" t="s">
        <v>68</v>
      </c>
      <c r="D32" s="37"/>
      <c r="E32" s="27" t="s">
        <v>5</v>
      </c>
    </row>
    <row r="33" spans="2:8" ht="15">
      <c r="B33" s="24" t="s">
        <v>6</v>
      </c>
      <c r="C33" s="26" t="s">
        <v>69</v>
      </c>
      <c r="D33" s="38"/>
      <c r="E33" s="81">
        <f>ROUND(($E$30*'Encargos Sociais e Benefícios'!C7),2)</f>
        <v>77.53</v>
      </c>
      <c r="H33" s="76"/>
    </row>
    <row r="34" spans="2:8" ht="15">
      <c r="B34" s="24" t="s">
        <v>7</v>
      </c>
      <c r="C34" s="39" t="s">
        <v>70</v>
      </c>
      <c r="D34" s="40"/>
      <c r="E34" s="81">
        <f>ROUND(($E$30*'Encargos Sociais e Benefícios'!C8),2)</f>
        <v>103.41</v>
      </c>
      <c r="H34" s="19"/>
    </row>
    <row r="35" spans="2:8" ht="15.75">
      <c r="B35" s="33"/>
      <c r="C35" s="36" t="s">
        <v>30</v>
      </c>
      <c r="D35" s="37"/>
      <c r="E35" s="77">
        <f>ROUND(SUM(E33:E34),2)</f>
        <v>180.94</v>
      </c>
    </row>
    <row r="36" spans="2:8" ht="15">
      <c r="B36" s="24"/>
      <c r="C36" s="39"/>
      <c r="D36" s="40"/>
      <c r="E36" s="32"/>
    </row>
    <row r="37" spans="2:8" ht="31.5">
      <c r="B37" s="27" t="s">
        <v>71</v>
      </c>
      <c r="C37" s="41" t="s">
        <v>72</v>
      </c>
      <c r="D37" s="29" t="s">
        <v>20</v>
      </c>
      <c r="E37" s="27" t="s">
        <v>5</v>
      </c>
      <c r="F37" s="3"/>
    </row>
    <row r="38" spans="2:8" ht="15">
      <c r="B38" s="24" t="s">
        <v>6</v>
      </c>
      <c r="C38" s="30" t="s">
        <v>38</v>
      </c>
      <c r="D38" s="31">
        <f>'Encargos Sociais e Benefícios'!C11</f>
        <v>0.2</v>
      </c>
      <c r="E38" s="45">
        <f>ROUND(($E$30*'Encargos Sociais e Benefícios'!C11),2)</f>
        <v>186.14</v>
      </c>
    </row>
    <row r="39" spans="2:8" ht="15">
      <c r="B39" s="24" t="s">
        <v>7</v>
      </c>
      <c r="C39" s="30" t="s">
        <v>108</v>
      </c>
      <c r="D39" s="31">
        <f>'Encargos Sociais e Benefícios'!C12</f>
        <v>2.5000000000000001E-2</v>
      </c>
      <c r="E39" s="45">
        <f>ROUND(($E$30*'Encargos Sociais e Benefícios'!C12),2)</f>
        <v>23.27</v>
      </c>
    </row>
    <row r="40" spans="2:8" ht="15">
      <c r="B40" s="24" t="s">
        <v>9</v>
      </c>
      <c r="C40" s="30" t="s">
        <v>73</v>
      </c>
      <c r="D40" s="31">
        <f>'Encargos Sociais e Benefícios'!C13</f>
        <v>0.03</v>
      </c>
      <c r="E40" s="45">
        <f>ROUND(($E$30*'Encargos Sociais e Benefícios'!C13),2)</f>
        <v>27.92</v>
      </c>
    </row>
    <row r="41" spans="2:8" ht="15">
      <c r="B41" s="24" t="s">
        <v>10</v>
      </c>
      <c r="C41" s="30" t="s">
        <v>74</v>
      </c>
      <c r="D41" s="31">
        <f>'Encargos Sociais e Benefícios'!C14</f>
        <v>1.4999999999999999E-2</v>
      </c>
      <c r="E41" s="45">
        <f>ROUND(($E$30*'Encargos Sociais e Benefícios'!C14),2)</f>
        <v>13.96</v>
      </c>
    </row>
    <row r="42" spans="2:8" ht="15">
      <c r="B42" s="24" t="s">
        <v>11</v>
      </c>
      <c r="C42" s="30" t="s">
        <v>75</v>
      </c>
      <c r="D42" s="31">
        <f>'Encargos Sociais e Benefícios'!C15</f>
        <v>0.01</v>
      </c>
      <c r="E42" s="45">
        <f>ROUND(($E$30*'Encargos Sociais e Benefícios'!C15),2)</f>
        <v>9.31</v>
      </c>
    </row>
    <row r="43" spans="2:8" ht="15">
      <c r="B43" s="24" t="s">
        <v>13</v>
      </c>
      <c r="C43" s="30" t="s">
        <v>40</v>
      </c>
      <c r="D43" s="31">
        <f>'Encargos Sociais e Benefícios'!C16</f>
        <v>6.0000000000000001E-3</v>
      </c>
      <c r="E43" s="45">
        <f>ROUND(($E$30*'Encargos Sociais e Benefícios'!C16),2)</f>
        <v>5.58</v>
      </c>
    </row>
    <row r="44" spans="2:8" ht="15">
      <c r="B44" s="24" t="s">
        <v>14</v>
      </c>
      <c r="C44" s="30" t="s">
        <v>39</v>
      </c>
      <c r="D44" s="31">
        <f>'Encargos Sociais e Benefícios'!C17</f>
        <v>2E-3</v>
      </c>
      <c r="E44" s="45">
        <f>ROUND(($E$30*'Encargos Sociais e Benefícios'!C17),2)</f>
        <v>1.86</v>
      </c>
    </row>
    <row r="45" spans="2:8" ht="15">
      <c r="B45" s="24" t="s">
        <v>15</v>
      </c>
      <c r="C45" s="30" t="s">
        <v>76</v>
      </c>
      <c r="D45" s="31">
        <f>'Encargos Sociais e Benefícios'!C18</f>
        <v>0.08</v>
      </c>
      <c r="E45" s="45">
        <f>ROUND(($E$30*'Encargos Sociais e Benefícios'!C18),2)</f>
        <v>74.459999999999994</v>
      </c>
      <c r="H45" s="19"/>
    </row>
    <row r="46" spans="2:8" ht="15.75">
      <c r="B46" s="237" t="s">
        <v>46</v>
      </c>
      <c r="C46" s="238"/>
      <c r="D46" s="42">
        <f>SUM(D38:D45)</f>
        <v>0.36800000000000005</v>
      </c>
      <c r="E46" s="46">
        <f>ROUND(SUM(E38:E45),2)</f>
        <v>342.5</v>
      </c>
    </row>
    <row r="47" spans="2:8" ht="11.1" customHeight="1">
      <c r="B47" s="24"/>
      <c r="C47" s="30"/>
      <c r="D47" s="44"/>
      <c r="E47" s="32"/>
    </row>
    <row r="48" spans="2:8" ht="15.75">
      <c r="B48" s="27" t="s">
        <v>77</v>
      </c>
      <c r="C48" s="204" t="s">
        <v>78</v>
      </c>
      <c r="D48" s="205"/>
      <c r="E48" s="27" t="s">
        <v>5</v>
      </c>
    </row>
    <row r="49" spans="2:6" ht="15">
      <c r="B49" s="24" t="s">
        <v>6</v>
      </c>
      <c r="C49" s="211" t="s">
        <v>165</v>
      </c>
      <c r="D49" s="212"/>
      <c r="E49" s="79">
        <f>ROUND(('Encargos Sociais e Benefícios'!C44*22)-(6%*E30),2)</f>
        <v>-55.84</v>
      </c>
    </row>
    <row r="50" spans="2:6" ht="15">
      <c r="B50" s="24" t="s">
        <v>7</v>
      </c>
      <c r="C50" s="239" t="s">
        <v>163</v>
      </c>
      <c r="D50" s="240"/>
      <c r="E50" s="79">
        <f>ROUND(('Encargos Sociais e Benefícios'!C45*15),2)</f>
        <v>0</v>
      </c>
    </row>
    <row r="51" spans="2:6" ht="15">
      <c r="B51" s="24" t="s">
        <v>9</v>
      </c>
      <c r="C51" s="233" t="s">
        <v>169</v>
      </c>
      <c r="D51" s="234"/>
      <c r="E51" s="79">
        <v>25</v>
      </c>
    </row>
    <row r="52" spans="2:6" ht="15">
      <c r="B52" s="24" t="s">
        <v>10</v>
      </c>
      <c r="C52" s="235" t="s">
        <v>167</v>
      </c>
      <c r="D52" s="236"/>
      <c r="E52" s="79">
        <f>'Encargos Sociais e Benefícios'!C47</f>
        <v>0</v>
      </c>
    </row>
    <row r="53" spans="2:6" ht="15">
      <c r="B53" s="24" t="s">
        <v>11</v>
      </c>
      <c r="C53" s="233" t="s">
        <v>166</v>
      </c>
      <c r="D53" s="234"/>
      <c r="E53" s="79">
        <f>'Encargos Sociais e Benefícios'!C48</f>
        <v>0</v>
      </c>
    </row>
    <row r="54" spans="2:6" ht="15">
      <c r="B54" s="24" t="s">
        <v>14</v>
      </c>
      <c r="C54" s="211" t="s">
        <v>170</v>
      </c>
      <c r="D54" s="212"/>
      <c r="E54" s="79">
        <f>'Encargos Sociais e Benefícios'!C49</f>
        <v>0</v>
      </c>
    </row>
    <row r="55" spans="2:6" ht="15.75">
      <c r="B55" s="33"/>
      <c r="C55" s="36" t="s">
        <v>37</v>
      </c>
      <c r="D55" s="37"/>
      <c r="E55" s="77">
        <f>ROUND(SUM(E49:E54),2)</f>
        <v>-30.84</v>
      </c>
      <c r="F55" s="3"/>
    </row>
    <row r="56" spans="2:6" ht="15.75">
      <c r="B56" s="225"/>
      <c r="C56" s="226"/>
      <c r="D56" s="226"/>
      <c r="E56" s="227"/>
      <c r="F56" s="3"/>
    </row>
    <row r="57" spans="2:6" ht="31.5" customHeight="1">
      <c r="B57" s="27">
        <v>2</v>
      </c>
      <c r="C57" s="204" t="s">
        <v>79</v>
      </c>
      <c r="D57" s="205"/>
      <c r="E57" s="27" t="s">
        <v>5</v>
      </c>
      <c r="F57" s="3"/>
    </row>
    <row r="58" spans="2:6" ht="15">
      <c r="B58" s="24" t="s">
        <v>67</v>
      </c>
      <c r="C58" s="26" t="s">
        <v>68</v>
      </c>
      <c r="D58" s="38"/>
      <c r="E58" s="32">
        <f>E35</f>
        <v>180.94</v>
      </c>
      <c r="F58" s="3"/>
    </row>
    <row r="59" spans="2:6" ht="15">
      <c r="B59" s="24" t="s">
        <v>71</v>
      </c>
      <c r="C59" s="39" t="s">
        <v>80</v>
      </c>
      <c r="D59" s="40"/>
      <c r="E59" s="32">
        <f>E46</f>
        <v>342.5</v>
      </c>
      <c r="F59" s="3"/>
    </row>
    <row r="60" spans="2:6" ht="15">
      <c r="B60" s="24" t="s">
        <v>77</v>
      </c>
      <c r="C60" s="39" t="s">
        <v>78</v>
      </c>
      <c r="D60" s="40"/>
      <c r="E60" s="32">
        <f>E55</f>
        <v>-30.84</v>
      </c>
      <c r="F60" s="3"/>
    </row>
    <row r="61" spans="2:6" ht="15.75">
      <c r="B61" s="33"/>
      <c r="C61" s="36" t="s">
        <v>37</v>
      </c>
      <c r="D61" s="37"/>
      <c r="E61" s="77">
        <f>SUM(E58:E60)</f>
        <v>492.60000000000008</v>
      </c>
      <c r="F61" s="3"/>
    </row>
    <row r="62" spans="2:6" ht="15">
      <c r="B62" s="230"/>
      <c r="C62" s="231"/>
      <c r="D62" s="231"/>
      <c r="E62" s="232"/>
      <c r="F62" s="3"/>
    </row>
    <row r="63" spans="2:6" ht="15.75">
      <c r="B63" s="222" t="s">
        <v>86</v>
      </c>
      <c r="C63" s="223"/>
      <c r="D63" s="223"/>
      <c r="E63" s="224"/>
    </row>
    <row r="64" spans="2:6" ht="15.75">
      <c r="B64" s="27">
        <v>3</v>
      </c>
      <c r="C64" s="204" t="s">
        <v>44</v>
      </c>
      <c r="D64" s="205"/>
      <c r="E64" s="27" t="s">
        <v>5</v>
      </c>
      <c r="F64" s="3"/>
    </row>
    <row r="65" spans="2:6" ht="15">
      <c r="B65" s="24" t="s">
        <v>6</v>
      </c>
      <c r="C65" s="211" t="s">
        <v>22</v>
      </c>
      <c r="D65" s="212"/>
      <c r="E65" s="45">
        <f>ROUND(($E$30*'Encargos Sociais e Benefícios'!C21),2)</f>
        <v>3.91</v>
      </c>
    </row>
    <row r="66" spans="2:6" ht="15">
      <c r="B66" s="24" t="s">
        <v>7</v>
      </c>
      <c r="C66" s="211" t="s">
        <v>82</v>
      </c>
      <c r="D66" s="212"/>
      <c r="E66" s="45">
        <f>ROUND(($E$30*'Encargos Sociais e Benefícios'!C22),2)</f>
        <v>0.31</v>
      </c>
    </row>
    <row r="67" spans="2:6" ht="15">
      <c r="B67" s="24" t="s">
        <v>9</v>
      </c>
      <c r="C67" s="211" t="s">
        <v>83</v>
      </c>
      <c r="D67" s="212"/>
      <c r="E67" s="45">
        <f>ROUND(($E$30*'Encargos Sociais e Benefícios'!C23),2)</f>
        <v>7.19</v>
      </c>
    </row>
    <row r="68" spans="2:6" ht="15">
      <c r="B68" s="24" t="s">
        <v>10</v>
      </c>
      <c r="C68" s="211" t="s">
        <v>23</v>
      </c>
      <c r="D68" s="212"/>
      <c r="E68" s="45">
        <f>ROUND(($E$30*'Encargos Sociais e Benefícios'!C24),2)</f>
        <v>18.059999999999999</v>
      </c>
    </row>
    <row r="69" spans="2:6" ht="27.75" customHeight="1">
      <c r="B69" s="24" t="s">
        <v>11</v>
      </c>
      <c r="C69" s="211" t="s">
        <v>84</v>
      </c>
      <c r="D69" s="212"/>
      <c r="E69" s="45">
        <f>ROUND(($E$30*'Encargos Sociais e Benefícios'!C25),2)</f>
        <v>6.64</v>
      </c>
    </row>
    <row r="70" spans="2:6" ht="15">
      <c r="B70" s="24" t="s">
        <v>13</v>
      </c>
      <c r="C70" s="211" t="s">
        <v>85</v>
      </c>
      <c r="D70" s="212"/>
      <c r="E70" s="45">
        <f>ROUND(($E$30*'Encargos Sociais e Benefícios'!C26),2)</f>
        <v>37.229999999999997</v>
      </c>
    </row>
    <row r="71" spans="2:6" ht="15.75">
      <c r="B71" s="204" t="s">
        <v>46</v>
      </c>
      <c r="C71" s="206"/>
      <c r="D71" s="205"/>
      <c r="E71" s="46">
        <f>ROUND(SUM(E65:E70),2)</f>
        <v>73.34</v>
      </c>
      <c r="F71" s="3"/>
    </row>
    <row r="72" spans="2:6" ht="15.75">
      <c r="B72" s="225"/>
      <c r="C72" s="226"/>
      <c r="D72" s="226"/>
      <c r="E72" s="227"/>
      <c r="F72" s="3"/>
    </row>
    <row r="73" spans="2:6" ht="15.75">
      <c r="B73" s="222" t="s">
        <v>87</v>
      </c>
      <c r="C73" s="223"/>
      <c r="D73" s="223"/>
      <c r="E73" s="224"/>
      <c r="F73" s="3"/>
    </row>
    <row r="74" spans="2:6" ht="15.75">
      <c r="B74" s="27" t="s">
        <v>19</v>
      </c>
      <c r="C74" s="204" t="s">
        <v>89</v>
      </c>
      <c r="D74" s="205"/>
      <c r="E74" s="27" t="s">
        <v>5</v>
      </c>
      <c r="F74" s="3"/>
    </row>
    <row r="75" spans="2:6" ht="15">
      <c r="B75" s="24" t="s">
        <v>6</v>
      </c>
      <c r="C75" s="26" t="s">
        <v>88</v>
      </c>
      <c r="D75" s="38"/>
      <c r="E75" s="84">
        <f>ROUND(($E$30*'Encargos Sociais e Benefícios'!C30),2)</f>
        <v>85.62</v>
      </c>
      <c r="F75" s="3"/>
    </row>
    <row r="76" spans="2:6" ht="15">
      <c r="B76" s="24" t="s">
        <v>7</v>
      </c>
      <c r="C76" s="26" t="s">
        <v>191</v>
      </c>
      <c r="D76" s="38"/>
      <c r="E76" s="84">
        <f>ROUND(($E$30*'Encargos Sociais e Benefícios'!C31),2)</f>
        <v>15.45</v>
      </c>
      <c r="F76" s="3"/>
    </row>
    <row r="77" spans="2:6" ht="15">
      <c r="B77" s="24" t="s">
        <v>9</v>
      </c>
      <c r="C77" s="211" t="s">
        <v>90</v>
      </c>
      <c r="D77" s="212"/>
      <c r="E77" s="84">
        <f>ROUND(($E$30*'Encargos Sociais e Benefícios'!C32),2)</f>
        <v>0.37</v>
      </c>
      <c r="F77" s="3"/>
    </row>
    <row r="78" spans="2:6" ht="15">
      <c r="B78" s="24" t="s">
        <v>10</v>
      </c>
      <c r="C78" s="211" t="s">
        <v>89</v>
      </c>
      <c r="D78" s="212"/>
      <c r="E78" s="84">
        <f>ROUND(($E$30*'Encargos Sociais e Benefícios'!C33),2)</f>
        <v>2.5099999999999998</v>
      </c>
      <c r="F78" s="3"/>
    </row>
    <row r="79" spans="2:6" ht="15">
      <c r="B79" s="24" t="s">
        <v>11</v>
      </c>
      <c r="C79" s="211" t="s">
        <v>91</v>
      </c>
      <c r="D79" s="212"/>
      <c r="E79" s="84">
        <f>ROUND(($E$30*'Encargos Sociais e Benefícios'!C34),2)</f>
        <v>6.79</v>
      </c>
      <c r="F79" s="3"/>
    </row>
    <row r="80" spans="2:6" ht="15">
      <c r="B80" s="24" t="s">
        <v>13</v>
      </c>
      <c r="C80" s="211" t="s">
        <v>16</v>
      </c>
      <c r="D80" s="212"/>
      <c r="E80" s="84">
        <f>ROUND(($E$30*'Encargos Sociais e Benefícios'!C35),2)</f>
        <v>0</v>
      </c>
      <c r="F80" s="3"/>
    </row>
    <row r="81" spans="2:6" ht="15.75">
      <c r="B81" s="204" t="s">
        <v>46</v>
      </c>
      <c r="C81" s="206"/>
      <c r="D81" s="205"/>
      <c r="E81" s="46">
        <f>ROUND(SUM(E75:E80),2)</f>
        <v>110.74</v>
      </c>
      <c r="F81" s="3"/>
    </row>
    <row r="82" spans="2:6" ht="15.75">
      <c r="B82" s="225"/>
      <c r="C82" s="226"/>
      <c r="D82" s="226"/>
      <c r="E82" s="227"/>
      <c r="F82" s="3"/>
    </row>
    <row r="83" spans="2:6" ht="15.75">
      <c r="B83" s="27" t="s">
        <v>21</v>
      </c>
      <c r="C83" s="204" t="s">
        <v>92</v>
      </c>
      <c r="D83" s="205"/>
      <c r="E83" s="27" t="s">
        <v>5</v>
      </c>
      <c r="F83" s="3"/>
    </row>
    <row r="84" spans="2:6" ht="15">
      <c r="B84" s="24" t="s">
        <v>6</v>
      </c>
      <c r="C84" s="26" t="s">
        <v>93</v>
      </c>
      <c r="D84" s="38"/>
      <c r="E84" s="32">
        <f>ROUND(('Encargos Sociais e Benefícios'!C38*'Porteiro 5x2'!E30),2)</f>
        <v>0</v>
      </c>
      <c r="F84" s="3"/>
    </row>
    <row r="85" spans="2:6" ht="15.75">
      <c r="B85" s="225"/>
      <c r="C85" s="226"/>
      <c r="D85" s="226"/>
      <c r="E85" s="227"/>
      <c r="F85" s="3"/>
    </row>
    <row r="86" spans="2:6" ht="15.75">
      <c r="B86" s="27">
        <v>4</v>
      </c>
      <c r="C86" s="228" t="s">
        <v>94</v>
      </c>
      <c r="D86" s="229"/>
      <c r="E86" s="27" t="s">
        <v>5</v>
      </c>
      <c r="F86" s="3"/>
    </row>
    <row r="87" spans="2:6" ht="15">
      <c r="B87" s="24" t="s">
        <v>19</v>
      </c>
      <c r="C87" s="26" t="s">
        <v>95</v>
      </c>
      <c r="D87" s="38"/>
      <c r="E87" s="32">
        <f>E81</f>
        <v>110.74</v>
      </c>
      <c r="F87" s="3"/>
    </row>
    <row r="88" spans="2:6" ht="15">
      <c r="B88" s="24" t="s">
        <v>21</v>
      </c>
      <c r="C88" s="39" t="s">
        <v>92</v>
      </c>
      <c r="D88" s="40"/>
      <c r="E88" s="32">
        <f>E84</f>
        <v>0</v>
      </c>
      <c r="F88" s="3"/>
    </row>
    <row r="89" spans="2:6" ht="15.75">
      <c r="B89" s="36"/>
      <c r="C89" s="206" t="s">
        <v>96</v>
      </c>
      <c r="D89" s="205"/>
      <c r="E89" s="46">
        <f>ROUND(SUM(E83:E88),2)</f>
        <v>110.74</v>
      </c>
      <c r="F89" s="3"/>
    </row>
    <row r="90" spans="2:6" ht="15.75">
      <c r="B90" s="222" t="s">
        <v>97</v>
      </c>
      <c r="C90" s="223"/>
      <c r="D90" s="223"/>
      <c r="E90" s="224"/>
    </row>
    <row r="91" spans="2:6" ht="15.75">
      <c r="B91" s="27">
        <v>3</v>
      </c>
      <c r="C91" s="204" t="s">
        <v>17</v>
      </c>
      <c r="D91" s="205"/>
      <c r="E91" s="27" t="s">
        <v>5</v>
      </c>
    </row>
    <row r="92" spans="2:6" ht="15">
      <c r="B92" s="24" t="s">
        <v>6</v>
      </c>
      <c r="C92" s="211" t="s">
        <v>18</v>
      </c>
      <c r="D92" s="212"/>
      <c r="E92" s="32">
        <f>'Unif Porteiro e Recep'!G25</f>
        <v>89.375</v>
      </c>
    </row>
    <row r="93" spans="2:6" ht="15">
      <c r="B93" s="24" t="s">
        <v>7</v>
      </c>
      <c r="C93" s="211" t="s">
        <v>98</v>
      </c>
      <c r="D93" s="212"/>
      <c r="E93" s="32">
        <f>Equipamentos!E8</f>
        <v>62</v>
      </c>
    </row>
    <row r="94" spans="2:6" ht="15">
      <c r="B94" s="24" t="s">
        <v>9</v>
      </c>
      <c r="C94" s="211" t="s">
        <v>16</v>
      </c>
      <c r="D94" s="212"/>
      <c r="E94" s="32">
        <v>0</v>
      </c>
    </row>
    <row r="95" spans="2:6" ht="15.75">
      <c r="B95" s="204" t="s">
        <v>46</v>
      </c>
      <c r="C95" s="206"/>
      <c r="D95" s="205"/>
      <c r="E95" s="46">
        <f>ROUND(SUM(E92:E94),2)</f>
        <v>151.38</v>
      </c>
      <c r="F95" s="3"/>
    </row>
    <row r="96" spans="2:6" ht="15">
      <c r="B96" s="219"/>
      <c r="C96" s="220"/>
      <c r="D96" s="220"/>
      <c r="E96" s="221"/>
    </row>
    <row r="97" spans="2:6" ht="15.75">
      <c r="B97" s="216" t="s">
        <v>125</v>
      </c>
      <c r="C97" s="217"/>
      <c r="D97" s="217"/>
      <c r="E97" s="218"/>
    </row>
    <row r="98" spans="2:6" ht="15.75">
      <c r="B98" s="27" t="s">
        <v>24</v>
      </c>
      <c r="C98" s="41" t="s">
        <v>25</v>
      </c>
      <c r="D98" s="29" t="s">
        <v>20</v>
      </c>
      <c r="E98" s="27" t="s">
        <v>5</v>
      </c>
    </row>
    <row r="99" spans="2:6" ht="15">
      <c r="B99" s="24" t="s">
        <v>6</v>
      </c>
      <c r="C99" s="30" t="s">
        <v>26</v>
      </c>
      <c r="D99" s="47">
        <v>0.03</v>
      </c>
      <c r="E99" s="48">
        <f>ROUND((E117)*(D99),2)</f>
        <v>52.76</v>
      </c>
    </row>
    <row r="100" spans="2:6" ht="15">
      <c r="B100" s="24" t="s">
        <v>7</v>
      </c>
      <c r="C100" s="30" t="s">
        <v>28</v>
      </c>
      <c r="D100" s="47">
        <v>6.7900000000000002E-2</v>
      </c>
      <c r="E100" s="48">
        <f>ROUND((E99+E117)*(D100),2)</f>
        <v>123</v>
      </c>
    </row>
    <row r="101" spans="2:6" ht="15">
      <c r="B101" s="24" t="s">
        <v>9</v>
      </c>
      <c r="C101" s="30" t="s">
        <v>27</v>
      </c>
      <c r="D101" s="49"/>
      <c r="E101" s="48"/>
    </row>
    <row r="102" spans="2:6" ht="15.75">
      <c r="B102" s="25"/>
      <c r="C102" s="41" t="s">
        <v>102</v>
      </c>
      <c r="D102" s="49"/>
      <c r="E102" s="50"/>
    </row>
    <row r="103" spans="2:6" ht="15">
      <c r="B103" s="25"/>
      <c r="C103" s="30" t="s">
        <v>103</v>
      </c>
      <c r="D103" s="49">
        <v>1.6500000000000001E-2</v>
      </c>
      <c r="E103" s="48">
        <f>ROUND((E119*D103),2)</f>
        <v>37.22</v>
      </c>
    </row>
    <row r="104" spans="2:6" ht="15">
      <c r="B104" s="25"/>
      <c r="C104" s="30" t="s">
        <v>104</v>
      </c>
      <c r="D104" s="49">
        <v>7.5999999999999998E-2</v>
      </c>
      <c r="E104" s="48">
        <f>ROUND((E119*D104),2)</f>
        <v>171.46</v>
      </c>
    </row>
    <row r="105" spans="2:6" ht="15.75">
      <c r="B105" s="25"/>
      <c r="C105" s="41" t="s">
        <v>123</v>
      </c>
      <c r="D105" s="49"/>
      <c r="E105" s="48"/>
    </row>
    <row r="106" spans="2:6" ht="15">
      <c r="B106" s="25"/>
      <c r="C106" s="30" t="s">
        <v>121</v>
      </c>
      <c r="D106" s="49">
        <v>0.05</v>
      </c>
      <c r="E106" s="48">
        <f>ROUND((E119*D106),2)</f>
        <v>112.8</v>
      </c>
    </row>
    <row r="107" spans="2:6" ht="15.75">
      <c r="B107" s="25"/>
      <c r="C107" s="41" t="s">
        <v>122</v>
      </c>
      <c r="D107" s="49"/>
      <c r="E107" s="50"/>
    </row>
    <row r="108" spans="2:6" ht="15.75">
      <c r="B108" s="204" t="s">
        <v>46</v>
      </c>
      <c r="C108" s="205"/>
      <c r="D108" s="51">
        <f>SUM(D99:D107)</f>
        <v>0.2404</v>
      </c>
      <c r="E108" s="85">
        <f>ROUND(SUM(E99:E107),2)</f>
        <v>497.24</v>
      </c>
      <c r="F108" s="3"/>
    </row>
    <row r="109" spans="2:6" ht="15">
      <c r="B109" s="219"/>
      <c r="C109" s="220"/>
      <c r="D109" s="220"/>
      <c r="E109" s="221"/>
    </row>
    <row r="110" spans="2:6" ht="15.75">
      <c r="B110" s="222" t="s">
        <v>99</v>
      </c>
      <c r="C110" s="223"/>
      <c r="D110" s="223"/>
      <c r="E110" s="224"/>
    </row>
    <row r="111" spans="2:6" ht="29.25" customHeight="1">
      <c r="B111" s="52"/>
      <c r="C111" s="204" t="s">
        <v>136</v>
      </c>
      <c r="D111" s="205"/>
      <c r="E111" s="27" t="s">
        <v>5</v>
      </c>
    </row>
    <row r="112" spans="2:6" ht="15">
      <c r="B112" s="24" t="s">
        <v>6</v>
      </c>
      <c r="C112" s="210" t="s">
        <v>118</v>
      </c>
      <c r="D112" s="210"/>
      <c r="E112" s="32">
        <f>E30</f>
        <v>930.69</v>
      </c>
    </row>
    <row r="113" spans="2:8" ht="15">
      <c r="B113" s="24" t="s">
        <v>7</v>
      </c>
      <c r="C113" s="210" t="s">
        <v>119</v>
      </c>
      <c r="D113" s="210"/>
      <c r="E113" s="32">
        <f>E61</f>
        <v>492.60000000000008</v>
      </c>
    </row>
    <row r="114" spans="2:8" ht="15">
      <c r="B114" s="24" t="s">
        <v>9</v>
      </c>
      <c r="C114" s="210" t="s">
        <v>120</v>
      </c>
      <c r="D114" s="210"/>
      <c r="E114" s="32">
        <f>E71</f>
        <v>73.34</v>
      </c>
    </row>
    <row r="115" spans="2:8" ht="15">
      <c r="B115" s="24" t="s">
        <v>10</v>
      </c>
      <c r="C115" s="211" t="s">
        <v>100</v>
      </c>
      <c r="D115" s="212"/>
      <c r="E115" s="32">
        <f>E89</f>
        <v>110.74</v>
      </c>
    </row>
    <row r="116" spans="2:8" ht="15">
      <c r="B116" s="24" t="s">
        <v>11</v>
      </c>
      <c r="C116" s="210" t="s">
        <v>117</v>
      </c>
      <c r="D116" s="210"/>
      <c r="E116" s="32">
        <f>E95</f>
        <v>151.38</v>
      </c>
    </row>
    <row r="117" spans="2:8" ht="15.75">
      <c r="B117" s="213" t="s">
        <v>29</v>
      </c>
      <c r="C117" s="214"/>
      <c r="D117" s="215"/>
      <c r="E117" s="43">
        <f>ROUND(SUM(E112:E116),2)</f>
        <v>1758.75</v>
      </c>
    </row>
    <row r="118" spans="2:8" ht="15">
      <c r="B118" s="24" t="s">
        <v>13</v>
      </c>
      <c r="C118" s="211" t="s">
        <v>101</v>
      </c>
      <c r="D118" s="212"/>
      <c r="E118" s="53">
        <f>E108</f>
        <v>497.24</v>
      </c>
    </row>
    <row r="119" spans="2:8" ht="15.75">
      <c r="B119" s="204" t="s">
        <v>171</v>
      </c>
      <c r="C119" s="206"/>
      <c r="D119" s="205"/>
      <c r="E119" s="54">
        <f>ROUND((E99+E100+E117)/(1-SUM(D103+D104+D106)),2)</f>
        <v>2255.9899999999998</v>
      </c>
      <c r="F119" s="3"/>
      <c r="H119" s="19"/>
    </row>
    <row r="120" spans="2:8" ht="15">
      <c r="B120" s="55"/>
      <c r="C120" s="56"/>
      <c r="D120" s="56"/>
      <c r="E120" s="57"/>
    </row>
    <row r="121" spans="2:8" ht="15.75">
      <c r="B121" s="207" t="s">
        <v>142</v>
      </c>
      <c r="C121" s="208"/>
      <c r="D121" s="208"/>
      <c r="E121" s="209"/>
    </row>
    <row r="122" spans="2:8">
      <c r="E122" s="16"/>
    </row>
    <row r="123" spans="2:8">
      <c r="E123" s="19"/>
    </row>
  </sheetData>
  <mergeCells count="75">
    <mergeCell ref="B1:E1"/>
    <mergeCell ref="B2:E2"/>
    <mergeCell ref="B3:E3"/>
    <mergeCell ref="B4:E4"/>
    <mergeCell ref="B5:E5"/>
    <mergeCell ref="D6:E6"/>
    <mergeCell ref="D7:E7"/>
    <mergeCell ref="D8:E8"/>
    <mergeCell ref="D9:E9"/>
    <mergeCell ref="B10:E10"/>
    <mergeCell ref="D11:E11"/>
    <mergeCell ref="D12:E12"/>
    <mergeCell ref="C13:E13"/>
    <mergeCell ref="B14:E14"/>
    <mergeCell ref="D15:E15"/>
    <mergeCell ref="D16:E16"/>
    <mergeCell ref="D17:E17"/>
    <mergeCell ref="D18:E18"/>
    <mergeCell ref="D19:E19"/>
    <mergeCell ref="B20:E20"/>
    <mergeCell ref="B31:E31"/>
    <mergeCell ref="B46:C46"/>
    <mergeCell ref="C48:D48"/>
    <mergeCell ref="C49:D49"/>
    <mergeCell ref="C50:D50"/>
    <mergeCell ref="C51:D51"/>
    <mergeCell ref="C52:D52"/>
    <mergeCell ref="C53:D53"/>
    <mergeCell ref="C54:D54"/>
    <mergeCell ref="B56:E56"/>
    <mergeCell ref="C57:D57"/>
    <mergeCell ref="B62:E62"/>
    <mergeCell ref="B63:E63"/>
    <mergeCell ref="C64:D64"/>
    <mergeCell ref="C65:D65"/>
    <mergeCell ref="C66:D66"/>
    <mergeCell ref="C67:D67"/>
    <mergeCell ref="C68:D68"/>
    <mergeCell ref="C69:D69"/>
    <mergeCell ref="C70:D70"/>
    <mergeCell ref="B71:D71"/>
    <mergeCell ref="B72:E72"/>
    <mergeCell ref="B73:E73"/>
    <mergeCell ref="C74:D74"/>
    <mergeCell ref="C77:D77"/>
    <mergeCell ref="C78:D78"/>
    <mergeCell ref="C79:D79"/>
    <mergeCell ref="C80:D80"/>
    <mergeCell ref="B81:D81"/>
    <mergeCell ref="B82:E82"/>
    <mergeCell ref="C83:D83"/>
    <mergeCell ref="B85:E85"/>
    <mergeCell ref="C86:D86"/>
    <mergeCell ref="C89:D89"/>
    <mergeCell ref="B90:E90"/>
    <mergeCell ref="C91:D91"/>
    <mergeCell ref="C92:D92"/>
    <mergeCell ref="C93:D93"/>
    <mergeCell ref="C94:D94"/>
    <mergeCell ref="B95:D95"/>
    <mergeCell ref="B96:E96"/>
    <mergeCell ref="B97:E97"/>
    <mergeCell ref="B108:C108"/>
    <mergeCell ref="B109:E109"/>
    <mergeCell ref="B110:E110"/>
    <mergeCell ref="C111:D111"/>
    <mergeCell ref="C118:D118"/>
    <mergeCell ref="B119:D119"/>
    <mergeCell ref="B121:E121"/>
    <mergeCell ref="C112:D112"/>
    <mergeCell ref="C113:D113"/>
    <mergeCell ref="C114:D114"/>
    <mergeCell ref="C115:D115"/>
    <mergeCell ref="C116:D116"/>
    <mergeCell ref="B117:D117"/>
  </mergeCells>
  <pageMargins left="0.511811024" right="0.511811024" top="0.78740157499999996" bottom="0.78740157499999996" header="0.31496062000000002" footer="0.31496062000000002"/>
</worksheet>
</file>

<file path=xl/worksheets/sheet9.xml><?xml version="1.0" encoding="utf-8"?>
<worksheet xmlns="http://schemas.openxmlformats.org/spreadsheetml/2006/main" xmlns:r="http://schemas.openxmlformats.org/officeDocument/2006/relationships">
  <dimension ref="A1:F132"/>
  <sheetViews>
    <sheetView view="pageBreakPreview" zoomScale="90" zoomScaleNormal="100" zoomScaleSheetLayoutView="90" workbookViewId="0">
      <selection activeCell="I13" sqref="I13"/>
    </sheetView>
  </sheetViews>
  <sheetFormatPr defaultRowHeight="14.25"/>
  <cols>
    <col min="1" max="1" width="1.7109375" style="1" customWidth="1"/>
    <col min="2" max="2" width="5.85546875" style="1" customWidth="1"/>
    <col min="3" max="3" width="89.85546875" style="1" bestFit="1" customWidth="1"/>
    <col min="4" max="4" width="10.5703125" style="1" bestFit="1" customWidth="1"/>
    <col min="5" max="5" width="20" style="1" customWidth="1"/>
    <col min="6" max="16384" width="9.140625" style="1"/>
  </cols>
  <sheetData>
    <row r="1" spans="1:6" ht="73.5" customHeight="1">
      <c r="B1" s="272" t="s">
        <v>258</v>
      </c>
      <c r="C1" s="273"/>
      <c r="D1" s="273"/>
      <c r="E1" s="273"/>
    </row>
    <row r="2" spans="1:6" ht="35.25" customHeight="1">
      <c r="A2" s="126"/>
      <c r="B2" s="274" t="s">
        <v>259</v>
      </c>
      <c r="C2" s="274"/>
      <c r="D2" s="274"/>
      <c r="E2" s="274"/>
      <c r="F2" s="126"/>
    </row>
    <row r="3" spans="1:6" ht="15.75">
      <c r="B3" s="275" t="s">
        <v>264</v>
      </c>
      <c r="C3" s="275"/>
      <c r="D3" s="275"/>
      <c r="E3" s="275"/>
    </row>
    <row r="4" spans="1:6" ht="15.75">
      <c r="B4" s="266" t="s">
        <v>265</v>
      </c>
      <c r="C4" s="267"/>
      <c r="D4" s="267"/>
      <c r="E4" s="268"/>
    </row>
    <row r="5" spans="1:6" ht="15.75">
      <c r="B5" s="266" t="s">
        <v>266</v>
      </c>
      <c r="C5" s="267"/>
      <c r="D5" s="267"/>
      <c r="E5" s="268"/>
    </row>
    <row r="6" spans="1:6" ht="15.75">
      <c r="B6" s="266" t="s">
        <v>257</v>
      </c>
      <c r="C6" s="267"/>
      <c r="D6" s="267"/>
      <c r="E6" s="268"/>
    </row>
    <row r="7" spans="1:6" ht="15">
      <c r="B7" s="21" t="s">
        <v>6</v>
      </c>
      <c r="C7" s="22" t="s">
        <v>34</v>
      </c>
      <c r="D7" s="257" t="s">
        <v>275</v>
      </c>
      <c r="E7" s="258"/>
    </row>
    <row r="8" spans="1:6" ht="15">
      <c r="B8" s="21" t="s">
        <v>7</v>
      </c>
      <c r="C8" s="22" t="s">
        <v>35</v>
      </c>
      <c r="D8" s="247" t="s">
        <v>254</v>
      </c>
      <c r="E8" s="248"/>
    </row>
    <row r="9" spans="1:6" ht="15">
      <c r="B9" s="21" t="s">
        <v>9</v>
      </c>
      <c r="C9" s="22" t="s">
        <v>36</v>
      </c>
      <c r="D9" s="276"/>
      <c r="E9" s="277"/>
    </row>
    <row r="10" spans="1:6" ht="15">
      <c r="B10" s="21" t="s">
        <v>10</v>
      </c>
      <c r="C10" s="22" t="s">
        <v>194</v>
      </c>
      <c r="D10" s="247" t="s">
        <v>255</v>
      </c>
      <c r="E10" s="248"/>
    </row>
    <row r="11" spans="1:6" ht="15.75">
      <c r="B11" s="228" t="s">
        <v>48</v>
      </c>
      <c r="C11" s="259"/>
      <c r="D11" s="259"/>
      <c r="E11" s="229"/>
    </row>
    <row r="12" spans="1:6" ht="15">
      <c r="B12" s="21"/>
      <c r="C12" s="22" t="s">
        <v>41</v>
      </c>
      <c r="D12" s="247" t="s">
        <v>267</v>
      </c>
      <c r="E12" s="248"/>
    </row>
    <row r="13" spans="1:6" ht="71.25" customHeight="1">
      <c r="B13" s="21"/>
      <c r="C13" s="278" t="s">
        <v>270</v>
      </c>
      <c r="D13" s="279"/>
      <c r="E13" s="212"/>
    </row>
    <row r="14" spans="1:6" ht="15">
      <c r="B14" s="21"/>
      <c r="C14" s="89" t="s">
        <v>271</v>
      </c>
      <c r="D14" s="280"/>
      <c r="E14" s="281"/>
    </row>
    <row r="15" spans="1:6" ht="15.75">
      <c r="B15" s="23"/>
      <c r="C15" s="251"/>
      <c r="D15" s="252"/>
      <c r="E15" s="253"/>
    </row>
    <row r="16" spans="1:6" ht="15.75">
      <c r="B16" s="254" t="s">
        <v>0</v>
      </c>
      <c r="C16" s="255"/>
      <c r="D16" s="255"/>
      <c r="E16" s="256"/>
    </row>
    <row r="17" spans="2:5" ht="18.75" customHeight="1">
      <c r="B17" s="24">
        <v>1</v>
      </c>
      <c r="C17" s="25" t="s">
        <v>1</v>
      </c>
      <c r="D17" s="245" t="s">
        <v>268</v>
      </c>
      <c r="E17" s="246"/>
    </row>
    <row r="18" spans="2:5" ht="15.75">
      <c r="B18" s="24">
        <v>2</v>
      </c>
      <c r="C18" s="26" t="s">
        <v>61</v>
      </c>
      <c r="D18" s="282"/>
      <c r="E18" s="283"/>
    </row>
    <row r="19" spans="2:5" ht="15.75">
      <c r="B19" s="24">
        <v>3</v>
      </c>
      <c r="C19" s="25" t="s">
        <v>2</v>
      </c>
      <c r="D19" s="243"/>
      <c r="E19" s="244"/>
    </row>
    <row r="20" spans="2:5" ht="15">
      <c r="B20" s="24">
        <v>4</v>
      </c>
      <c r="C20" s="25" t="s">
        <v>62</v>
      </c>
      <c r="D20" s="245" t="s">
        <v>268</v>
      </c>
      <c r="E20" s="246"/>
    </row>
    <row r="21" spans="2:5" ht="15">
      <c r="B21" s="24">
        <v>5</v>
      </c>
      <c r="C21" s="25" t="s">
        <v>256</v>
      </c>
      <c r="D21" s="245"/>
      <c r="E21" s="246"/>
    </row>
    <row r="22" spans="2:5" ht="15">
      <c r="B22" s="24">
        <v>6</v>
      </c>
      <c r="C22" s="25" t="s">
        <v>3</v>
      </c>
      <c r="D22" s="245"/>
      <c r="E22" s="246"/>
    </row>
    <row r="23" spans="2:5" ht="15.75">
      <c r="B23" s="216" t="s">
        <v>124</v>
      </c>
      <c r="C23" s="217"/>
      <c r="D23" s="217"/>
      <c r="E23" s="218"/>
    </row>
    <row r="24" spans="2:5" ht="12" customHeight="1">
      <c r="B24" s="27">
        <v>1</v>
      </c>
      <c r="C24" s="28" t="s">
        <v>4</v>
      </c>
      <c r="D24" s="29" t="s">
        <v>20</v>
      </c>
      <c r="E24" s="27" t="s">
        <v>5</v>
      </c>
    </row>
    <row r="25" spans="2:5" ht="15">
      <c r="B25" s="122" t="s">
        <v>6</v>
      </c>
      <c r="C25" s="123" t="s">
        <v>47</v>
      </c>
      <c r="D25" s="31">
        <v>1</v>
      </c>
      <c r="E25" s="78"/>
    </row>
    <row r="26" spans="2:5" ht="15">
      <c r="B26" s="24" t="s">
        <v>7</v>
      </c>
      <c r="C26" s="130" t="s">
        <v>8</v>
      </c>
      <c r="D26" s="31">
        <v>0.3</v>
      </c>
      <c r="E26" s="79">
        <f>ROUND((E25*D26),2)</f>
        <v>0</v>
      </c>
    </row>
    <row r="27" spans="2:5" ht="15">
      <c r="B27" s="24" t="s">
        <v>9</v>
      </c>
      <c r="C27" s="86" t="s">
        <v>63</v>
      </c>
      <c r="D27" s="93">
        <v>0</v>
      </c>
      <c r="E27" s="79">
        <f>ROUND((E25*D27),2)</f>
        <v>0</v>
      </c>
    </row>
    <row r="28" spans="2:5" ht="15">
      <c r="B28" s="24" t="s">
        <v>10</v>
      </c>
      <c r="C28" s="130" t="s">
        <v>64</v>
      </c>
      <c r="D28" s="31"/>
      <c r="E28" s="79">
        <v>0</v>
      </c>
    </row>
    <row r="29" spans="2:5" ht="15">
      <c r="B29" s="24" t="s">
        <v>11</v>
      </c>
      <c r="C29" s="130" t="s">
        <v>244</v>
      </c>
      <c r="D29" s="31"/>
      <c r="E29" s="79"/>
    </row>
    <row r="30" spans="2:5" ht="15">
      <c r="B30" s="24" t="s">
        <v>13</v>
      </c>
      <c r="C30" s="130" t="s">
        <v>81</v>
      </c>
      <c r="D30" s="31"/>
      <c r="E30" s="79">
        <v>0</v>
      </c>
    </row>
    <row r="31" spans="2:5" ht="15">
      <c r="B31" s="24" t="s">
        <v>14</v>
      </c>
      <c r="C31" s="130" t="s">
        <v>65</v>
      </c>
      <c r="D31" s="31"/>
      <c r="E31" s="79">
        <v>0</v>
      </c>
    </row>
    <row r="32" spans="2:5" ht="15">
      <c r="B32" s="24" t="s">
        <v>15</v>
      </c>
      <c r="C32" s="130" t="s">
        <v>243</v>
      </c>
      <c r="D32" s="31"/>
      <c r="E32" s="79">
        <f>(E29*4)/26</f>
        <v>0</v>
      </c>
    </row>
    <row r="33" spans="2:5" ht="15.75">
      <c r="B33" s="33"/>
      <c r="C33" s="34" t="s">
        <v>30</v>
      </c>
      <c r="D33" s="35">
        <f>SUM(D25:D32)</f>
        <v>1.3</v>
      </c>
      <c r="E33" s="82">
        <f>ROUND(SUM(E25:E32),2)</f>
        <v>0</v>
      </c>
    </row>
    <row r="34" spans="2:5" ht="15.75">
      <c r="B34" s="222" t="s">
        <v>66</v>
      </c>
      <c r="C34" s="223"/>
      <c r="D34" s="223"/>
      <c r="E34" s="224"/>
    </row>
    <row r="35" spans="2:5" ht="15.75">
      <c r="B35" s="27" t="s">
        <v>67</v>
      </c>
      <c r="C35" s="36" t="s">
        <v>68</v>
      </c>
      <c r="D35" s="37"/>
      <c r="E35" s="27" t="s">
        <v>5</v>
      </c>
    </row>
    <row r="36" spans="2:5" ht="15">
      <c r="B36" s="24" t="s">
        <v>6</v>
      </c>
      <c r="C36" s="26" t="s">
        <v>69</v>
      </c>
      <c r="D36" s="111">
        <v>8.3299999999999999E-2</v>
      </c>
      <c r="E36" s="81">
        <f>E33*D36</f>
        <v>0</v>
      </c>
    </row>
    <row r="37" spans="2:5" ht="15">
      <c r="B37" s="24" t="s">
        <v>7</v>
      </c>
      <c r="C37" s="39" t="s">
        <v>70</v>
      </c>
      <c r="D37" s="113">
        <v>0.1111</v>
      </c>
      <c r="E37" s="81">
        <f>E33*D37</f>
        <v>0</v>
      </c>
    </row>
    <row r="38" spans="2:5" ht="15.75">
      <c r="B38" s="105"/>
      <c r="C38" s="129" t="s">
        <v>232</v>
      </c>
      <c r="D38" s="112">
        <f>SUM(D36+D37)</f>
        <v>0.19440000000000002</v>
      </c>
      <c r="E38" s="106"/>
    </row>
    <row r="39" spans="2:5" ht="30">
      <c r="B39" s="105" t="s">
        <v>9</v>
      </c>
      <c r="C39" s="39" t="s">
        <v>233</v>
      </c>
      <c r="D39" s="113">
        <f>D51*D38</f>
        <v>7.1539200000000011E-2</v>
      </c>
      <c r="E39" s="106">
        <f>E36*D39</f>
        <v>0</v>
      </c>
    </row>
    <row r="40" spans="2:5" ht="15.75">
      <c r="B40" s="33"/>
      <c r="C40" s="36" t="s">
        <v>30</v>
      </c>
      <c r="D40" s="37"/>
      <c r="E40" s="77">
        <f>ROUND(SUM(E36:E39),2)</f>
        <v>0</v>
      </c>
    </row>
    <row r="41" spans="2:5" ht="15">
      <c r="B41" s="24"/>
      <c r="C41" s="39"/>
      <c r="D41" s="40"/>
      <c r="E41" s="32"/>
    </row>
    <row r="42" spans="2:5" ht="31.5">
      <c r="B42" s="27" t="s">
        <v>71</v>
      </c>
      <c r="C42" s="133" t="s">
        <v>72</v>
      </c>
      <c r="D42" s="29" t="s">
        <v>20</v>
      </c>
      <c r="E42" s="27" t="s">
        <v>5</v>
      </c>
    </row>
    <row r="43" spans="2:5" ht="15">
      <c r="B43" s="24" t="s">
        <v>6</v>
      </c>
      <c r="C43" s="130" t="s">
        <v>227</v>
      </c>
      <c r="D43" s="31">
        <v>0.2</v>
      </c>
      <c r="E43" s="45">
        <f>$E$33*D43</f>
        <v>0</v>
      </c>
    </row>
    <row r="44" spans="2:5" ht="15">
      <c r="B44" s="24" t="s">
        <v>7</v>
      </c>
      <c r="C44" s="130" t="s">
        <v>108</v>
      </c>
      <c r="D44" s="31">
        <f>'Encargos Sociais e Benefícios'!C12</f>
        <v>2.5000000000000001E-2</v>
      </c>
      <c r="E44" s="45">
        <f t="shared" ref="E44:E50" si="0">$E$33*D44</f>
        <v>0</v>
      </c>
    </row>
    <row r="45" spans="2:5" ht="15">
      <c r="B45" s="24" t="s">
        <v>9</v>
      </c>
      <c r="C45" s="130" t="s">
        <v>226</v>
      </c>
      <c r="D45" s="31">
        <v>0.03</v>
      </c>
      <c r="E45" s="45">
        <f t="shared" si="0"/>
        <v>0</v>
      </c>
    </row>
    <row r="46" spans="2:5" ht="15">
      <c r="B46" s="24" t="s">
        <v>10</v>
      </c>
      <c r="C46" s="130" t="s">
        <v>74</v>
      </c>
      <c r="D46" s="31">
        <f>'Encargos Sociais e Benefícios'!C14</f>
        <v>1.4999999999999999E-2</v>
      </c>
      <c r="E46" s="45">
        <f t="shared" si="0"/>
        <v>0</v>
      </c>
    </row>
    <row r="47" spans="2:5" ht="15">
      <c r="B47" s="24" t="s">
        <v>11</v>
      </c>
      <c r="C47" s="130" t="s">
        <v>75</v>
      </c>
      <c r="D47" s="31">
        <f>'Encargos Sociais e Benefícios'!C15</f>
        <v>0.01</v>
      </c>
      <c r="E47" s="45">
        <f t="shared" si="0"/>
        <v>0</v>
      </c>
    </row>
    <row r="48" spans="2:5" ht="15">
      <c r="B48" s="24" t="s">
        <v>13</v>
      </c>
      <c r="C48" s="130" t="s">
        <v>40</v>
      </c>
      <c r="D48" s="31">
        <f>'Encargos Sociais e Benefícios'!C16</f>
        <v>6.0000000000000001E-3</v>
      </c>
      <c r="E48" s="45">
        <f t="shared" si="0"/>
        <v>0</v>
      </c>
    </row>
    <row r="49" spans="2:5" ht="15">
      <c r="B49" s="24" t="s">
        <v>14</v>
      </c>
      <c r="C49" s="130" t="s">
        <v>39</v>
      </c>
      <c r="D49" s="31">
        <f>'Encargos Sociais e Benefícios'!C17</f>
        <v>2E-3</v>
      </c>
      <c r="E49" s="45">
        <f t="shared" si="0"/>
        <v>0</v>
      </c>
    </row>
    <row r="50" spans="2:5" ht="15">
      <c r="B50" s="24" t="s">
        <v>15</v>
      </c>
      <c r="C50" s="130" t="s">
        <v>76</v>
      </c>
      <c r="D50" s="31">
        <f>'Encargos Sociais e Benefícios'!C18</f>
        <v>0.08</v>
      </c>
      <c r="E50" s="45">
        <f t="shared" si="0"/>
        <v>0</v>
      </c>
    </row>
    <row r="51" spans="2:5" ht="15.75">
      <c r="B51" s="237" t="s">
        <v>46</v>
      </c>
      <c r="C51" s="238"/>
      <c r="D51" s="42">
        <f>SUM(D43:D50)</f>
        <v>0.36800000000000005</v>
      </c>
      <c r="E51" s="46">
        <f>ROUND(SUM(E43:E50),2)</f>
        <v>0</v>
      </c>
    </row>
    <row r="52" spans="2:5" ht="11.1" customHeight="1">
      <c r="B52" s="24"/>
      <c r="C52" s="130"/>
      <c r="D52" s="44"/>
      <c r="E52" s="32"/>
    </row>
    <row r="53" spans="2:5" ht="15.75">
      <c r="B53" s="27" t="s">
        <v>77</v>
      </c>
      <c r="C53" s="204" t="s">
        <v>78</v>
      </c>
      <c r="D53" s="205"/>
      <c r="E53" s="27" t="s">
        <v>5</v>
      </c>
    </row>
    <row r="54" spans="2:5" ht="15">
      <c r="B54" s="122" t="s">
        <v>6</v>
      </c>
      <c r="C54" s="284" t="s">
        <v>165</v>
      </c>
      <c r="D54" s="285"/>
      <c r="E54" s="79"/>
    </row>
    <row r="55" spans="2:5" ht="15">
      <c r="B55" s="122" t="s">
        <v>7</v>
      </c>
      <c r="C55" s="284" t="s">
        <v>163</v>
      </c>
      <c r="D55" s="285"/>
      <c r="E55" s="79"/>
    </row>
    <row r="56" spans="2:5" ht="15">
      <c r="B56" s="122" t="s">
        <v>9</v>
      </c>
      <c r="C56" s="286" t="s">
        <v>169</v>
      </c>
      <c r="D56" s="287"/>
      <c r="E56" s="79"/>
    </row>
    <row r="57" spans="2:5" ht="15">
      <c r="B57" s="122" t="s">
        <v>10</v>
      </c>
      <c r="C57" s="288" t="s">
        <v>240</v>
      </c>
      <c r="D57" s="289"/>
      <c r="E57" s="79"/>
    </row>
    <row r="58" spans="2:5" ht="15">
      <c r="B58" s="122" t="s">
        <v>11</v>
      </c>
      <c r="C58" s="286" t="s">
        <v>166</v>
      </c>
      <c r="D58" s="287"/>
      <c r="E58" s="79"/>
    </row>
    <row r="59" spans="2:5" ht="15">
      <c r="B59" s="24" t="s">
        <v>14</v>
      </c>
      <c r="C59" s="211"/>
      <c r="D59" s="212"/>
      <c r="E59" s="79"/>
    </row>
    <row r="60" spans="2:5" ht="15.75">
      <c r="B60" s="33"/>
      <c r="C60" s="36" t="s">
        <v>37</v>
      </c>
      <c r="D60" s="37"/>
      <c r="E60" s="77">
        <f>ROUND(SUM(E54:E59),2)</f>
        <v>0</v>
      </c>
    </row>
    <row r="61" spans="2:5" ht="15.75">
      <c r="B61" s="225"/>
      <c r="C61" s="226"/>
      <c r="D61" s="226"/>
      <c r="E61" s="227"/>
    </row>
    <row r="62" spans="2:5" ht="31.5" customHeight="1">
      <c r="B62" s="27">
        <v>2</v>
      </c>
      <c r="C62" s="204" t="s">
        <v>79</v>
      </c>
      <c r="D62" s="205"/>
      <c r="E62" s="27" t="s">
        <v>5</v>
      </c>
    </row>
    <row r="63" spans="2:5" ht="15">
      <c r="B63" s="24" t="s">
        <v>67</v>
      </c>
      <c r="C63" s="26" t="s">
        <v>68</v>
      </c>
      <c r="D63" s="38"/>
      <c r="E63" s="32">
        <f>E40</f>
        <v>0</v>
      </c>
    </row>
    <row r="64" spans="2:5" ht="15">
      <c r="B64" s="24" t="s">
        <v>71</v>
      </c>
      <c r="C64" s="39" t="s">
        <v>80</v>
      </c>
      <c r="D64" s="40"/>
      <c r="E64" s="32">
        <f>E51</f>
        <v>0</v>
      </c>
    </row>
    <row r="65" spans="2:5" ht="15">
      <c r="B65" s="24" t="s">
        <v>77</v>
      </c>
      <c r="C65" s="39" t="s">
        <v>78</v>
      </c>
      <c r="D65" s="40"/>
      <c r="E65" s="32">
        <f>E60</f>
        <v>0</v>
      </c>
    </row>
    <row r="66" spans="2:5" ht="15.75">
      <c r="B66" s="33"/>
      <c r="C66" s="36" t="s">
        <v>37</v>
      </c>
      <c r="D66" s="37"/>
      <c r="E66" s="77">
        <f>SUM(E63:E65)</f>
        <v>0</v>
      </c>
    </row>
    <row r="67" spans="2:5" ht="15">
      <c r="B67" s="230"/>
      <c r="C67" s="231"/>
      <c r="D67" s="231"/>
      <c r="E67" s="232"/>
    </row>
    <row r="68" spans="2:5" ht="15.75">
      <c r="B68" s="222" t="s">
        <v>86</v>
      </c>
      <c r="C68" s="223"/>
      <c r="D68" s="223"/>
      <c r="E68" s="224"/>
    </row>
    <row r="69" spans="2:5" ht="15.75">
      <c r="B69" s="27">
        <v>3</v>
      </c>
      <c r="C69" s="204" t="s">
        <v>44</v>
      </c>
      <c r="D69" s="205"/>
      <c r="E69" s="27" t="s">
        <v>5</v>
      </c>
    </row>
    <row r="70" spans="2:5" ht="15">
      <c r="B70" s="24" t="s">
        <v>6</v>
      </c>
      <c r="C70" s="26" t="s">
        <v>22</v>
      </c>
      <c r="D70" s="114">
        <v>4.1999999999999997E-3</v>
      </c>
      <c r="E70" s="45">
        <f>D70*E33</f>
        <v>0</v>
      </c>
    </row>
    <row r="71" spans="2:5" ht="15">
      <c r="B71" s="24" t="s">
        <v>7</v>
      </c>
      <c r="C71" s="26" t="s">
        <v>82</v>
      </c>
      <c r="D71" s="114">
        <v>3.3E-4</v>
      </c>
      <c r="E71" s="45">
        <f>D71*E33</f>
        <v>0</v>
      </c>
    </row>
    <row r="72" spans="2:5" ht="15">
      <c r="B72" s="24" t="s">
        <v>9</v>
      </c>
      <c r="C72" s="26" t="s">
        <v>83</v>
      </c>
      <c r="D72" s="114">
        <v>7.6999999999999996E-4</v>
      </c>
      <c r="E72" s="45">
        <f>D72*E33</f>
        <v>0</v>
      </c>
    </row>
    <row r="73" spans="2:5" ht="15">
      <c r="B73" s="24" t="s">
        <v>10</v>
      </c>
      <c r="C73" s="26" t="s">
        <v>23</v>
      </c>
      <c r="D73" s="114">
        <v>1.9400000000000001E-2</v>
      </c>
      <c r="E73" s="45">
        <f>D73*E33</f>
        <v>0</v>
      </c>
    </row>
    <row r="74" spans="2:5" ht="15">
      <c r="B74" s="24" t="s">
        <v>11</v>
      </c>
      <c r="C74" s="26" t="s">
        <v>84</v>
      </c>
      <c r="D74" s="114">
        <v>7.1000000000000004E-3</v>
      </c>
      <c r="E74" s="45">
        <f>E73*D74</f>
        <v>0</v>
      </c>
    </row>
    <row r="75" spans="2:5" ht="15">
      <c r="B75" s="24" t="s">
        <v>13</v>
      </c>
      <c r="C75" s="26" t="s">
        <v>260</v>
      </c>
      <c r="D75" s="114">
        <v>0.04</v>
      </c>
      <c r="E75" s="45">
        <f>D75*E33</f>
        <v>0</v>
      </c>
    </row>
    <row r="76" spans="2:5" ht="15.75">
      <c r="B76" s="204" t="s">
        <v>46</v>
      </c>
      <c r="C76" s="206"/>
      <c r="D76" s="205"/>
      <c r="E76" s="46">
        <f>ROUND(SUM(E70:E75),2)</f>
        <v>0</v>
      </c>
    </row>
    <row r="77" spans="2:5" ht="15.75">
      <c r="B77" s="225"/>
      <c r="C77" s="226"/>
      <c r="D77" s="226"/>
      <c r="E77" s="227"/>
    </row>
    <row r="78" spans="2:5" ht="15.75">
      <c r="B78" s="222" t="s">
        <v>87</v>
      </c>
      <c r="C78" s="223"/>
      <c r="D78" s="223"/>
      <c r="E78" s="224"/>
    </row>
    <row r="79" spans="2:5" ht="15.75">
      <c r="B79" s="27" t="s">
        <v>19</v>
      </c>
      <c r="C79" s="204" t="s">
        <v>89</v>
      </c>
      <c r="D79" s="205"/>
      <c r="E79" s="27" t="s">
        <v>5</v>
      </c>
    </row>
    <row r="80" spans="2:5" ht="15">
      <c r="B80" s="24" t="s">
        <v>6</v>
      </c>
      <c r="C80" s="26" t="s">
        <v>88</v>
      </c>
      <c r="D80" s="110">
        <v>9.1999999999999998E-3</v>
      </c>
      <c r="E80" s="84">
        <f t="shared" ref="E80:E85" si="1">D80*$E$33</f>
        <v>0</v>
      </c>
    </row>
    <row r="81" spans="2:5" ht="15">
      <c r="B81" s="24" t="s">
        <v>7</v>
      </c>
      <c r="C81" s="26" t="s">
        <v>89</v>
      </c>
      <c r="D81" s="110">
        <v>1.66E-2</v>
      </c>
      <c r="E81" s="84">
        <f t="shared" si="1"/>
        <v>0</v>
      </c>
    </row>
    <row r="82" spans="2:5" ht="15">
      <c r="B82" s="24" t="s">
        <v>9</v>
      </c>
      <c r="C82" s="26" t="s">
        <v>90</v>
      </c>
      <c r="D82" s="110">
        <v>2.0000000000000001E-4</v>
      </c>
      <c r="E82" s="84">
        <f t="shared" si="1"/>
        <v>0</v>
      </c>
    </row>
    <row r="83" spans="2:5" ht="15">
      <c r="B83" s="24" t="s">
        <v>10</v>
      </c>
      <c r="C83" s="26" t="s">
        <v>234</v>
      </c>
      <c r="D83" s="110">
        <v>2.9999999999999997E-4</v>
      </c>
      <c r="E83" s="84">
        <f t="shared" si="1"/>
        <v>0</v>
      </c>
    </row>
    <row r="84" spans="2:5" ht="15">
      <c r="B84" s="24" t="s">
        <v>11</v>
      </c>
      <c r="C84" s="26" t="s">
        <v>235</v>
      </c>
      <c r="D84" s="110">
        <v>0</v>
      </c>
      <c r="E84" s="84">
        <f t="shared" si="1"/>
        <v>0</v>
      </c>
    </row>
    <row r="85" spans="2:5" ht="15">
      <c r="B85" s="24" t="s">
        <v>13</v>
      </c>
      <c r="C85" s="26" t="s">
        <v>16</v>
      </c>
      <c r="D85" s="110">
        <v>0</v>
      </c>
      <c r="E85" s="84">
        <f t="shared" si="1"/>
        <v>0</v>
      </c>
    </row>
    <row r="86" spans="2:5" ht="15.75">
      <c r="B86" s="24"/>
      <c r="C86" s="115" t="s">
        <v>236</v>
      </c>
      <c r="D86" s="116">
        <f>SUM(D80:D85)</f>
        <v>2.63E-2</v>
      </c>
      <c r="E86" s="117">
        <f>SUM(E80:E85)</f>
        <v>0</v>
      </c>
    </row>
    <row r="87" spans="2:5" ht="15">
      <c r="B87" s="24" t="s">
        <v>14</v>
      </c>
      <c r="C87" s="26" t="s">
        <v>237</v>
      </c>
      <c r="D87" s="110">
        <f>D86*D51</f>
        <v>9.6784000000000019E-3</v>
      </c>
      <c r="E87" s="84">
        <f>E86*D87</f>
        <v>0</v>
      </c>
    </row>
    <row r="88" spans="2:5" ht="15.75">
      <c r="B88" s="290" t="s">
        <v>46</v>
      </c>
      <c r="C88" s="290"/>
      <c r="D88" s="290"/>
      <c r="E88" s="46">
        <f>ROUND(SUM(E80:E87),2)</f>
        <v>0</v>
      </c>
    </row>
    <row r="89" spans="2:5" ht="15.75">
      <c r="B89" s="108"/>
      <c r="C89" s="108"/>
      <c r="D89" s="108"/>
      <c r="E89" s="109"/>
    </row>
    <row r="90" spans="2:5" ht="15.75">
      <c r="B90" s="108"/>
      <c r="C90" s="107"/>
      <c r="D90" s="107"/>
      <c r="E90" s="109"/>
    </row>
    <row r="91" spans="2:5" ht="15.75">
      <c r="B91" s="27" t="s">
        <v>21</v>
      </c>
      <c r="C91" s="204" t="s">
        <v>92</v>
      </c>
      <c r="D91" s="205"/>
      <c r="E91" s="27" t="s">
        <v>5</v>
      </c>
    </row>
    <row r="92" spans="2:5" ht="15">
      <c r="B92" s="24" t="s">
        <v>6</v>
      </c>
      <c r="C92" s="26" t="s">
        <v>93</v>
      </c>
      <c r="D92" s="38"/>
      <c r="E92" s="32">
        <f>ROUND(('Encargos Sociais e Benefícios'!C38*'Porteiro 5x2'!E30),2)</f>
        <v>0</v>
      </c>
    </row>
    <row r="93" spans="2:5" ht="15.75">
      <c r="B93" s="225"/>
      <c r="C93" s="226"/>
      <c r="D93" s="226"/>
      <c r="E93" s="227"/>
    </row>
    <row r="94" spans="2:5" ht="34.9" customHeight="1">
      <c r="B94" s="27">
        <v>4</v>
      </c>
      <c r="C94" s="204" t="s">
        <v>94</v>
      </c>
      <c r="D94" s="205"/>
      <c r="E94" s="27" t="s">
        <v>5</v>
      </c>
    </row>
    <row r="95" spans="2:5" ht="15">
      <c r="B95" s="24" t="s">
        <v>19</v>
      </c>
      <c r="C95" s="26" t="s">
        <v>95</v>
      </c>
      <c r="D95" s="38"/>
      <c r="E95" s="32">
        <f>E88</f>
        <v>0</v>
      </c>
    </row>
    <row r="96" spans="2:5" ht="15">
      <c r="B96" s="24" t="s">
        <v>21</v>
      </c>
      <c r="C96" s="39" t="s">
        <v>92</v>
      </c>
      <c r="D96" s="40"/>
      <c r="E96" s="32">
        <f>E92</f>
        <v>0</v>
      </c>
    </row>
    <row r="97" spans="2:5" ht="15.75">
      <c r="B97" s="36"/>
      <c r="C97" s="206" t="s">
        <v>96</v>
      </c>
      <c r="D97" s="205"/>
      <c r="E97" s="46">
        <f>ROUND(SUM(E91:E96),2)</f>
        <v>0</v>
      </c>
    </row>
    <row r="98" spans="2:5" ht="15.75">
      <c r="B98" s="222" t="s">
        <v>97</v>
      </c>
      <c r="C98" s="223"/>
      <c r="D98" s="223"/>
      <c r="E98" s="224"/>
    </row>
    <row r="99" spans="2:5" ht="15.75">
      <c r="B99" s="27">
        <v>5</v>
      </c>
      <c r="C99" s="204" t="s">
        <v>17</v>
      </c>
      <c r="D99" s="205"/>
      <c r="E99" s="27" t="s">
        <v>5</v>
      </c>
    </row>
    <row r="100" spans="2:5" ht="15.75">
      <c r="B100" s="291" t="s">
        <v>239</v>
      </c>
      <c r="C100" s="292"/>
      <c r="D100" s="292"/>
      <c r="E100" s="293"/>
    </row>
    <row r="101" spans="2:5" ht="15">
      <c r="B101" s="122" t="s">
        <v>6</v>
      </c>
      <c r="C101" s="284" t="s">
        <v>18</v>
      </c>
      <c r="D101" s="285"/>
      <c r="E101" s="121"/>
    </row>
    <row r="102" spans="2:5" ht="15">
      <c r="B102" s="122" t="s">
        <v>7</v>
      </c>
      <c r="C102" s="131" t="s">
        <v>261</v>
      </c>
      <c r="D102" s="132"/>
      <c r="E102" s="121"/>
    </row>
    <row r="103" spans="2:5" ht="15">
      <c r="B103" s="122" t="s">
        <v>9</v>
      </c>
      <c r="C103" s="131" t="s">
        <v>262</v>
      </c>
      <c r="D103" s="132"/>
      <c r="E103" s="121"/>
    </row>
    <row r="104" spans="2:5" ht="15">
      <c r="B104" s="122" t="s">
        <v>10</v>
      </c>
      <c r="C104" s="131" t="s">
        <v>263</v>
      </c>
      <c r="D104" s="132"/>
      <c r="E104" s="121"/>
    </row>
    <row r="105" spans="2:5" ht="15">
      <c r="B105" s="122" t="s">
        <v>7</v>
      </c>
      <c r="C105" s="284" t="s">
        <v>16</v>
      </c>
      <c r="D105" s="285"/>
      <c r="E105" s="121"/>
    </row>
    <row r="106" spans="2:5" ht="15.75">
      <c r="B106" s="204" t="s">
        <v>46</v>
      </c>
      <c r="C106" s="206"/>
      <c r="D106" s="205"/>
      <c r="E106" s="46">
        <f>E101+E105</f>
        <v>0</v>
      </c>
    </row>
    <row r="107" spans="2:5" ht="15">
      <c r="B107" s="219"/>
      <c r="C107" s="220"/>
      <c r="D107" s="220"/>
      <c r="E107" s="221"/>
    </row>
    <row r="108" spans="2:5" ht="29.25" customHeight="1">
      <c r="B108" s="216" t="s">
        <v>238</v>
      </c>
      <c r="C108" s="217"/>
      <c r="D108" s="217"/>
      <c r="E108" s="218"/>
    </row>
    <row r="109" spans="2:5" ht="15.75">
      <c r="B109" s="27">
        <v>6</v>
      </c>
      <c r="C109" s="133" t="s">
        <v>25</v>
      </c>
      <c r="D109" s="29" t="s">
        <v>20</v>
      </c>
      <c r="E109" s="27" t="s">
        <v>5</v>
      </c>
    </row>
    <row r="110" spans="2:5" ht="15">
      <c r="B110" s="122" t="s">
        <v>6</v>
      </c>
      <c r="C110" s="123" t="s">
        <v>26</v>
      </c>
      <c r="D110" s="49"/>
      <c r="E110" s="48">
        <f>ROUND((E128)*(D110),2)</f>
        <v>0</v>
      </c>
    </row>
    <row r="111" spans="2:5" ht="15">
      <c r="B111" s="122" t="s">
        <v>7</v>
      </c>
      <c r="C111" s="123" t="s">
        <v>28</v>
      </c>
      <c r="D111" s="49"/>
      <c r="E111" s="48">
        <f>ROUND((E110+E128)*(D111),2)</f>
        <v>0</v>
      </c>
    </row>
    <row r="112" spans="2:5" ht="15">
      <c r="B112" s="24" t="s">
        <v>9</v>
      </c>
      <c r="C112" s="130" t="s">
        <v>27</v>
      </c>
      <c r="D112" s="49"/>
      <c r="E112" s="48"/>
    </row>
    <row r="113" spans="2:5" ht="15.75">
      <c r="B113" s="25"/>
      <c r="C113" s="133" t="s">
        <v>102</v>
      </c>
      <c r="D113" s="49"/>
      <c r="E113" s="50"/>
    </row>
    <row r="114" spans="2:5" ht="15">
      <c r="B114" s="25"/>
      <c r="C114" s="130" t="s">
        <v>103</v>
      </c>
      <c r="D114" s="49"/>
      <c r="E114" s="48">
        <f>ROUND((E130*D114),2)</f>
        <v>0</v>
      </c>
    </row>
    <row r="115" spans="2:5" ht="15">
      <c r="B115" s="25"/>
      <c r="C115" s="130" t="s">
        <v>104</v>
      </c>
      <c r="D115" s="49"/>
      <c r="E115" s="48">
        <f>ROUND((E130*D115),2)</f>
        <v>0</v>
      </c>
    </row>
    <row r="116" spans="2:5" ht="15.75">
      <c r="B116" s="25"/>
      <c r="C116" s="133" t="s">
        <v>123</v>
      </c>
      <c r="D116" s="49"/>
      <c r="E116" s="48"/>
    </row>
    <row r="117" spans="2:5" ht="15">
      <c r="B117" s="25"/>
      <c r="C117" s="130" t="s">
        <v>121</v>
      </c>
      <c r="D117" s="49"/>
      <c r="E117" s="48">
        <f>ROUND((E130*D117),2)</f>
        <v>0</v>
      </c>
    </row>
    <row r="118" spans="2:5" ht="15.75">
      <c r="B118" s="25"/>
      <c r="C118" s="133" t="s">
        <v>122</v>
      </c>
      <c r="D118" s="49"/>
      <c r="E118" s="50"/>
    </row>
    <row r="119" spans="2:5" ht="15.75">
      <c r="B119" s="204" t="s">
        <v>46</v>
      </c>
      <c r="C119" s="205"/>
      <c r="D119" s="51">
        <f>D112+D111+D110</f>
        <v>0</v>
      </c>
      <c r="E119" s="85">
        <f>ROUND(SUM(E110:E118),2)</f>
        <v>0</v>
      </c>
    </row>
    <row r="120" spans="2:5" ht="15">
      <c r="B120" s="219"/>
      <c r="C120" s="220"/>
      <c r="D120" s="220"/>
      <c r="E120" s="221"/>
    </row>
    <row r="121" spans="2:5" ht="15.75">
      <c r="B121" s="222" t="s">
        <v>99</v>
      </c>
      <c r="C121" s="223"/>
      <c r="D121" s="223"/>
      <c r="E121" s="224"/>
    </row>
    <row r="122" spans="2:5" ht="15.75">
      <c r="B122" s="52"/>
      <c r="C122" s="204" t="s">
        <v>242</v>
      </c>
      <c r="D122" s="205"/>
      <c r="E122" s="27" t="s">
        <v>5</v>
      </c>
    </row>
    <row r="123" spans="2:5" ht="15">
      <c r="B123" s="24" t="s">
        <v>6</v>
      </c>
      <c r="C123" s="210" t="s">
        <v>118</v>
      </c>
      <c r="D123" s="210"/>
      <c r="E123" s="32">
        <f>E33</f>
        <v>0</v>
      </c>
    </row>
    <row r="124" spans="2:5" ht="15">
      <c r="B124" s="24" t="s">
        <v>7</v>
      </c>
      <c r="C124" s="210" t="s">
        <v>119</v>
      </c>
      <c r="D124" s="210"/>
      <c r="E124" s="32">
        <f>E66</f>
        <v>0</v>
      </c>
    </row>
    <row r="125" spans="2:5" ht="15">
      <c r="B125" s="24" t="s">
        <v>9</v>
      </c>
      <c r="C125" s="210" t="s">
        <v>120</v>
      </c>
      <c r="D125" s="210"/>
      <c r="E125" s="32">
        <f>E76</f>
        <v>0</v>
      </c>
    </row>
    <row r="126" spans="2:5" ht="15">
      <c r="B126" s="24" t="s">
        <v>10</v>
      </c>
      <c r="C126" s="211" t="s">
        <v>100</v>
      </c>
      <c r="D126" s="212"/>
      <c r="E126" s="32">
        <f>E97</f>
        <v>0</v>
      </c>
    </row>
    <row r="127" spans="2:5" ht="15">
      <c r="B127" s="24" t="s">
        <v>11</v>
      </c>
      <c r="C127" s="210" t="s">
        <v>117</v>
      </c>
      <c r="D127" s="210"/>
      <c r="E127" s="32">
        <f>E106</f>
        <v>0</v>
      </c>
    </row>
    <row r="128" spans="2:5" ht="15.75">
      <c r="B128" s="213" t="s">
        <v>29</v>
      </c>
      <c r="C128" s="214"/>
      <c r="D128" s="215"/>
      <c r="E128" s="43">
        <f>ROUND(SUM(E123:E127),2)</f>
        <v>0</v>
      </c>
    </row>
    <row r="129" spans="2:5" ht="15">
      <c r="B129" s="24" t="s">
        <v>13</v>
      </c>
      <c r="C129" s="211" t="s">
        <v>101</v>
      </c>
      <c r="D129" s="212"/>
      <c r="E129" s="53">
        <f>E119</f>
        <v>0</v>
      </c>
    </row>
    <row r="130" spans="2:5" ht="15.75">
      <c r="B130" s="204" t="s">
        <v>269</v>
      </c>
      <c r="C130" s="206"/>
      <c r="D130" s="205"/>
      <c r="E130" s="54">
        <f>ROUND((E110+E111+E128)/(1-SUM(D114+D115+D117)),2)</f>
        <v>0</v>
      </c>
    </row>
    <row r="131" spans="2:5" ht="15">
      <c r="B131" s="119"/>
      <c r="C131" s="119"/>
      <c r="D131" s="119"/>
      <c r="E131" s="119"/>
    </row>
    <row r="132" spans="2:5" ht="15.75">
      <c r="B132" s="294" t="s">
        <v>241</v>
      </c>
      <c r="C132" s="295"/>
      <c r="D132" s="296"/>
      <c r="E132" s="120">
        <f>E130</f>
        <v>0</v>
      </c>
    </row>
  </sheetData>
  <mergeCells count="67">
    <mergeCell ref="B132:D132"/>
    <mergeCell ref="C125:D125"/>
    <mergeCell ref="C126:D126"/>
    <mergeCell ref="C127:D127"/>
    <mergeCell ref="B128:D128"/>
    <mergeCell ref="C129:D129"/>
    <mergeCell ref="B130:D130"/>
    <mergeCell ref="C124:D124"/>
    <mergeCell ref="B100:E100"/>
    <mergeCell ref="C101:D101"/>
    <mergeCell ref="C105:D105"/>
    <mergeCell ref="B106:D106"/>
    <mergeCell ref="B107:E107"/>
    <mergeCell ref="B108:E108"/>
    <mergeCell ref="B119:C119"/>
    <mergeCell ref="B120:E120"/>
    <mergeCell ref="B121:E121"/>
    <mergeCell ref="C122:D122"/>
    <mergeCell ref="C123:D123"/>
    <mergeCell ref="C99:D99"/>
    <mergeCell ref="C69:D69"/>
    <mergeCell ref="B76:D76"/>
    <mergeCell ref="B77:E77"/>
    <mergeCell ref="B78:E78"/>
    <mergeCell ref="C79:D79"/>
    <mergeCell ref="B88:D88"/>
    <mergeCell ref="C91:D91"/>
    <mergeCell ref="B93:E93"/>
    <mergeCell ref="C94:D94"/>
    <mergeCell ref="C97:D97"/>
    <mergeCell ref="B98:E98"/>
    <mergeCell ref="B68:E68"/>
    <mergeCell ref="B51:C51"/>
    <mergeCell ref="C53:D53"/>
    <mergeCell ref="C54:D54"/>
    <mergeCell ref="C55:D55"/>
    <mergeCell ref="C56:D56"/>
    <mergeCell ref="C57:D57"/>
    <mergeCell ref="C58:D58"/>
    <mergeCell ref="C59:D59"/>
    <mergeCell ref="B61:E61"/>
    <mergeCell ref="C62:D62"/>
    <mergeCell ref="B67:E67"/>
    <mergeCell ref="B34:E34"/>
    <mergeCell ref="C13:E13"/>
    <mergeCell ref="D14:E14"/>
    <mergeCell ref="C15:E15"/>
    <mergeCell ref="B16:E16"/>
    <mergeCell ref="D17:E17"/>
    <mergeCell ref="D18:E18"/>
    <mergeCell ref="D19:E19"/>
    <mergeCell ref="D20:E20"/>
    <mergeCell ref="D21:E21"/>
    <mergeCell ref="D22:E22"/>
    <mergeCell ref="B23:E23"/>
    <mergeCell ref="D12:E12"/>
    <mergeCell ref="B1:E1"/>
    <mergeCell ref="B2:E2"/>
    <mergeCell ref="B3:E3"/>
    <mergeCell ref="B4:E4"/>
    <mergeCell ref="B5:E5"/>
    <mergeCell ref="B6:E6"/>
    <mergeCell ref="D7:E7"/>
    <mergeCell ref="D8:E8"/>
    <mergeCell ref="D9:E9"/>
    <mergeCell ref="D10:E10"/>
    <mergeCell ref="B11:E11"/>
  </mergeCells>
  <pageMargins left="0.51181102362204722" right="0.51181102362204722" top="0.78740157480314965" bottom="0.78740157480314965" header="0.31496062992125984" footer="0.31496062992125984"/>
  <pageSetup paperSize="9" scale="70" orientation="portrait" r:id="rId1"/>
</worksheet>
</file>

<file path=xl/worksheets/sheet10.xml><?xml version="1.0" encoding="utf-8"?>
<worksheet xmlns="http://schemas.openxmlformats.org/spreadsheetml/2006/main" xmlns:r="http://schemas.openxmlformats.org/officeDocument/2006/relationships">
  <dimension ref="A1:F132"/>
  <sheetViews>
    <sheetView tabSelected="1" view="pageBreakPreview" zoomScale="90" zoomScaleNormal="100" zoomScaleSheetLayoutView="90" workbookViewId="0">
      <selection activeCell="C13" sqref="C13:E13"/>
    </sheetView>
  </sheetViews>
  <sheetFormatPr defaultRowHeight="14.25"/>
  <cols>
    <col min="1" max="1" width="1.7109375" style="1" customWidth="1"/>
    <col min="2" max="2" width="5.85546875" style="1" customWidth="1"/>
    <col min="3" max="3" width="89.85546875" style="1" bestFit="1" customWidth="1"/>
    <col min="4" max="4" width="10.5703125" style="1" bestFit="1" customWidth="1"/>
    <col min="5" max="5" width="20" style="1" customWidth="1"/>
    <col min="6" max="16384" width="9.140625" style="1"/>
  </cols>
  <sheetData>
    <row r="1" spans="1:6" ht="73.5" customHeight="1">
      <c r="B1" s="272" t="s">
        <v>258</v>
      </c>
      <c r="C1" s="273"/>
      <c r="D1" s="273"/>
      <c r="E1" s="273"/>
    </row>
    <row r="2" spans="1:6" ht="35.25" customHeight="1">
      <c r="A2" s="126"/>
      <c r="B2" s="274" t="s">
        <v>259</v>
      </c>
      <c r="C2" s="274"/>
      <c r="D2" s="274"/>
      <c r="E2" s="274"/>
      <c r="F2" s="126"/>
    </row>
    <row r="3" spans="1:6" ht="15.75">
      <c r="B3" s="275" t="s">
        <v>264</v>
      </c>
      <c r="C3" s="275"/>
      <c r="D3" s="275"/>
      <c r="E3" s="275"/>
    </row>
    <row r="4" spans="1:6" ht="15.75">
      <c r="B4" s="266" t="s">
        <v>265</v>
      </c>
      <c r="C4" s="267"/>
      <c r="D4" s="267"/>
      <c r="E4" s="268"/>
    </row>
    <row r="5" spans="1:6" ht="15.75">
      <c r="B5" s="266" t="s">
        <v>266</v>
      </c>
      <c r="C5" s="267"/>
      <c r="D5" s="267"/>
      <c r="E5" s="268"/>
    </row>
    <row r="6" spans="1:6" ht="15.75">
      <c r="B6" s="266" t="s">
        <v>257</v>
      </c>
      <c r="C6" s="267"/>
      <c r="D6" s="267"/>
      <c r="E6" s="268"/>
    </row>
    <row r="7" spans="1:6" ht="15">
      <c r="B7" s="21" t="s">
        <v>6</v>
      </c>
      <c r="C7" s="22" t="s">
        <v>34</v>
      </c>
      <c r="D7" s="257" t="s">
        <v>276</v>
      </c>
      <c r="E7" s="258"/>
    </row>
    <row r="8" spans="1:6" ht="15">
      <c r="B8" s="21" t="s">
        <v>7</v>
      </c>
      <c r="C8" s="22" t="s">
        <v>35</v>
      </c>
      <c r="D8" s="247" t="s">
        <v>254</v>
      </c>
      <c r="E8" s="248"/>
    </row>
    <row r="9" spans="1:6" ht="15">
      <c r="B9" s="21" t="s">
        <v>9</v>
      </c>
      <c r="C9" s="22" t="s">
        <v>36</v>
      </c>
      <c r="D9" s="276"/>
      <c r="E9" s="277"/>
    </row>
    <row r="10" spans="1:6" ht="15">
      <c r="B10" s="21" t="s">
        <v>10</v>
      </c>
      <c r="C10" s="22" t="s">
        <v>194</v>
      </c>
      <c r="D10" s="247" t="s">
        <v>255</v>
      </c>
      <c r="E10" s="248"/>
    </row>
    <row r="11" spans="1:6" ht="15.75">
      <c r="B11" s="228" t="s">
        <v>48</v>
      </c>
      <c r="C11" s="259"/>
      <c r="D11" s="259"/>
      <c r="E11" s="229"/>
    </row>
    <row r="12" spans="1:6" ht="15">
      <c r="B12" s="21"/>
      <c r="C12" s="22" t="s">
        <v>41</v>
      </c>
      <c r="D12" s="247" t="s">
        <v>267</v>
      </c>
      <c r="E12" s="248"/>
    </row>
    <row r="13" spans="1:6" ht="71.25" customHeight="1">
      <c r="B13" s="21"/>
      <c r="C13" s="278" t="s">
        <v>272</v>
      </c>
      <c r="D13" s="279"/>
      <c r="E13" s="212"/>
    </row>
    <row r="14" spans="1:6" ht="15">
      <c r="B14" s="21"/>
      <c r="C14" s="89" t="s">
        <v>271</v>
      </c>
      <c r="D14" s="280"/>
      <c r="E14" s="281"/>
    </row>
    <row r="15" spans="1:6" ht="15.75">
      <c r="B15" s="23"/>
      <c r="C15" s="251"/>
      <c r="D15" s="252"/>
      <c r="E15" s="253"/>
    </row>
    <row r="16" spans="1:6" ht="15.75">
      <c r="B16" s="254" t="s">
        <v>0</v>
      </c>
      <c r="C16" s="255"/>
      <c r="D16" s="255"/>
      <c r="E16" s="256"/>
    </row>
    <row r="17" spans="2:5" ht="18.75" customHeight="1">
      <c r="B17" s="24">
        <v>1</v>
      </c>
      <c r="C17" s="25" t="s">
        <v>1</v>
      </c>
      <c r="D17" s="245" t="s">
        <v>268</v>
      </c>
      <c r="E17" s="246"/>
    </row>
    <row r="18" spans="2:5" ht="15.75">
      <c r="B18" s="24">
        <v>2</v>
      </c>
      <c r="C18" s="26" t="s">
        <v>61</v>
      </c>
      <c r="D18" s="282"/>
      <c r="E18" s="283"/>
    </row>
    <row r="19" spans="2:5" ht="15.75">
      <c r="B19" s="24">
        <v>3</v>
      </c>
      <c r="C19" s="25" t="s">
        <v>2</v>
      </c>
      <c r="D19" s="243"/>
      <c r="E19" s="244"/>
    </row>
    <row r="20" spans="2:5" ht="15">
      <c r="B20" s="24">
        <v>4</v>
      </c>
      <c r="C20" s="25" t="s">
        <v>62</v>
      </c>
      <c r="D20" s="245" t="s">
        <v>268</v>
      </c>
      <c r="E20" s="246"/>
    </row>
    <row r="21" spans="2:5" ht="15">
      <c r="B21" s="24">
        <v>5</v>
      </c>
      <c r="C21" s="25" t="s">
        <v>256</v>
      </c>
      <c r="D21" s="245"/>
      <c r="E21" s="246"/>
    </row>
    <row r="22" spans="2:5" ht="15">
      <c r="B22" s="24">
        <v>6</v>
      </c>
      <c r="C22" s="25" t="s">
        <v>3</v>
      </c>
      <c r="D22" s="245"/>
      <c r="E22" s="246"/>
    </row>
    <row r="23" spans="2:5" ht="15.75">
      <c r="B23" s="216" t="s">
        <v>124</v>
      </c>
      <c r="C23" s="217"/>
      <c r="D23" s="217"/>
      <c r="E23" s="218"/>
    </row>
    <row r="24" spans="2:5" ht="12" customHeight="1">
      <c r="B24" s="27">
        <v>1</v>
      </c>
      <c r="C24" s="28" t="s">
        <v>4</v>
      </c>
      <c r="D24" s="29" t="s">
        <v>20</v>
      </c>
      <c r="E24" s="27" t="s">
        <v>5</v>
      </c>
    </row>
    <row r="25" spans="2:5" ht="15">
      <c r="B25" s="122" t="s">
        <v>6</v>
      </c>
      <c r="C25" s="123" t="s">
        <v>47</v>
      </c>
      <c r="D25" s="31">
        <v>1</v>
      </c>
      <c r="E25" s="78"/>
    </row>
    <row r="26" spans="2:5" ht="15">
      <c r="B26" s="24" t="s">
        <v>7</v>
      </c>
      <c r="C26" s="130" t="s">
        <v>8</v>
      </c>
      <c r="D26" s="31">
        <v>0.3</v>
      </c>
      <c r="E26" s="79">
        <f>ROUND((E25*D26),2)</f>
        <v>0</v>
      </c>
    </row>
    <row r="27" spans="2:5" ht="15">
      <c r="B27" s="24" t="s">
        <v>9</v>
      </c>
      <c r="C27" s="86" t="s">
        <v>63</v>
      </c>
      <c r="D27" s="93">
        <v>0</v>
      </c>
      <c r="E27" s="79">
        <f>ROUND((E25*D27),2)</f>
        <v>0</v>
      </c>
    </row>
    <row r="28" spans="2:5" ht="15">
      <c r="B28" s="24" t="s">
        <v>10</v>
      </c>
      <c r="C28" s="130" t="s">
        <v>64</v>
      </c>
      <c r="D28" s="31"/>
      <c r="E28" s="79">
        <v>0</v>
      </c>
    </row>
    <row r="29" spans="2:5" ht="15">
      <c r="B29" s="24" t="s">
        <v>11</v>
      </c>
      <c r="C29" s="130" t="s">
        <v>244</v>
      </c>
      <c r="D29" s="31"/>
      <c r="E29" s="79"/>
    </row>
    <row r="30" spans="2:5" ht="15">
      <c r="B30" s="24" t="s">
        <v>13</v>
      </c>
      <c r="C30" s="130" t="s">
        <v>81</v>
      </c>
      <c r="D30" s="31"/>
      <c r="E30" s="79">
        <v>0</v>
      </c>
    </row>
    <row r="31" spans="2:5" ht="15">
      <c r="B31" s="24" t="s">
        <v>14</v>
      </c>
      <c r="C31" s="130" t="s">
        <v>65</v>
      </c>
      <c r="D31" s="31"/>
      <c r="E31" s="79">
        <v>0</v>
      </c>
    </row>
    <row r="32" spans="2:5" ht="15">
      <c r="B32" s="24" t="s">
        <v>15</v>
      </c>
      <c r="C32" s="130" t="s">
        <v>243</v>
      </c>
      <c r="D32" s="31"/>
      <c r="E32" s="79">
        <f>(E29*4)/26</f>
        <v>0</v>
      </c>
    </row>
    <row r="33" spans="2:5" ht="15.75">
      <c r="B33" s="33"/>
      <c r="C33" s="34" t="s">
        <v>30</v>
      </c>
      <c r="D33" s="35">
        <f>SUM(D25:D32)</f>
        <v>1.3</v>
      </c>
      <c r="E33" s="82">
        <f>ROUND(SUM(E25:E32),2)</f>
        <v>0</v>
      </c>
    </row>
    <row r="34" spans="2:5" ht="15.75">
      <c r="B34" s="222" t="s">
        <v>66</v>
      </c>
      <c r="C34" s="223"/>
      <c r="D34" s="223"/>
      <c r="E34" s="224"/>
    </row>
    <row r="35" spans="2:5" ht="15.75">
      <c r="B35" s="27" t="s">
        <v>67</v>
      </c>
      <c r="C35" s="36" t="s">
        <v>68</v>
      </c>
      <c r="D35" s="37"/>
      <c r="E35" s="27" t="s">
        <v>5</v>
      </c>
    </row>
    <row r="36" spans="2:5" ht="15">
      <c r="B36" s="24" t="s">
        <v>6</v>
      </c>
      <c r="C36" s="26" t="s">
        <v>69</v>
      </c>
      <c r="D36" s="111">
        <v>8.3299999999999999E-2</v>
      </c>
      <c r="E36" s="81">
        <f>E33*D36</f>
        <v>0</v>
      </c>
    </row>
    <row r="37" spans="2:5" ht="15">
      <c r="B37" s="24" t="s">
        <v>7</v>
      </c>
      <c r="C37" s="39" t="s">
        <v>70</v>
      </c>
      <c r="D37" s="113">
        <v>0.1111</v>
      </c>
      <c r="E37" s="81">
        <f>E33*D37</f>
        <v>0</v>
      </c>
    </row>
    <row r="38" spans="2:5" ht="15.75">
      <c r="B38" s="105"/>
      <c r="C38" s="129" t="s">
        <v>232</v>
      </c>
      <c r="D38" s="112">
        <f>SUM(D36+D37)</f>
        <v>0.19440000000000002</v>
      </c>
      <c r="E38" s="106"/>
    </row>
    <row r="39" spans="2:5" ht="30">
      <c r="B39" s="105" t="s">
        <v>9</v>
      </c>
      <c r="C39" s="39" t="s">
        <v>233</v>
      </c>
      <c r="D39" s="113">
        <f>D51*D38</f>
        <v>7.1539200000000011E-2</v>
      </c>
      <c r="E39" s="106">
        <f>E36*D39</f>
        <v>0</v>
      </c>
    </row>
    <row r="40" spans="2:5" ht="15.75">
      <c r="B40" s="33"/>
      <c r="C40" s="36" t="s">
        <v>30</v>
      </c>
      <c r="D40" s="37"/>
      <c r="E40" s="77">
        <f>ROUND(SUM(E36:E39),2)</f>
        <v>0</v>
      </c>
    </row>
    <row r="41" spans="2:5" ht="15">
      <c r="B41" s="24"/>
      <c r="C41" s="39"/>
      <c r="D41" s="40"/>
      <c r="E41" s="32"/>
    </row>
    <row r="42" spans="2:5" ht="31.5">
      <c r="B42" s="27" t="s">
        <v>71</v>
      </c>
      <c r="C42" s="133" t="s">
        <v>72</v>
      </c>
      <c r="D42" s="29" t="s">
        <v>20</v>
      </c>
      <c r="E42" s="27" t="s">
        <v>5</v>
      </c>
    </row>
    <row r="43" spans="2:5" ht="15">
      <c r="B43" s="24" t="s">
        <v>6</v>
      </c>
      <c r="C43" s="130" t="s">
        <v>227</v>
      </c>
      <c r="D43" s="31">
        <v>0.2</v>
      </c>
      <c r="E43" s="45">
        <f>$E$33*D43</f>
        <v>0</v>
      </c>
    </row>
    <row r="44" spans="2:5" ht="15">
      <c r="B44" s="24" t="s">
        <v>7</v>
      </c>
      <c r="C44" s="130" t="s">
        <v>108</v>
      </c>
      <c r="D44" s="31">
        <f>'Encargos Sociais e Benefícios'!C12</f>
        <v>2.5000000000000001E-2</v>
      </c>
      <c r="E44" s="45">
        <f t="shared" ref="E44:E50" si="0">$E$33*D44</f>
        <v>0</v>
      </c>
    </row>
    <row r="45" spans="2:5" ht="15">
      <c r="B45" s="24" t="s">
        <v>9</v>
      </c>
      <c r="C45" s="130" t="s">
        <v>226</v>
      </c>
      <c r="D45" s="31">
        <v>0.03</v>
      </c>
      <c r="E45" s="45">
        <f t="shared" si="0"/>
        <v>0</v>
      </c>
    </row>
    <row r="46" spans="2:5" ht="15">
      <c r="B46" s="24" t="s">
        <v>10</v>
      </c>
      <c r="C46" s="130" t="s">
        <v>74</v>
      </c>
      <c r="D46" s="31">
        <f>'Encargos Sociais e Benefícios'!C14</f>
        <v>1.4999999999999999E-2</v>
      </c>
      <c r="E46" s="45">
        <f t="shared" si="0"/>
        <v>0</v>
      </c>
    </row>
    <row r="47" spans="2:5" ht="15">
      <c r="B47" s="24" t="s">
        <v>11</v>
      </c>
      <c r="C47" s="130" t="s">
        <v>75</v>
      </c>
      <c r="D47" s="31">
        <f>'Encargos Sociais e Benefícios'!C15</f>
        <v>0.01</v>
      </c>
      <c r="E47" s="45">
        <f t="shared" si="0"/>
        <v>0</v>
      </c>
    </row>
    <row r="48" spans="2:5" ht="15">
      <c r="B48" s="24" t="s">
        <v>13</v>
      </c>
      <c r="C48" s="130" t="s">
        <v>40</v>
      </c>
      <c r="D48" s="31">
        <f>'Encargos Sociais e Benefícios'!C16</f>
        <v>6.0000000000000001E-3</v>
      </c>
      <c r="E48" s="45">
        <f t="shared" si="0"/>
        <v>0</v>
      </c>
    </row>
    <row r="49" spans="2:5" ht="15">
      <c r="B49" s="24" t="s">
        <v>14</v>
      </c>
      <c r="C49" s="130" t="s">
        <v>39</v>
      </c>
      <c r="D49" s="31">
        <f>'Encargos Sociais e Benefícios'!C17</f>
        <v>2E-3</v>
      </c>
      <c r="E49" s="45">
        <f t="shared" si="0"/>
        <v>0</v>
      </c>
    </row>
    <row r="50" spans="2:5" ht="15">
      <c r="B50" s="24" t="s">
        <v>15</v>
      </c>
      <c r="C50" s="130" t="s">
        <v>76</v>
      </c>
      <c r="D50" s="31">
        <f>'Encargos Sociais e Benefícios'!C18</f>
        <v>0.08</v>
      </c>
      <c r="E50" s="45">
        <f t="shared" si="0"/>
        <v>0</v>
      </c>
    </row>
    <row r="51" spans="2:5" ht="15.75">
      <c r="B51" s="237" t="s">
        <v>46</v>
      </c>
      <c r="C51" s="238"/>
      <c r="D51" s="42">
        <f>SUM(D43:D50)</f>
        <v>0.36800000000000005</v>
      </c>
      <c r="E51" s="46">
        <f>ROUND(SUM(E43:E50),2)</f>
        <v>0</v>
      </c>
    </row>
    <row r="52" spans="2:5" ht="11.1" customHeight="1">
      <c r="B52" s="24"/>
      <c r="C52" s="130"/>
      <c r="D52" s="44"/>
      <c r="E52" s="32"/>
    </row>
    <row r="53" spans="2:5" ht="15.75">
      <c r="B53" s="27" t="s">
        <v>77</v>
      </c>
      <c r="C53" s="204" t="s">
        <v>78</v>
      </c>
      <c r="D53" s="205"/>
      <c r="E53" s="27" t="s">
        <v>5</v>
      </c>
    </row>
    <row r="54" spans="2:5" ht="15">
      <c r="B54" s="122" t="s">
        <v>6</v>
      </c>
      <c r="C54" s="284" t="s">
        <v>165</v>
      </c>
      <c r="D54" s="285"/>
      <c r="E54" s="79"/>
    </row>
    <row r="55" spans="2:5" ht="15">
      <c r="B55" s="122" t="s">
        <v>7</v>
      </c>
      <c r="C55" s="284" t="s">
        <v>163</v>
      </c>
      <c r="D55" s="285"/>
      <c r="E55" s="79"/>
    </row>
    <row r="56" spans="2:5" ht="15">
      <c r="B56" s="122" t="s">
        <v>9</v>
      </c>
      <c r="C56" s="286" t="s">
        <v>169</v>
      </c>
      <c r="D56" s="287"/>
      <c r="E56" s="79"/>
    </row>
    <row r="57" spans="2:5" ht="15">
      <c r="B57" s="122" t="s">
        <v>10</v>
      </c>
      <c r="C57" s="288" t="s">
        <v>240</v>
      </c>
      <c r="D57" s="289"/>
      <c r="E57" s="79"/>
    </row>
    <row r="58" spans="2:5" ht="15">
      <c r="B58" s="122" t="s">
        <v>11</v>
      </c>
      <c r="C58" s="286" t="s">
        <v>166</v>
      </c>
      <c r="D58" s="287"/>
      <c r="E58" s="79"/>
    </row>
    <row r="59" spans="2:5" ht="15">
      <c r="B59" s="24" t="s">
        <v>14</v>
      </c>
      <c r="C59" s="211"/>
      <c r="D59" s="212"/>
      <c r="E59" s="79"/>
    </row>
    <row r="60" spans="2:5" ht="15.75">
      <c r="B60" s="33"/>
      <c r="C60" s="36" t="s">
        <v>37</v>
      </c>
      <c r="D60" s="37"/>
      <c r="E60" s="77">
        <f>ROUND(SUM(E54:E59),2)</f>
        <v>0</v>
      </c>
    </row>
    <row r="61" spans="2:5" ht="15.75">
      <c r="B61" s="225"/>
      <c r="C61" s="226"/>
      <c r="D61" s="226"/>
      <c r="E61" s="227"/>
    </row>
    <row r="62" spans="2:5" ht="31.5" customHeight="1">
      <c r="B62" s="27">
        <v>2</v>
      </c>
      <c r="C62" s="204" t="s">
        <v>79</v>
      </c>
      <c r="D62" s="205"/>
      <c r="E62" s="27" t="s">
        <v>5</v>
      </c>
    </row>
    <row r="63" spans="2:5" ht="15">
      <c r="B63" s="24" t="s">
        <v>67</v>
      </c>
      <c r="C63" s="26" t="s">
        <v>68</v>
      </c>
      <c r="D63" s="38"/>
      <c r="E63" s="32">
        <f>E40</f>
        <v>0</v>
      </c>
    </row>
    <row r="64" spans="2:5" ht="15">
      <c r="B64" s="24" t="s">
        <v>71</v>
      </c>
      <c r="C64" s="39" t="s">
        <v>80</v>
      </c>
      <c r="D64" s="40"/>
      <c r="E64" s="32">
        <f>E51</f>
        <v>0</v>
      </c>
    </row>
    <row r="65" spans="2:5" ht="15">
      <c r="B65" s="24" t="s">
        <v>77</v>
      </c>
      <c r="C65" s="39" t="s">
        <v>78</v>
      </c>
      <c r="D65" s="40"/>
      <c r="E65" s="32">
        <f>E60</f>
        <v>0</v>
      </c>
    </row>
    <row r="66" spans="2:5" ht="15.75">
      <c r="B66" s="33"/>
      <c r="C66" s="36" t="s">
        <v>37</v>
      </c>
      <c r="D66" s="37"/>
      <c r="E66" s="77">
        <f>SUM(E63:E65)</f>
        <v>0</v>
      </c>
    </row>
    <row r="67" spans="2:5" ht="15">
      <c r="B67" s="230"/>
      <c r="C67" s="231"/>
      <c r="D67" s="231"/>
      <c r="E67" s="232"/>
    </row>
    <row r="68" spans="2:5" ht="15.75">
      <c r="B68" s="222" t="s">
        <v>86</v>
      </c>
      <c r="C68" s="223"/>
      <c r="D68" s="223"/>
      <c r="E68" s="224"/>
    </row>
    <row r="69" spans="2:5" ht="15.75">
      <c r="B69" s="27">
        <v>3</v>
      </c>
      <c r="C69" s="204" t="s">
        <v>44</v>
      </c>
      <c r="D69" s="205"/>
      <c r="E69" s="27" t="s">
        <v>5</v>
      </c>
    </row>
    <row r="70" spans="2:5" ht="15">
      <c r="B70" s="24" t="s">
        <v>6</v>
      </c>
      <c r="C70" s="26" t="s">
        <v>22</v>
      </c>
      <c r="D70" s="114">
        <v>4.1999999999999997E-3</v>
      </c>
      <c r="E70" s="45">
        <f>D70*E33</f>
        <v>0</v>
      </c>
    </row>
    <row r="71" spans="2:5" ht="15">
      <c r="B71" s="24" t="s">
        <v>7</v>
      </c>
      <c r="C71" s="26" t="s">
        <v>82</v>
      </c>
      <c r="D71" s="114">
        <v>3.3E-4</v>
      </c>
      <c r="E71" s="45">
        <f>D71*E33</f>
        <v>0</v>
      </c>
    </row>
    <row r="72" spans="2:5" ht="15">
      <c r="B72" s="24" t="s">
        <v>9</v>
      </c>
      <c r="C72" s="26" t="s">
        <v>83</v>
      </c>
      <c r="D72" s="114">
        <v>7.6999999999999996E-4</v>
      </c>
      <c r="E72" s="45">
        <f>D72*E33</f>
        <v>0</v>
      </c>
    </row>
    <row r="73" spans="2:5" ht="15">
      <c r="B73" s="24" t="s">
        <v>10</v>
      </c>
      <c r="C73" s="26" t="s">
        <v>23</v>
      </c>
      <c r="D73" s="114">
        <v>1.9400000000000001E-2</v>
      </c>
      <c r="E73" s="45">
        <f>D73*E33</f>
        <v>0</v>
      </c>
    </row>
    <row r="74" spans="2:5" ht="15">
      <c r="B74" s="24" t="s">
        <v>11</v>
      </c>
      <c r="C74" s="26" t="s">
        <v>84</v>
      </c>
      <c r="D74" s="114">
        <v>7.1000000000000004E-3</v>
      </c>
      <c r="E74" s="45">
        <f>E73*D74</f>
        <v>0</v>
      </c>
    </row>
    <row r="75" spans="2:5" ht="15">
      <c r="B75" s="24" t="s">
        <v>13</v>
      </c>
      <c r="C75" s="26" t="s">
        <v>260</v>
      </c>
      <c r="D75" s="114">
        <v>0.04</v>
      </c>
      <c r="E75" s="45">
        <f>D75*E33</f>
        <v>0</v>
      </c>
    </row>
    <row r="76" spans="2:5" ht="15.75">
      <c r="B76" s="204" t="s">
        <v>46</v>
      </c>
      <c r="C76" s="206"/>
      <c r="D76" s="205"/>
      <c r="E76" s="46">
        <f>ROUND(SUM(E70:E75),2)</f>
        <v>0</v>
      </c>
    </row>
    <row r="77" spans="2:5" ht="15.75">
      <c r="B77" s="225"/>
      <c r="C77" s="226"/>
      <c r="D77" s="226"/>
      <c r="E77" s="227"/>
    </row>
    <row r="78" spans="2:5" ht="15.75">
      <c r="B78" s="222" t="s">
        <v>87</v>
      </c>
      <c r="C78" s="223"/>
      <c r="D78" s="223"/>
      <c r="E78" s="224"/>
    </row>
    <row r="79" spans="2:5" ht="15.75">
      <c r="B79" s="27" t="s">
        <v>19</v>
      </c>
      <c r="C79" s="204" t="s">
        <v>89</v>
      </c>
      <c r="D79" s="205"/>
      <c r="E79" s="27" t="s">
        <v>5</v>
      </c>
    </row>
    <row r="80" spans="2:5" ht="15">
      <c r="B80" s="24" t="s">
        <v>6</v>
      </c>
      <c r="C80" s="26" t="s">
        <v>88</v>
      </c>
      <c r="D80" s="110">
        <v>9.1999999999999998E-3</v>
      </c>
      <c r="E80" s="84">
        <f t="shared" ref="E80:E85" si="1">D80*$E$33</f>
        <v>0</v>
      </c>
    </row>
    <row r="81" spans="2:5" ht="15">
      <c r="B81" s="24" t="s">
        <v>7</v>
      </c>
      <c r="C81" s="26" t="s">
        <v>89</v>
      </c>
      <c r="D81" s="110">
        <v>1.66E-2</v>
      </c>
      <c r="E81" s="84">
        <f t="shared" si="1"/>
        <v>0</v>
      </c>
    </row>
    <row r="82" spans="2:5" ht="15">
      <c r="B82" s="24" t="s">
        <v>9</v>
      </c>
      <c r="C82" s="26" t="s">
        <v>90</v>
      </c>
      <c r="D82" s="110">
        <v>2.0000000000000001E-4</v>
      </c>
      <c r="E82" s="84">
        <f t="shared" si="1"/>
        <v>0</v>
      </c>
    </row>
    <row r="83" spans="2:5" ht="15">
      <c r="B83" s="24" t="s">
        <v>10</v>
      </c>
      <c r="C83" s="26" t="s">
        <v>234</v>
      </c>
      <c r="D83" s="110">
        <v>2.9999999999999997E-4</v>
      </c>
      <c r="E83" s="84">
        <f t="shared" si="1"/>
        <v>0</v>
      </c>
    </row>
    <row r="84" spans="2:5" ht="15">
      <c r="B84" s="24" t="s">
        <v>11</v>
      </c>
      <c r="C84" s="26" t="s">
        <v>235</v>
      </c>
      <c r="D84" s="110">
        <v>0</v>
      </c>
      <c r="E84" s="84">
        <f t="shared" si="1"/>
        <v>0</v>
      </c>
    </row>
    <row r="85" spans="2:5" ht="15">
      <c r="B85" s="24" t="s">
        <v>13</v>
      </c>
      <c r="C85" s="26" t="s">
        <v>16</v>
      </c>
      <c r="D85" s="110">
        <v>0</v>
      </c>
      <c r="E85" s="84">
        <f t="shared" si="1"/>
        <v>0</v>
      </c>
    </row>
    <row r="86" spans="2:5" ht="15.75">
      <c r="B86" s="24"/>
      <c r="C86" s="115" t="s">
        <v>236</v>
      </c>
      <c r="D86" s="116">
        <f>SUM(D80:D85)</f>
        <v>2.63E-2</v>
      </c>
      <c r="E86" s="117">
        <f>SUM(E80:E85)</f>
        <v>0</v>
      </c>
    </row>
    <row r="87" spans="2:5" ht="15">
      <c r="B87" s="24" t="s">
        <v>14</v>
      </c>
      <c r="C87" s="26" t="s">
        <v>237</v>
      </c>
      <c r="D87" s="110">
        <f>D86*D51</f>
        <v>9.6784000000000019E-3</v>
      </c>
      <c r="E87" s="84">
        <f>E86*D87</f>
        <v>0</v>
      </c>
    </row>
    <row r="88" spans="2:5" ht="15.75">
      <c r="B88" s="290" t="s">
        <v>46</v>
      </c>
      <c r="C88" s="290"/>
      <c r="D88" s="290"/>
      <c r="E88" s="46">
        <f>ROUND(SUM(E80:E87),2)</f>
        <v>0</v>
      </c>
    </row>
    <row r="89" spans="2:5" ht="15.75">
      <c r="B89" s="108"/>
      <c r="C89" s="108"/>
      <c r="D89" s="108"/>
      <c r="E89" s="109"/>
    </row>
    <row r="90" spans="2:5" ht="15.75">
      <c r="B90" s="108"/>
      <c r="C90" s="107"/>
      <c r="D90" s="107"/>
      <c r="E90" s="109"/>
    </row>
    <row r="91" spans="2:5" ht="15.75">
      <c r="B91" s="27" t="s">
        <v>21</v>
      </c>
      <c r="C91" s="204" t="s">
        <v>92</v>
      </c>
      <c r="D91" s="205"/>
      <c r="E91" s="27" t="s">
        <v>5</v>
      </c>
    </row>
    <row r="92" spans="2:5" ht="15">
      <c r="B92" s="24" t="s">
        <v>6</v>
      </c>
      <c r="C92" s="26" t="s">
        <v>93</v>
      </c>
      <c r="D92" s="38"/>
      <c r="E92" s="32">
        <f>ROUND(('Encargos Sociais e Benefícios'!C38*'Porteiro 5x2'!E30),2)</f>
        <v>0</v>
      </c>
    </row>
    <row r="93" spans="2:5" ht="15.75">
      <c r="B93" s="225"/>
      <c r="C93" s="226"/>
      <c r="D93" s="226"/>
      <c r="E93" s="227"/>
    </row>
    <row r="94" spans="2:5" ht="34.9" customHeight="1">
      <c r="B94" s="27">
        <v>4</v>
      </c>
      <c r="C94" s="204" t="s">
        <v>94</v>
      </c>
      <c r="D94" s="205"/>
      <c r="E94" s="27" t="s">
        <v>5</v>
      </c>
    </row>
    <row r="95" spans="2:5" ht="15">
      <c r="B95" s="24" t="s">
        <v>19</v>
      </c>
      <c r="C95" s="26" t="s">
        <v>95</v>
      </c>
      <c r="D95" s="38"/>
      <c r="E95" s="32">
        <f>E88</f>
        <v>0</v>
      </c>
    </row>
    <row r="96" spans="2:5" ht="15">
      <c r="B96" s="24" t="s">
        <v>21</v>
      </c>
      <c r="C96" s="39" t="s">
        <v>92</v>
      </c>
      <c r="D96" s="40"/>
      <c r="E96" s="32">
        <f>E92</f>
        <v>0</v>
      </c>
    </row>
    <row r="97" spans="2:5" ht="15.75">
      <c r="B97" s="36"/>
      <c r="C97" s="206" t="s">
        <v>96</v>
      </c>
      <c r="D97" s="205"/>
      <c r="E97" s="46">
        <f>ROUND(SUM(E91:E96),2)</f>
        <v>0</v>
      </c>
    </row>
    <row r="98" spans="2:5" ht="15.75">
      <c r="B98" s="222" t="s">
        <v>97</v>
      </c>
      <c r="C98" s="223"/>
      <c r="D98" s="223"/>
      <c r="E98" s="224"/>
    </row>
    <row r="99" spans="2:5" ht="15.75">
      <c r="B99" s="27">
        <v>5</v>
      </c>
      <c r="C99" s="204" t="s">
        <v>17</v>
      </c>
      <c r="D99" s="205"/>
      <c r="E99" s="27" t="s">
        <v>5</v>
      </c>
    </row>
    <row r="100" spans="2:5" ht="15.75">
      <c r="B100" s="291" t="s">
        <v>239</v>
      </c>
      <c r="C100" s="292"/>
      <c r="D100" s="292"/>
      <c r="E100" s="293"/>
    </row>
    <row r="101" spans="2:5" ht="15">
      <c r="B101" s="122" t="s">
        <v>6</v>
      </c>
      <c r="C101" s="284" t="s">
        <v>18</v>
      </c>
      <c r="D101" s="285"/>
      <c r="E101" s="121"/>
    </row>
    <row r="102" spans="2:5" ht="15">
      <c r="B102" s="122" t="s">
        <v>7</v>
      </c>
      <c r="C102" s="131" t="s">
        <v>261</v>
      </c>
      <c r="D102" s="132"/>
      <c r="E102" s="121"/>
    </row>
    <row r="103" spans="2:5" ht="15">
      <c r="B103" s="122" t="s">
        <v>9</v>
      </c>
      <c r="C103" s="131" t="s">
        <v>262</v>
      </c>
      <c r="D103" s="132"/>
      <c r="E103" s="121"/>
    </row>
    <row r="104" spans="2:5" ht="15">
      <c r="B104" s="122" t="s">
        <v>10</v>
      </c>
      <c r="C104" s="131" t="s">
        <v>263</v>
      </c>
      <c r="D104" s="132"/>
      <c r="E104" s="121"/>
    </row>
    <row r="105" spans="2:5" ht="15">
      <c r="B105" s="122" t="s">
        <v>7</v>
      </c>
      <c r="C105" s="284" t="s">
        <v>16</v>
      </c>
      <c r="D105" s="285"/>
      <c r="E105" s="121"/>
    </row>
    <row r="106" spans="2:5" ht="15.75">
      <c r="B106" s="204" t="s">
        <v>46</v>
      </c>
      <c r="C106" s="206"/>
      <c r="D106" s="205"/>
      <c r="E106" s="46">
        <f>E101+E105</f>
        <v>0</v>
      </c>
    </row>
    <row r="107" spans="2:5" ht="15">
      <c r="B107" s="219"/>
      <c r="C107" s="220"/>
      <c r="D107" s="220"/>
      <c r="E107" s="221"/>
    </row>
    <row r="108" spans="2:5" ht="29.25" customHeight="1">
      <c r="B108" s="216" t="s">
        <v>238</v>
      </c>
      <c r="C108" s="217"/>
      <c r="D108" s="217"/>
      <c r="E108" s="218"/>
    </row>
    <row r="109" spans="2:5" ht="15.75">
      <c r="B109" s="27">
        <v>6</v>
      </c>
      <c r="C109" s="133" t="s">
        <v>25</v>
      </c>
      <c r="D109" s="29" t="s">
        <v>20</v>
      </c>
      <c r="E109" s="27" t="s">
        <v>5</v>
      </c>
    </row>
    <row r="110" spans="2:5" ht="15">
      <c r="B110" s="122" t="s">
        <v>6</v>
      </c>
      <c r="C110" s="123" t="s">
        <v>26</v>
      </c>
      <c r="D110" s="49"/>
      <c r="E110" s="48">
        <f>ROUND((E128)*(D110),2)</f>
        <v>0</v>
      </c>
    </row>
    <row r="111" spans="2:5" ht="15">
      <c r="B111" s="122" t="s">
        <v>7</v>
      </c>
      <c r="C111" s="123" t="s">
        <v>28</v>
      </c>
      <c r="D111" s="49"/>
      <c r="E111" s="48">
        <f>ROUND((E110+E128)*(D111),2)</f>
        <v>0</v>
      </c>
    </row>
    <row r="112" spans="2:5" ht="15">
      <c r="B112" s="24" t="s">
        <v>9</v>
      </c>
      <c r="C112" s="130" t="s">
        <v>27</v>
      </c>
      <c r="D112" s="49"/>
      <c r="E112" s="48"/>
    </row>
    <row r="113" spans="2:5" ht="15.75">
      <c r="B113" s="25"/>
      <c r="C113" s="133" t="s">
        <v>102</v>
      </c>
      <c r="D113" s="49"/>
      <c r="E113" s="50"/>
    </row>
    <row r="114" spans="2:5" ht="15">
      <c r="B114" s="25"/>
      <c r="C114" s="130" t="s">
        <v>103</v>
      </c>
      <c r="D114" s="49"/>
      <c r="E114" s="48">
        <f>ROUND((E130*D114),2)</f>
        <v>0</v>
      </c>
    </row>
    <row r="115" spans="2:5" ht="15">
      <c r="B115" s="25"/>
      <c r="C115" s="130" t="s">
        <v>104</v>
      </c>
      <c r="D115" s="49"/>
      <c r="E115" s="48">
        <f>ROUND((E130*D115),2)</f>
        <v>0</v>
      </c>
    </row>
    <row r="116" spans="2:5" ht="15.75">
      <c r="B116" s="25"/>
      <c r="C116" s="133" t="s">
        <v>123</v>
      </c>
      <c r="D116" s="49"/>
      <c r="E116" s="48"/>
    </row>
    <row r="117" spans="2:5" ht="15">
      <c r="B117" s="25"/>
      <c r="C117" s="130" t="s">
        <v>121</v>
      </c>
      <c r="D117" s="49"/>
      <c r="E117" s="48">
        <f>ROUND((E130*D117),2)</f>
        <v>0</v>
      </c>
    </row>
    <row r="118" spans="2:5" ht="15.75">
      <c r="B118" s="25"/>
      <c r="C118" s="133" t="s">
        <v>122</v>
      </c>
      <c r="D118" s="49"/>
      <c r="E118" s="50"/>
    </row>
    <row r="119" spans="2:5" ht="15.75">
      <c r="B119" s="204" t="s">
        <v>46</v>
      </c>
      <c r="C119" s="205"/>
      <c r="D119" s="51">
        <f>D112+D111+D110</f>
        <v>0</v>
      </c>
      <c r="E119" s="85">
        <f>ROUND(SUM(E110:E118),2)</f>
        <v>0</v>
      </c>
    </row>
    <row r="120" spans="2:5" ht="15">
      <c r="B120" s="219"/>
      <c r="C120" s="220"/>
      <c r="D120" s="220"/>
      <c r="E120" s="221"/>
    </row>
    <row r="121" spans="2:5" ht="15.75">
      <c r="B121" s="222" t="s">
        <v>99</v>
      </c>
      <c r="C121" s="223"/>
      <c r="D121" s="223"/>
      <c r="E121" s="224"/>
    </row>
    <row r="122" spans="2:5" ht="15.75">
      <c r="B122" s="52"/>
      <c r="C122" s="204" t="s">
        <v>242</v>
      </c>
      <c r="D122" s="205"/>
      <c r="E122" s="27" t="s">
        <v>5</v>
      </c>
    </row>
    <row r="123" spans="2:5" ht="15">
      <c r="B123" s="24" t="s">
        <v>6</v>
      </c>
      <c r="C123" s="210" t="s">
        <v>118</v>
      </c>
      <c r="D123" s="210"/>
      <c r="E123" s="32">
        <f>E33</f>
        <v>0</v>
      </c>
    </row>
    <row r="124" spans="2:5" ht="15">
      <c r="B124" s="24" t="s">
        <v>7</v>
      </c>
      <c r="C124" s="210" t="s">
        <v>119</v>
      </c>
      <c r="D124" s="210"/>
      <c r="E124" s="32">
        <f>E66</f>
        <v>0</v>
      </c>
    </row>
    <row r="125" spans="2:5" ht="15">
      <c r="B125" s="24" t="s">
        <v>9</v>
      </c>
      <c r="C125" s="210" t="s">
        <v>120</v>
      </c>
      <c r="D125" s="210"/>
      <c r="E125" s="32">
        <f>E76</f>
        <v>0</v>
      </c>
    </row>
    <row r="126" spans="2:5" ht="15">
      <c r="B126" s="24" t="s">
        <v>10</v>
      </c>
      <c r="C126" s="211" t="s">
        <v>100</v>
      </c>
      <c r="D126" s="212"/>
      <c r="E126" s="32">
        <f>E97</f>
        <v>0</v>
      </c>
    </row>
    <row r="127" spans="2:5" ht="15">
      <c r="B127" s="24" t="s">
        <v>11</v>
      </c>
      <c r="C127" s="210" t="s">
        <v>117</v>
      </c>
      <c r="D127" s="210"/>
      <c r="E127" s="32">
        <f>E106</f>
        <v>0</v>
      </c>
    </row>
    <row r="128" spans="2:5" ht="15.75">
      <c r="B128" s="213" t="s">
        <v>29</v>
      </c>
      <c r="C128" s="214"/>
      <c r="D128" s="215"/>
      <c r="E128" s="43">
        <f>ROUND(SUM(E123:E127),2)</f>
        <v>0</v>
      </c>
    </row>
    <row r="129" spans="2:5" ht="15">
      <c r="B129" s="24" t="s">
        <v>13</v>
      </c>
      <c r="C129" s="211" t="s">
        <v>101</v>
      </c>
      <c r="D129" s="212"/>
      <c r="E129" s="53">
        <f>E119</f>
        <v>0</v>
      </c>
    </row>
    <row r="130" spans="2:5" ht="15.75">
      <c r="B130" s="204" t="s">
        <v>269</v>
      </c>
      <c r="C130" s="206"/>
      <c r="D130" s="205"/>
      <c r="E130" s="54">
        <f>ROUND((E110+E111+E128)/(1-SUM(D114+D115+D117)),2)</f>
        <v>0</v>
      </c>
    </row>
    <row r="131" spans="2:5" ht="15">
      <c r="B131" s="119"/>
      <c r="C131" s="119"/>
      <c r="D131" s="119"/>
      <c r="E131" s="119"/>
    </row>
    <row r="132" spans="2:5" ht="15.75">
      <c r="B132" s="294" t="s">
        <v>241</v>
      </c>
      <c r="C132" s="295"/>
      <c r="D132" s="296"/>
      <c r="E132" s="120">
        <f>E130</f>
        <v>0</v>
      </c>
    </row>
  </sheetData>
  <mergeCells count="67">
    <mergeCell ref="B132:D132"/>
    <mergeCell ref="C125:D125"/>
    <mergeCell ref="C126:D126"/>
    <mergeCell ref="C127:D127"/>
    <mergeCell ref="B128:D128"/>
    <mergeCell ref="C129:D129"/>
    <mergeCell ref="B130:D130"/>
    <mergeCell ref="C124:D124"/>
    <mergeCell ref="B100:E100"/>
    <mergeCell ref="C101:D101"/>
    <mergeCell ref="C105:D105"/>
    <mergeCell ref="B106:D106"/>
    <mergeCell ref="B107:E107"/>
    <mergeCell ref="B108:E108"/>
    <mergeCell ref="B119:C119"/>
    <mergeCell ref="B120:E120"/>
    <mergeCell ref="B121:E121"/>
    <mergeCell ref="C122:D122"/>
    <mergeCell ref="C123:D123"/>
    <mergeCell ref="C99:D99"/>
    <mergeCell ref="C69:D69"/>
    <mergeCell ref="B76:D76"/>
    <mergeCell ref="B77:E77"/>
    <mergeCell ref="B78:E78"/>
    <mergeCell ref="C79:D79"/>
    <mergeCell ref="B88:D88"/>
    <mergeCell ref="C91:D91"/>
    <mergeCell ref="B93:E93"/>
    <mergeCell ref="C94:D94"/>
    <mergeCell ref="C97:D97"/>
    <mergeCell ref="B98:E98"/>
    <mergeCell ref="B68:E68"/>
    <mergeCell ref="B51:C51"/>
    <mergeCell ref="C53:D53"/>
    <mergeCell ref="C54:D54"/>
    <mergeCell ref="C55:D55"/>
    <mergeCell ref="C56:D56"/>
    <mergeCell ref="C57:D57"/>
    <mergeCell ref="C58:D58"/>
    <mergeCell ref="C59:D59"/>
    <mergeCell ref="B61:E61"/>
    <mergeCell ref="C62:D62"/>
    <mergeCell ref="B67:E67"/>
    <mergeCell ref="B34:E34"/>
    <mergeCell ref="C13:E13"/>
    <mergeCell ref="D14:E14"/>
    <mergeCell ref="C15:E15"/>
    <mergeCell ref="B16:E16"/>
    <mergeCell ref="D17:E17"/>
    <mergeCell ref="D18:E18"/>
    <mergeCell ref="D19:E19"/>
    <mergeCell ref="D20:E20"/>
    <mergeCell ref="D21:E21"/>
    <mergeCell ref="D22:E22"/>
    <mergeCell ref="B23:E23"/>
    <mergeCell ref="D12:E12"/>
    <mergeCell ref="B1:E1"/>
    <mergeCell ref="B2:E2"/>
    <mergeCell ref="B3:E3"/>
    <mergeCell ref="B4:E4"/>
    <mergeCell ref="B5:E5"/>
    <mergeCell ref="B6:E6"/>
    <mergeCell ref="D7:E7"/>
    <mergeCell ref="D8:E8"/>
    <mergeCell ref="D9:E9"/>
    <mergeCell ref="D10:E10"/>
    <mergeCell ref="B11:E11"/>
  </mergeCells>
  <pageMargins left="0.51181102362204722" right="0.51181102362204722" top="0.78740157480314965" bottom="0.78740157480314965" header="0.31496062992125984" footer="0.31496062992125984"/>
  <pageSetup paperSize="9" scale="70" orientation="portrait" r:id="rId1"/>
</worksheet>
</file>

<file path=xl/worksheets/sheet11.xml><?xml version="1.0" encoding="utf-8"?>
<worksheet xmlns="http://schemas.openxmlformats.org/spreadsheetml/2006/main" xmlns:r="http://schemas.openxmlformats.org/officeDocument/2006/relationships">
  <dimension ref="A1:F132"/>
  <sheetViews>
    <sheetView view="pageBreakPreview" zoomScale="90" zoomScaleNormal="100" zoomScaleSheetLayoutView="90" workbookViewId="0">
      <selection activeCell="D7" sqref="D7:E7"/>
    </sheetView>
  </sheetViews>
  <sheetFormatPr defaultRowHeight="14.25"/>
  <cols>
    <col min="1" max="1" width="1.7109375" style="1" customWidth="1"/>
    <col min="2" max="2" width="5.85546875" style="1" customWidth="1"/>
    <col min="3" max="3" width="89.85546875" style="1" bestFit="1" customWidth="1"/>
    <col min="4" max="4" width="10.5703125" style="1" bestFit="1" customWidth="1"/>
    <col min="5" max="5" width="20" style="1" customWidth="1"/>
    <col min="6" max="16384" width="9.140625" style="1"/>
  </cols>
  <sheetData>
    <row r="1" spans="1:6" ht="73.5" customHeight="1">
      <c r="B1" s="272" t="s">
        <v>258</v>
      </c>
      <c r="C1" s="273"/>
      <c r="D1" s="273"/>
      <c r="E1" s="273"/>
    </row>
    <row r="2" spans="1:6" ht="35.25" customHeight="1">
      <c r="A2" s="126"/>
      <c r="B2" s="274" t="s">
        <v>259</v>
      </c>
      <c r="C2" s="274"/>
      <c r="D2" s="274"/>
      <c r="E2" s="274"/>
      <c r="F2" s="126"/>
    </row>
    <row r="3" spans="1:6" ht="15.75">
      <c r="B3" s="275" t="s">
        <v>264</v>
      </c>
      <c r="C3" s="275"/>
      <c r="D3" s="275"/>
      <c r="E3" s="275"/>
    </row>
    <row r="4" spans="1:6" ht="15.75">
      <c r="B4" s="266" t="s">
        <v>265</v>
      </c>
      <c r="C4" s="267"/>
      <c r="D4" s="267"/>
      <c r="E4" s="268"/>
    </row>
    <row r="5" spans="1:6" ht="15.75">
      <c r="B5" s="266" t="s">
        <v>266</v>
      </c>
      <c r="C5" s="267"/>
      <c r="D5" s="267"/>
      <c r="E5" s="268"/>
    </row>
    <row r="6" spans="1:6" ht="15.75">
      <c r="B6" s="266" t="s">
        <v>257</v>
      </c>
      <c r="C6" s="267"/>
      <c r="D6" s="267"/>
      <c r="E6" s="268"/>
    </row>
    <row r="7" spans="1:6" ht="15">
      <c r="B7" s="21" t="s">
        <v>6</v>
      </c>
      <c r="C7" s="22" t="s">
        <v>34</v>
      </c>
      <c r="D7" s="257" t="s">
        <v>275</v>
      </c>
      <c r="E7" s="258"/>
    </row>
    <row r="8" spans="1:6" ht="15">
      <c r="B8" s="21" t="s">
        <v>7</v>
      </c>
      <c r="C8" s="22" t="s">
        <v>35</v>
      </c>
      <c r="D8" s="247" t="s">
        <v>254</v>
      </c>
      <c r="E8" s="248"/>
    </row>
    <row r="9" spans="1:6" ht="15">
      <c r="B9" s="21" t="s">
        <v>9</v>
      </c>
      <c r="C9" s="22" t="s">
        <v>36</v>
      </c>
      <c r="D9" s="276"/>
      <c r="E9" s="277"/>
    </row>
    <row r="10" spans="1:6" ht="15">
      <c r="B10" s="21" t="s">
        <v>10</v>
      </c>
      <c r="C10" s="22" t="s">
        <v>194</v>
      </c>
      <c r="D10" s="247" t="s">
        <v>255</v>
      </c>
      <c r="E10" s="248"/>
    </row>
    <row r="11" spans="1:6" ht="15.75">
      <c r="B11" s="228" t="s">
        <v>48</v>
      </c>
      <c r="C11" s="259"/>
      <c r="D11" s="259"/>
      <c r="E11" s="229"/>
    </row>
    <row r="12" spans="1:6" ht="15">
      <c r="B12" s="21"/>
      <c r="C12" s="22" t="s">
        <v>41</v>
      </c>
      <c r="D12" s="247" t="s">
        <v>267</v>
      </c>
      <c r="E12" s="248"/>
    </row>
    <row r="13" spans="1:6" ht="71.25" customHeight="1">
      <c r="B13" s="21"/>
      <c r="C13" s="278" t="s">
        <v>274</v>
      </c>
      <c r="D13" s="279"/>
      <c r="E13" s="212"/>
    </row>
    <row r="14" spans="1:6" ht="15">
      <c r="B14" s="21"/>
      <c r="C14" s="89" t="s">
        <v>271</v>
      </c>
      <c r="D14" s="280"/>
      <c r="E14" s="281"/>
    </row>
    <row r="15" spans="1:6" ht="15.75">
      <c r="B15" s="23"/>
      <c r="C15" s="251"/>
      <c r="D15" s="252"/>
      <c r="E15" s="253"/>
    </row>
    <row r="16" spans="1:6" ht="15.75">
      <c r="B16" s="254" t="s">
        <v>0</v>
      </c>
      <c r="C16" s="255"/>
      <c r="D16" s="255"/>
      <c r="E16" s="256"/>
    </row>
    <row r="17" spans="2:5" ht="18.75" customHeight="1">
      <c r="B17" s="24">
        <v>1</v>
      </c>
      <c r="C17" s="25" t="s">
        <v>1</v>
      </c>
      <c r="D17" s="245" t="s">
        <v>268</v>
      </c>
      <c r="E17" s="246"/>
    </row>
    <row r="18" spans="2:5" ht="15.75">
      <c r="B18" s="24">
        <v>2</v>
      </c>
      <c r="C18" s="26" t="s">
        <v>61</v>
      </c>
      <c r="D18" s="282"/>
      <c r="E18" s="283"/>
    </row>
    <row r="19" spans="2:5" ht="15.75">
      <c r="B19" s="24">
        <v>3</v>
      </c>
      <c r="C19" s="25" t="s">
        <v>2</v>
      </c>
      <c r="D19" s="243"/>
      <c r="E19" s="244"/>
    </row>
    <row r="20" spans="2:5" ht="15">
      <c r="B20" s="24">
        <v>4</v>
      </c>
      <c r="C20" s="25" t="s">
        <v>62</v>
      </c>
      <c r="D20" s="245" t="s">
        <v>268</v>
      </c>
      <c r="E20" s="246"/>
    </row>
    <row r="21" spans="2:5" ht="15">
      <c r="B21" s="24">
        <v>5</v>
      </c>
      <c r="C21" s="25" t="s">
        <v>256</v>
      </c>
      <c r="D21" s="245"/>
      <c r="E21" s="246"/>
    </row>
    <row r="22" spans="2:5" ht="15">
      <c r="B22" s="24">
        <v>6</v>
      </c>
      <c r="C22" s="25" t="s">
        <v>3</v>
      </c>
      <c r="D22" s="245"/>
      <c r="E22" s="246"/>
    </row>
    <row r="23" spans="2:5" ht="15.75">
      <c r="B23" s="216" t="s">
        <v>124</v>
      </c>
      <c r="C23" s="217"/>
      <c r="D23" s="217"/>
      <c r="E23" s="218"/>
    </row>
    <row r="24" spans="2:5" ht="12" customHeight="1">
      <c r="B24" s="27">
        <v>1</v>
      </c>
      <c r="C24" s="28" t="s">
        <v>4</v>
      </c>
      <c r="D24" s="29" t="s">
        <v>20</v>
      </c>
      <c r="E24" s="27" t="s">
        <v>5</v>
      </c>
    </row>
    <row r="25" spans="2:5" ht="15">
      <c r="B25" s="122" t="s">
        <v>6</v>
      </c>
      <c r="C25" s="123" t="s">
        <v>47</v>
      </c>
      <c r="D25" s="31">
        <v>1</v>
      </c>
      <c r="E25" s="78"/>
    </row>
    <row r="26" spans="2:5" ht="15">
      <c r="B26" s="24" t="s">
        <v>7</v>
      </c>
      <c r="C26" s="130" t="s">
        <v>8</v>
      </c>
      <c r="D26" s="31">
        <v>0.3</v>
      </c>
      <c r="E26" s="79">
        <f>ROUND((E25*D26),2)</f>
        <v>0</v>
      </c>
    </row>
    <row r="27" spans="2:5" ht="15">
      <c r="B27" s="24" t="s">
        <v>9</v>
      </c>
      <c r="C27" s="86" t="s">
        <v>63</v>
      </c>
      <c r="D27" s="93">
        <v>0</v>
      </c>
      <c r="E27" s="79">
        <f>ROUND((E25*D27),2)</f>
        <v>0</v>
      </c>
    </row>
    <row r="28" spans="2:5" ht="15">
      <c r="B28" s="24" t="s">
        <v>10</v>
      </c>
      <c r="C28" s="130" t="s">
        <v>64</v>
      </c>
      <c r="D28" s="31"/>
      <c r="E28" s="79">
        <v>0</v>
      </c>
    </row>
    <row r="29" spans="2:5" ht="15">
      <c r="B29" s="24" t="s">
        <v>11</v>
      </c>
      <c r="C29" s="130" t="s">
        <v>244</v>
      </c>
      <c r="D29" s="31"/>
      <c r="E29" s="79"/>
    </row>
    <row r="30" spans="2:5" ht="15">
      <c r="B30" s="24" t="s">
        <v>13</v>
      </c>
      <c r="C30" s="130" t="s">
        <v>81</v>
      </c>
      <c r="D30" s="31"/>
      <c r="E30" s="79">
        <v>0</v>
      </c>
    </row>
    <row r="31" spans="2:5" ht="15">
      <c r="B31" s="24" t="s">
        <v>14</v>
      </c>
      <c r="C31" s="130" t="s">
        <v>65</v>
      </c>
      <c r="D31" s="31"/>
      <c r="E31" s="79">
        <v>0</v>
      </c>
    </row>
    <row r="32" spans="2:5" ht="15">
      <c r="B32" s="24" t="s">
        <v>15</v>
      </c>
      <c r="C32" s="130" t="s">
        <v>243</v>
      </c>
      <c r="D32" s="31"/>
      <c r="E32" s="79">
        <f>(E29*4)/26</f>
        <v>0</v>
      </c>
    </row>
    <row r="33" spans="2:5" ht="15.75">
      <c r="B33" s="33"/>
      <c r="C33" s="34" t="s">
        <v>30</v>
      </c>
      <c r="D33" s="35">
        <f>SUM(D25:D32)</f>
        <v>1.3</v>
      </c>
      <c r="E33" s="82">
        <f>ROUND(SUM(E25:E32),2)</f>
        <v>0</v>
      </c>
    </row>
    <row r="34" spans="2:5" ht="15.75">
      <c r="B34" s="222" t="s">
        <v>66</v>
      </c>
      <c r="C34" s="223"/>
      <c r="D34" s="223"/>
      <c r="E34" s="224"/>
    </row>
    <row r="35" spans="2:5" ht="15.75">
      <c r="B35" s="27" t="s">
        <v>67</v>
      </c>
      <c r="C35" s="36" t="s">
        <v>68</v>
      </c>
      <c r="D35" s="37"/>
      <c r="E35" s="27" t="s">
        <v>5</v>
      </c>
    </row>
    <row r="36" spans="2:5" ht="15">
      <c r="B36" s="24" t="s">
        <v>6</v>
      </c>
      <c r="C36" s="26" t="s">
        <v>69</v>
      </c>
      <c r="D36" s="111">
        <v>8.3299999999999999E-2</v>
      </c>
      <c r="E36" s="81">
        <f>E33*D36</f>
        <v>0</v>
      </c>
    </row>
    <row r="37" spans="2:5" ht="15">
      <c r="B37" s="24" t="s">
        <v>7</v>
      </c>
      <c r="C37" s="39" t="s">
        <v>70</v>
      </c>
      <c r="D37" s="113">
        <v>0.1111</v>
      </c>
      <c r="E37" s="81">
        <f>E33*D37</f>
        <v>0</v>
      </c>
    </row>
    <row r="38" spans="2:5" ht="15.75">
      <c r="B38" s="105"/>
      <c r="C38" s="129" t="s">
        <v>232</v>
      </c>
      <c r="D38" s="112">
        <f>SUM(D36+D37)</f>
        <v>0.19440000000000002</v>
      </c>
      <c r="E38" s="106"/>
    </row>
    <row r="39" spans="2:5" ht="30">
      <c r="B39" s="105" t="s">
        <v>9</v>
      </c>
      <c r="C39" s="39" t="s">
        <v>233</v>
      </c>
      <c r="D39" s="113">
        <f>D51*D38</f>
        <v>7.1539200000000011E-2</v>
      </c>
      <c r="E39" s="106">
        <f>E36*D39</f>
        <v>0</v>
      </c>
    </row>
    <row r="40" spans="2:5" ht="15.75">
      <c r="B40" s="33"/>
      <c r="C40" s="36" t="s">
        <v>30</v>
      </c>
      <c r="D40" s="37"/>
      <c r="E40" s="77">
        <f>ROUND(SUM(E36:E39),2)</f>
        <v>0</v>
      </c>
    </row>
    <row r="41" spans="2:5" ht="15">
      <c r="B41" s="24"/>
      <c r="C41" s="39"/>
      <c r="D41" s="40"/>
      <c r="E41" s="32"/>
    </row>
    <row r="42" spans="2:5" ht="31.5">
      <c r="B42" s="27" t="s">
        <v>71</v>
      </c>
      <c r="C42" s="133" t="s">
        <v>72</v>
      </c>
      <c r="D42" s="29" t="s">
        <v>20</v>
      </c>
      <c r="E42" s="27" t="s">
        <v>5</v>
      </c>
    </row>
    <row r="43" spans="2:5" ht="15">
      <c r="B43" s="24" t="s">
        <v>6</v>
      </c>
      <c r="C43" s="130" t="s">
        <v>227</v>
      </c>
      <c r="D43" s="31">
        <v>0.2</v>
      </c>
      <c r="E43" s="45">
        <f>$E$33*D43</f>
        <v>0</v>
      </c>
    </row>
    <row r="44" spans="2:5" ht="15">
      <c r="B44" s="24" t="s">
        <v>7</v>
      </c>
      <c r="C44" s="130" t="s">
        <v>108</v>
      </c>
      <c r="D44" s="31">
        <f>'Encargos Sociais e Benefícios'!C12</f>
        <v>2.5000000000000001E-2</v>
      </c>
      <c r="E44" s="45">
        <f t="shared" ref="E44:E50" si="0">$E$33*D44</f>
        <v>0</v>
      </c>
    </row>
    <row r="45" spans="2:5" ht="15">
      <c r="B45" s="24" t="s">
        <v>9</v>
      </c>
      <c r="C45" s="130" t="s">
        <v>226</v>
      </c>
      <c r="D45" s="31">
        <v>0.03</v>
      </c>
      <c r="E45" s="45">
        <f t="shared" si="0"/>
        <v>0</v>
      </c>
    </row>
    <row r="46" spans="2:5" ht="15">
      <c r="B46" s="24" t="s">
        <v>10</v>
      </c>
      <c r="C46" s="130" t="s">
        <v>74</v>
      </c>
      <c r="D46" s="31">
        <f>'Encargos Sociais e Benefícios'!C14</f>
        <v>1.4999999999999999E-2</v>
      </c>
      <c r="E46" s="45">
        <f t="shared" si="0"/>
        <v>0</v>
      </c>
    </row>
    <row r="47" spans="2:5" ht="15">
      <c r="B47" s="24" t="s">
        <v>11</v>
      </c>
      <c r="C47" s="130" t="s">
        <v>75</v>
      </c>
      <c r="D47" s="31">
        <f>'Encargos Sociais e Benefícios'!C15</f>
        <v>0.01</v>
      </c>
      <c r="E47" s="45">
        <f t="shared" si="0"/>
        <v>0</v>
      </c>
    </row>
    <row r="48" spans="2:5" ht="15">
      <c r="B48" s="24" t="s">
        <v>13</v>
      </c>
      <c r="C48" s="130" t="s">
        <v>40</v>
      </c>
      <c r="D48" s="31">
        <f>'Encargos Sociais e Benefícios'!C16</f>
        <v>6.0000000000000001E-3</v>
      </c>
      <c r="E48" s="45">
        <f t="shared" si="0"/>
        <v>0</v>
      </c>
    </row>
    <row r="49" spans="2:5" ht="15">
      <c r="B49" s="24" t="s">
        <v>14</v>
      </c>
      <c r="C49" s="130" t="s">
        <v>39</v>
      </c>
      <c r="D49" s="31">
        <f>'Encargos Sociais e Benefícios'!C17</f>
        <v>2E-3</v>
      </c>
      <c r="E49" s="45">
        <f t="shared" si="0"/>
        <v>0</v>
      </c>
    </row>
    <row r="50" spans="2:5" ht="15">
      <c r="B50" s="24" t="s">
        <v>15</v>
      </c>
      <c r="C50" s="130" t="s">
        <v>76</v>
      </c>
      <c r="D50" s="31">
        <f>'Encargos Sociais e Benefícios'!C18</f>
        <v>0.08</v>
      </c>
      <c r="E50" s="45">
        <f t="shared" si="0"/>
        <v>0</v>
      </c>
    </row>
    <row r="51" spans="2:5" ht="15.75">
      <c r="B51" s="237" t="s">
        <v>46</v>
      </c>
      <c r="C51" s="238"/>
      <c r="D51" s="42">
        <f>SUM(D43:D50)</f>
        <v>0.36800000000000005</v>
      </c>
      <c r="E51" s="46">
        <f>ROUND(SUM(E43:E50),2)</f>
        <v>0</v>
      </c>
    </row>
    <row r="52" spans="2:5" ht="11.1" customHeight="1">
      <c r="B52" s="24"/>
      <c r="C52" s="130"/>
      <c r="D52" s="44"/>
      <c r="E52" s="32"/>
    </row>
    <row r="53" spans="2:5" ht="15.75">
      <c r="B53" s="27" t="s">
        <v>77</v>
      </c>
      <c r="C53" s="204" t="s">
        <v>78</v>
      </c>
      <c r="D53" s="205"/>
      <c r="E53" s="27" t="s">
        <v>5</v>
      </c>
    </row>
    <row r="54" spans="2:5" ht="15">
      <c r="B54" s="122" t="s">
        <v>6</v>
      </c>
      <c r="C54" s="284" t="s">
        <v>165</v>
      </c>
      <c r="D54" s="285"/>
      <c r="E54" s="79"/>
    </row>
    <row r="55" spans="2:5" ht="15">
      <c r="B55" s="122" t="s">
        <v>7</v>
      </c>
      <c r="C55" s="284" t="s">
        <v>163</v>
      </c>
      <c r="D55" s="285"/>
      <c r="E55" s="79"/>
    </row>
    <row r="56" spans="2:5" ht="15">
      <c r="B56" s="122" t="s">
        <v>9</v>
      </c>
      <c r="C56" s="286" t="s">
        <v>169</v>
      </c>
      <c r="D56" s="287"/>
      <c r="E56" s="79"/>
    </row>
    <row r="57" spans="2:5" ht="15">
      <c r="B57" s="122" t="s">
        <v>10</v>
      </c>
      <c r="C57" s="288" t="s">
        <v>240</v>
      </c>
      <c r="D57" s="289"/>
      <c r="E57" s="79"/>
    </row>
    <row r="58" spans="2:5" ht="15">
      <c r="B58" s="122" t="s">
        <v>11</v>
      </c>
      <c r="C58" s="286" t="s">
        <v>166</v>
      </c>
      <c r="D58" s="287"/>
      <c r="E58" s="79"/>
    </row>
    <row r="59" spans="2:5" ht="15">
      <c r="B59" s="24" t="s">
        <v>14</v>
      </c>
      <c r="C59" s="211"/>
      <c r="D59" s="212"/>
      <c r="E59" s="79"/>
    </row>
    <row r="60" spans="2:5" ht="15.75">
      <c r="B60" s="33"/>
      <c r="C60" s="36" t="s">
        <v>37</v>
      </c>
      <c r="D60" s="37"/>
      <c r="E60" s="77">
        <f>ROUND(SUM(E54:E59),2)</f>
        <v>0</v>
      </c>
    </row>
    <row r="61" spans="2:5" ht="15.75">
      <c r="B61" s="225"/>
      <c r="C61" s="226"/>
      <c r="D61" s="226"/>
      <c r="E61" s="227"/>
    </row>
    <row r="62" spans="2:5" ht="31.5" customHeight="1">
      <c r="B62" s="27">
        <v>2</v>
      </c>
      <c r="C62" s="204" t="s">
        <v>79</v>
      </c>
      <c r="D62" s="205"/>
      <c r="E62" s="27" t="s">
        <v>5</v>
      </c>
    </row>
    <row r="63" spans="2:5" ht="15">
      <c r="B63" s="24" t="s">
        <v>67</v>
      </c>
      <c r="C63" s="26" t="s">
        <v>68</v>
      </c>
      <c r="D63" s="38"/>
      <c r="E63" s="32">
        <f>E40</f>
        <v>0</v>
      </c>
    </row>
    <row r="64" spans="2:5" ht="15">
      <c r="B64" s="24" t="s">
        <v>71</v>
      </c>
      <c r="C64" s="39" t="s">
        <v>80</v>
      </c>
      <c r="D64" s="40"/>
      <c r="E64" s="32">
        <f>E51</f>
        <v>0</v>
      </c>
    </row>
    <row r="65" spans="2:5" ht="15">
      <c r="B65" s="24" t="s">
        <v>77</v>
      </c>
      <c r="C65" s="39" t="s">
        <v>78</v>
      </c>
      <c r="D65" s="40"/>
      <c r="E65" s="32">
        <f>E60</f>
        <v>0</v>
      </c>
    </row>
    <row r="66" spans="2:5" ht="15.75">
      <c r="B66" s="33"/>
      <c r="C66" s="36" t="s">
        <v>37</v>
      </c>
      <c r="D66" s="37"/>
      <c r="E66" s="77">
        <f>SUM(E63:E65)</f>
        <v>0</v>
      </c>
    </row>
    <row r="67" spans="2:5" ht="15">
      <c r="B67" s="230"/>
      <c r="C67" s="231"/>
      <c r="D67" s="231"/>
      <c r="E67" s="232"/>
    </row>
    <row r="68" spans="2:5" ht="15.75">
      <c r="B68" s="222" t="s">
        <v>86</v>
      </c>
      <c r="C68" s="223"/>
      <c r="D68" s="223"/>
      <c r="E68" s="224"/>
    </row>
    <row r="69" spans="2:5" ht="15.75">
      <c r="B69" s="27">
        <v>3</v>
      </c>
      <c r="C69" s="204" t="s">
        <v>44</v>
      </c>
      <c r="D69" s="205"/>
      <c r="E69" s="27" t="s">
        <v>5</v>
      </c>
    </row>
    <row r="70" spans="2:5" ht="15">
      <c r="B70" s="24" t="s">
        <v>6</v>
      </c>
      <c r="C70" s="26" t="s">
        <v>22</v>
      </c>
      <c r="D70" s="114">
        <v>4.1999999999999997E-3</v>
      </c>
      <c r="E70" s="45">
        <f>D70*E33</f>
        <v>0</v>
      </c>
    </row>
    <row r="71" spans="2:5" ht="15">
      <c r="B71" s="24" t="s">
        <v>7</v>
      </c>
      <c r="C71" s="26" t="s">
        <v>82</v>
      </c>
      <c r="D71" s="114">
        <v>3.3E-4</v>
      </c>
      <c r="E71" s="45">
        <f>D71*E33</f>
        <v>0</v>
      </c>
    </row>
    <row r="72" spans="2:5" ht="15">
      <c r="B72" s="24" t="s">
        <v>9</v>
      </c>
      <c r="C72" s="26" t="s">
        <v>83</v>
      </c>
      <c r="D72" s="114">
        <v>7.6999999999999996E-4</v>
      </c>
      <c r="E72" s="45">
        <f>D72*E33</f>
        <v>0</v>
      </c>
    </row>
    <row r="73" spans="2:5" ht="15">
      <c r="B73" s="24" t="s">
        <v>10</v>
      </c>
      <c r="C73" s="26" t="s">
        <v>23</v>
      </c>
      <c r="D73" s="114">
        <v>1.9400000000000001E-2</v>
      </c>
      <c r="E73" s="45">
        <f>D73*E33</f>
        <v>0</v>
      </c>
    </row>
    <row r="74" spans="2:5" ht="15">
      <c r="B74" s="24" t="s">
        <v>11</v>
      </c>
      <c r="C74" s="26" t="s">
        <v>84</v>
      </c>
      <c r="D74" s="114">
        <v>7.1000000000000004E-3</v>
      </c>
      <c r="E74" s="45">
        <f>E73*D74</f>
        <v>0</v>
      </c>
    </row>
    <row r="75" spans="2:5" ht="15">
      <c r="B75" s="24" t="s">
        <v>13</v>
      </c>
      <c r="C75" s="26" t="s">
        <v>260</v>
      </c>
      <c r="D75" s="114">
        <v>0.04</v>
      </c>
      <c r="E75" s="45">
        <f>D75*E33</f>
        <v>0</v>
      </c>
    </row>
    <row r="76" spans="2:5" ht="15.75">
      <c r="B76" s="204" t="s">
        <v>46</v>
      </c>
      <c r="C76" s="206"/>
      <c r="D76" s="205"/>
      <c r="E76" s="46">
        <f>ROUND(SUM(E70:E75),2)</f>
        <v>0</v>
      </c>
    </row>
    <row r="77" spans="2:5" ht="15.75">
      <c r="B77" s="225"/>
      <c r="C77" s="226"/>
      <c r="D77" s="226"/>
      <c r="E77" s="227"/>
    </row>
    <row r="78" spans="2:5" ht="15.75">
      <c r="B78" s="222" t="s">
        <v>87</v>
      </c>
      <c r="C78" s="223"/>
      <c r="D78" s="223"/>
      <c r="E78" s="224"/>
    </row>
    <row r="79" spans="2:5" ht="15.75">
      <c r="B79" s="27" t="s">
        <v>19</v>
      </c>
      <c r="C79" s="204" t="s">
        <v>89</v>
      </c>
      <c r="D79" s="205"/>
      <c r="E79" s="27" t="s">
        <v>5</v>
      </c>
    </row>
    <row r="80" spans="2:5" ht="15">
      <c r="B80" s="24" t="s">
        <v>6</v>
      </c>
      <c r="C80" s="26" t="s">
        <v>88</v>
      </c>
      <c r="D80" s="110">
        <v>9.1999999999999998E-3</v>
      </c>
      <c r="E80" s="84">
        <f t="shared" ref="E80:E85" si="1">D80*$E$33</f>
        <v>0</v>
      </c>
    </row>
    <row r="81" spans="2:5" ht="15">
      <c r="B81" s="24" t="s">
        <v>7</v>
      </c>
      <c r="C81" s="26" t="s">
        <v>89</v>
      </c>
      <c r="D81" s="110">
        <v>1.66E-2</v>
      </c>
      <c r="E81" s="84">
        <f t="shared" si="1"/>
        <v>0</v>
      </c>
    </row>
    <row r="82" spans="2:5" ht="15">
      <c r="B82" s="24" t="s">
        <v>9</v>
      </c>
      <c r="C82" s="26" t="s">
        <v>90</v>
      </c>
      <c r="D82" s="110">
        <v>2.0000000000000001E-4</v>
      </c>
      <c r="E82" s="84">
        <f t="shared" si="1"/>
        <v>0</v>
      </c>
    </row>
    <row r="83" spans="2:5" ht="15">
      <c r="B83" s="24" t="s">
        <v>10</v>
      </c>
      <c r="C83" s="26" t="s">
        <v>234</v>
      </c>
      <c r="D83" s="110">
        <v>2.9999999999999997E-4</v>
      </c>
      <c r="E83" s="84">
        <f t="shared" si="1"/>
        <v>0</v>
      </c>
    </row>
    <row r="84" spans="2:5" ht="15">
      <c r="B84" s="24" t="s">
        <v>11</v>
      </c>
      <c r="C84" s="26" t="s">
        <v>235</v>
      </c>
      <c r="D84" s="110">
        <v>0</v>
      </c>
      <c r="E84" s="84">
        <f t="shared" si="1"/>
        <v>0</v>
      </c>
    </row>
    <row r="85" spans="2:5" ht="15">
      <c r="B85" s="24" t="s">
        <v>13</v>
      </c>
      <c r="C85" s="26" t="s">
        <v>16</v>
      </c>
      <c r="D85" s="110">
        <v>0</v>
      </c>
      <c r="E85" s="84">
        <f t="shared" si="1"/>
        <v>0</v>
      </c>
    </row>
    <row r="86" spans="2:5" ht="15.75">
      <c r="B86" s="24"/>
      <c r="C86" s="115" t="s">
        <v>236</v>
      </c>
      <c r="D86" s="116">
        <f>SUM(D80:D85)</f>
        <v>2.63E-2</v>
      </c>
      <c r="E86" s="117">
        <f>SUM(E80:E85)</f>
        <v>0</v>
      </c>
    </row>
    <row r="87" spans="2:5" ht="15">
      <c r="B87" s="24" t="s">
        <v>14</v>
      </c>
      <c r="C87" s="26" t="s">
        <v>237</v>
      </c>
      <c r="D87" s="110">
        <f>D86*D51</f>
        <v>9.6784000000000019E-3</v>
      </c>
      <c r="E87" s="84">
        <f>E86*D87</f>
        <v>0</v>
      </c>
    </row>
    <row r="88" spans="2:5" ht="15.75">
      <c r="B88" s="290" t="s">
        <v>46</v>
      </c>
      <c r="C88" s="290"/>
      <c r="D88" s="290"/>
      <c r="E88" s="46">
        <f>ROUND(SUM(E80:E87),2)</f>
        <v>0</v>
      </c>
    </row>
    <row r="89" spans="2:5" ht="15.75">
      <c r="B89" s="108"/>
      <c r="C89" s="108"/>
      <c r="D89" s="108"/>
      <c r="E89" s="109"/>
    </row>
    <row r="90" spans="2:5" ht="15.75">
      <c r="B90" s="108"/>
      <c r="C90" s="107"/>
      <c r="D90" s="107"/>
      <c r="E90" s="109"/>
    </row>
    <row r="91" spans="2:5" ht="15.75">
      <c r="B91" s="27" t="s">
        <v>21</v>
      </c>
      <c r="C91" s="204" t="s">
        <v>92</v>
      </c>
      <c r="D91" s="205"/>
      <c r="E91" s="27" t="s">
        <v>5</v>
      </c>
    </row>
    <row r="92" spans="2:5" ht="15">
      <c r="B92" s="24" t="s">
        <v>6</v>
      </c>
      <c r="C92" s="26" t="s">
        <v>93</v>
      </c>
      <c r="D92" s="38"/>
      <c r="E92" s="32">
        <f>ROUND(('Encargos Sociais e Benefícios'!C38*'Porteiro 5x2'!E30),2)</f>
        <v>0</v>
      </c>
    </row>
    <row r="93" spans="2:5" ht="15.75">
      <c r="B93" s="225"/>
      <c r="C93" s="226"/>
      <c r="D93" s="226"/>
      <c r="E93" s="227"/>
    </row>
    <row r="94" spans="2:5" ht="34.9" customHeight="1">
      <c r="B94" s="27">
        <v>4</v>
      </c>
      <c r="C94" s="204" t="s">
        <v>94</v>
      </c>
      <c r="D94" s="205"/>
      <c r="E94" s="27" t="s">
        <v>5</v>
      </c>
    </row>
    <row r="95" spans="2:5" ht="15">
      <c r="B95" s="24" t="s">
        <v>19</v>
      </c>
      <c r="C95" s="26" t="s">
        <v>95</v>
      </c>
      <c r="D95" s="38"/>
      <c r="E95" s="32">
        <f>E88</f>
        <v>0</v>
      </c>
    </row>
    <row r="96" spans="2:5" ht="15">
      <c r="B96" s="24" t="s">
        <v>21</v>
      </c>
      <c r="C96" s="39" t="s">
        <v>92</v>
      </c>
      <c r="D96" s="40"/>
      <c r="E96" s="32">
        <f>E92</f>
        <v>0</v>
      </c>
    </row>
    <row r="97" spans="2:5" ht="15.75">
      <c r="B97" s="36"/>
      <c r="C97" s="206" t="s">
        <v>96</v>
      </c>
      <c r="D97" s="205"/>
      <c r="E97" s="46">
        <f>ROUND(SUM(E91:E96),2)</f>
        <v>0</v>
      </c>
    </row>
    <row r="98" spans="2:5" ht="15.75">
      <c r="B98" s="222" t="s">
        <v>97</v>
      </c>
      <c r="C98" s="223"/>
      <c r="D98" s="223"/>
      <c r="E98" s="224"/>
    </row>
    <row r="99" spans="2:5" ht="15.75">
      <c r="B99" s="27">
        <v>5</v>
      </c>
      <c r="C99" s="204" t="s">
        <v>17</v>
      </c>
      <c r="D99" s="205"/>
      <c r="E99" s="27" t="s">
        <v>5</v>
      </c>
    </row>
    <row r="100" spans="2:5" ht="15.75">
      <c r="B100" s="291" t="s">
        <v>239</v>
      </c>
      <c r="C100" s="292"/>
      <c r="D100" s="292"/>
      <c r="E100" s="293"/>
    </row>
    <row r="101" spans="2:5" ht="15">
      <c r="B101" s="122" t="s">
        <v>6</v>
      </c>
      <c r="C101" s="284" t="s">
        <v>18</v>
      </c>
      <c r="D101" s="285"/>
      <c r="E101" s="121"/>
    </row>
    <row r="102" spans="2:5" ht="15">
      <c r="B102" s="122" t="s">
        <v>7</v>
      </c>
      <c r="C102" s="131" t="s">
        <v>261</v>
      </c>
      <c r="D102" s="132"/>
      <c r="E102" s="121"/>
    </row>
    <row r="103" spans="2:5" ht="15">
      <c r="B103" s="122" t="s">
        <v>9</v>
      </c>
      <c r="C103" s="131" t="s">
        <v>262</v>
      </c>
      <c r="D103" s="132"/>
      <c r="E103" s="121"/>
    </row>
    <row r="104" spans="2:5" ht="15">
      <c r="B104" s="122" t="s">
        <v>10</v>
      </c>
      <c r="C104" s="131" t="s">
        <v>263</v>
      </c>
      <c r="D104" s="132"/>
      <c r="E104" s="121"/>
    </row>
    <row r="105" spans="2:5" ht="15">
      <c r="B105" s="122" t="s">
        <v>7</v>
      </c>
      <c r="C105" s="284" t="s">
        <v>16</v>
      </c>
      <c r="D105" s="285"/>
      <c r="E105" s="121"/>
    </row>
    <row r="106" spans="2:5" ht="15.75">
      <c r="B106" s="204" t="s">
        <v>46</v>
      </c>
      <c r="C106" s="206"/>
      <c r="D106" s="205"/>
      <c r="E106" s="46">
        <f>E101+E105</f>
        <v>0</v>
      </c>
    </row>
    <row r="107" spans="2:5" ht="15">
      <c r="B107" s="219"/>
      <c r="C107" s="220"/>
      <c r="D107" s="220"/>
      <c r="E107" s="221"/>
    </row>
    <row r="108" spans="2:5" ht="29.25" customHeight="1">
      <c r="B108" s="216" t="s">
        <v>238</v>
      </c>
      <c r="C108" s="217"/>
      <c r="D108" s="217"/>
      <c r="E108" s="218"/>
    </row>
    <row r="109" spans="2:5" ht="15.75">
      <c r="B109" s="27">
        <v>6</v>
      </c>
      <c r="C109" s="133" t="s">
        <v>25</v>
      </c>
      <c r="D109" s="29" t="s">
        <v>20</v>
      </c>
      <c r="E109" s="27" t="s">
        <v>5</v>
      </c>
    </row>
    <row r="110" spans="2:5" ht="15">
      <c r="B110" s="122" t="s">
        <v>6</v>
      </c>
      <c r="C110" s="123" t="s">
        <v>26</v>
      </c>
      <c r="D110" s="49"/>
      <c r="E110" s="48">
        <f>ROUND((E128)*(D110),2)</f>
        <v>0</v>
      </c>
    </row>
    <row r="111" spans="2:5" ht="15">
      <c r="B111" s="122" t="s">
        <v>7</v>
      </c>
      <c r="C111" s="123" t="s">
        <v>28</v>
      </c>
      <c r="D111" s="49"/>
      <c r="E111" s="48">
        <f>ROUND((E110+E128)*(D111),2)</f>
        <v>0</v>
      </c>
    </row>
    <row r="112" spans="2:5" ht="15">
      <c r="B112" s="24" t="s">
        <v>9</v>
      </c>
      <c r="C112" s="130" t="s">
        <v>27</v>
      </c>
      <c r="D112" s="49"/>
      <c r="E112" s="48"/>
    </row>
    <row r="113" spans="2:5" ht="15.75">
      <c r="B113" s="25"/>
      <c r="C113" s="133" t="s">
        <v>102</v>
      </c>
      <c r="D113" s="49"/>
      <c r="E113" s="50"/>
    </row>
    <row r="114" spans="2:5" ht="15">
      <c r="B114" s="25"/>
      <c r="C114" s="130" t="s">
        <v>103</v>
      </c>
      <c r="D114" s="49"/>
      <c r="E114" s="48">
        <f>ROUND((E130*D114),2)</f>
        <v>0</v>
      </c>
    </row>
    <row r="115" spans="2:5" ht="15">
      <c r="B115" s="25"/>
      <c r="C115" s="130" t="s">
        <v>104</v>
      </c>
      <c r="D115" s="49"/>
      <c r="E115" s="48">
        <f>ROUND((E130*D115),2)</f>
        <v>0</v>
      </c>
    </row>
    <row r="116" spans="2:5" ht="15.75">
      <c r="B116" s="25"/>
      <c r="C116" s="133" t="s">
        <v>123</v>
      </c>
      <c r="D116" s="49"/>
      <c r="E116" s="48"/>
    </row>
    <row r="117" spans="2:5" ht="15">
      <c r="B117" s="25"/>
      <c r="C117" s="130" t="s">
        <v>121</v>
      </c>
      <c r="D117" s="49"/>
      <c r="E117" s="48">
        <f>ROUND((E130*D117),2)</f>
        <v>0</v>
      </c>
    </row>
    <row r="118" spans="2:5" ht="15.75">
      <c r="B118" s="25"/>
      <c r="C118" s="133" t="s">
        <v>122</v>
      </c>
      <c r="D118" s="49"/>
      <c r="E118" s="50"/>
    </row>
    <row r="119" spans="2:5" ht="15.75">
      <c r="B119" s="204" t="s">
        <v>46</v>
      </c>
      <c r="C119" s="205"/>
      <c r="D119" s="51">
        <f>D112+D111+D110</f>
        <v>0</v>
      </c>
      <c r="E119" s="85">
        <f>ROUND(SUM(E110:E118),2)</f>
        <v>0</v>
      </c>
    </row>
    <row r="120" spans="2:5" ht="15">
      <c r="B120" s="219"/>
      <c r="C120" s="220"/>
      <c r="D120" s="220"/>
      <c r="E120" s="221"/>
    </row>
    <row r="121" spans="2:5" ht="15.75">
      <c r="B121" s="222" t="s">
        <v>99</v>
      </c>
      <c r="C121" s="223"/>
      <c r="D121" s="223"/>
      <c r="E121" s="224"/>
    </row>
    <row r="122" spans="2:5" ht="15.75">
      <c r="B122" s="52"/>
      <c r="C122" s="204" t="s">
        <v>242</v>
      </c>
      <c r="D122" s="205"/>
      <c r="E122" s="27" t="s">
        <v>5</v>
      </c>
    </row>
    <row r="123" spans="2:5" ht="15">
      <c r="B123" s="24" t="s">
        <v>6</v>
      </c>
      <c r="C123" s="210" t="s">
        <v>118</v>
      </c>
      <c r="D123" s="210"/>
      <c r="E123" s="32">
        <f>E33</f>
        <v>0</v>
      </c>
    </row>
    <row r="124" spans="2:5" ht="15">
      <c r="B124" s="24" t="s">
        <v>7</v>
      </c>
      <c r="C124" s="210" t="s">
        <v>119</v>
      </c>
      <c r="D124" s="210"/>
      <c r="E124" s="32">
        <f>E66</f>
        <v>0</v>
      </c>
    </row>
    <row r="125" spans="2:5" ht="15">
      <c r="B125" s="24" t="s">
        <v>9</v>
      </c>
      <c r="C125" s="210" t="s">
        <v>120</v>
      </c>
      <c r="D125" s="210"/>
      <c r="E125" s="32">
        <f>E76</f>
        <v>0</v>
      </c>
    </row>
    <row r="126" spans="2:5" ht="15">
      <c r="B126" s="24" t="s">
        <v>10</v>
      </c>
      <c r="C126" s="211" t="s">
        <v>100</v>
      </c>
      <c r="D126" s="212"/>
      <c r="E126" s="32">
        <f>E97</f>
        <v>0</v>
      </c>
    </row>
    <row r="127" spans="2:5" ht="15">
      <c r="B127" s="24" t="s">
        <v>11</v>
      </c>
      <c r="C127" s="210" t="s">
        <v>117</v>
      </c>
      <c r="D127" s="210"/>
      <c r="E127" s="32">
        <f>E106</f>
        <v>0</v>
      </c>
    </row>
    <row r="128" spans="2:5" ht="15.75">
      <c r="B128" s="213" t="s">
        <v>29</v>
      </c>
      <c r="C128" s="214"/>
      <c r="D128" s="215"/>
      <c r="E128" s="43">
        <f>ROUND(SUM(E123:E127),2)</f>
        <v>0</v>
      </c>
    </row>
    <row r="129" spans="2:5" ht="15">
      <c r="B129" s="24" t="s">
        <v>13</v>
      </c>
      <c r="C129" s="211" t="s">
        <v>101</v>
      </c>
      <c r="D129" s="212"/>
      <c r="E129" s="53">
        <f>E119</f>
        <v>0</v>
      </c>
    </row>
    <row r="130" spans="2:5" ht="15.75">
      <c r="B130" s="204" t="s">
        <v>269</v>
      </c>
      <c r="C130" s="206"/>
      <c r="D130" s="205"/>
      <c r="E130" s="54">
        <f>ROUND((E110+E111+E128)/(1-SUM(D114+D115+D117)),2)</f>
        <v>0</v>
      </c>
    </row>
    <row r="131" spans="2:5" ht="15">
      <c r="B131" s="119"/>
      <c r="C131" s="119"/>
      <c r="D131" s="119"/>
      <c r="E131" s="119"/>
    </row>
    <row r="132" spans="2:5" ht="15.75">
      <c r="B132" s="294" t="s">
        <v>241</v>
      </c>
      <c r="C132" s="295"/>
      <c r="D132" s="296"/>
      <c r="E132" s="120">
        <f>E130</f>
        <v>0</v>
      </c>
    </row>
  </sheetData>
  <mergeCells count="67">
    <mergeCell ref="B132:D132"/>
    <mergeCell ref="C125:D125"/>
    <mergeCell ref="C126:D126"/>
    <mergeCell ref="C127:D127"/>
    <mergeCell ref="B128:D128"/>
    <mergeCell ref="C129:D129"/>
    <mergeCell ref="B130:D130"/>
    <mergeCell ref="C124:D124"/>
    <mergeCell ref="B100:E100"/>
    <mergeCell ref="C101:D101"/>
    <mergeCell ref="C105:D105"/>
    <mergeCell ref="B106:D106"/>
    <mergeCell ref="B107:E107"/>
    <mergeCell ref="B108:E108"/>
    <mergeCell ref="B119:C119"/>
    <mergeCell ref="B120:E120"/>
    <mergeCell ref="B121:E121"/>
    <mergeCell ref="C122:D122"/>
    <mergeCell ref="C123:D123"/>
    <mergeCell ref="C99:D99"/>
    <mergeCell ref="C69:D69"/>
    <mergeCell ref="B76:D76"/>
    <mergeCell ref="B77:E77"/>
    <mergeCell ref="B78:E78"/>
    <mergeCell ref="C79:D79"/>
    <mergeCell ref="B88:D88"/>
    <mergeCell ref="C91:D91"/>
    <mergeCell ref="B93:E93"/>
    <mergeCell ref="C94:D94"/>
    <mergeCell ref="C97:D97"/>
    <mergeCell ref="B98:E98"/>
    <mergeCell ref="B68:E68"/>
    <mergeCell ref="B51:C51"/>
    <mergeCell ref="C53:D53"/>
    <mergeCell ref="C54:D54"/>
    <mergeCell ref="C55:D55"/>
    <mergeCell ref="C56:D56"/>
    <mergeCell ref="C57:D57"/>
    <mergeCell ref="C58:D58"/>
    <mergeCell ref="C59:D59"/>
    <mergeCell ref="B61:E61"/>
    <mergeCell ref="C62:D62"/>
    <mergeCell ref="B67:E67"/>
    <mergeCell ref="B34:E34"/>
    <mergeCell ref="C13:E13"/>
    <mergeCell ref="D14:E14"/>
    <mergeCell ref="C15:E15"/>
    <mergeCell ref="B16:E16"/>
    <mergeCell ref="D17:E17"/>
    <mergeCell ref="D18:E18"/>
    <mergeCell ref="D19:E19"/>
    <mergeCell ref="D20:E20"/>
    <mergeCell ref="D21:E21"/>
    <mergeCell ref="D22:E22"/>
    <mergeCell ref="B23:E23"/>
    <mergeCell ref="D12:E12"/>
    <mergeCell ref="B1:E1"/>
    <mergeCell ref="B2:E2"/>
    <mergeCell ref="B3:E3"/>
    <mergeCell ref="B4:E4"/>
    <mergeCell ref="B5:E5"/>
    <mergeCell ref="B6:E6"/>
    <mergeCell ref="D7:E7"/>
    <mergeCell ref="D8:E8"/>
    <mergeCell ref="D9:E9"/>
    <mergeCell ref="D10:E10"/>
    <mergeCell ref="B11:E11"/>
  </mergeCells>
  <pageMargins left="0.51181102362204722" right="0.51181102362204722" top="0.78740157480314965" bottom="0.78740157480314965" header="0.31496062992125984" footer="0.31496062992125984"/>
  <pageSetup paperSize="9" scale="70" orientation="portrait" r:id="rId1"/>
</worksheet>
</file>

<file path=xl/worksheets/sheet12.xml><?xml version="1.0" encoding="utf-8"?>
<worksheet xmlns="http://schemas.openxmlformats.org/spreadsheetml/2006/main" xmlns:r="http://schemas.openxmlformats.org/officeDocument/2006/relationships">
  <dimension ref="A1:F132"/>
  <sheetViews>
    <sheetView view="pageBreakPreview" zoomScale="90" zoomScaleNormal="100" zoomScaleSheetLayoutView="90" workbookViewId="0">
      <selection activeCell="D7" sqref="D7:E7"/>
    </sheetView>
  </sheetViews>
  <sheetFormatPr defaultRowHeight="14.25"/>
  <cols>
    <col min="1" max="1" width="1.7109375" style="1" customWidth="1"/>
    <col min="2" max="2" width="5.85546875" style="1" customWidth="1"/>
    <col min="3" max="3" width="89.85546875" style="1" bestFit="1" customWidth="1"/>
    <col min="4" max="4" width="10.5703125" style="1" bestFit="1" customWidth="1"/>
    <col min="5" max="5" width="20" style="1" customWidth="1"/>
    <col min="6" max="16384" width="9.140625" style="1"/>
  </cols>
  <sheetData>
    <row r="1" spans="1:6" ht="73.5" customHeight="1">
      <c r="B1" s="272" t="s">
        <v>258</v>
      </c>
      <c r="C1" s="273"/>
      <c r="D1" s="273"/>
      <c r="E1" s="273"/>
    </row>
    <row r="2" spans="1:6" ht="35.25" customHeight="1">
      <c r="A2" s="126"/>
      <c r="B2" s="274" t="s">
        <v>259</v>
      </c>
      <c r="C2" s="274"/>
      <c r="D2" s="274"/>
      <c r="E2" s="274"/>
      <c r="F2" s="126"/>
    </row>
    <row r="3" spans="1:6" ht="15.75">
      <c r="B3" s="275" t="s">
        <v>264</v>
      </c>
      <c r="C3" s="275"/>
      <c r="D3" s="275"/>
      <c r="E3" s="275"/>
    </row>
    <row r="4" spans="1:6" ht="15.75">
      <c r="B4" s="266" t="s">
        <v>265</v>
      </c>
      <c r="C4" s="267"/>
      <c r="D4" s="267"/>
      <c r="E4" s="268"/>
    </row>
    <row r="5" spans="1:6" ht="15.75">
      <c r="B5" s="266" t="s">
        <v>266</v>
      </c>
      <c r="C5" s="267"/>
      <c r="D5" s="267"/>
      <c r="E5" s="268"/>
    </row>
    <row r="6" spans="1:6" ht="15.75">
      <c r="B6" s="266" t="s">
        <v>257</v>
      </c>
      <c r="C6" s="267"/>
      <c r="D6" s="267"/>
      <c r="E6" s="268"/>
    </row>
    <row r="7" spans="1:6" ht="15">
      <c r="B7" s="21" t="s">
        <v>6</v>
      </c>
      <c r="C7" s="22" t="s">
        <v>34</v>
      </c>
      <c r="D7" s="257" t="s">
        <v>275</v>
      </c>
      <c r="E7" s="258"/>
    </row>
    <row r="8" spans="1:6" ht="15">
      <c r="B8" s="21" t="s">
        <v>7</v>
      </c>
      <c r="C8" s="22" t="s">
        <v>35</v>
      </c>
      <c r="D8" s="247" t="s">
        <v>254</v>
      </c>
      <c r="E8" s="248"/>
    </row>
    <row r="9" spans="1:6" ht="15">
      <c r="B9" s="21" t="s">
        <v>9</v>
      </c>
      <c r="C9" s="22" t="s">
        <v>36</v>
      </c>
      <c r="D9" s="276"/>
      <c r="E9" s="277"/>
    </row>
    <row r="10" spans="1:6" ht="15">
      <c r="B10" s="21" t="s">
        <v>10</v>
      </c>
      <c r="C10" s="22" t="s">
        <v>194</v>
      </c>
      <c r="D10" s="247" t="s">
        <v>255</v>
      </c>
      <c r="E10" s="248"/>
    </row>
    <row r="11" spans="1:6" ht="15.75">
      <c r="B11" s="228" t="s">
        <v>48</v>
      </c>
      <c r="C11" s="259"/>
      <c r="D11" s="259"/>
      <c r="E11" s="229"/>
    </row>
    <row r="12" spans="1:6" ht="15">
      <c r="B12" s="21"/>
      <c r="C12" s="22" t="s">
        <v>41</v>
      </c>
      <c r="D12" s="247" t="s">
        <v>267</v>
      </c>
      <c r="E12" s="248"/>
    </row>
    <row r="13" spans="1:6" ht="71.25" customHeight="1">
      <c r="B13" s="21"/>
      <c r="C13" s="278" t="s">
        <v>273</v>
      </c>
      <c r="D13" s="279"/>
      <c r="E13" s="212"/>
    </row>
    <row r="14" spans="1:6" ht="15">
      <c r="B14" s="21"/>
      <c r="C14" s="89" t="s">
        <v>271</v>
      </c>
      <c r="D14" s="280"/>
      <c r="E14" s="281"/>
    </row>
    <row r="15" spans="1:6" ht="15.75">
      <c r="B15" s="23"/>
      <c r="C15" s="251"/>
      <c r="D15" s="252"/>
      <c r="E15" s="253"/>
    </row>
    <row r="16" spans="1:6" ht="15.75">
      <c r="B16" s="254" t="s">
        <v>0</v>
      </c>
      <c r="C16" s="255"/>
      <c r="D16" s="255"/>
      <c r="E16" s="256"/>
    </row>
    <row r="17" spans="2:5" ht="18.75" customHeight="1">
      <c r="B17" s="24">
        <v>1</v>
      </c>
      <c r="C17" s="25" t="s">
        <v>1</v>
      </c>
      <c r="D17" s="245" t="s">
        <v>268</v>
      </c>
      <c r="E17" s="246"/>
    </row>
    <row r="18" spans="2:5" ht="15.75">
      <c r="B18" s="24">
        <v>2</v>
      </c>
      <c r="C18" s="26" t="s">
        <v>61</v>
      </c>
      <c r="D18" s="282"/>
      <c r="E18" s="283"/>
    </row>
    <row r="19" spans="2:5" ht="15.75">
      <c r="B19" s="24">
        <v>3</v>
      </c>
      <c r="C19" s="25" t="s">
        <v>2</v>
      </c>
      <c r="D19" s="243"/>
      <c r="E19" s="244"/>
    </row>
    <row r="20" spans="2:5" ht="15">
      <c r="B20" s="24">
        <v>4</v>
      </c>
      <c r="C20" s="25" t="s">
        <v>62</v>
      </c>
      <c r="D20" s="245" t="s">
        <v>268</v>
      </c>
      <c r="E20" s="246"/>
    </row>
    <row r="21" spans="2:5" ht="15">
      <c r="B21" s="24">
        <v>5</v>
      </c>
      <c r="C21" s="25" t="s">
        <v>256</v>
      </c>
      <c r="D21" s="245"/>
      <c r="E21" s="246"/>
    </row>
    <row r="22" spans="2:5" ht="15">
      <c r="B22" s="24">
        <v>6</v>
      </c>
      <c r="C22" s="25" t="s">
        <v>3</v>
      </c>
      <c r="D22" s="245"/>
      <c r="E22" s="246"/>
    </row>
    <row r="23" spans="2:5" ht="15.75">
      <c r="B23" s="216" t="s">
        <v>124</v>
      </c>
      <c r="C23" s="217"/>
      <c r="D23" s="217"/>
      <c r="E23" s="218"/>
    </row>
    <row r="24" spans="2:5" ht="12" customHeight="1">
      <c r="B24" s="27">
        <v>1</v>
      </c>
      <c r="C24" s="28" t="s">
        <v>4</v>
      </c>
      <c r="D24" s="29" t="s">
        <v>20</v>
      </c>
      <c r="E24" s="27" t="s">
        <v>5</v>
      </c>
    </row>
    <row r="25" spans="2:5" ht="15">
      <c r="B25" s="122" t="s">
        <v>6</v>
      </c>
      <c r="C25" s="123" t="s">
        <v>47</v>
      </c>
      <c r="D25" s="31">
        <v>1</v>
      </c>
      <c r="E25" s="78"/>
    </row>
    <row r="26" spans="2:5" ht="15">
      <c r="B26" s="24" t="s">
        <v>7</v>
      </c>
      <c r="C26" s="30" t="s">
        <v>8</v>
      </c>
      <c r="D26" s="31">
        <v>0.3</v>
      </c>
      <c r="E26" s="79">
        <f>ROUND((E25*D26),2)</f>
        <v>0</v>
      </c>
    </row>
    <row r="27" spans="2:5" ht="15">
      <c r="B27" s="24" t="s">
        <v>9</v>
      </c>
      <c r="C27" s="86" t="s">
        <v>63</v>
      </c>
      <c r="D27" s="93">
        <v>0</v>
      </c>
      <c r="E27" s="79">
        <f>ROUND((E25*D27),2)</f>
        <v>0</v>
      </c>
    </row>
    <row r="28" spans="2:5" ht="15">
      <c r="B28" s="24" t="s">
        <v>10</v>
      </c>
      <c r="C28" s="30" t="s">
        <v>64</v>
      </c>
      <c r="D28" s="31"/>
      <c r="E28" s="79">
        <v>0</v>
      </c>
    </row>
    <row r="29" spans="2:5" ht="15">
      <c r="B29" s="24" t="s">
        <v>11</v>
      </c>
      <c r="C29" s="30" t="s">
        <v>244</v>
      </c>
      <c r="D29" s="31"/>
      <c r="E29" s="79"/>
    </row>
    <row r="30" spans="2:5" ht="15">
      <c r="B30" s="24" t="s">
        <v>13</v>
      </c>
      <c r="C30" s="30" t="s">
        <v>81</v>
      </c>
      <c r="D30" s="31"/>
      <c r="E30" s="79">
        <v>0</v>
      </c>
    </row>
    <row r="31" spans="2:5" ht="15">
      <c r="B31" s="24" t="s">
        <v>14</v>
      </c>
      <c r="C31" s="30" t="s">
        <v>65</v>
      </c>
      <c r="D31" s="31"/>
      <c r="E31" s="79">
        <v>0</v>
      </c>
    </row>
    <row r="32" spans="2:5" ht="15">
      <c r="B32" s="24" t="s">
        <v>15</v>
      </c>
      <c r="C32" s="30" t="s">
        <v>243</v>
      </c>
      <c r="D32" s="31"/>
      <c r="E32" s="79">
        <f>(E29*4)/26</f>
        <v>0</v>
      </c>
    </row>
    <row r="33" spans="2:5" ht="15.75">
      <c r="B33" s="33"/>
      <c r="C33" s="34" t="s">
        <v>30</v>
      </c>
      <c r="D33" s="35">
        <f>SUM(D25:D32)</f>
        <v>1.3</v>
      </c>
      <c r="E33" s="82">
        <f>ROUND(SUM(E25:E32),2)</f>
        <v>0</v>
      </c>
    </row>
    <row r="34" spans="2:5" ht="15.75">
      <c r="B34" s="222" t="s">
        <v>66</v>
      </c>
      <c r="C34" s="223"/>
      <c r="D34" s="223"/>
      <c r="E34" s="224"/>
    </row>
    <row r="35" spans="2:5" ht="15.75">
      <c r="B35" s="27" t="s">
        <v>67</v>
      </c>
      <c r="C35" s="36" t="s">
        <v>68</v>
      </c>
      <c r="D35" s="37"/>
      <c r="E35" s="27" t="s">
        <v>5</v>
      </c>
    </row>
    <row r="36" spans="2:5" ht="15">
      <c r="B36" s="24" t="s">
        <v>6</v>
      </c>
      <c r="C36" s="26" t="s">
        <v>69</v>
      </c>
      <c r="D36" s="111">
        <v>8.3299999999999999E-2</v>
      </c>
      <c r="E36" s="81">
        <f>E33*D36</f>
        <v>0</v>
      </c>
    </row>
    <row r="37" spans="2:5" ht="15">
      <c r="B37" s="24" t="s">
        <v>7</v>
      </c>
      <c r="C37" s="39" t="s">
        <v>70</v>
      </c>
      <c r="D37" s="113">
        <v>0.1111</v>
      </c>
      <c r="E37" s="81">
        <f>E33*D37</f>
        <v>0</v>
      </c>
    </row>
    <row r="38" spans="2:5" ht="15.75">
      <c r="B38" s="105"/>
      <c r="C38" s="104" t="s">
        <v>232</v>
      </c>
      <c r="D38" s="112">
        <f>SUM(D36+D37)</f>
        <v>0.19440000000000002</v>
      </c>
      <c r="E38" s="106"/>
    </row>
    <row r="39" spans="2:5" ht="30">
      <c r="B39" s="105" t="s">
        <v>9</v>
      </c>
      <c r="C39" s="39" t="s">
        <v>233</v>
      </c>
      <c r="D39" s="113">
        <f>D51*D38</f>
        <v>7.1539200000000011E-2</v>
      </c>
      <c r="E39" s="106">
        <f>E36*D39</f>
        <v>0</v>
      </c>
    </row>
    <row r="40" spans="2:5" ht="15.75">
      <c r="B40" s="33"/>
      <c r="C40" s="36" t="s">
        <v>30</v>
      </c>
      <c r="D40" s="37"/>
      <c r="E40" s="77">
        <f>ROUND(SUM(E36:E39),2)</f>
        <v>0</v>
      </c>
    </row>
    <row r="41" spans="2:5" ht="15">
      <c r="B41" s="24"/>
      <c r="C41" s="39"/>
      <c r="D41" s="40"/>
      <c r="E41" s="32"/>
    </row>
    <row r="42" spans="2:5" ht="31.5">
      <c r="B42" s="27" t="s">
        <v>71</v>
      </c>
      <c r="C42" s="41" t="s">
        <v>72</v>
      </c>
      <c r="D42" s="29" t="s">
        <v>20</v>
      </c>
      <c r="E42" s="27" t="s">
        <v>5</v>
      </c>
    </row>
    <row r="43" spans="2:5" ht="15">
      <c r="B43" s="24" t="s">
        <v>6</v>
      </c>
      <c r="C43" s="30" t="s">
        <v>227</v>
      </c>
      <c r="D43" s="31">
        <v>0.2</v>
      </c>
      <c r="E43" s="45">
        <f>$E$33*D43</f>
        <v>0</v>
      </c>
    </row>
    <row r="44" spans="2:5" ht="15">
      <c r="B44" s="24" t="s">
        <v>7</v>
      </c>
      <c r="C44" s="30" t="s">
        <v>108</v>
      </c>
      <c r="D44" s="31">
        <f>'Encargos Sociais e Benefícios'!C12</f>
        <v>2.5000000000000001E-2</v>
      </c>
      <c r="E44" s="45">
        <f t="shared" ref="E44:E50" si="0">$E$33*D44</f>
        <v>0</v>
      </c>
    </row>
    <row r="45" spans="2:5" ht="15">
      <c r="B45" s="24" t="s">
        <v>9</v>
      </c>
      <c r="C45" s="30" t="s">
        <v>226</v>
      </c>
      <c r="D45" s="31">
        <v>0.03</v>
      </c>
      <c r="E45" s="45">
        <f t="shared" si="0"/>
        <v>0</v>
      </c>
    </row>
    <row r="46" spans="2:5" ht="15">
      <c r="B46" s="24" t="s">
        <v>10</v>
      </c>
      <c r="C46" s="30" t="s">
        <v>74</v>
      </c>
      <c r="D46" s="31">
        <f>'Encargos Sociais e Benefícios'!C14</f>
        <v>1.4999999999999999E-2</v>
      </c>
      <c r="E46" s="45">
        <f t="shared" si="0"/>
        <v>0</v>
      </c>
    </row>
    <row r="47" spans="2:5" ht="15">
      <c r="B47" s="24" t="s">
        <v>11</v>
      </c>
      <c r="C47" s="30" t="s">
        <v>75</v>
      </c>
      <c r="D47" s="31">
        <f>'Encargos Sociais e Benefícios'!C15</f>
        <v>0.01</v>
      </c>
      <c r="E47" s="45">
        <f t="shared" si="0"/>
        <v>0</v>
      </c>
    </row>
    <row r="48" spans="2:5" ht="15">
      <c r="B48" s="24" t="s">
        <v>13</v>
      </c>
      <c r="C48" s="30" t="s">
        <v>40</v>
      </c>
      <c r="D48" s="31">
        <f>'Encargos Sociais e Benefícios'!C16</f>
        <v>6.0000000000000001E-3</v>
      </c>
      <c r="E48" s="45">
        <f t="shared" si="0"/>
        <v>0</v>
      </c>
    </row>
    <row r="49" spans="2:5" ht="15">
      <c r="B49" s="24" t="s">
        <v>14</v>
      </c>
      <c r="C49" s="30" t="s">
        <v>39</v>
      </c>
      <c r="D49" s="31">
        <f>'Encargos Sociais e Benefícios'!C17</f>
        <v>2E-3</v>
      </c>
      <c r="E49" s="45">
        <f t="shared" si="0"/>
        <v>0</v>
      </c>
    </row>
    <row r="50" spans="2:5" ht="15">
      <c r="B50" s="24" t="s">
        <v>15</v>
      </c>
      <c r="C50" s="30" t="s">
        <v>76</v>
      </c>
      <c r="D50" s="31">
        <f>'Encargos Sociais e Benefícios'!C18</f>
        <v>0.08</v>
      </c>
      <c r="E50" s="45">
        <f t="shared" si="0"/>
        <v>0</v>
      </c>
    </row>
    <row r="51" spans="2:5" ht="15.75">
      <c r="B51" s="237" t="s">
        <v>46</v>
      </c>
      <c r="C51" s="238"/>
      <c r="D51" s="42">
        <f>SUM(D43:D50)</f>
        <v>0.36800000000000005</v>
      </c>
      <c r="E51" s="46">
        <f>ROUND(SUM(E43:E50),2)</f>
        <v>0</v>
      </c>
    </row>
    <row r="52" spans="2:5" ht="11.1" customHeight="1">
      <c r="B52" s="24"/>
      <c r="C52" s="30"/>
      <c r="D52" s="44"/>
      <c r="E52" s="32"/>
    </row>
    <row r="53" spans="2:5" ht="15.75">
      <c r="B53" s="27" t="s">
        <v>77</v>
      </c>
      <c r="C53" s="204" t="s">
        <v>78</v>
      </c>
      <c r="D53" s="205"/>
      <c r="E53" s="27" t="s">
        <v>5</v>
      </c>
    </row>
    <row r="54" spans="2:5" ht="15">
      <c r="B54" s="122" t="s">
        <v>6</v>
      </c>
      <c r="C54" s="284" t="s">
        <v>165</v>
      </c>
      <c r="D54" s="285"/>
      <c r="E54" s="79"/>
    </row>
    <row r="55" spans="2:5" ht="15">
      <c r="B55" s="122" t="s">
        <v>7</v>
      </c>
      <c r="C55" s="284" t="s">
        <v>163</v>
      </c>
      <c r="D55" s="285"/>
      <c r="E55" s="79"/>
    </row>
    <row r="56" spans="2:5" ht="15">
      <c r="B56" s="122" t="s">
        <v>9</v>
      </c>
      <c r="C56" s="286" t="s">
        <v>169</v>
      </c>
      <c r="D56" s="287"/>
      <c r="E56" s="79"/>
    </row>
    <row r="57" spans="2:5" ht="15">
      <c r="B57" s="122" t="s">
        <v>10</v>
      </c>
      <c r="C57" s="288" t="s">
        <v>240</v>
      </c>
      <c r="D57" s="289"/>
      <c r="E57" s="79"/>
    </row>
    <row r="58" spans="2:5" ht="15">
      <c r="B58" s="122" t="s">
        <v>11</v>
      </c>
      <c r="C58" s="286" t="s">
        <v>166</v>
      </c>
      <c r="D58" s="287"/>
      <c r="E58" s="79"/>
    </row>
    <row r="59" spans="2:5" ht="15">
      <c r="B59" s="24" t="s">
        <v>14</v>
      </c>
      <c r="C59" s="211"/>
      <c r="D59" s="212"/>
      <c r="E59" s="79"/>
    </row>
    <row r="60" spans="2:5" ht="15.75">
      <c r="B60" s="33"/>
      <c r="C60" s="36" t="s">
        <v>37</v>
      </c>
      <c r="D60" s="37"/>
      <c r="E60" s="77">
        <f>ROUND(SUM(E54:E59),2)</f>
        <v>0</v>
      </c>
    </row>
    <row r="61" spans="2:5" ht="15.75">
      <c r="B61" s="225"/>
      <c r="C61" s="226"/>
      <c r="D61" s="226"/>
      <c r="E61" s="227"/>
    </row>
    <row r="62" spans="2:5" ht="31.5" customHeight="1">
      <c r="B62" s="27">
        <v>2</v>
      </c>
      <c r="C62" s="204" t="s">
        <v>79</v>
      </c>
      <c r="D62" s="205"/>
      <c r="E62" s="27" t="s">
        <v>5</v>
      </c>
    </row>
    <row r="63" spans="2:5" ht="15">
      <c r="B63" s="24" t="s">
        <v>67</v>
      </c>
      <c r="C63" s="26" t="s">
        <v>68</v>
      </c>
      <c r="D63" s="38"/>
      <c r="E63" s="32">
        <f>E40</f>
        <v>0</v>
      </c>
    </row>
    <row r="64" spans="2:5" ht="15">
      <c r="B64" s="24" t="s">
        <v>71</v>
      </c>
      <c r="C64" s="39" t="s">
        <v>80</v>
      </c>
      <c r="D64" s="40"/>
      <c r="E64" s="32">
        <f>E51</f>
        <v>0</v>
      </c>
    </row>
    <row r="65" spans="2:5" ht="15">
      <c r="B65" s="24" t="s">
        <v>77</v>
      </c>
      <c r="C65" s="39" t="s">
        <v>78</v>
      </c>
      <c r="D65" s="40"/>
      <c r="E65" s="32">
        <f>E60</f>
        <v>0</v>
      </c>
    </row>
    <row r="66" spans="2:5" ht="15.75">
      <c r="B66" s="33"/>
      <c r="C66" s="36" t="s">
        <v>37</v>
      </c>
      <c r="D66" s="37"/>
      <c r="E66" s="77">
        <f>SUM(E63:E65)</f>
        <v>0</v>
      </c>
    </row>
    <row r="67" spans="2:5" ht="15">
      <c r="B67" s="230"/>
      <c r="C67" s="231"/>
      <c r="D67" s="231"/>
      <c r="E67" s="232"/>
    </row>
    <row r="68" spans="2:5" ht="15.75">
      <c r="B68" s="222" t="s">
        <v>86</v>
      </c>
      <c r="C68" s="223"/>
      <c r="D68" s="223"/>
      <c r="E68" s="224"/>
    </row>
    <row r="69" spans="2:5" ht="15.75">
      <c r="B69" s="27">
        <v>3</v>
      </c>
      <c r="C69" s="204" t="s">
        <v>44</v>
      </c>
      <c r="D69" s="205"/>
      <c r="E69" s="27" t="s">
        <v>5</v>
      </c>
    </row>
    <row r="70" spans="2:5" ht="15">
      <c r="B70" s="24" t="s">
        <v>6</v>
      </c>
      <c r="C70" s="26" t="s">
        <v>22</v>
      </c>
      <c r="D70" s="114">
        <v>4.1999999999999997E-3</v>
      </c>
      <c r="E70" s="45">
        <f>D70*E33</f>
        <v>0</v>
      </c>
    </row>
    <row r="71" spans="2:5" ht="15">
      <c r="B71" s="24" t="s">
        <v>7</v>
      </c>
      <c r="C71" s="26" t="s">
        <v>82</v>
      </c>
      <c r="D71" s="114">
        <v>3.3E-4</v>
      </c>
      <c r="E71" s="45">
        <f>D71*E33</f>
        <v>0</v>
      </c>
    </row>
    <row r="72" spans="2:5" ht="15">
      <c r="B72" s="24" t="s">
        <v>9</v>
      </c>
      <c r="C72" s="26" t="s">
        <v>83</v>
      </c>
      <c r="D72" s="114">
        <v>7.6999999999999996E-4</v>
      </c>
      <c r="E72" s="45">
        <f>D72*E33</f>
        <v>0</v>
      </c>
    </row>
    <row r="73" spans="2:5" ht="15">
      <c r="B73" s="24" t="s">
        <v>10</v>
      </c>
      <c r="C73" s="26" t="s">
        <v>23</v>
      </c>
      <c r="D73" s="114">
        <v>1.9400000000000001E-2</v>
      </c>
      <c r="E73" s="45">
        <f>D73*E33</f>
        <v>0</v>
      </c>
    </row>
    <row r="74" spans="2:5" ht="15">
      <c r="B74" s="24" t="s">
        <v>11</v>
      </c>
      <c r="C74" s="26" t="s">
        <v>84</v>
      </c>
      <c r="D74" s="114">
        <v>7.1000000000000004E-3</v>
      </c>
      <c r="E74" s="45">
        <f>E73*D74</f>
        <v>0</v>
      </c>
    </row>
    <row r="75" spans="2:5" ht="15">
      <c r="B75" s="24" t="s">
        <v>13</v>
      </c>
      <c r="C75" s="26" t="s">
        <v>260</v>
      </c>
      <c r="D75" s="114">
        <v>0.04</v>
      </c>
      <c r="E75" s="45">
        <f>D75*E33</f>
        <v>0</v>
      </c>
    </row>
    <row r="76" spans="2:5" ht="15.75">
      <c r="B76" s="204" t="s">
        <v>46</v>
      </c>
      <c r="C76" s="206"/>
      <c r="D76" s="205"/>
      <c r="E76" s="46">
        <f>ROUND(SUM(E70:E75),2)</f>
        <v>0</v>
      </c>
    </row>
    <row r="77" spans="2:5" ht="15.75">
      <c r="B77" s="225"/>
      <c r="C77" s="226"/>
      <c r="D77" s="226"/>
      <c r="E77" s="227"/>
    </row>
    <row r="78" spans="2:5" ht="15.75">
      <c r="B78" s="222" t="s">
        <v>87</v>
      </c>
      <c r="C78" s="223"/>
      <c r="D78" s="223"/>
      <c r="E78" s="224"/>
    </row>
    <row r="79" spans="2:5" ht="15.75">
      <c r="B79" s="27" t="s">
        <v>19</v>
      </c>
      <c r="C79" s="204" t="s">
        <v>89</v>
      </c>
      <c r="D79" s="205"/>
      <c r="E79" s="27" t="s">
        <v>5</v>
      </c>
    </row>
    <row r="80" spans="2:5" ht="15">
      <c r="B80" s="24" t="s">
        <v>6</v>
      </c>
      <c r="C80" s="26" t="s">
        <v>88</v>
      </c>
      <c r="D80" s="110">
        <v>9.1999999999999998E-3</v>
      </c>
      <c r="E80" s="84">
        <f t="shared" ref="E80:E85" si="1">D80*$E$33</f>
        <v>0</v>
      </c>
    </row>
    <row r="81" spans="2:5" ht="15">
      <c r="B81" s="24" t="s">
        <v>7</v>
      </c>
      <c r="C81" s="26" t="s">
        <v>89</v>
      </c>
      <c r="D81" s="110">
        <v>1.66E-2</v>
      </c>
      <c r="E81" s="84">
        <f t="shared" si="1"/>
        <v>0</v>
      </c>
    </row>
    <row r="82" spans="2:5" ht="15">
      <c r="B82" s="24" t="s">
        <v>9</v>
      </c>
      <c r="C82" s="26" t="s">
        <v>90</v>
      </c>
      <c r="D82" s="110">
        <v>2.0000000000000001E-4</v>
      </c>
      <c r="E82" s="84">
        <f t="shared" si="1"/>
        <v>0</v>
      </c>
    </row>
    <row r="83" spans="2:5" ht="15">
      <c r="B83" s="24" t="s">
        <v>10</v>
      </c>
      <c r="C83" s="26" t="s">
        <v>234</v>
      </c>
      <c r="D83" s="110">
        <v>2.9999999999999997E-4</v>
      </c>
      <c r="E83" s="84">
        <f t="shared" si="1"/>
        <v>0</v>
      </c>
    </row>
    <row r="84" spans="2:5" ht="15">
      <c r="B84" s="24" t="s">
        <v>11</v>
      </c>
      <c r="C84" s="26" t="s">
        <v>235</v>
      </c>
      <c r="D84" s="110">
        <v>0</v>
      </c>
      <c r="E84" s="84">
        <f t="shared" si="1"/>
        <v>0</v>
      </c>
    </row>
    <row r="85" spans="2:5" ht="15">
      <c r="B85" s="24" t="s">
        <v>13</v>
      </c>
      <c r="C85" s="26" t="s">
        <v>16</v>
      </c>
      <c r="D85" s="110">
        <v>0</v>
      </c>
      <c r="E85" s="84">
        <f t="shared" si="1"/>
        <v>0</v>
      </c>
    </row>
    <row r="86" spans="2:5" ht="15.75">
      <c r="B86" s="24"/>
      <c r="C86" s="115" t="s">
        <v>236</v>
      </c>
      <c r="D86" s="116">
        <f>SUM(D80:D85)</f>
        <v>2.63E-2</v>
      </c>
      <c r="E86" s="117">
        <f>SUM(E80:E85)</f>
        <v>0</v>
      </c>
    </row>
    <row r="87" spans="2:5" ht="15">
      <c r="B87" s="24" t="s">
        <v>14</v>
      </c>
      <c r="C87" s="26" t="s">
        <v>237</v>
      </c>
      <c r="D87" s="110">
        <f>D86*D51</f>
        <v>9.6784000000000019E-3</v>
      </c>
      <c r="E87" s="84">
        <f>E86*D87</f>
        <v>0</v>
      </c>
    </row>
    <row r="88" spans="2:5" ht="15.75">
      <c r="B88" s="290" t="s">
        <v>46</v>
      </c>
      <c r="C88" s="290"/>
      <c r="D88" s="290"/>
      <c r="E88" s="46">
        <f>ROUND(SUM(E80:E87),2)</f>
        <v>0</v>
      </c>
    </row>
    <row r="89" spans="2:5" ht="15.75">
      <c r="B89" s="108"/>
      <c r="C89" s="108"/>
      <c r="D89" s="108"/>
      <c r="E89" s="109"/>
    </row>
    <row r="90" spans="2:5" ht="15.75">
      <c r="B90" s="108"/>
      <c r="C90" s="107"/>
      <c r="D90" s="107"/>
      <c r="E90" s="109"/>
    </row>
    <row r="91" spans="2:5" ht="15.75">
      <c r="B91" s="27" t="s">
        <v>21</v>
      </c>
      <c r="C91" s="204" t="s">
        <v>92</v>
      </c>
      <c r="D91" s="205"/>
      <c r="E91" s="27" t="s">
        <v>5</v>
      </c>
    </row>
    <row r="92" spans="2:5" ht="15">
      <c r="B92" s="24" t="s">
        <v>6</v>
      </c>
      <c r="C92" s="26" t="s">
        <v>93</v>
      </c>
      <c r="D92" s="38"/>
      <c r="E92" s="32">
        <f>ROUND(('Encargos Sociais e Benefícios'!C38*'Porteiro 5x2'!E30),2)</f>
        <v>0</v>
      </c>
    </row>
    <row r="93" spans="2:5" ht="15.75">
      <c r="B93" s="225"/>
      <c r="C93" s="226"/>
      <c r="D93" s="226"/>
      <c r="E93" s="227"/>
    </row>
    <row r="94" spans="2:5" ht="34.9" customHeight="1">
      <c r="B94" s="27">
        <v>4</v>
      </c>
      <c r="C94" s="204" t="s">
        <v>94</v>
      </c>
      <c r="D94" s="205"/>
      <c r="E94" s="27" t="s">
        <v>5</v>
      </c>
    </row>
    <row r="95" spans="2:5" ht="15">
      <c r="B95" s="24" t="s">
        <v>19</v>
      </c>
      <c r="C95" s="26" t="s">
        <v>95</v>
      </c>
      <c r="D95" s="38"/>
      <c r="E95" s="32">
        <f>E88</f>
        <v>0</v>
      </c>
    </row>
    <row r="96" spans="2:5" ht="15">
      <c r="B96" s="24" t="s">
        <v>21</v>
      </c>
      <c r="C96" s="39" t="s">
        <v>92</v>
      </c>
      <c r="D96" s="40"/>
      <c r="E96" s="32">
        <f>E92</f>
        <v>0</v>
      </c>
    </row>
    <row r="97" spans="2:5" ht="15.75">
      <c r="B97" s="36"/>
      <c r="C97" s="206" t="s">
        <v>96</v>
      </c>
      <c r="D97" s="205"/>
      <c r="E97" s="46">
        <f>ROUND(SUM(E91:E96),2)</f>
        <v>0</v>
      </c>
    </row>
    <row r="98" spans="2:5" ht="15.75">
      <c r="B98" s="222" t="s">
        <v>97</v>
      </c>
      <c r="C98" s="223"/>
      <c r="D98" s="223"/>
      <c r="E98" s="224"/>
    </row>
    <row r="99" spans="2:5" ht="15.75">
      <c r="B99" s="27">
        <v>5</v>
      </c>
      <c r="C99" s="204" t="s">
        <v>17</v>
      </c>
      <c r="D99" s="205"/>
      <c r="E99" s="27" t="s">
        <v>5</v>
      </c>
    </row>
    <row r="100" spans="2:5" ht="15.75">
      <c r="B100" s="291" t="s">
        <v>239</v>
      </c>
      <c r="C100" s="292"/>
      <c r="D100" s="292"/>
      <c r="E100" s="293"/>
    </row>
    <row r="101" spans="2:5" ht="15">
      <c r="B101" s="122" t="s">
        <v>6</v>
      </c>
      <c r="C101" s="284" t="s">
        <v>18</v>
      </c>
      <c r="D101" s="285"/>
      <c r="E101" s="121"/>
    </row>
    <row r="102" spans="2:5" ht="15">
      <c r="B102" s="122" t="s">
        <v>7</v>
      </c>
      <c r="C102" s="127" t="s">
        <v>261</v>
      </c>
      <c r="D102" s="128"/>
      <c r="E102" s="121"/>
    </row>
    <row r="103" spans="2:5" ht="15">
      <c r="B103" s="122" t="s">
        <v>9</v>
      </c>
      <c r="C103" s="127" t="s">
        <v>262</v>
      </c>
      <c r="D103" s="128"/>
      <c r="E103" s="121"/>
    </row>
    <row r="104" spans="2:5" ht="15">
      <c r="B104" s="122" t="s">
        <v>10</v>
      </c>
      <c r="C104" s="127" t="s">
        <v>263</v>
      </c>
      <c r="D104" s="128"/>
      <c r="E104" s="121"/>
    </row>
    <row r="105" spans="2:5" ht="15">
      <c r="B105" s="122" t="s">
        <v>7</v>
      </c>
      <c r="C105" s="284" t="s">
        <v>16</v>
      </c>
      <c r="D105" s="285"/>
      <c r="E105" s="121"/>
    </row>
    <row r="106" spans="2:5" ht="15.75">
      <c r="B106" s="204" t="s">
        <v>46</v>
      </c>
      <c r="C106" s="206"/>
      <c r="D106" s="205"/>
      <c r="E106" s="46">
        <f>E101+E105</f>
        <v>0</v>
      </c>
    </row>
    <row r="107" spans="2:5" ht="15">
      <c r="B107" s="219"/>
      <c r="C107" s="220"/>
      <c r="D107" s="220"/>
      <c r="E107" s="221"/>
    </row>
    <row r="108" spans="2:5" ht="29.25" customHeight="1">
      <c r="B108" s="216" t="s">
        <v>238</v>
      </c>
      <c r="C108" s="217"/>
      <c r="D108" s="217"/>
      <c r="E108" s="218"/>
    </row>
    <row r="109" spans="2:5" ht="15.75">
      <c r="B109" s="27">
        <v>6</v>
      </c>
      <c r="C109" s="41" t="s">
        <v>25</v>
      </c>
      <c r="D109" s="29" t="s">
        <v>20</v>
      </c>
      <c r="E109" s="27" t="s">
        <v>5</v>
      </c>
    </row>
    <row r="110" spans="2:5" ht="15">
      <c r="B110" s="122" t="s">
        <v>6</v>
      </c>
      <c r="C110" s="123" t="s">
        <v>26</v>
      </c>
      <c r="D110" s="49"/>
      <c r="E110" s="48">
        <f>ROUND((E128)*(D110),2)</f>
        <v>0</v>
      </c>
    </row>
    <row r="111" spans="2:5" ht="15">
      <c r="B111" s="122" t="s">
        <v>7</v>
      </c>
      <c r="C111" s="123" t="s">
        <v>28</v>
      </c>
      <c r="D111" s="49"/>
      <c r="E111" s="48">
        <f>ROUND((E110+E128)*(D111),2)</f>
        <v>0</v>
      </c>
    </row>
    <row r="112" spans="2:5" ht="15">
      <c r="B112" s="24" t="s">
        <v>9</v>
      </c>
      <c r="C112" s="30" t="s">
        <v>27</v>
      </c>
      <c r="D112" s="49"/>
      <c r="E112" s="48"/>
    </row>
    <row r="113" spans="2:5" ht="15.75">
      <c r="B113" s="25"/>
      <c r="C113" s="41" t="s">
        <v>102</v>
      </c>
      <c r="D113" s="49"/>
      <c r="E113" s="50"/>
    </row>
    <row r="114" spans="2:5" ht="15">
      <c r="B114" s="25"/>
      <c r="C114" s="30" t="s">
        <v>103</v>
      </c>
      <c r="D114" s="49"/>
      <c r="E114" s="48">
        <f>ROUND((E130*D114),2)</f>
        <v>0</v>
      </c>
    </row>
    <row r="115" spans="2:5" ht="15">
      <c r="B115" s="25"/>
      <c r="C115" s="30" t="s">
        <v>104</v>
      </c>
      <c r="D115" s="49"/>
      <c r="E115" s="48">
        <f>ROUND((E130*D115),2)</f>
        <v>0</v>
      </c>
    </row>
    <row r="116" spans="2:5" ht="15.75">
      <c r="B116" s="25"/>
      <c r="C116" s="41" t="s">
        <v>123</v>
      </c>
      <c r="D116" s="49"/>
      <c r="E116" s="48"/>
    </row>
    <row r="117" spans="2:5" ht="15">
      <c r="B117" s="25"/>
      <c r="C117" s="30" t="s">
        <v>121</v>
      </c>
      <c r="D117" s="49"/>
      <c r="E117" s="48">
        <f>ROUND((E130*D117),2)</f>
        <v>0</v>
      </c>
    </row>
    <row r="118" spans="2:5" ht="15.75">
      <c r="B118" s="25"/>
      <c r="C118" s="41" t="s">
        <v>122</v>
      </c>
      <c r="D118" s="49"/>
      <c r="E118" s="50"/>
    </row>
    <row r="119" spans="2:5" ht="15.75">
      <c r="B119" s="204" t="s">
        <v>46</v>
      </c>
      <c r="C119" s="205"/>
      <c r="D119" s="51">
        <f>D112+D111+D110</f>
        <v>0</v>
      </c>
      <c r="E119" s="85">
        <f>ROUND(SUM(E110:E118),2)</f>
        <v>0</v>
      </c>
    </row>
    <row r="120" spans="2:5" ht="15">
      <c r="B120" s="219"/>
      <c r="C120" s="220"/>
      <c r="D120" s="220"/>
      <c r="E120" s="221"/>
    </row>
    <row r="121" spans="2:5" ht="15.75">
      <c r="B121" s="222" t="s">
        <v>99</v>
      </c>
      <c r="C121" s="223"/>
      <c r="D121" s="223"/>
      <c r="E121" s="224"/>
    </row>
    <row r="122" spans="2:5" ht="15.75">
      <c r="B122" s="52"/>
      <c r="C122" s="204" t="s">
        <v>242</v>
      </c>
      <c r="D122" s="205"/>
      <c r="E122" s="27" t="s">
        <v>5</v>
      </c>
    </row>
    <row r="123" spans="2:5" ht="15">
      <c r="B123" s="24" t="s">
        <v>6</v>
      </c>
      <c r="C123" s="210" t="s">
        <v>118</v>
      </c>
      <c r="D123" s="210"/>
      <c r="E123" s="32">
        <f>E33</f>
        <v>0</v>
      </c>
    </row>
    <row r="124" spans="2:5" ht="15">
      <c r="B124" s="24" t="s">
        <v>7</v>
      </c>
      <c r="C124" s="210" t="s">
        <v>119</v>
      </c>
      <c r="D124" s="210"/>
      <c r="E124" s="32">
        <f>E66</f>
        <v>0</v>
      </c>
    </row>
    <row r="125" spans="2:5" ht="15">
      <c r="B125" s="24" t="s">
        <v>9</v>
      </c>
      <c r="C125" s="210" t="s">
        <v>120</v>
      </c>
      <c r="D125" s="210"/>
      <c r="E125" s="32">
        <f>E76</f>
        <v>0</v>
      </c>
    </row>
    <row r="126" spans="2:5" ht="15">
      <c r="B126" s="24" t="s">
        <v>10</v>
      </c>
      <c r="C126" s="211" t="s">
        <v>100</v>
      </c>
      <c r="D126" s="212"/>
      <c r="E126" s="32">
        <f>E97</f>
        <v>0</v>
      </c>
    </row>
    <row r="127" spans="2:5" ht="15">
      <c r="B127" s="24" t="s">
        <v>11</v>
      </c>
      <c r="C127" s="210" t="s">
        <v>117</v>
      </c>
      <c r="D127" s="210"/>
      <c r="E127" s="32">
        <f>E106</f>
        <v>0</v>
      </c>
    </row>
    <row r="128" spans="2:5" ht="15.75">
      <c r="B128" s="213" t="s">
        <v>29</v>
      </c>
      <c r="C128" s="214"/>
      <c r="D128" s="215"/>
      <c r="E128" s="43">
        <f>ROUND(SUM(E123:E127),2)</f>
        <v>0</v>
      </c>
    </row>
    <row r="129" spans="2:5" ht="15">
      <c r="B129" s="24" t="s">
        <v>13</v>
      </c>
      <c r="C129" s="211" t="s">
        <v>101</v>
      </c>
      <c r="D129" s="212"/>
      <c r="E129" s="53">
        <f>E119</f>
        <v>0</v>
      </c>
    </row>
    <row r="130" spans="2:5" ht="15.75">
      <c r="B130" s="204" t="s">
        <v>269</v>
      </c>
      <c r="C130" s="206"/>
      <c r="D130" s="205"/>
      <c r="E130" s="54">
        <f>ROUND((E110+E111+E128)/(1-SUM(D114+D115+D117)),2)</f>
        <v>0</v>
      </c>
    </row>
    <row r="131" spans="2:5" ht="15">
      <c r="B131" s="119"/>
      <c r="C131" s="119"/>
      <c r="D131" s="119"/>
      <c r="E131" s="119"/>
    </row>
    <row r="132" spans="2:5" ht="15.75">
      <c r="B132" s="294" t="s">
        <v>241</v>
      </c>
      <c r="C132" s="295"/>
      <c r="D132" s="296"/>
      <c r="E132" s="120">
        <f>E130</f>
        <v>0</v>
      </c>
    </row>
  </sheetData>
  <mergeCells count="67">
    <mergeCell ref="C54:D54"/>
    <mergeCell ref="C55:D55"/>
    <mergeCell ref="C56:D56"/>
    <mergeCell ref="C57:D57"/>
    <mergeCell ref="D21:E21"/>
    <mergeCell ref="B34:E34"/>
    <mergeCell ref="B51:C51"/>
    <mergeCell ref="C53:D53"/>
    <mergeCell ref="D18:E18"/>
    <mergeCell ref="D19:E19"/>
    <mergeCell ref="D20:E20"/>
    <mergeCell ref="D22:E22"/>
    <mergeCell ref="B23:E23"/>
    <mergeCell ref="D14:E14"/>
    <mergeCell ref="C15:E15"/>
    <mergeCell ref="B16:E16"/>
    <mergeCell ref="D17:E17"/>
    <mergeCell ref="B3:E3"/>
    <mergeCell ref="B4:E4"/>
    <mergeCell ref="B6:E6"/>
    <mergeCell ref="B5:E5"/>
    <mergeCell ref="D7:E7"/>
    <mergeCell ref="D8:E8"/>
    <mergeCell ref="D9:E9"/>
    <mergeCell ref="D10:E10"/>
    <mergeCell ref="B11:E11"/>
    <mergeCell ref="C13:E13"/>
    <mergeCell ref="D12:E12"/>
    <mergeCell ref="C58:D58"/>
    <mergeCell ref="C59:D59"/>
    <mergeCell ref="B61:E61"/>
    <mergeCell ref="C62:D62"/>
    <mergeCell ref="B67:E67"/>
    <mergeCell ref="C94:D94"/>
    <mergeCell ref="C97:D97"/>
    <mergeCell ref="B68:E68"/>
    <mergeCell ref="C69:D69"/>
    <mergeCell ref="B76:D76"/>
    <mergeCell ref="B77:E77"/>
    <mergeCell ref="B78:E78"/>
    <mergeCell ref="B132:D132"/>
    <mergeCell ref="C127:D127"/>
    <mergeCell ref="C101:D101"/>
    <mergeCell ref="C105:D105"/>
    <mergeCell ref="C129:D129"/>
    <mergeCell ref="B130:D130"/>
    <mergeCell ref="B128:D128"/>
    <mergeCell ref="B106:D106"/>
    <mergeCell ref="C126:D126"/>
    <mergeCell ref="C123:D123"/>
    <mergeCell ref="C124:D124"/>
    <mergeCell ref="B1:E1"/>
    <mergeCell ref="B2:E2"/>
    <mergeCell ref="C125:D125"/>
    <mergeCell ref="C122:D122"/>
    <mergeCell ref="B98:E98"/>
    <mergeCell ref="C99:D99"/>
    <mergeCell ref="B100:E100"/>
    <mergeCell ref="B107:E107"/>
    <mergeCell ref="B108:E108"/>
    <mergeCell ref="B119:C119"/>
    <mergeCell ref="B120:E120"/>
    <mergeCell ref="B121:E121"/>
    <mergeCell ref="C79:D79"/>
    <mergeCell ref="B88:D88"/>
    <mergeCell ref="C91:D91"/>
    <mergeCell ref="B93:E93"/>
  </mergeCells>
  <pageMargins left="0.51181102362204722" right="0.51181102362204722" top="0.78740157480314965" bottom="0.78740157480314965" header="0.31496062992125984" footer="0.31496062992125984"/>
  <pageSetup paperSize="9" scale="70" orientation="portrait" r:id="rId1"/>
</worksheet>
</file>

<file path=xl/worksheets/sheet13.xml><?xml version="1.0" encoding="utf-8"?>
<worksheet xmlns="http://schemas.openxmlformats.org/spreadsheetml/2006/main" xmlns:r="http://schemas.openxmlformats.org/officeDocument/2006/relationships">
  <dimension ref="A3:O12"/>
  <sheetViews>
    <sheetView workbookViewId="0">
      <selection activeCell="E15" sqref="E15"/>
    </sheetView>
  </sheetViews>
  <sheetFormatPr defaultRowHeight="15"/>
  <cols>
    <col min="1" max="1" width="9.140625" customWidth="1"/>
    <col min="2" max="2" width="9.5703125" style="124" customWidth="1"/>
    <col min="3" max="15" width="9.140625" style="124"/>
  </cols>
  <sheetData>
    <row r="3" spans="1:15" ht="15.75">
      <c r="A3" s="300" t="s">
        <v>245</v>
      </c>
      <c r="B3" s="300"/>
      <c r="C3" s="300"/>
      <c r="D3" s="300"/>
      <c r="E3" s="300"/>
      <c r="F3" s="300"/>
      <c r="G3" s="300"/>
      <c r="H3" s="300"/>
      <c r="I3" s="300"/>
      <c r="J3" s="300"/>
      <c r="K3" s="300"/>
      <c r="L3" s="300"/>
      <c r="M3" s="300"/>
      <c r="N3" s="300"/>
      <c r="O3" s="300"/>
    </row>
    <row r="4" spans="1:15">
      <c r="A4" s="125">
        <v>1</v>
      </c>
      <c r="B4" s="297" t="s">
        <v>246</v>
      </c>
      <c r="C4" s="297"/>
      <c r="D4" s="297"/>
      <c r="E4" s="297"/>
      <c r="F4" s="297"/>
      <c r="G4" s="297"/>
      <c r="H4" s="297"/>
      <c r="I4" s="297"/>
      <c r="J4" s="297"/>
      <c r="K4" s="297"/>
      <c r="L4" s="297"/>
      <c r="M4" s="297"/>
      <c r="N4" s="297"/>
      <c r="O4" s="297"/>
    </row>
    <row r="5" spans="1:15">
      <c r="A5" s="125">
        <v>2</v>
      </c>
      <c r="B5" s="297" t="s">
        <v>247</v>
      </c>
      <c r="C5" s="297"/>
      <c r="D5" s="297"/>
      <c r="E5" s="297"/>
      <c r="F5" s="297"/>
      <c r="G5" s="297"/>
      <c r="H5" s="297"/>
      <c r="I5" s="297"/>
      <c r="J5" s="297"/>
      <c r="K5" s="297"/>
      <c r="L5" s="297"/>
      <c r="M5" s="297"/>
      <c r="N5" s="297"/>
      <c r="O5" s="297"/>
    </row>
    <row r="6" spans="1:15">
      <c r="A6" s="125">
        <v>3</v>
      </c>
      <c r="B6" s="297" t="s">
        <v>253</v>
      </c>
      <c r="C6" s="297"/>
      <c r="D6" s="297"/>
      <c r="E6" s="297"/>
      <c r="F6" s="297"/>
      <c r="G6" s="297"/>
      <c r="H6" s="297"/>
      <c r="I6" s="297"/>
      <c r="J6" s="297"/>
      <c r="K6" s="297"/>
      <c r="L6" s="297"/>
      <c r="M6" s="297"/>
      <c r="N6" s="297"/>
      <c r="O6" s="297"/>
    </row>
    <row r="7" spans="1:15" ht="55.5" customHeight="1">
      <c r="A7" s="125">
        <v>4</v>
      </c>
      <c r="B7" s="298" t="s">
        <v>248</v>
      </c>
      <c r="C7" s="298"/>
      <c r="D7" s="298"/>
      <c r="E7" s="298"/>
      <c r="F7" s="298"/>
      <c r="G7" s="298"/>
      <c r="H7" s="298"/>
      <c r="I7" s="298"/>
      <c r="J7" s="298"/>
      <c r="K7" s="298"/>
      <c r="L7" s="298"/>
      <c r="M7" s="298"/>
      <c r="N7" s="298"/>
      <c r="O7" s="298"/>
    </row>
    <row r="8" spans="1:15">
      <c r="A8" s="125">
        <v>5</v>
      </c>
      <c r="B8" s="297" t="s">
        <v>249</v>
      </c>
      <c r="C8" s="297"/>
      <c r="D8" s="297"/>
      <c r="E8" s="297"/>
      <c r="F8" s="297"/>
      <c r="G8" s="297"/>
      <c r="H8" s="297"/>
      <c r="I8" s="297"/>
      <c r="J8" s="297"/>
      <c r="K8" s="297"/>
      <c r="L8" s="297"/>
      <c r="M8" s="297"/>
      <c r="N8" s="297"/>
      <c r="O8" s="297"/>
    </row>
    <row r="9" spans="1:15">
      <c r="A9" s="125">
        <v>6</v>
      </c>
      <c r="B9" s="297" t="s">
        <v>250</v>
      </c>
      <c r="C9" s="297"/>
      <c r="D9" s="297"/>
      <c r="E9" s="297"/>
      <c r="F9" s="297"/>
      <c r="G9" s="297"/>
      <c r="H9" s="297"/>
      <c r="I9" s="297"/>
      <c r="J9" s="297"/>
      <c r="K9" s="297"/>
      <c r="L9" s="297"/>
      <c r="M9" s="297"/>
      <c r="N9" s="297"/>
      <c r="O9" s="297"/>
    </row>
    <row r="10" spans="1:15" ht="39" customHeight="1">
      <c r="A10" s="125">
        <v>7</v>
      </c>
      <c r="B10" s="298" t="s">
        <v>251</v>
      </c>
      <c r="C10" s="298"/>
      <c r="D10" s="298"/>
      <c r="E10" s="298"/>
      <c r="F10" s="298"/>
      <c r="G10" s="298"/>
      <c r="H10" s="298"/>
      <c r="I10" s="298"/>
      <c r="J10" s="298"/>
      <c r="K10" s="298"/>
      <c r="L10" s="298"/>
      <c r="M10" s="298"/>
      <c r="N10" s="298"/>
      <c r="O10" s="298"/>
    </row>
    <row r="11" spans="1:15" ht="43.5" customHeight="1">
      <c r="A11" s="125">
        <v>8</v>
      </c>
      <c r="B11" s="298" t="s">
        <v>252</v>
      </c>
      <c r="C11" s="298"/>
      <c r="D11" s="298"/>
      <c r="E11" s="298"/>
      <c r="F11" s="298"/>
      <c r="G11" s="298"/>
      <c r="H11" s="298"/>
      <c r="I11" s="298"/>
      <c r="J11" s="298"/>
      <c r="K11" s="298"/>
      <c r="L11" s="298"/>
      <c r="M11" s="298"/>
      <c r="N11" s="298"/>
      <c r="O11" s="298"/>
    </row>
    <row r="12" spans="1:15">
      <c r="B12" s="299"/>
      <c r="C12" s="299"/>
      <c r="D12" s="299"/>
      <c r="E12" s="299"/>
      <c r="F12" s="299"/>
      <c r="G12" s="299"/>
      <c r="H12" s="299"/>
      <c r="I12" s="299"/>
      <c r="J12" s="299"/>
      <c r="K12" s="299"/>
      <c r="L12" s="299"/>
      <c r="M12" s="299"/>
      <c r="N12" s="299"/>
      <c r="O12" s="299"/>
    </row>
  </sheetData>
  <mergeCells count="10">
    <mergeCell ref="B9:O9"/>
    <mergeCell ref="B10:O10"/>
    <mergeCell ref="B11:O11"/>
    <mergeCell ref="B12:O12"/>
    <mergeCell ref="A3:O3"/>
    <mergeCell ref="B4:O4"/>
    <mergeCell ref="B5:O5"/>
    <mergeCell ref="B6:O6"/>
    <mergeCell ref="B7:O7"/>
    <mergeCell ref="B8:O8"/>
  </mergeCells>
  <pageMargins left="0.511811024" right="0.511811024" top="0.78740157499999996" bottom="0.78740157499999996" header="0.31496062000000002" footer="0.31496062000000002"/>
</worksheet>
</file>

<file path=xl/worksheets/sheet14.xml><?xml version="1.0" encoding="utf-8"?>
<worksheet xmlns="http://schemas.openxmlformats.org/spreadsheetml/2006/main" xmlns:r="http://schemas.openxmlformats.org/officeDocument/2006/relationships">
  <sheetPr>
    <pageSetUpPr fitToPage="1"/>
  </sheetPr>
  <dimension ref="A1:C59"/>
  <sheetViews>
    <sheetView topLeftCell="A40" zoomScale="85" zoomScaleNormal="85" zoomScaleSheetLayoutView="115" workbookViewId="0">
      <selection activeCell="B1" sqref="B1:C2"/>
    </sheetView>
  </sheetViews>
  <sheetFormatPr defaultRowHeight="15"/>
  <cols>
    <col min="1" max="1" width="5" customWidth="1"/>
    <col min="2" max="2" width="108.28515625" customWidth="1"/>
    <col min="3" max="3" width="14.85546875" customWidth="1"/>
  </cols>
  <sheetData>
    <row r="1" spans="2:3" ht="15.75" thickBot="1">
      <c r="B1" s="305" t="s">
        <v>139</v>
      </c>
      <c r="C1" s="306"/>
    </row>
    <row r="2" spans="2:3" ht="81.75" customHeight="1" thickBot="1">
      <c r="B2" s="307"/>
      <c r="C2" s="308"/>
    </row>
    <row r="3" spans="2:3" ht="15.75">
      <c r="B3" s="303"/>
      <c r="C3" s="304"/>
    </row>
    <row r="4" spans="2:3" ht="21" customHeight="1">
      <c r="B4" s="309" t="s">
        <v>106</v>
      </c>
      <c r="C4" s="310"/>
    </row>
    <row r="5" spans="2:3" ht="15.75">
      <c r="B5" s="311" t="s">
        <v>66</v>
      </c>
      <c r="C5" s="312"/>
    </row>
    <row r="6" spans="2:3" ht="15.75">
      <c r="B6" s="63" t="s">
        <v>114</v>
      </c>
      <c r="C6" s="64" t="s">
        <v>20</v>
      </c>
    </row>
    <row r="7" spans="2:3" ht="31.5">
      <c r="B7" s="65" t="s">
        <v>110</v>
      </c>
      <c r="C7" s="66">
        <v>8.3299999999999999E-2</v>
      </c>
    </row>
    <row r="8" spans="2:3" ht="63">
      <c r="B8" s="65" t="s">
        <v>112</v>
      </c>
      <c r="C8" s="66">
        <v>0.1111108</v>
      </c>
    </row>
    <row r="9" spans="2:3" ht="15.75">
      <c r="B9" s="67" t="s">
        <v>107</v>
      </c>
      <c r="C9" s="64">
        <f>SUM(C7:C8)</f>
        <v>0.19441079999999999</v>
      </c>
    </row>
    <row r="10" spans="2:3" ht="15.75">
      <c r="B10" s="63" t="s">
        <v>113</v>
      </c>
      <c r="C10" s="64"/>
    </row>
    <row r="11" spans="2:3" ht="15.75">
      <c r="B11" s="65" t="s">
        <v>109</v>
      </c>
      <c r="C11" s="66">
        <v>0.2</v>
      </c>
    </row>
    <row r="12" spans="2:3" ht="31.5">
      <c r="B12" s="65" t="s">
        <v>127</v>
      </c>
      <c r="C12" s="66">
        <v>2.5000000000000001E-2</v>
      </c>
    </row>
    <row r="13" spans="2:3" ht="15.75">
      <c r="B13" s="65" t="s">
        <v>126</v>
      </c>
      <c r="C13" s="66">
        <v>0.03</v>
      </c>
    </row>
    <row r="14" spans="2:3" ht="15.75">
      <c r="B14" s="65" t="s">
        <v>128</v>
      </c>
      <c r="C14" s="66">
        <v>1.4999999999999999E-2</v>
      </c>
    </row>
    <row r="15" spans="2:3" ht="15.75">
      <c r="B15" s="65" t="s">
        <v>129</v>
      </c>
      <c r="C15" s="66">
        <v>0.01</v>
      </c>
    </row>
    <row r="16" spans="2:3" ht="15.75">
      <c r="B16" s="65" t="s">
        <v>130</v>
      </c>
      <c r="C16" s="66">
        <v>6.0000000000000001E-3</v>
      </c>
    </row>
    <row r="17" spans="2:3" ht="15.75">
      <c r="B17" s="69" t="s">
        <v>132</v>
      </c>
      <c r="C17" s="66">
        <v>2E-3</v>
      </c>
    </row>
    <row r="18" spans="2:3" ht="31.5">
      <c r="B18" s="65" t="s">
        <v>131</v>
      </c>
      <c r="C18" s="66">
        <v>0.08</v>
      </c>
    </row>
    <row r="19" spans="2:3" ht="15.75">
      <c r="B19" s="70" t="s">
        <v>107</v>
      </c>
      <c r="C19" s="64">
        <f>SUM(C11:C18)</f>
        <v>0.36800000000000005</v>
      </c>
    </row>
    <row r="20" spans="2:3" ht="15.75">
      <c r="B20" s="71" t="s">
        <v>134</v>
      </c>
      <c r="C20" s="72" t="s">
        <v>20</v>
      </c>
    </row>
    <row r="21" spans="2:3" ht="78.75">
      <c r="B21" s="65" t="s">
        <v>181</v>
      </c>
      <c r="C21" s="66">
        <v>4.1999999999999997E-3</v>
      </c>
    </row>
    <row r="22" spans="2:3" ht="47.25">
      <c r="B22" s="65" t="s">
        <v>183</v>
      </c>
      <c r="C22" s="88">
        <f>C21*C18</f>
        <v>3.3599999999999998E-4</v>
      </c>
    </row>
    <row r="23" spans="2:3" ht="47.25">
      <c r="B23" s="65" t="s">
        <v>180</v>
      </c>
      <c r="C23" s="66">
        <v>7.7299999999999999E-3</v>
      </c>
    </row>
    <row r="24" spans="2:3" ht="126">
      <c r="B24" s="65" t="s">
        <v>182</v>
      </c>
      <c r="C24" s="66">
        <v>1.9400000000000001E-2</v>
      </c>
    </row>
    <row r="25" spans="2:3" ht="126">
      <c r="B25" s="69" t="s">
        <v>184</v>
      </c>
      <c r="C25" s="88">
        <f>C24*C19</f>
        <v>7.1392000000000009E-3</v>
      </c>
    </row>
    <row r="26" spans="2:3" ht="110.25">
      <c r="B26" s="65" t="s">
        <v>185</v>
      </c>
      <c r="C26" s="66">
        <v>0.04</v>
      </c>
    </row>
    <row r="27" spans="2:3" ht="15.75">
      <c r="B27" s="70" t="s">
        <v>107</v>
      </c>
      <c r="C27" s="72">
        <f>SUM(C21:C26)</f>
        <v>7.8805199999999992E-2</v>
      </c>
    </row>
    <row r="28" spans="2:3" ht="15.75">
      <c r="B28" s="71" t="s">
        <v>135</v>
      </c>
      <c r="C28" s="72" t="s">
        <v>20</v>
      </c>
    </row>
    <row r="29" spans="2:3" ht="15" customHeight="1">
      <c r="B29" s="71" t="s">
        <v>138</v>
      </c>
      <c r="C29" s="72"/>
    </row>
    <row r="30" spans="2:3" ht="47.25" customHeight="1">
      <c r="B30" s="65" t="s">
        <v>186</v>
      </c>
      <c r="C30" s="66">
        <v>9.1999999999999998E-2</v>
      </c>
    </row>
    <row r="31" spans="2:3" ht="15.75">
      <c r="B31" s="65" t="s">
        <v>189</v>
      </c>
      <c r="C31" s="66">
        <v>1.66E-2</v>
      </c>
    </row>
    <row r="32" spans="2:3" ht="78.75">
      <c r="B32" s="65" t="s">
        <v>188</v>
      </c>
      <c r="C32" s="66">
        <v>4.0000000000000002E-4</v>
      </c>
    </row>
    <row r="33" spans="1:3" ht="78.75">
      <c r="B33" s="65" t="s">
        <v>187</v>
      </c>
      <c r="C33" s="66">
        <v>2.7000000000000001E-3</v>
      </c>
    </row>
    <row r="34" spans="1:3" ht="47.25">
      <c r="B34" s="65" t="s">
        <v>190</v>
      </c>
      <c r="C34" s="66">
        <v>7.3000000000000001E-3</v>
      </c>
    </row>
    <row r="35" spans="1:3" ht="15.75">
      <c r="B35" s="65" t="s">
        <v>111</v>
      </c>
      <c r="C35" s="66"/>
    </row>
    <row r="36" spans="1:3" ht="15.75">
      <c r="B36" s="70" t="s">
        <v>107</v>
      </c>
      <c r="C36" s="72">
        <f>SUM(C30:C35)</f>
        <v>0.11899999999999999</v>
      </c>
    </row>
    <row r="37" spans="1:3" ht="15.75">
      <c r="B37" s="71" t="s">
        <v>115</v>
      </c>
      <c r="C37" s="72"/>
    </row>
    <row r="38" spans="1:3" ht="15.75">
      <c r="B38" s="73" t="s">
        <v>93</v>
      </c>
      <c r="C38" s="68">
        <v>0</v>
      </c>
    </row>
    <row r="39" spans="1:3" ht="15.75">
      <c r="B39" s="70" t="s">
        <v>107</v>
      </c>
      <c r="C39" s="72">
        <f>SUM(C38)</f>
        <v>0</v>
      </c>
    </row>
    <row r="40" spans="1:3" ht="15.75">
      <c r="B40" s="301"/>
      <c r="C40" s="302"/>
    </row>
    <row r="41" spans="1:3" ht="16.5" thickBot="1">
      <c r="B41" s="74" t="s">
        <v>116</v>
      </c>
      <c r="C41" s="75">
        <f>ROUND(SUM(C9,C19,C27,C36,C39),2)</f>
        <v>0.76</v>
      </c>
    </row>
    <row r="43" spans="1:3" ht="46.5" customHeight="1">
      <c r="A43" s="27" t="s">
        <v>77</v>
      </c>
      <c r="B43" s="83" t="s">
        <v>78</v>
      </c>
      <c r="C43" s="27" t="s">
        <v>133</v>
      </c>
    </row>
    <row r="44" spans="1:3">
      <c r="A44" s="24" t="s">
        <v>6</v>
      </c>
      <c r="B44" s="25" t="s">
        <v>164</v>
      </c>
      <c r="C44" s="79"/>
    </row>
    <row r="45" spans="1:3">
      <c r="A45" s="24" t="s">
        <v>7</v>
      </c>
      <c r="B45" s="86" t="s">
        <v>163</v>
      </c>
      <c r="C45" s="79"/>
    </row>
    <row r="46" spans="1:3">
      <c r="A46" s="24" t="s">
        <v>9</v>
      </c>
      <c r="B46" s="87" t="s">
        <v>169</v>
      </c>
      <c r="C46" s="79">
        <v>0</v>
      </c>
    </row>
    <row r="47" spans="1:3">
      <c r="A47" s="24" t="s">
        <v>10</v>
      </c>
      <c r="B47" s="87" t="s">
        <v>155</v>
      </c>
      <c r="C47" s="79">
        <v>0</v>
      </c>
    </row>
    <row r="48" spans="1:3">
      <c r="A48" s="24" t="s">
        <v>11</v>
      </c>
      <c r="B48" s="87" t="s">
        <v>156</v>
      </c>
      <c r="C48" s="79">
        <v>0</v>
      </c>
    </row>
    <row r="49" spans="1:3">
      <c r="A49" s="24" t="s">
        <v>14</v>
      </c>
      <c r="B49" s="25" t="s">
        <v>168</v>
      </c>
      <c r="C49" s="79">
        <v>0</v>
      </c>
    </row>
    <row r="59" spans="1:3">
      <c r="C59" s="118"/>
    </row>
  </sheetData>
  <mergeCells count="5">
    <mergeCell ref="B40:C40"/>
    <mergeCell ref="B3:C3"/>
    <mergeCell ref="B1:C2"/>
    <mergeCell ref="B4:C4"/>
    <mergeCell ref="B5:C5"/>
  </mergeCells>
  <printOptions horizontalCentered="1" verticalCentered="1"/>
  <pageMargins left="0.11811023622047245" right="0.11811023622047245" top="0.19685039370078741" bottom="0.19685039370078741" header="0.31496062992125984" footer="0.31496062992125984"/>
  <pageSetup paperSize="9" scale="60" orientation="portrait" r:id="rId1"/>
  <legacyDrawing r:id="rId2"/>
</worksheet>
</file>

<file path=xl/worksheets/sheet15.xml><?xml version="1.0" encoding="utf-8"?>
<worksheet xmlns="http://schemas.openxmlformats.org/spreadsheetml/2006/main" xmlns:r="http://schemas.openxmlformats.org/officeDocument/2006/relationships">
  <dimension ref="B1:H123"/>
  <sheetViews>
    <sheetView topLeftCell="A29" workbookViewId="0">
      <selection activeCell="E92" sqref="E92"/>
    </sheetView>
  </sheetViews>
  <sheetFormatPr defaultRowHeight="14.25"/>
  <cols>
    <col min="1" max="1" width="1.7109375" style="1" customWidth="1"/>
    <col min="2" max="2" width="5.85546875" style="1" customWidth="1"/>
    <col min="3" max="3" width="63.85546875" style="1" customWidth="1"/>
    <col min="4" max="4" width="12.7109375" style="1" customWidth="1"/>
    <col min="5" max="5" width="15" style="1" bestFit="1" customWidth="1"/>
    <col min="6" max="6" width="1.7109375" style="2" customWidth="1"/>
    <col min="7" max="7" width="3.5703125" style="1" customWidth="1"/>
    <col min="8" max="8" width="19.28515625" style="1" bestFit="1" customWidth="1"/>
    <col min="9" max="16384" width="9.140625" style="1"/>
  </cols>
  <sheetData>
    <row r="1" spans="2:6" ht="15.75">
      <c r="B1" s="260" t="s">
        <v>142</v>
      </c>
      <c r="C1" s="261"/>
      <c r="D1" s="261"/>
      <c r="E1" s="262"/>
      <c r="F1" s="20"/>
    </row>
    <row r="2" spans="2:6" ht="18" customHeight="1">
      <c r="B2" s="263" t="s">
        <v>31</v>
      </c>
      <c r="C2" s="264"/>
      <c r="D2" s="264"/>
      <c r="E2" s="265"/>
    </row>
    <row r="3" spans="2:6" ht="15.75">
      <c r="B3" s="266" t="s">
        <v>32</v>
      </c>
      <c r="C3" s="267"/>
      <c r="D3" s="267"/>
      <c r="E3" s="268"/>
    </row>
    <row r="4" spans="2:6" ht="15.75">
      <c r="B4" s="266" t="s">
        <v>33</v>
      </c>
      <c r="C4" s="267"/>
      <c r="D4" s="267"/>
      <c r="E4" s="268"/>
    </row>
    <row r="5" spans="2:6" ht="15.75">
      <c r="B5" s="266" t="s">
        <v>105</v>
      </c>
      <c r="C5" s="267"/>
      <c r="D5" s="267"/>
      <c r="E5" s="268"/>
    </row>
    <row r="6" spans="2:6" ht="15">
      <c r="B6" s="21" t="s">
        <v>6</v>
      </c>
      <c r="C6" s="22" t="s">
        <v>34</v>
      </c>
      <c r="D6" s="257"/>
      <c r="E6" s="258"/>
    </row>
    <row r="7" spans="2:6" ht="15">
      <c r="B7" s="21" t="s">
        <v>7</v>
      </c>
      <c r="C7" s="22" t="s">
        <v>35</v>
      </c>
      <c r="D7" s="247" t="s">
        <v>140</v>
      </c>
      <c r="E7" s="248"/>
    </row>
    <row r="8" spans="2:6" ht="15">
      <c r="B8" s="21" t="s">
        <v>9</v>
      </c>
      <c r="C8" s="22" t="s">
        <v>36</v>
      </c>
      <c r="D8" s="247" t="s">
        <v>152</v>
      </c>
      <c r="E8" s="248"/>
    </row>
    <row r="9" spans="2:6" ht="15">
      <c r="B9" s="21" t="s">
        <v>10</v>
      </c>
      <c r="C9" s="22" t="s">
        <v>194</v>
      </c>
      <c r="D9" s="247" t="s">
        <v>45</v>
      </c>
      <c r="E9" s="248"/>
    </row>
    <row r="10" spans="2:6" ht="15.75">
      <c r="B10" s="228" t="s">
        <v>48</v>
      </c>
      <c r="C10" s="259"/>
      <c r="D10" s="259"/>
      <c r="E10" s="229"/>
    </row>
    <row r="11" spans="2:6" ht="15">
      <c r="B11" s="21"/>
      <c r="C11" s="22" t="s">
        <v>41</v>
      </c>
      <c r="D11" s="247" t="s">
        <v>43</v>
      </c>
      <c r="E11" s="248"/>
    </row>
    <row r="12" spans="2:6" ht="15">
      <c r="B12" s="21"/>
      <c r="C12" s="89" t="s">
        <v>42</v>
      </c>
      <c r="D12" s="247">
        <v>1</v>
      </c>
      <c r="E12" s="248"/>
    </row>
    <row r="13" spans="2:6" ht="15.75">
      <c r="B13" s="23"/>
      <c r="C13" s="251" t="s">
        <v>174</v>
      </c>
      <c r="D13" s="252"/>
      <c r="E13" s="253"/>
    </row>
    <row r="14" spans="2:6" ht="15.75">
      <c r="B14" s="254" t="s">
        <v>0</v>
      </c>
      <c r="C14" s="255"/>
      <c r="D14" s="255"/>
      <c r="E14" s="256"/>
    </row>
    <row r="15" spans="2:6" ht="30">
      <c r="B15" s="24">
        <v>1</v>
      </c>
      <c r="C15" s="25" t="s">
        <v>1</v>
      </c>
      <c r="D15" s="245" t="s">
        <v>173</v>
      </c>
      <c r="E15" s="246"/>
    </row>
    <row r="16" spans="2:6" ht="15.75">
      <c r="B16" s="24">
        <v>2</v>
      </c>
      <c r="C16" s="26" t="s">
        <v>61</v>
      </c>
      <c r="D16" s="313">
        <v>0</v>
      </c>
      <c r="E16" s="314"/>
    </row>
    <row r="17" spans="2:6" ht="15.75">
      <c r="B17" s="24">
        <v>3</v>
      </c>
      <c r="C17" s="25" t="s">
        <v>2</v>
      </c>
      <c r="D17" s="243">
        <v>1928</v>
      </c>
      <c r="E17" s="244"/>
    </row>
    <row r="18" spans="2:6" ht="15">
      <c r="B18" s="24">
        <v>4</v>
      </c>
      <c r="C18" s="25" t="s">
        <v>62</v>
      </c>
      <c r="D18" s="245"/>
      <c r="E18" s="246"/>
    </row>
    <row r="19" spans="2:6" ht="15">
      <c r="B19" s="24">
        <v>5</v>
      </c>
      <c r="C19" s="25" t="s">
        <v>3</v>
      </c>
      <c r="D19" s="269">
        <v>43132</v>
      </c>
      <c r="E19" s="246"/>
    </row>
    <row r="20" spans="2:6" ht="15.75">
      <c r="B20" s="216" t="s">
        <v>124</v>
      </c>
      <c r="C20" s="217"/>
      <c r="D20" s="217"/>
      <c r="E20" s="218"/>
    </row>
    <row r="21" spans="2:6" ht="12" customHeight="1">
      <c r="B21" s="27">
        <v>1</v>
      </c>
      <c r="C21" s="28" t="s">
        <v>4</v>
      </c>
      <c r="D21" s="29" t="s">
        <v>20</v>
      </c>
      <c r="E21" s="27" t="s">
        <v>5</v>
      </c>
    </row>
    <row r="22" spans="2:6" ht="15">
      <c r="B22" s="24" t="s">
        <v>6</v>
      </c>
      <c r="C22" s="30" t="s">
        <v>47</v>
      </c>
      <c r="D22" s="31">
        <v>1</v>
      </c>
      <c r="E22" s="78">
        <f>D17</f>
        <v>1928</v>
      </c>
    </row>
    <row r="23" spans="2:6" ht="15">
      <c r="B23" s="24" t="s">
        <v>7</v>
      </c>
      <c r="C23" s="30" t="s">
        <v>8</v>
      </c>
      <c r="D23" s="31">
        <v>0</v>
      </c>
      <c r="E23" s="79">
        <f>ROUND((E22*D23),2)</f>
        <v>0</v>
      </c>
    </row>
    <row r="24" spans="2:6" ht="15">
      <c r="B24" s="24" t="s">
        <v>9</v>
      </c>
      <c r="C24" s="30" t="s">
        <v>63</v>
      </c>
      <c r="D24" s="31">
        <v>0</v>
      </c>
      <c r="E24" s="79">
        <f>ROUND((E22*D24),2)</f>
        <v>0</v>
      </c>
    </row>
    <row r="25" spans="2:6" ht="15">
      <c r="B25" s="24" t="s">
        <v>10</v>
      </c>
      <c r="C25" s="30" t="s">
        <v>64</v>
      </c>
      <c r="D25" s="31"/>
      <c r="E25" s="79">
        <v>0</v>
      </c>
    </row>
    <row r="26" spans="2:6" ht="15">
      <c r="B26" s="24" t="s">
        <v>11</v>
      </c>
      <c r="C26" s="30" t="s">
        <v>12</v>
      </c>
      <c r="D26" s="31"/>
      <c r="E26" s="79">
        <v>0</v>
      </c>
    </row>
    <row r="27" spans="2:6" ht="15">
      <c r="B27" s="24" t="s">
        <v>13</v>
      </c>
      <c r="C27" s="30" t="s">
        <v>81</v>
      </c>
      <c r="D27" s="31"/>
      <c r="E27" s="80"/>
    </row>
    <row r="28" spans="2:6" ht="15">
      <c r="B28" s="24" t="s">
        <v>14</v>
      </c>
      <c r="C28" s="30" t="s">
        <v>65</v>
      </c>
      <c r="D28" s="31"/>
      <c r="E28" s="79">
        <v>0</v>
      </c>
    </row>
    <row r="29" spans="2:6" ht="15">
      <c r="B29" s="24" t="s">
        <v>15</v>
      </c>
      <c r="C29" s="30" t="s">
        <v>16</v>
      </c>
      <c r="D29" s="31"/>
      <c r="E29" s="79">
        <v>0</v>
      </c>
    </row>
    <row r="30" spans="2:6" ht="15.75">
      <c r="B30" s="33"/>
      <c r="C30" s="34" t="s">
        <v>30</v>
      </c>
      <c r="D30" s="35">
        <f>SUM(D22:D29)</f>
        <v>1</v>
      </c>
      <c r="E30" s="82">
        <f>ROUND(SUM(E22:E29),2)</f>
        <v>1928</v>
      </c>
      <c r="F30" s="3"/>
    </row>
    <row r="31" spans="2:6" ht="15.75">
      <c r="B31" s="222" t="s">
        <v>66</v>
      </c>
      <c r="C31" s="223"/>
      <c r="D31" s="223"/>
      <c r="E31" s="224"/>
    </row>
    <row r="32" spans="2:6" ht="27" customHeight="1">
      <c r="B32" s="27" t="s">
        <v>67</v>
      </c>
      <c r="C32" s="36" t="s">
        <v>68</v>
      </c>
      <c r="D32" s="37"/>
      <c r="E32" s="27" t="s">
        <v>5</v>
      </c>
    </row>
    <row r="33" spans="2:8" ht="15">
      <c r="B33" s="24" t="s">
        <v>6</v>
      </c>
      <c r="C33" s="26" t="s">
        <v>69</v>
      </c>
      <c r="D33" s="38"/>
      <c r="E33" s="81">
        <f>ROUND(($E$30*'Encargos Sociais e Benefícios'!C7),2)</f>
        <v>160.6</v>
      </c>
      <c r="H33" s="76"/>
    </row>
    <row r="34" spans="2:8" ht="15">
      <c r="B34" s="24" t="s">
        <v>7</v>
      </c>
      <c r="C34" s="39" t="s">
        <v>70</v>
      </c>
      <c r="D34" s="40"/>
      <c r="E34" s="81">
        <f>ROUND(($E$30*'Encargos Sociais e Benefícios'!C8),2)</f>
        <v>214.22</v>
      </c>
      <c r="H34" s="19">
        <f>(33.33%/12)+(8.33%/12)</f>
        <v>3.4716666666666667E-2</v>
      </c>
    </row>
    <row r="35" spans="2:8" ht="15.75">
      <c r="B35" s="33"/>
      <c r="C35" s="36" t="s">
        <v>30</v>
      </c>
      <c r="D35" s="37"/>
      <c r="E35" s="77">
        <f>ROUND(SUM(E33:E34),2)</f>
        <v>374.82</v>
      </c>
    </row>
    <row r="36" spans="2:8" ht="15">
      <c r="B36" s="24"/>
      <c r="C36" s="39"/>
      <c r="D36" s="40"/>
      <c r="E36" s="32"/>
    </row>
    <row r="37" spans="2:8" ht="31.5">
      <c r="B37" s="27" t="s">
        <v>71</v>
      </c>
      <c r="C37" s="41" t="s">
        <v>72</v>
      </c>
      <c r="D37" s="29" t="s">
        <v>20</v>
      </c>
      <c r="E37" s="27" t="s">
        <v>5</v>
      </c>
      <c r="F37" s="3"/>
    </row>
    <row r="38" spans="2:8" ht="15">
      <c r="B38" s="24" t="s">
        <v>6</v>
      </c>
      <c r="C38" s="30" t="s">
        <v>38</v>
      </c>
      <c r="D38" s="31">
        <f>'Encargos Sociais e Benefícios'!C11</f>
        <v>0.2</v>
      </c>
      <c r="E38" s="45">
        <f>ROUND(($E$30*'Encargos Sociais e Benefícios'!C11),2)</f>
        <v>385.6</v>
      </c>
    </row>
    <row r="39" spans="2:8" ht="15">
      <c r="B39" s="24" t="s">
        <v>7</v>
      </c>
      <c r="C39" s="30" t="s">
        <v>108</v>
      </c>
      <c r="D39" s="31">
        <f>'Encargos Sociais e Benefícios'!C12</f>
        <v>2.5000000000000001E-2</v>
      </c>
      <c r="E39" s="45">
        <f>ROUND(($E$30*'Encargos Sociais e Benefícios'!C12),2)</f>
        <v>48.2</v>
      </c>
    </row>
    <row r="40" spans="2:8" ht="15">
      <c r="B40" s="24" t="s">
        <v>9</v>
      </c>
      <c r="C40" s="30" t="s">
        <v>73</v>
      </c>
      <c r="D40" s="31">
        <f>'Encargos Sociais e Benefícios'!C13</f>
        <v>0.03</v>
      </c>
      <c r="E40" s="45">
        <f>ROUND(($E$30*'Encargos Sociais e Benefícios'!C13),2)</f>
        <v>57.84</v>
      </c>
    </row>
    <row r="41" spans="2:8" ht="15">
      <c r="B41" s="24" t="s">
        <v>10</v>
      </c>
      <c r="C41" s="30" t="s">
        <v>74</v>
      </c>
      <c r="D41" s="31">
        <f>'Encargos Sociais e Benefícios'!C14</f>
        <v>1.4999999999999999E-2</v>
      </c>
      <c r="E41" s="45">
        <f>ROUND(($E$30*'Encargos Sociais e Benefícios'!C14),2)</f>
        <v>28.92</v>
      </c>
    </row>
    <row r="42" spans="2:8" ht="15">
      <c r="B42" s="24" t="s">
        <v>11</v>
      </c>
      <c r="C42" s="30" t="s">
        <v>75</v>
      </c>
      <c r="D42" s="31">
        <f>'Encargos Sociais e Benefícios'!C15</f>
        <v>0.01</v>
      </c>
      <c r="E42" s="45">
        <f>ROUND(($E$30*'Encargos Sociais e Benefícios'!C15),2)</f>
        <v>19.28</v>
      </c>
    </row>
    <row r="43" spans="2:8" ht="15">
      <c r="B43" s="24" t="s">
        <v>13</v>
      </c>
      <c r="C43" s="30" t="s">
        <v>40</v>
      </c>
      <c r="D43" s="31">
        <f>'Encargos Sociais e Benefícios'!C16</f>
        <v>6.0000000000000001E-3</v>
      </c>
      <c r="E43" s="45">
        <f>ROUND(($E$30*'Encargos Sociais e Benefícios'!C16),2)</f>
        <v>11.57</v>
      </c>
    </row>
    <row r="44" spans="2:8" ht="15">
      <c r="B44" s="24" t="s">
        <v>14</v>
      </c>
      <c r="C44" s="30" t="s">
        <v>39</v>
      </c>
      <c r="D44" s="31">
        <f>'Encargos Sociais e Benefícios'!C17</f>
        <v>2E-3</v>
      </c>
      <c r="E44" s="45">
        <f>ROUND(($E$30*'Encargos Sociais e Benefícios'!C17),2)</f>
        <v>3.86</v>
      </c>
    </row>
    <row r="45" spans="2:8" ht="15">
      <c r="B45" s="24" t="s">
        <v>15</v>
      </c>
      <c r="C45" s="30" t="s">
        <v>76</v>
      </c>
      <c r="D45" s="31">
        <f>'Encargos Sociais e Benefícios'!C18</f>
        <v>0.08</v>
      </c>
      <c r="E45" s="45">
        <f>ROUND(($E$30*'Encargos Sociais e Benefícios'!C18),2)</f>
        <v>154.24</v>
      </c>
      <c r="H45" s="19"/>
    </row>
    <row r="46" spans="2:8" ht="15.75">
      <c r="B46" s="237" t="s">
        <v>46</v>
      </c>
      <c r="C46" s="238"/>
      <c r="D46" s="42">
        <f>SUM(D38:D45)</f>
        <v>0.36800000000000005</v>
      </c>
      <c r="E46" s="46">
        <f>ROUND(SUM(E38:E45),2)</f>
        <v>709.51</v>
      </c>
    </row>
    <row r="47" spans="2:8" ht="11.1" customHeight="1">
      <c r="B47" s="24"/>
      <c r="C47" s="30"/>
      <c r="D47" s="44"/>
      <c r="E47" s="32"/>
    </row>
    <row r="48" spans="2:8" ht="15.75">
      <c r="B48" s="27" t="s">
        <v>77</v>
      </c>
      <c r="C48" s="204" t="s">
        <v>78</v>
      </c>
      <c r="D48" s="205"/>
      <c r="E48" s="27" t="s">
        <v>5</v>
      </c>
    </row>
    <row r="49" spans="2:6" ht="15">
      <c r="B49" s="24" t="s">
        <v>6</v>
      </c>
      <c r="C49" s="211" t="s">
        <v>158</v>
      </c>
      <c r="D49" s="212"/>
      <c r="E49" s="79">
        <f>ROUND(('Encargos Sociais e Benefícios'!C44*15)-(0.06*E30),2)</f>
        <v>-115.68</v>
      </c>
    </row>
    <row r="50" spans="2:6" ht="15">
      <c r="B50" s="24" t="s">
        <v>7</v>
      </c>
      <c r="C50" s="239" t="s">
        <v>159</v>
      </c>
      <c r="D50" s="240"/>
      <c r="E50" s="79">
        <f>ROUND(('Encargos Sociais e Benefícios'!C45*22),2)</f>
        <v>0</v>
      </c>
    </row>
    <row r="51" spans="2:6" ht="16.5" customHeight="1">
      <c r="B51" s="24" t="s">
        <v>9</v>
      </c>
      <c r="C51" s="233" t="s">
        <v>169</v>
      </c>
      <c r="D51" s="234"/>
      <c r="E51" s="79">
        <f>'Encargos Sociais e Benefícios'!C46</f>
        <v>0</v>
      </c>
    </row>
    <row r="52" spans="2:6" ht="16.5" customHeight="1">
      <c r="B52" s="24" t="s">
        <v>10</v>
      </c>
      <c r="C52" s="235" t="s">
        <v>160</v>
      </c>
      <c r="D52" s="236"/>
      <c r="E52" s="79">
        <f>'Encargos Sociais e Benefícios'!C47</f>
        <v>0</v>
      </c>
    </row>
    <row r="53" spans="2:6" ht="16.5" customHeight="1">
      <c r="B53" s="24" t="s">
        <v>11</v>
      </c>
      <c r="C53" s="233" t="s">
        <v>161</v>
      </c>
      <c r="D53" s="234"/>
      <c r="E53" s="79">
        <f>'Encargos Sociais e Benefícios'!C48</f>
        <v>0</v>
      </c>
    </row>
    <row r="54" spans="2:6" ht="15">
      <c r="B54" s="24" t="s">
        <v>14</v>
      </c>
      <c r="C54" s="211" t="s">
        <v>168</v>
      </c>
      <c r="D54" s="212"/>
      <c r="E54" s="79">
        <f>'Encargos Sociais e Benefícios'!C49</f>
        <v>0</v>
      </c>
    </row>
    <row r="55" spans="2:6" ht="15.75">
      <c r="B55" s="33"/>
      <c r="C55" s="36" t="s">
        <v>37</v>
      </c>
      <c r="D55" s="37"/>
      <c r="E55" s="77">
        <f>ROUND(SUM(E49:E54),2)</f>
        <v>-115.68</v>
      </c>
      <c r="F55" s="3"/>
    </row>
    <row r="56" spans="2:6" ht="15.75">
      <c r="B56" s="225"/>
      <c r="C56" s="226"/>
      <c r="D56" s="226"/>
      <c r="E56" s="227"/>
      <c r="F56" s="3"/>
    </row>
    <row r="57" spans="2:6" ht="31.5" customHeight="1">
      <c r="B57" s="27">
        <v>2</v>
      </c>
      <c r="C57" s="204" t="s">
        <v>79</v>
      </c>
      <c r="D57" s="205"/>
      <c r="E57" s="27" t="s">
        <v>5</v>
      </c>
      <c r="F57" s="3"/>
    </row>
    <row r="58" spans="2:6" ht="15">
      <c r="B58" s="24" t="s">
        <v>67</v>
      </c>
      <c r="C58" s="26" t="s">
        <v>68</v>
      </c>
      <c r="D58" s="38"/>
      <c r="E58" s="32">
        <f>E35</f>
        <v>374.82</v>
      </c>
      <c r="F58" s="3"/>
    </row>
    <row r="59" spans="2:6" ht="15">
      <c r="B59" s="24" t="s">
        <v>71</v>
      </c>
      <c r="C59" s="39" t="s">
        <v>80</v>
      </c>
      <c r="D59" s="40"/>
      <c r="E59" s="32">
        <f>E46</f>
        <v>709.51</v>
      </c>
      <c r="F59" s="3"/>
    </row>
    <row r="60" spans="2:6" ht="15">
      <c r="B60" s="24" t="s">
        <v>77</v>
      </c>
      <c r="C60" s="39" t="s">
        <v>78</v>
      </c>
      <c r="D60" s="40"/>
      <c r="E60" s="32">
        <f>E55</f>
        <v>-115.68</v>
      </c>
      <c r="F60" s="3"/>
    </row>
    <row r="61" spans="2:6" ht="15.75">
      <c r="B61" s="33"/>
      <c r="C61" s="36" t="s">
        <v>37</v>
      </c>
      <c r="D61" s="37"/>
      <c r="E61" s="77">
        <f>SUM(E58:E60)</f>
        <v>968.64999999999986</v>
      </c>
      <c r="F61" s="3"/>
    </row>
    <row r="62" spans="2:6" ht="15">
      <c r="B62" s="230"/>
      <c r="C62" s="231"/>
      <c r="D62" s="231"/>
      <c r="E62" s="232"/>
      <c r="F62" s="3"/>
    </row>
    <row r="63" spans="2:6" ht="15.75">
      <c r="B63" s="222" t="s">
        <v>86</v>
      </c>
      <c r="C63" s="223"/>
      <c r="D63" s="223"/>
      <c r="E63" s="224"/>
    </row>
    <row r="64" spans="2:6" ht="15.75">
      <c r="B64" s="27">
        <v>3</v>
      </c>
      <c r="C64" s="204" t="s">
        <v>44</v>
      </c>
      <c r="D64" s="205"/>
      <c r="E64" s="27" t="s">
        <v>5</v>
      </c>
      <c r="F64" s="3"/>
    </row>
    <row r="65" spans="2:6" ht="15">
      <c r="B65" s="24" t="s">
        <v>6</v>
      </c>
      <c r="C65" s="211" t="s">
        <v>22</v>
      </c>
      <c r="D65" s="212"/>
      <c r="E65" s="45">
        <f>ROUND(($E$30*'Encargos Sociais e Benefícios'!C21),2)</f>
        <v>8.1</v>
      </c>
    </row>
    <row r="66" spans="2:6" ht="15">
      <c r="B66" s="24" t="s">
        <v>7</v>
      </c>
      <c r="C66" s="211" t="s">
        <v>82</v>
      </c>
      <c r="D66" s="212"/>
      <c r="E66" s="45">
        <f>ROUND(($E$30*'Encargos Sociais e Benefícios'!C22),2)</f>
        <v>0.65</v>
      </c>
    </row>
    <row r="67" spans="2:6" ht="15">
      <c r="B67" s="24" t="s">
        <v>9</v>
      </c>
      <c r="C67" s="211" t="s">
        <v>83</v>
      </c>
      <c r="D67" s="212"/>
      <c r="E67" s="45">
        <f>ROUND(($E$30*'Encargos Sociais e Benefícios'!C23),2)</f>
        <v>14.9</v>
      </c>
    </row>
    <row r="68" spans="2:6" ht="15">
      <c r="B68" s="24" t="s">
        <v>10</v>
      </c>
      <c r="C68" s="211" t="s">
        <v>23</v>
      </c>
      <c r="D68" s="212"/>
      <c r="E68" s="45">
        <f>ROUND(($E$30*'Encargos Sociais e Benefícios'!C24),2)</f>
        <v>37.4</v>
      </c>
    </row>
    <row r="69" spans="2:6" ht="25.5" customHeight="1">
      <c r="B69" s="24" t="s">
        <v>11</v>
      </c>
      <c r="C69" s="211" t="s">
        <v>84</v>
      </c>
      <c r="D69" s="212"/>
      <c r="E69" s="45">
        <f>ROUND(($E$30*'Encargos Sociais e Benefícios'!C25),2)</f>
        <v>13.76</v>
      </c>
    </row>
    <row r="70" spans="2:6" ht="21" customHeight="1">
      <c r="B70" s="24" t="s">
        <v>13</v>
      </c>
      <c r="C70" s="211" t="s">
        <v>85</v>
      </c>
      <c r="D70" s="212"/>
      <c r="E70" s="45">
        <f>ROUND(($E$30*'Encargos Sociais e Benefícios'!C26),2)</f>
        <v>77.12</v>
      </c>
    </row>
    <row r="71" spans="2:6" ht="15.75">
      <c r="B71" s="204" t="s">
        <v>46</v>
      </c>
      <c r="C71" s="206"/>
      <c r="D71" s="205"/>
      <c r="E71" s="46">
        <f>ROUND(SUM(E65:E70),2)</f>
        <v>151.93</v>
      </c>
      <c r="F71" s="3"/>
    </row>
    <row r="72" spans="2:6" ht="15.75">
      <c r="B72" s="225"/>
      <c r="C72" s="226"/>
      <c r="D72" s="226"/>
      <c r="E72" s="227"/>
      <c r="F72" s="3"/>
    </row>
    <row r="73" spans="2:6" ht="15.75">
      <c r="B73" s="222" t="s">
        <v>87</v>
      </c>
      <c r="C73" s="223"/>
      <c r="D73" s="223"/>
      <c r="E73" s="224"/>
      <c r="F73" s="3"/>
    </row>
    <row r="74" spans="2:6" ht="15.75">
      <c r="B74" s="27" t="s">
        <v>19</v>
      </c>
      <c r="C74" s="204" t="s">
        <v>89</v>
      </c>
      <c r="D74" s="205"/>
      <c r="E74" s="27" t="s">
        <v>5</v>
      </c>
      <c r="F74" s="3"/>
    </row>
    <row r="75" spans="2:6" ht="15">
      <c r="B75" s="24" t="s">
        <v>6</v>
      </c>
      <c r="C75" s="26" t="s">
        <v>88</v>
      </c>
      <c r="D75" s="38"/>
      <c r="E75" s="84">
        <f>ROUND(($E$30*'Encargos Sociais e Benefícios'!C30),2)</f>
        <v>177.38</v>
      </c>
      <c r="F75" s="3"/>
    </row>
    <row r="76" spans="2:6" ht="15">
      <c r="B76" s="24" t="s">
        <v>7</v>
      </c>
      <c r="C76" s="26" t="s">
        <v>191</v>
      </c>
      <c r="D76" s="38"/>
      <c r="E76" s="84">
        <f>ROUND(($E$30*'Encargos Sociais e Benefícios'!C31),2)</f>
        <v>32</v>
      </c>
      <c r="F76" s="3"/>
    </row>
    <row r="77" spans="2:6" ht="15">
      <c r="B77" s="24" t="s">
        <v>9</v>
      </c>
      <c r="C77" s="211" t="s">
        <v>90</v>
      </c>
      <c r="D77" s="212"/>
      <c r="E77" s="84">
        <f>ROUND(($E$30*'Encargos Sociais e Benefícios'!C32),2)</f>
        <v>0.77</v>
      </c>
      <c r="F77" s="3"/>
    </row>
    <row r="78" spans="2:6" ht="15">
      <c r="B78" s="24" t="s">
        <v>10</v>
      </c>
      <c r="C78" s="211" t="s">
        <v>89</v>
      </c>
      <c r="D78" s="212"/>
      <c r="E78" s="84">
        <f>ROUND(($E$30*'Encargos Sociais e Benefícios'!C33),2)</f>
        <v>5.21</v>
      </c>
      <c r="F78" s="3"/>
    </row>
    <row r="79" spans="2:6" ht="15">
      <c r="B79" s="24" t="s">
        <v>11</v>
      </c>
      <c r="C79" s="211" t="s">
        <v>91</v>
      </c>
      <c r="D79" s="212"/>
      <c r="E79" s="84">
        <f>ROUND(($E$30*'Encargos Sociais e Benefícios'!C34),2)</f>
        <v>14.07</v>
      </c>
      <c r="F79" s="3"/>
    </row>
    <row r="80" spans="2:6" ht="15">
      <c r="B80" s="24" t="s">
        <v>13</v>
      </c>
      <c r="C80" s="211" t="s">
        <v>16</v>
      </c>
      <c r="D80" s="212"/>
      <c r="E80" s="84">
        <f>ROUND(($E$30*'Encargos Sociais e Benefícios'!C35),2)</f>
        <v>0</v>
      </c>
      <c r="F80" s="3"/>
    </row>
    <row r="81" spans="2:6" ht="15.75">
      <c r="B81" s="204" t="s">
        <v>46</v>
      </c>
      <c r="C81" s="206"/>
      <c r="D81" s="205"/>
      <c r="E81" s="46">
        <f>ROUND(SUM(E75:E80),2)</f>
        <v>229.43</v>
      </c>
      <c r="F81" s="3"/>
    </row>
    <row r="82" spans="2:6" ht="15.75">
      <c r="B82" s="225"/>
      <c r="C82" s="226"/>
      <c r="D82" s="226"/>
      <c r="E82" s="227"/>
      <c r="F82" s="3"/>
    </row>
    <row r="83" spans="2:6" ht="15.75">
      <c r="B83" s="27" t="s">
        <v>21</v>
      </c>
      <c r="C83" s="204" t="s">
        <v>92</v>
      </c>
      <c r="D83" s="205"/>
      <c r="E83" s="27" t="s">
        <v>5</v>
      </c>
      <c r="F83" s="3"/>
    </row>
    <row r="84" spans="2:6" ht="15">
      <c r="B84" s="24" t="s">
        <v>6</v>
      </c>
      <c r="C84" s="26" t="s">
        <v>93</v>
      </c>
      <c r="D84" s="38"/>
      <c r="E84" s="32">
        <v>0</v>
      </c>
      <c r="F84" s="3"/>
    </row>
    <row r="85" spans="2:6" ht="15.75">
      <c r="B85" s="225"/>
      <c r="C85" s="226"/>
      <c r="D85" s="226"/>
      <c r="E85" s="227"/>
      <c r="F85" s="3"/>
    </row>
    <row r="86" spans="2:6" ht="15.75">
      <c r="B86" s="27">
        <v>4</v>
      </c>
      <c r="C86" s="228" t="s">
        <v>94</v>
      </c>
      <c r="D86" s="229"/>
      <c r="E86" s="27" t="s">
        <v>5</v>
      </c>
      <c r="F86" s="3"/>
    </row>
    <row r="87" spans="2:6" ht="15">
      <c r="B87" s="24" t="s">
        <v>19</v>
      </c>
      <c r="C87" s="26" t="s">
        <v>95</v>
      </c>
      <c r="D87" s="38"/>
      <c r="E87" s="32">
        <f>E81</f>
        <v>229.43</v>
      </c>
      <c r="F87" s="3"/>
    </row>
    <row r="88" spans="2:6" ht="15">
      <c r="B88" s="24" t="s">
        <v>21</v>
      </c>
      <c r="C88" s="39" t="s">
        <v>92</v>
      </c>
      <c r="D88" s="40"/>
      <c r="E88" s="32">
        <f>E84</f>
        <v>0</v>
      </c>
      <c r="F88" s="3"/>
    </row>
    <row r="89" spans="2:6" ht="15.75">
      <c r="B89" s="36"/>
      <c r="C89" s="206" t="s">
        <v>96</v>
      </c>
      <c r="D89" s="205"/>
      <c r="E89" s="46">
        <f>ROUND(SUM(E83:E88),2)</f>
        <v>229.43</v>
      </c>
      <c r="F89" s="3"/>
    </row>
    <row r="90" spans="2:6" ht="15.75">
      <c r="B90" s="222" t="s">
        <v>97</v>
      </c>
      <c r="C90" s="223"/>
      <c r="D90" s="223"/>
      <c r="E90" s="224"/>
    </row>
    <row r="91" spans="2:6" ht="15.75">
      <c r="B91" s="27">
        <v>3</v>
      </c>
      <c r="C91" s="204" t="s">
        <v>17</v>
      </c>
      <c r="D91" s="205"/>
      <c r="E91" s="27" t="s">
        <v>5</v>
      </c>
    </row>
    <row r="92" spans="2:6" ht="15">
      <c r="B92" s="24" t="s">
        <v>6</v>
      </c>
      <c r="C92" s="211" t="s">
        <v>18</v>
      </c>
      <c r="D92" s="212"/>
      <c r="E92" s="32">
        <f>'Unif Motorista'!G23</f>
        <v>61.058333333333337</v>
      </c>
    </row>
    <row r="93" spans="2:6" ht="15">
      <c r="B93" s="24" t="s">
        <v>7</v>
      </c>
      <c r="C93" s="211" t="s">
        <v>98</v>
      </c>
      <c r="D93" s="212"/>
      <c r="E93" s="32">
        <f>Equipamentos!E8</f>
        <v>62</v>
      </c>
    </row>
    <row r="94" spans="2:6" ht="15">
      <c r="B94" s="24" t="s">
        <v>9</v>
      </c>
      <c r="C94" s="211" t="s">
        <v>16</v>
      </c>
      <c r="D94" s="212"/>
      <c r="E94" s="32">
        <v>0</v>
      </c>
    </row>
    <row r="95" spans="2:6" ht="15.75">
      <c r="B95" s="204" t="s">
        <v>46</v>
      </c>
      <c r="C95" s="206"/>
      <c r="D95" s="205"/>
      <c r="E95" s="46">
        <f>ROUND(SUM(E92:E94),2)</f>
        <v>123.06</v>
      </c>
      <c r="F95" s="3"/>
    </row>
    <row r="96" spans="2:6" ht="15">
      <c r="B96" s="219"/>
      <c r="C96" s="220"/>
      <c r="D96" s="220"/>
      <c r="E96" s="221"/>
    </row>
    <row r="97" spans="2:6" ht="15.75">
      <c r="B97" s="216" t="s">
        <v>125</v>
      </c>
      <c r="C97" s="217"/>
      <c r="D97" s="217"/>
      <c r="E97" s="218"/>
    </row>
    <row r="98" spans="2:6" ht="15.75">
      <c r="B98" s="27" t="s">
        <v>24</v>
      </c>
      <c r="C98" s="41" t="s">
        <v>25</v>
      </c>
      <c r="D98" s="29" t="s">
        <v>20</v>
      </c>
      <c r="E98" s="27" t="s">
        <v>5</v>
      </c>
    </row>
    <row r="99" spans="2:6" ht="15">
      <c r="B99" s="24" t="s">
        <v>6</v>
      </c>
      <c r="C99" s="30" t="s">
        <v>26</v>
      </c>
      <c r="D99" s="47">
        <v>0.03</v>
      </c>
      <c r="E99" s="48">
        <f>ROUND((E117)*(D99),2)</f>
        <v>102.03</v>
      </c>
    </row>
    <row r="100" spans="2:6" ht="15">
      <c r="B100" s="24" t="s">
        <v>7</v>
      </c>
      <c r="C100" s="30" t="s">
        <v>28</v>
      </c>
      <c r="D100" s="47">
        <v>6.7900000000000002E-2</v>
      </c>
      <c r="E100" s="48">
        <f>ROUND((E99+E117)*(D100),2)</f>
        <v>237.86</v>
      </c>
    </row>
    <row r="101" spans="2:6" ht="15">
      <c r="B101" s="24" t="s">
        <v>9</v>
      </c>
      <c r="C101" s="30" t="s">
        <v>27</v>
      </c>
      <c r="D101" s="49"/>
      <c r="E101" s="48"/>
    </row>
    <row r="102" spans="2:6" ht="15.75">
      <c r="B102" s="25"/>
      <c r="C102" s="41" t="s">
        <v>102</v>
      </c>
      <c r="D102" s="49"/>
      <c r="E102" s="50"/>
    </row>
    <row r="103" spans="2:6" ht="15">
      <c r="B103" s="25"/>
      <c r="C103" s="30" t="s">
        <v>103</v>
      </c>
      <c r="D103" s="49">
        <v>1.6500000000000001E-2</v>
      </c>
      <c r="E103" s="48">
        <f>ROUND((E119*D103),2)</f>
        <v>71.98</v>
      </c>
    </row>
    <row r="104" spans="2:6" ht="15">
      <c r="B104" s="25"/>
      <c r="C104" s="30" t="s">
        <v>104</v>
      </c>
      <c r="D104" s="49">
        <v>7.5999999999999998E-2</v>
      </c>
      <c r="E104" s="48">
        <f>ROUND((E119*D104),2)</f>
        <v>331.56</v>
      </c>
    </row>
    <row r="105" spans="2:6" ht="15.75">
      <c r="B105" s="25"/>
      <c r="C105" s="41" t="s">
        <v>123</v>
      </c>
      <c r="D105" s="49"/>
      <c r="E105" s="48"/>
    </row>
    <row r="106" spans="2:6" ht="15">
      <c r="B106" s="25"/>
      <c r="C106" s="30" t="s">
        <v>121</v>
      </c>
      <c r="D106" s="49">
        <v>0.05</v>
      </c>
      <c r="E106" s="48">
        <f>ROUND((E119*D106),2)</f>
        <v>218.13</v>
      </c>
    </row>
    <row r="107" spans="2:6" ht="15.75">
      <c r="B107" s="25"/>
      <c r="C107" s="41" t="s">
        <v>122</v>
      </c>
      <c r="D107" s="49"/>
      <c r="E107" s="50"/>
    </row>
    <row r="108" spans="2:6" ht="15.75">
      <c r="B108" s="204" t="s">
        <v>46</v>
      </c>
      <c r="C108" s="205"/>
      <c r="D108" s="51">
        <f>SUM(D99:D107)</f>
        <v>0.2404</v>
      </c>
      <c r="E108" s="85">
        <f>ROUND(SUM(E99:E107),2)</f>
        <v>961.56</v>
      </c>
      <c r="F108" s="3"/>
    </row>
    <row r="109" spans="2:6" ht="15">
      <c r="B109" s="219"/>
      <c r="C109" s="220"/>
      <c r="D109" s="220"/>
      <c r="E109" s="221"/>
    </row>
    <row r="110" spans="2:6" ht="15.75">
      <c r="B110" s="222" t="s">
        <v>99</v>
      </c>
      <c r="C110" s="223"/>
      <c r="D110" s="223"/>
      <c r="E110" s="224"/>
    </row>
    <row r="111" spans="2:6" ht="32.25" customHeight="1">
      <c r="B111" s="52"/>
      <c r="C111" s="204" t="s">
        <v>136</v>
      </c>
      <c r="D111" s="205"/>
      <c r="E111" s="27" t="s">
        <v>5</v>
      </c>
    </row>
    <row r="112" spans="2:6" ht="15">
      <c r="B112" s="24" t="s">
        <v>6</v>
      </c>
      <c r="C112" s="210" t="s">
        <v>118</v>
      </c>
      <c r="D112" s="210"/>
      <c r="E112" s="32">
        <f>E30</f>
        <v>1928</v>
      </c>
    </row>
    <row r="113" spans="2:8" ht="15">
      <c r="B113" s="24" t="s">
        <v>7</v>
      </c>
      <c r="C113" s="210" t="s">
        <v>119</v>
      </c>
      <c r="D113" s="210"/>
      <c r="E113" s="32">
        <f>E61</f>
        <v>968.64999999999986</v>
      </c>
    </row>
    <row r="114" spans="2:8" ht="15">
      <c r="B114" s="24" t="s">
        <v>9</v>
      </c>
      <c r="C114" s="210" t="s">
        <v>120</v>
      </c>
      <c r="D114" s="210"/>
      <c r="E114" s="32">
        <f>E71</f>
        <v>151.93</v>
      </c>
    </row>
    <row r="115" spans="2:8" ht="15">
      <c r="B115" s="24" t="s">
        <v>10</v>
      </c>
      <c r="C115" s="211" t="s">
        <v>100</v>
      </c>
      <c r="D115" s="212"/>
      <c r="E115" s="32">
        <f>E89</f>
        <v>229.43</v>
      </c>
    </row>
    <row r="116" spans="2:8" ht="15">
      <c r="B116" s="24" t="s">
        <v>11</v>
      </c>
      <c r="C116" s="210" t="s">
        <v>117</v>
      </c>
      <c r="D116" s="210"/>
      <c r="E116" s="32">
        <f>E95</f>
        <v>123.06</v>
      </c>
    </row>
    <row r="117" spans="2:8" ht="15.75">
      <c r="B117" s="213" t="s">
        <v>29</v>
      </c>
      <c r="C117" s="214"/>
      <c r="D117" s="215"/>
      <c r="E117" s="43">
        <f>ROUND(SUM(E112:E116),2)</f>
        <v>3401.07</v>
      </c>
    </row>
    <row r="118" spans="2:8" ht="15">
      <c r="B118" s="24" t="s">
        <v>13</v>
      </c>
      <c r="C118" s="211" t="s">
        <v>101</v>
      </c>
      <c r="D118" s="212"/>
      <c r="E118" s="53">
        <f>E108</f>
        <v>961.56</v>
      </c>
    </row>
    <row r="119" spans="2:8" ht="15.75">
      <c r="B119" s="204" t="s">
        <v>175</v>
      </c>
      <c r="C119" s="206"/>
      <c r="D119" s="205"/>
      <c r="E119" s="54">
        <f>ROUND((E99+E100+E117)/(1-SUM(D103+D104+D106)),2)</f>
        <v>4362.6400000000003</v>
      </c>
      <c r="F119" s="3"/>
      <c r="H119" s="19"/>
    </row>
    <row r="120" spans="2:8" ht="15">
      <c r="B120" s="55"/>
      <c r="C120" s="56"/>
      <c r="D120" s="56"/>
      <c r="E120" s="57"/>
    </row>
    <row r="121" spans="2:8" ht="15.75">
      <c r="B121" s="207" t="s">
        <v>142</v>
      </c>
      <c r="C121" s="208"/>
      <c r="D121" s="208"/>
      <c r="E121" s="209"/>
    </row>
    <row r="122" spans="2:8">
      <c r="E122" s="16"/>
    </row>
    <row r="123" spans="2:8">
      <c r="E123" s="19"/>
    </row>
  </sheetData>
  <mergeCells count="75">
    <mergeCell ref="B1:E1"/>
    <mergeCell ref="B2:E2"/>
    <mergeCell ref="B3:E3"/>
    <mergeCell ref="B4:E4"/>
    <mergeCell ref="B5:E5"/>
    <mergeCell ref="D6:E6"/>
    <mergeCell ref="D7:E7"/>
    <mergeCell ref="D8:E8"/>
    <mergeCell ref="D9:E9"/>
    <mergeCell ref="B10:E10"/>
    <mergeCell ref="D11:E11"/>
    <mergeCell ref="D12:E12"/>
    <mergeCell ref="C13:E13"/>
    <mergeCell ref="B14:E14"/>
    <mergeCell ref="D15:E15"/>
    <mergeCell ref="D16:E16"/>
    <mergeCell ref="D17:E17"/>
    <mergeCell ref="D18:E18"/>
    <mergeCell ref="D19:E19"/>
    <mergeCell ref="B20:E20"/>
    <mergeCell ref="B31:E31"/>
    <mergeCell ref="B46:C46"/>
    <mergeCell ref="C48:D48"/>
    <mergeCell ref="C49:D49"/>
    <mergeCell ref="C50:D50"/>
    <mergeCell ref="C51:D51"/>
    <mergeCell ref="C52:D52"/>
    <mergeCell ref="C53:D53"/>
    <mergeCell ref="C54:D54"/>
    <mergeCell ref="B56:E56"/>
    <mergeCell ref="C57:D57"/>
    <mergeCell ref="B62:E62"/>
    <mergeCell ref="B63:E63"/>
    <mergeCell ref="C64:D64"/>
    <mergeCell ref="C65:D65"/>
    <mergeCell ref="C66:D66"/>
    <mergeCell ref="C67:D67"/>
    <mergeCell ref="C68:D68"/>
    <mergeCell ref="C69:D69"/>
    <mergeCell ref="C70:D70"/>
    <mergeCell ref="B71:D71"/>
    <mergeCell ref="B72:E72"/>
    <mergeCell ref="B73:E73"/>
    <mergeCell ref="C74:D74"/>
    <mergeCell ref="C77:D77"/>
    <mergeCell ref="C78:D78"/>
    <mergeCell ref="C79:D79"/>
    <mergeCell ref="C80:D80"/>
    <mergeCell ref="B81:D81"/>
    <mergeCell ref="B82:E82"/>
    <mergeCell ref="C83:D83"/>
    <mergeCell ref="B85:E85"/>
    <mergeCell ref="C86:D86"/>
    <mergeCell ref="C89:D89"/>
    <mergeCell ref="B90:E90"/>
    <mergeCell ref="C91:D91"/>
    <mergeCell ref="C92:D92"/>
    <mergeCell ref="C93:D93"/>
    <mergeCell ref="C94:D94"/>
    <mergeCell ref="B95:D95"/>
    <mergeCell ref="B96:E96"/>
    <mergeCell ref="B97:E97"/>
    <mergeCell ref="B108:C108"/>
    <mergeCell ref="B109:E109"/>
    <mergeCell ref="B110:E110"/>
    <mergeCell ref="C111:D111"/>
    <mergeCell ref="C118:D118"/>
    <mergeCell ref="B119:D119"/>
    <mergeCell ref="B121:E121"/>
    <mergeCell ref="C112:D112"/>
    <mergeCell ref="C113:D113"/>
    <mergeCell ref="C114:D114"/>
    <mergeCell ref="C115:D115"/>
    <mergeCell ref="C116:D116"/>
    <mergeCell ref="B117:D117"/>
  </mergeCells>
  <pageMargins left="0.511811024" right="0.511811024" top="0.78740157499999996" bottom="0.78740157499999996" header="0.31496062000000002" footer="0.3149606200000000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15</vt:i4>
      </vt:variant>
      <vt:variant>
        <vt:lpstr>Intervalos nomeados</vt:lpstr>
      </vt:variant>
      <vt:variant>
        <vt:i4>3</vt:i4>
      </vt:variant>
    </vt:vector>
  </HeadingPairs>
  <TitlesOfParts>
    <vt:vector size="18" baseType="lpstr">
      <vt:lpstr>ORIENTAÇÕES</vt:lpstr>
      <vt:lpstr>Unif Porteiro e Recep</vt:lpstr>
      <vt:lpstr>Unif Aux. Adm.</vt:lpstr>
      <vt:lpstr>Unif Motorista</vt:lpstr>
      <vt:lpstr>Equipamentos</vt:lpstr>
      <vt:lpstr>Porteiro 5x2</vt:lpstr>
      <vt:lpstr>Porteiro 6x1</vt:lpstr>
      <vt:lpstr>Recepcionista 6h</vt:lpstr>
      <vt:lpstr>Turno Matutino</vt:lpstr>
      <vt:lpstr>Turno Vespertino</vt:lpstr>
      <vt:lpstr>Turno Noturno 1</vt:lpstr>
      <vt:lpstr>Turno Noturno 2</vt:lpstr>
      <vt:lpstr>NOTAS</vt:lpstr>
      <vt:lpstr>Encargos Sociais e Benefícios</vt:lpstr>
      <vt:lpstr>Supervisor</vt:lpstr>
      <vt:lpstr>'Encargos Sociais e Benefícios'!Area_de_impressao</vt:lpstr>
      <vt:lpstr>'Porteiro 5x2'!Area_de_impressao</vt:lpstr>
      <vt:lpstr>'Unif Porteiro e Recep'!Area_de_impressao</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Usuário</dc:creator>
  <cp:lastModifiedBy>26208</cp:lastModifiedBy>
  <cp:lastPrinted>2019-03-28T19:35:40Z</cp:lastPrinted>
  <dcterms:created xsi:type="dcterms:W3CDTF">2012-06-25T19:52:53Z</dcterms:created>
  <dcterms:modified xsi:type="dcterms:W3CDTF">2026-01-29T12:08:13Z</dcterms:modified>
</cp:coreProperties>
</file>