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75" windowWidth="19560" windowHeight="12600"/>
  </bookViews>
  <sheets>
    <sheet name="Plan1" sheetId="1" r:id="rId1"/>
  </sheets>
  <externalReferences>
    <externalReference r:id="rId2"/>
  </externalReferences>
  <definedNames>
    <definedName name="_xlnm.Print_Area" localSheetId="0">Plan1!$B$1:$K$566</definedName>
  </definedNames>
  <calcPr calcId="125725"/>
</workbook>
</file>

<file path=xl/calcChain.xml><?xml version="1.0" encoding="utf-8"?>
<calcChain xmlns="http://schemas.openxmlformats.org/spreadsheetml/2006/main">
  <c r="G149" i="1"/>
  <c r="J556"/>
  <c r="J531"/>
  <c r="J554"/>
  <c r="J543"/>
  <c r="J541"/>
  <c r="J532"/>
  <c r="J518"/>
  <c r="J492"/>
  <c r="J464"/>
  <c r="J480"/>
  <c r="J465"/>
  <c r="J348"/>
  <c r="J452"/>
  <c r="J443"/>
  <c r="J349"/>
  <c r="J296"/>
  <c r="J250"/>
  <c r="J211"/>
  <c r="J183"/>
  <c r="J195"/>
  <c r="J186"/>
  <c r="J184"/>
  <c r="J180"/>
  <c r="J167"/>
  <c r="J177"/>
  <c r="J174"/>
  <c r="J168"/>
  <c r="J165"/>
  <c r="J162"/>
  <c r="J163"/>
  <c r="J154"/>
  <c r="J160"/>
  <c r="J157"/>
  <c r="J155"/>
  <c r="J152"/>
  <c r="J135"/>
  <c r="J138"/>
  <c r="J136"/>
  <c r="J120"/>
  <c r="J130"/>
  <c r="J121"/>
  <c r="J114"/>
  <c r="J115"/>
  <c r="J109"/>
  <c r="J97"/>
  <c r="J105"/>
  <c r="J102"/>
  <c r="J98"/>
  <c r="J83"/>
  <c r="J95"/>
  <c r="J91"/>
  <c r="J84"/>
  <c r="J53"/>
  <c r="J81"/>
  <c r="J70"/>
  <c r="J61"/>
  <c r="J54"/>
  <c r="J36"/>
  <c r="J16"/>
  <c r="J17"/>
  <c r="J32"/>
  <c r="J30"/>
  <c r="J28"/>
  <c r="I560"/>
  <c r="I559"/>
  <c r="J559" s="1"/>
  <c r="I558"/>
  <c r="I557"/>
  <c r="I555"/>
  <c r="I553"/>
  <c r="I552"/>
  <c r="I551"/>
  <c r="I550"/>
  <c r="I549"/>
  <c r="I548"/>
  <c r="I547"/>
  <c r="I546"/>
  <c r="I545"/>
  <c r="I544"/>
  <c r="I542"/>
  <c r="I540"/>
  <c r="I539"/>
  <c r="I538"/>
  <c r="I537"/>
  <c r="I536"/>
  <c r="I535"/>
  <c r="I534"/>
  <c r="I533"/>
  <c r="I530"/>
  <c r="I529"/>
  <c r="I528"/>
  <c r="I527"/>
  <c r="I526"/>
  <c r="I525"/>
  <c r="I524"/>
  <c r="I523"/>
  <c r="I522"/>
  <c r="I521"/>
  <c r="I520"/>
  <c r="I519"/>
  <c r="I517"/>
  <c r="I516"/>
  <c r="I515"/>
  <c r="I514"/>
  <c r="I513"/>
  <c r="I512"/>
  <c r="I511"/>
  <c r="I510"/>
  <c r="I509"/>
  <c r="I508"/>
  <c r="I507"/>
  <c r="I506"/>
  <c r="I505"/>
  <c r="I504"/>
  <c r="I503"/>
  <c r="I502"/>
  <c r="I501"/>
  <c r="I500"/>
  <c r="I499"/>
  <c r="I498"/>
  <c r="I497"/>
  <c r="I496"/>
  <c r="I495"/>
  <c r="I494"/>
  <c r="I493"/>
  <c r="I491"/>
  <c r="I490"/>
  <c r="I489"/>
  <c r="I488"/>
  <c r="I487"/>
  <c r="I486"/>
  <c r="J486" s="1"/>
  <c r="I485"/>
  <c r="I484"/>
  <c r="J484" s="1"/>
  <c r="I483"/>
  <c r="I482"/>
  <c r="I481"/>
  <c r="I479"/>
  <c r="I478"/>
  <c r="I477"/>
  <c r="I476"/>
  <c r="I475"/>
  <c r="I474"/>
  <c r="I473"/>
  <c r="I472"/>
  <c r="I471"/>
  <c r="I470"/>
  <c r="I469"/>
  <c r="I468"/>
  <c r="I467"/>
  <c r="I466"/>
  <c r="I463"/>
  <c r="I462"/>
  <c r="I461"/>
  <c r="I460"/>
  <c r="I459"/>
  <c r="I458"/>
  <c r="I457"/>
  <c r="I456"/>
  <c r="I455"/>
  <c r="I454"/>
  <c r="I453"/>
  <c r="I447"/>
  <c r="I451"/>
  <c r="I450"/>
  <c r="I449"/>
  <c r="I448"/>
  <c r="I446"/>
  <c r="I445"/>
  <c r="I444"/>
  <c r="I442"/>
  <c r="I441"/>
  <c r="I440"/>
  <c r="I439"/>
  <c r="J439" s="1"/>
  <c r="I438"/>
  <c r="I437"/>
  <c r="I436"/>
  <c r="I435"/>
  <c r="I434"/>
  <c r="I433"/>
  <c r="I432"/>
  <c r="I431"/>
  <c r="I430"/>
  <c r="I429"/>
  <c r="I428"/>
  <c r="I427"/>
  <c r="I426"/>
  <c r="I425"/>
  <c r="I424"/>
  <c r="I423"/>
  <c r="I422"/>
  <c r="I421"/>
  <c r="I420"/>
  <c r="I419"/>
  <c r="I418"/>
  <c r="I417"/>
  <c r="I416"/>
  <c r="I415"/>
  <c r="I414"/>
  <c r="I413"/>
  <c r="I412"/>
  <c r="I411"/>
  <c r="I410"/>
  <c r="I409"/>
  <c r="I408"/>
  <c r="I407"/>
  <c r="I406"/>
  <c r="I405"/>
  <c r="I404"/>
  <c r="I403"/>
  <c r="I402"/>
  <c r="I401"/>
  <c r="I400"/>
  <c r="I399"/>
  <c r="I398"/>
  <c r="I397"/>
  <c r="I396"/>
  <c r="I395"/>
  <c r="I394"/>
  <c r="I393"/>
  <c r="I392"/>
  <c r="I391"/>
  <c r="I390"/>
  <c r="I389"/>
  <c r="I388"/>
  <c r="I387"/>
  <c r="I386"/>
  <c r="I385"/>
  <c r="I384"/>
  <c r="I383"/>
  <c r="I382"/>
  <c r="I381"/>
  <c r="I380"/>
  <c r="I379"/>
  <c r="I378"/>
  <c r="I377"/>
  <c r="I376"/>
  <c r="I375"/>
  <c r="I374"/>
  <c r="I373"/>
  <c r="I372"/>
  <c r="I371"/>
  <c r="I370"/>
  <c r="I369"/>
  <c r="I368"/>
  <c r="I367"/>
  <c r="I366"/>
  <c r="I365"/>
  <c r="I364"/>
  <c r="I363"/>
  <c r="I362"/>
  <c r="I361"/>
  <c r="I360"/>
  <c r="I359"/>
  <c r="I358"/>
  <c r="I357"/>
  <c r="I356"/>
  <c r="I355"/>
  <c r="I354"/>
  <c r="I353"/>
  <c r="I352"/>
  <c r="I351"/>
  <c r="I350"/>
  <c r="I347"/>
  <c r="I346"/>
  <c r="I345"/>
  <c r="I344"/>
  <c r="I343"/>
  <c r="I342"/>
  <c r="I341"/>
  <c r="I340"/>
  <c r="I339"/>
  <c r="I338"/>
  <c r="I337"/>
  <c r="I336"/>
  <c r="I335"/>
  <c r="I334"/>
  <c r="I333"/>
  <c r="I332"/>
  <c r="I331"/>
  <c r="I330"/>
  <c r="I329"/>
  <c r="I328"/>
  <c r="I327"/>
  <c r="I326"/>
  <c r="I325"/>
  <c r="I324"/>
  <c r="I323"/>
  <c r="I322"/>
  <c r="I321"/>
  <c r="I320"/>
  <c r="I319"/>
  <c r="I318"/>
  <c r="I317"/>
  <c r="I316"/>
  <c r="I315"/>
  <c r="I314"/>
  <c r="I313"/>
  <c r="I312"/>
  <c r="I311"/>
  <c r="I309"/>
  <c r="I308"/>
  <c r="I307"/>
  <c r="I306"/>
  <c r="I305"/>
  <c r="I304"/>
  <c r="I303"/>
  <c r="I302"/>
  <c r="I301"/>
  <c r="I300"/>
  <c r="I299"/>
  <c r="I298"/>
  <c r="I297"/>
  <c r="I295"/>
  <c r="I294"/>
  <c r="I293"/>
  <c r="I292"/>
  <c r="I291"/>
  <c r="I290"/>
  <c r="I289"/>
  <c r="I288"/>
  <c r="I287"/>
  <c r="I286"/>
  <c r="I285"/>
  <c r="I284"/>
  <c r="I283"/>
  <c r="I282"/>
  <c r="I281"/>
  <c r="I280"/>
  <c r="I279"/>
  <c r="I278"/>
  <c r="I277"/>
  <c r="I276"/>
  <c r="I275"/>
  <c r="I274"/>
  <c r="I273"/>
  <c r="I272"/>
  <c r="I271"/>
  <c r="I270"/>
  <c r="I269"/>
  <c r="I268"/>
  <c r="I267"/>
  <c r="I266"/>
  <c r="I265"/>
  <c r="I264"/>
  <c r="I263"/>
  <c r="I262"/>
  <c r="I261"/>
  <c r="I260"/>
  <c r="I259"/>
  <c r="I258"/>
  <c r="I257"/>
  <c r="I256"/>
  <c r="I255"/>
  <c r="I254"/>
  <c r="I253"/>
  <c r="I252"/>
  <c r="I251"/>
  <c r="J82"/>
  <c r="J80"/>
  <c r="J79"/>
  <c r="J78"/>
  <c r="J77"/>
  <c r="J76"/>
  <c r="J75"/>
  <c r="J74"/>
  <c r="J73"/>
  <c r="J72"/>
  <c r="J71"/>
  <c r="J69"/>
  <c r="J68"/>
  <c r="J67"/>
  <c r="J66"/>
  <c r="J65"/>
  <c r="J64"/>
  <c r="J63"/>
  <c r="J62"/>
  <c r="J60"/>
  <c r="J59"/>
  <c r="J58"/>
  <c r="J57"/>
  <c r="J56"/>
  <c r="J55"/>
  <c r="J52"/>
  <c r="J51"/>
  <c r="J50"/>
  <c r="J49"/>
  <c r="J48"/>
  <c r="J47"/>
  <c r="J46"/>
  <c r="J45"/>
  <c r="J44"/>
  <c r="J43"/>
  <c r="J42"/>
  <c r="J41"/>
  <c r="J40"/>
  <c r="J39"/>
  <c r="J38"/>
  <c r="J37"/>
  <c r="J35"/>
  <c r="J34"/>
  <c r="J33"/>
  <c r="J31"/>
  <c r="J29"/>
  <c r="J27"/>
  <c r="J26"/>
  <c r="J25"/>
  <c r="J24"/>
  <c r="J23"/>
  <c r="J22"/>
  <c r="J21"/>
  <c r="J20"/>
  <c r="J19"/>
  <c r="J491"/>
  <c r="J490"/>
  <c r="J489"/>
  <c r="J488"/>
  <c r="I249"/>
  <c r="I248"/>
  <c r="I247"/>
  <c r="I246"/>
  <c r="I245"/>
  <c r="I244"/>
  <c r="I243"/>
  <c r="I242"/>
  <c r="I241"/>
  <c r="I240"/>
  <c r="I239"/>
  <c r="I238"/>
  <c r="I237"/>
  <c r="I236"/>
  <c r="I235"/>
  <c r="I234"/>
  <c r="I233"/>
  <c r="I232"/>
  <c r="I231"/>
  <c r="I230"/>
  <c r="I229"/>
  <c r="I228"/>
  <c r="I227"/>
  <c r="I226"/>
  <c r="I225"/>
  <c r="I224"/>
  <c r="I223"/>
  <c r="I222"/>
  <c r="I221"/>
  <c r="I220"/>
  <c r="I219"/>
  <c r="I218"/>
  <c r="I217"/>
  <c r="I216"/>
  <c r="I215"/>
  <c r="I214"/>
  <c r="I213"/>
  <c r="I212"/>
  <c r="I209"/>
  <c r="I208"/>
  <c r="I207"/>
  <c r="I206"/>
  <c r="I205"/>
  <c r="I204"/>
  <c r="I203"/>
  <c r="I202"/>
  <c r="I201"/>
  <c r="I200"/>
  <c r="I199"/>
  <c r="I198"/>
  <c r="I197"/>
  <c r="I196"/>
  <c r="I194"/>
  <c r="I193"/>
  <c r="I192"/>
  <c r="I191"/>
  <c r="I190"/>
  <c r="I189"/>
  <c r="I188"/>
  <c r="I187"/>
  <c r="I185"/>
  <c r="I182"/>
  <c r="I181"/>
  <c r="I179"/>
  <c r="I178"/>
  <c r="I176"/>
  <c r="I175"/>
  <c r="I173"/>
  <c r="I172"/>
  <c r="I171"/>
  <c r="I170"/>
  <c r="I169"/>
  <c r="I166"/>
  <c r="I164"/>
  <c r="I161"/>
  <c r="I159"/>
  <c r="I158"/>
  <c r="I156"/>
  <c r="I153"/>
  <c r="I151"/>
  <c r="I150"/>
  <c r="I149"/>
  <c r="I146"/>
  <c r="I145"/>
  <c r="I144"/>
  <c r="I143"/>
  <c r="I142"/>
  <c r="I141"/>
  <c r="I140"/>
  <c r="I139"/>
  <c r="I137"/>
  <c r="I134"/>
  <c r="I133"/>
  <c r="I132"/>
  <c r="I131"/>
  <c r="I129"/>
  <c r="I128"/>
  <c r="I127"/>
  <c r="I126"/>
  <c r="I125"/>
  <c r="I124"/>
  <c r="I123"/>
  <c r="I122"/>
  <c r="I119"/>
  <c r="I118"/>
  <c r="I117"/>
  <c r="I116"/>
  <c r="I112"/>
  <c r="I111"/>
  <c r="I110"/>
  <c r="I108"/>
  <c r="I107"/>
  <c r="I106"/>
  <c r="I104"/>
  <c r="I103"/>
  <c r="I101"/>
  <c r="I100"/>
  <c r="I99"/>
  <c r="I96"/>
  <c r="I94"/>
  <c r="I93"/>
  <c r="I92"/>
  <c r="I90"/>
  <c r="I89"/>
  <c r="I88"/>
  <c r="I87"/>
  <c r="I86"/>
  <c r="I85"/>
  <c r="I82"/>
  <c r="I80"/>
  <c r="I79"/>
  <c r="I78"/>
  <c r="I77"/>
  <c r="I76"/>
  <c r="I75"/>
  <c r="I74"/>
  <c r="I73"/>
  <c r="I72"/>
  <c r="I71"/>
  <c r="I69"/>
  <c r="I68"/>
  <c r="I67"/>
  <c r="I66"/>
  <c r="I65"/>
  <c r="I64"/>
  <c r="I63"/>
  <c r="I62"/>
  <c r="I60"/>
  <c r="I59"/>
  <c r="I58"/>
  <c r="I57"/>
  <c r="I56"/>
  <c r="I55"/>
  <c r="I52"/>
  <c r="I51"/>
  <c r="I50"/>
  <c r="I49"/>
  <c r="I48"/>
  <c r="I47"/>
  <c r="I46"/>
  <c r="I45"/>
  <c r="I44"/>
  <c r="I43"/>
  <c r="I42"/>
  <c r="I41"/>
  <c r="I40"/>
  <c r="I39"/>
  <c r="I38"/>
  <c r="I37"/>
  <c r="I35"/>
  <c r="I34"/>
  <c r="I33"/>
  <c r="I31"/>
  <c r="I29"/>
  <c r="I19"/>
  <c r="I20"/>
  <c r="I21"/>
  <c r="I22"/>
  <c r="I23"/>
  <c r="I24"/>
  <c r="I25"/>
  <c r="I26"/>
  <c r="I27"/>
  <c r="I18"/>
  <c r="J536"/>
  <c r="J537"/>
  <c r="J534"/>
  <c r="J485"/>
  <c r="J487"/>
  <c r="J442"/>
  <c r="J440"/>
  <c r="G150" l="1"/>
  <c r="J166"/>
  <c r="G151" l="1"/>
  <c r="J552"/>
  <c r="J553"/>
  <c r="G551"/>
  <c r="G550"/>
  <c r="G549"/>
  <c r="J557"/>
  <c r="J544"/>
  <c r="J545"/>
  <c r="J546"/>
  <c r="J547"/>
  <c r="G539"/>
  <c r="G538"/>
  <c r="J540"/>
  <c r="J535"/>
  <c r="J548"/>
  <c r="J555"/>
  <c r="G34"/>
  <c r="J538" l="1"/>
  <c r="J539"/>
  <c r="J550"/>
  <c r="J549"/>
  <c r="J517"/>
  <c r="J558"/>
  <c r="J551"/>
  <c r="J542"/>
  <c r="J533"/>
  <c r="J530"/>
  <c r="J529"/>
  <c r="J528"/>
  <c r="J527"/>
  <c r="J526"/>
  <c r="J525"/>
  <c r="J524"/>
  <c r="J523"/>
  <c r="J522"/>
  <c r="J521"/>
  <c r="J520"/>
  <c r="J519"/>
  <c r="J516"/>
  <c r="J515"/>
  <c r="J514"/>
  <c r="J513"/>
  <c r="J512"/>
  <c r="J511"/>
  <c r="J510"/>
  <c r="J509"/>
  <c r="J508"/>
  <c r="J507"/>
  <c r="J506"/>
  <c r="J505"/>
  <c r="J504"/>
  <c r="J503"/>
  <c r="J502"/>
  <c r="J501"/>
  <c r="J500"/>
  <c r="J499"/>
  <c r="J498"/>
  <c r="J497"/>
  <c r="J496"/>
  <c r="J495"/>
  <c r="J494"/>
  <c r="J493"/>
  <c r="J483"/>
  <c r="J482"/>
  <c r="J481"/>
  <c r="J479"/>
  <c r="J478"/>
  <c r="J477"/>
  <c r="J476"/>
  <c r="J475"/>
  <c r="J474"/>
  <c r="J473"/>
  <c r="J472"/>
  <c r="J471"/>
  <c r="J470"/>
  <c r="J469"/>
  <c r="J468"/>
  <c r="J467"/>
  <c r="J466"/>
  <c r="J463"/>
  <c r="J462"/>
  <c r="J461"/>
  <c r="J460"/>
  <c r="J459"/>
  <c r="J458"/>
  <c r="J457"/>
  <c r="J456"/>
  <c r="J455"/>
  <c r="J454"/>
  <c r="J453"/>
  <c r="J451"/>
  <c r="J450"/>
  <c r="J449"/>
  <c r="J448"/>
  <c r="J447"/>
  <c r="J446"/>
  <c r="J445"/>
  <c r="J444"/>
  <c r="J441"/>
  <c r="J438"/>
  <c r="J437"/>
  <c r="J436"/>
  <c r="J435"/>
  <c r="J434"/>
  <c r="J433"/>
  <c r="J432"/>
  <c r="J431"/>
  <c r="J430"/>
  <c r="J429"/>
  <c r="J428"/>
  <c r="J427"/>
  <c r="J426"/>
  <c r="J425"/>
  <c r="J424"/>
  <c r="J423"/>
  <c r="J422"/>
  <c r="J421"/>
  <c r="J420"/>
  <c r="J419"/>
  <c r="J418"/>
  <c r="J417"/>
  <c r="J416"/>
  <c r="J415"/>
  <c r="J414"/>
  <c r="J413"/>
  <c r="J412"/>
  <c r="J411"/>
  <c r="J410"/>
  <c r="J409"/>
  <c r="J408"/>
  <c r="J407"/>
  <c r="J406"/>
  <c r="J405"/>
  <c r="J404"/>
  <c r="J403"/>
  <c r="J402"/>
  <c r="J401"/>
  <c r="J400"/>
  <c r="J399"/>
  <c r="J398"/>
  <c r="J397"/>
  <c r="J396"/>
  <c r="J395"/>
  <c r="J394"/>
  <c r="J393"/>
  <c r="J392"/>
  <c r="J391"/>
  <c r="J390"/>
  <c r="J389"/>
  <c r="J388"/>
  <c r="J387"/>
  <c r="J386"/>
  <c r="J385"/>
  <c r="J384"/>
  <c r="J383"/>
  <c r="J382"/>
  <c r="J381"/>
  <c r="J380"/>
  <c r="J379"/>
  <c r="J378"/>
  <c r="J377"/>
  <c r="J376"/>
  <c r="J375"/>
  <c r="J374"/>
  <c r="J373"/>
  <c r="J372"/>
  <c r="J371"/>
  <c r="J370"/>
  <c r="J369"/>
  <c r="J368"/>
  <c r="J367"/>
  <c r="J366"/>
  <c r="J365"/>
  <c r="J364"/>
  <c r="J363"/>
  <c r="J362"/>
  <c r="J361"/>
  <c r="J360"/>
  <c r="J359"/>
  <c r="J358"/>
  <c r="J357"/>
  <c r="J356"/>
  <c r="J355"/>
  <c r="J354"/>
  <c r="J353"/>
  <c r="J352"/>
  <c r="J351"/>
  <c r="J350"/>
  <c r="J347"/>
  <c r="J346"/>
  <c r="J345"/>
  <c r="J344"/>
  <c r="J343"/>
  <c r="J342"/>
  <c r="J341"/>
  <c r="J340"/>
  <c r="J339"/>
  <c r="J338"/>
  <c r="J337"/>
  <c r="J336"/>
  <c r="J335"/>
  <c r="J334"/>
  <c r="J333"/>
  <c r="J332"/>
  <c r="J331"/>
  <c r="J330"/>
  <c r="J329"/>
  <c r="J328"/>
  <c r="J327"/>
  <c r="J326"/>
  <c r="J325"/>
  <c r="J324"/>
  <c r="J323"/>
  <c r="J322"/>
  <c r="J321"/>
  <c r="J320"/>
  <c r="J319"/>
  <c r="J318"/>
  <c r="J317"/>
  <c r="J316"/>
  <c r="J315"/>
  <c r="J314"/>
  <c r="J313"/>
  <c r="J312"/>
  <c r="J311"/>
  <c r="J309"/>
  <c r="J308"/>
  <c r="J307"/>
  <c r="J306"/>
  <c r="J305"/>
  <c r="J304"/>
  <c r="J303"/>
  <c r="J302"/>
  <c r="J301"/>
  <c r="J300"/>
  <c r="J299"/>
  <c r="J298"/>
  <c r="J297"/>
  <c r="J295"/>
  <c r="J294"/>
  <c r="J293"/>
  <c r="J292"/>
  <c r="J291"/>
  <c r="J290"/>
  <c r="J289"/>
  <c r="J288"/>
  <c r="J287"/>
  <c r="J286"/>
  <c r="J285"/>
  <c r="J284"/>
  <c r="J283"/>
  <c r="J282"/>
  <c r="J281"/>
  <c r="J280"/>
  <c r="J279"/>
  <c r="J278"/>
  <c r="J277"/>
  <c r="J276"/>
  <c r="J275"/>
  <c r="J274"/>
  <c r="J273"/>
  <c r="J272"/>
  <c r="J271"/>
  <c r="J270"/>
  <c r="J269"/>
  <c r="J268"/>
  <c r="J267"/>
  <c r="J266"/>
  <c r="J265"/>
  <c r="J264"/>
  <c r="J263"/>
  <c r="J262"/>
  <c r="J261"/>
  <c r="J260"/>
  <c r="J259"/>
  <c r="J258"/>
  <c r="J257"/>
  <c r="J256"/>
  <c r="J255"/>
  <c r="J254"/>
  <c r="J253"/>
  <c r="J252"/>
  <c r="J251"/>
  <c r="J249"/>
  <c r="J248"/>
  <c r="J247"/>
  <c r="J246"/>
  <c r="J245"/>
  <c r="J244"/>
  <c r="J243"/>
  <c r="J242"/>
  <c r="J241"/>
  <c r="J240"/>
  <c r="J239"/>
  <c r="J238"/>
  <c r="J237"/>
  <c r="J236"/>
  <c r="J235"/>
  <c r="J234"/>
  <c r="J233"/>
  <c r="J232"/>
  <c r="J231"/>
  <c r="J230"/>
  <c r="J229"/>
  <c r="J228"/>
  <c r="J227"/>
  <c r="J226"/>
  <c r="J225"/>
  <c r="J224"/>
  <c r="J223"/>
  <c r="J222"/>
  <c r="J221"/>
  <c r="J220"/>
  <c r="J219"/>
  <c r="J218"/>
  <c r="J217"/>
  <c r="J216"/>
  <c r="J215"/>
  <c r="J214"/>
  <c r="J213"/>
  <c r="J212"/>
  <c r="J209"/>
  <c r="J208"/>
  <c r="J207"/>
  <c r="J206"/>
  <c r="J205"/>
  <c r="J204"/>
  <c r="J203"/>
  <c r="J202"/>
  <c r="J201"/>
  <c r="J200"/>
  <c r="J199"/>
  <c r="J198"/>
  <c r="J197"/>
  <c r="J196"/>
  <c r="J194"/>
  <c r="J193"/>
  <c r="J192"/>
  <c r="J191"/>
  <c r="J190"/>
  <c r="J189"/>
  <c r="J188"/>
  <c r="J187"/>
  <c r="J185"/>
  <c r="J182"/>
  <c r="J181"/>
  <c r="J179"/>
  <c r="J178"/>
  <c r="J176"/>
  <c r="J175"/>
  <c r="J173"/>
  <c r="J172"/>
  <c r="J171"/>
  <c r="J170"/>
  <c r="J169"/>
  <c r="J164"/>
  <c r="J161"/>
  <c r="J159"/>
  <c r="J158"/>
  <c r="G156"/>
  <c r="J153"/>
  <c r="J146"/>
  <c r="J145"/>
  <c r="J144"/>
  <c r="J143"/>
  <c r="J142"/>
  <c r="J141"/>
  <c r="J140"/>
  <c r="J139"/>
  <c r="J137"/>
  <c r="J134"/>
  <c r="J133"/>
  <c r="J132"/>
  <c r="J131"/>
  <c r="J129"/>
  <c r="J128"/>
  <c r="J127"/>
  <c r="J126"/>
  <c r="J125"/>
  <c r="J124"/>
  <c r="J123"/>
  <c r="J122"/>
  <c r="J119"/>
  <c r="J118"/>
  <c r="J117"/>
  <c r="J116"/>
  <c r="J112"/>
  <c r="J111"/>
  <c r="J110"/>
  <c r="J108"/>
  <c r="J107"/>
  <c r="J106"/>
  <c r="J104"/>
  <c r="J103"/>
  <c r="J101"/>
  <c r="J100"/>
  <c r="J99"/>
  <c r="J96"/>
  <c r="J94"/>
  <c r="J93"/>
  <c r="J92"/>
  <c r="J90"/>
  <c r="J89"/>
  <c r="J88"/>
  <c r="J87"/>
  <c r="J86"/>
  <c r="J85"/>
  <c r="G79"/>
  <c r="G35"/>
  <c r="J560"/>
  <c r="J18"/>
  <c r="B9"/>
  <c r="I5"/>
  <c r="B5"/>
  <c r="J310" l="1"/>
  <c r="J210" s="1"/>
  <c r="J149"/>
  <c r="J148" s="1"/>
  <c r="J147" s="1"/>
  <c r="J151"/>
  <c r="J150"/>
  <c r="J156"/>
  <c r="J561" l="1"/>
  <c r="K330" s="1"/>
  <c r="J113"/>
  <c r="K459" l="1"/>
  <c r="K194"/>
  <c r="K117"/>
  <c r="K198"/>
  <c r="K298"/>
  <c r="K321"/>
  <c r="K256"/>
  <c r="K502"/>
  <c r="K560"/>
  <c r="K484"/>
  <c r="K506"/>
  <c r="K407"/>
  <c r="K112"/>
  <c r="K133"/>
  <c r="K199"/>
  <c r="K261"/>
  <c r="K304"/>
  <c r="K436"/>
  <c r="K510"/>
  <c r="K360"/>
  <c r="K445"/>
  <c r="K93"/>
  <c r="K34"/>
  <c r="K236"/>
  <c r="K189"/>
  <c r="K238"/>
  <c r="K65"/>
  <c r="K316"/>
  <c r="K421"/>
  <c r="K294"/>
  <c r="K516"/>
  <c r="K526"/>
  <c r="K393"/>
  <c r="K291"/>
  <c r="K144"/>
  <c r="K557"/>
  <c r="K390"/>
  <c r="K474"/>
  <c r="K337"/>
  <c r="K158"/>
  <c r="K536"/>
  <c r="K409"/>
  <c r="K226"/>
  <c r="K42"/>
  <c r="K449"/>
  <c r="K308"/>
  <c r="K124"/>
  <c r="K509"/>
  <c r="K442"/>
  <c r="K205"/>
  <c r="K524"/>
  <c r="K24"/>
  <c r="K381"/>
  <c r="K282"/>
  <c r="K72"/>
  <c r="K284"/>
  <c r="K453"/>
  <c r="K343"/>
  <c r="K151"/>
  <c r="K494"/>
  <c r="K303"/>
  <c r="K132"/>
  <c r="K427"/>
  <c r="K378"/>
  <c r="K279"/>
  <c r="K90"/>
  <c r="K504"/>
  <c r="K437"/>
  <c r="K200"/>
  <c r="K456"/>
  <c r="K424"/>
  <c r="K241"/>
  <c r="K534"/>
  <c r="K528"/>
  <c r="K423"/>
  <c r="K240"/>
  <c r="K31"/>
  <c r="K488"/>
  <c r="K325"/>
  <c r="K178"/>
  <c r="K546"/>
  <c r="K397"/>
  <c r="K214"/>
  <c r="K69"/>
  <c r="K457"/>
  <c r="K347"/>
  <c r="K142"/>
  <c r="K497"/>
  <c r="K430"/>
  <c r="K247"/>
  <c r="K23"/>
  <c r="K111"/>
  <c r="K369"/>
  <c r="K270"/>
  <c r="K96"/>
  <c r="K307"/>
  <c r="K468"/>
  <c r="K331"/>
  <c r="K171"/>
  <c r="K559"/>
  <c r="K342"/>
  <c r="K150"/>
  <c r="K520"/>
  <c r="K366"/>
  <c r="K267"/>
  <c r="K99"/>
  <c r="K530"/>
  <c r="K425"/>
  <c r="K242"/>
  <c r="K18"/>
  <c r="K412"/>
  <c r="K229"/>
  <c r="K29"/>
  <c r="K538"/>
  <c r="K411"/>
  <c r="K228"/>
  <c r="K44"/>
  <c r="K62"/>
  <c r="K435"/>
  <c r="K513"/>
  <c r="K313"/>
  <c r="K209"/>
  <c r="K272"/>
  <c r="K385"/>
  <c r="K286"/>
  <c r="K76"/>
  <c r="K472"/>
  <c r="K335"/>
  <c r="K164"/>
  <c r="K523"/>
  <c r="K418"/>
  <c r="K235"/>
  <c r="K51"/>
  <c r="K185"/>
  <c r="K357"/>
  <c r="K258"/>
  <c r="K119"/>
  <c r="K334"/>
  <c r="K482"/>
  <c r="K319"/>
  <c r="K192"/>
  <c r="K123"/>
  <c r="K318"/>
  <c r="K170"/>
  <c r="K40"/>
  <c r="K354"/>
  <c r="K255"/>
  <c r="K116"/>
  <c r="K540"/>
  <c r="K413"/>
  <c r="K230"/>
  <c r="K46"/>
  <c r="K388"/>
  <c r="K217"/>
  <c r="K45"/>
  <c r="K548"/>
  <c r="K399"/>
  <c r="K216"/>
  <c r="K56"/>
  <c r="K501"/>
  <c r="K434"/>
  <c r="K197"/>
  <c r="K27"/>
  <c r="K373"/>
  <c r="K274"/>
  <c r="K85"/>
  <c r="K486"/>
  <c r="K323"/>
  <c r="K181"/>
  <c r="K533"/>
  <c r="K406"/>
  <c r="K223"/>
  <c r="K39"/>
  <c r="K248"/>
  <c r="K446"/>
  <c r="K305"/>
  <c r="K134"/>
  <c r="K431"/>
  <c r="K507"/>
  <c r="K440"/>
  <c r="K203"/>
  <c r="K544"/>
  <c r="K439"/>
  <c r="K191"/>
  <c r="K351"/>
  <c r="K463"/>
  <c r="K302"/>
  <c r="K131"/>
  <c r="K550"/>
  <c r="K401"/>
  <c r="K218"/>
  <c r="K58"/>
  <c r="K376"/>
  <c r="K289"/>
  <c r="K57"/>
  <c r="K156"/>
  <c r="K387"/>
  <c r="K288"/>
  <c r="K78"/>
  <c r="K527"/>
  <c r="K422"/>
  <c r="K239"/>
  <c r="K35"/>
  <c r="K361"/>
  <c r="K262"/>
  <c r="K106"/>
  <c r="K511"/>
  <c r="K311"/>
  <c r="K207"/>
  <c r="K555"/>
  <c r="K394"/>
  <c r="K295"/>
  <c r="K66"/>
  <c r="K212"/>
  <c r="K454"/>
  <c r="K344"/>
  <c r="K139"/>
  <c r="K395"/>
  <c r="K495"/>
  <c r="K428"/>
  <c r="K245"/>
  <c r="K21"/>
  <c r="K403"/>
  <c r="K202"/>
  <c r="K485"/>
  <c r="K478"/>
  <c r="K341"/>
  <c r="K149"/>
  <c r="K391"/>
  <c r="K389"/>
  <c r="K290"/>
  <c r="K80"/>
  <c r="K364"/>
  <c r="K277"/>
  <c r="K79"/>
  <c r="K400"/>
  <c r="K375"/>
  <c r="K276"/>
  <c r="K87"/>
  <c r="K537"/>
  <c r="K410"/>
  <c r="K450"/>
  <c r="K125"/>
  <c r="K249"/>
  <c r="K25"/>
  <c r="K382"/>
  <c r="K283"/>
  <c r="K73"/>
  <c r="K260"/>
  <c r="K469"/>
  <c r="K332"/>
  <c r="K172"/>
  <c r="K359"/>
  <c r="K521"/>
  <c r="K416"/>
  <c r="K233"/>
  <c r="K49"/>
  <c r="K379"/>
  <c r="K244"/>
  <c r="K20"/>
  <c r="K466"/>
  <c r="K329"/>
  <c r="K169"/>
  <c r="K552"/>
  <c r="K377"/>
  <c r="K278"/>
  <c r="K89"/>
  <c r="K352"/>
  <c r="K265"/>
  <c r="K88"/>
  <c r="K476"/>
  <c r="K363"/>
  <c r="K264"/>
  <c r="K108"/>
  <c r="K499"/>
  <c r="K398"/>
  <c r="K215"/>
  <c r="K55"/>
  <c r="K458"/>
  <c r="K297"/>
  <c r="K143"/>
  <c r="K525"/>
  <c r="K420"/>
  <c r="K237"/>
  <c r="K33"/>
  <c r="K370"/>
  <c r="K271"/>
  <c r="K193"/>
  <c r="K471"/>
  <c r="K553"/>
  <c r="K404"/>
  <c r="K221"/>
  <c r="K37"/>
  <c r="K367"/>
  <c r="K232"/>
  <c r="K48"/>
  <c r="K517"/>
  <c r="K317"/>
  <c r="K190"/>
  <c r="K67"/>
  <c r="K365"/>
  <c r="K266"/>
  <c r="K104"/>
  <c r="K461"/>
  <c r="K253"/>
  <c r="K103"/>
  <c r="K515"/>
  <c r="K350"/>
  <c r="K252"/>
  <c r="K127"/>
  <c r="K309"/>
  <c r="K483"/>
  <c r="K166"/>
  <c r="K386"/>
  <c r="K287"/>
  <c r="K77"/>
  <c r="K473"/>
  <c r="K336"/>
  <c r="K161"/>
  <c r="K535"/>
  <c r="K408"/>
  <c r="K225"/>
  <c r="K41"/>
  <c r="K358"/>
  <c r="K259"/>
  <c r="K110"/>
  <c r="K322"/>
  <c r="K508"/>
  <c r="K441"/>
  <c r="K204"/>
  <c r="K498"/>
  <c r="K558"/>
  <c r="K392"/>
  <c r="K293"/>
  <c r="K64"/>
  <c r="K355"/>
  <c r="K220"/>
  <c r="K60"/>
  <c r="K505"/>
  <c r="K438"/>
  <c r="K201"/>
  <c r="K371"/>
  <c r="K353"/>
  <c r="K254"/>
  <c r="K129"/>
  <c r="K490"/>
  <c r="K300"/>
  <c r="K128"/>
  <c r="K529"/>
  <c r="K460"/>
  <c r="K299"/>
  <c r="K145"/>
  <c r="K43"/>
  <c r="K320"/>
  <c r="K374"/>
  <c r="K275"/>
  <c r="K86"/>
  <c r="K487"/>
  <c r="K324"/>
  <c r="K182"/>
  <c r="K545"/>
  <c r="K396"/>
  <c r="K213"/>
  <c r="K68"/>
  <c r="K447"/>
  <c r="K306"/>
  <c r="K122"/>
  <c r="K419"/>
  <c r="K496"/>
  <c r="K429"/>
  <c r="K246"/>
  <c r="K22"/>
  <c r="K52"/>
  <c r="K380"/>
  <c r="K281"/>
  <c r="K71"/>
  <c r="K444"/>
  <c r="K292"/>
  <c r="K63"/>
  <c r="K493"/>
  <c r="K426"/>
  <c r="K243"/>
  <c r="K19"/>
  <c r="K462"/>
  <c r="K301"/>
  <c r="K137"/>
  <c r="K503"/>
  <c r="K339"/>
  <c r="K146"/>
  <c r="K539"/>
  <c r="K475"/>
  <c r="K338"/>
  <c r="K159"/>
  <c r="K432"/>
  <c r="K547"/>
  <c r="K92"/>
  <c r="K362"/>
  <c r="K263"/>
  <c r="K107"/>
  <c r="K512"/>
  <c r="K312"/>
  <c r="K208"/>
  <c r="K224"/>
  <c r="K384"/>
  <c r="K285"/>
  <c r="K75"/>
  <c r="K455"/>
  <c r="K345"/>
  <c r="K140"/>
  <c r="K383"/>
  <c r="K522"/>
  <c r="K417"/>
  <c r="K234"/>
  <c r="K50"/>
  <c r="K141"/>
  <c r="K368"/>
  <c r="K269"/>
  <c r="K101"/>
  <c r="K479"/>
  <c r="K280"/>
  <c r="K82"/>
  <c r="K519"/>
  <c r="K414"/>
  <c r="K231"/>
  <c r="K47"/>
  <c r="K477"/>
  <c r="K340"/>
  <c r="K153"/>
  <c r="K549"/>
  <c r="K327"/>
  <c r="K175"/>
  <c r="K415"/>
  <c r="K489"/>
  <c r="K326"/>
  <c r="K179"/>
  <c r="K227"/>
  <c r="K346"/>
  <c r="K451"/>
  <c r="K251"/>
  <c r="K126"/>
  <c r="K500"/>
  <c r="K433"/>
  <c r="K196"/>
  <c r="K26"/>
  <c r="K372"/>
  <c r="K273"/>
  <c r="K94"/>
  <c r="K470"/>
  <c r="K333"/>
  <c r="K173"/>
  <c r="K448"/>
  <c r="K542"/>
  <c r="K405"/>
  <c r="K222"/>
  <c r="K38"/>
  <c r="K206"/>
  <c r="K356"/>
  <c r="K257"/>
  <c r="K118"/>
  <c r="K467"/>
  <c r="K268"/>
  <c r="K100"/>
  <c r="K551"/>
  <c r="K402"/>
  <c r="K219"/>
  <c r="K59"/>
  <c r="K491"/>
  <c r="K328"/>
  <c r="K176"/>
  <c r="K481"/>
  <c r="K315"/>
  <c r="K188"/>
  <c r="K74"/>
  <c r="K514"/>
  <c r="K314"/>
  <c r="K187"/>
</calcChain>
</file>

<file path=xl/sharedStrings.xml><?xml version="1.0" encoding="utf-8"?>
<sst xmlns="http://schemas.openxmlformats.org/spreadsheetml/2006/main" count="2430" uniqueCount="1432">
  <si>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</si>
  <si>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</si>
  <si>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</si>
  <si>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</si>
  <si>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</si>
  <si>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</si>
  <si>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</si>
  <si>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</si>
  <si>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Valor Total com BDI</t>
  </si>
  <si>
    <t>Peso (%)</t>
  </si>
  <si>
    <t>Total</t>
  </si>
  <si>
    <t>SERVIÇOS PRELIMINARES E INDIRETOS</t>
  </si>
  <si>
    <t xml:space="preserve"> 1.1 </t>
  </si>
  <si>
    <t>CANTEIRO DE OBRAS</t>
  </si>
  <si>
    <t xml:space="preserve"> 1.1.1 </t>
  </si>
  <si>
    <t>02.02.150</t>
  </si>
  <si>
    <t>CPOS/CDHU</t>
  </si>
  <si>
    <t>LOCAÇÃO DE CONTAINER TIPO DEPÓSITO - ÁREA MÍNIMA DE 13,80 M²</t>
  </si>
  <si>
    <t>unxmês</t>
  </si>
  <si>
    <t xml:space="preserve"> 1.1.2 </t>
  </si>
  <si>
    <t>02.01.021</t>
  </si>
  <si>
    <t>Construção provisória em madeira - fornecimento e montagem</t>
  </si>
  <si>
    <t>m²</t>
  </si>
  <si>
    <t xml:space="preserve"> 1.1.3</t>
  </si>
  <si>
    <t>02.02.140</t>
  </si>
  <si>
    <t>Locação de container tipo sanitário com 2 vasos sanitários, 2 lavatórios, 2 mictórios e 4 pontos para chuveiro - área mínima de 13,80 m²</t>
  </si>
  <si>
    <t xml:space="preserve"> 1.1.4</t>
  </si>
  <si>
    <t xml:space="preserve"> 95648 </t>
  </si>
  <si>
    <t>SINAPI</t>
  </si>
  <si>
    <t>KIT CAVALETE PARA MEDIÇÃO DE ÁGUA - ENTRADA INDIVIDUALIZADA, EM CPVC DN 28 MM (1"), PARA 1 MEDIDOR - FORNECIMENTO E INSTALAÇÃO (EXCLUSIVE HIDRÔMETRO). AF_03/2024</t>
  </si>
  <si>
    <t>UN</t>
  </si>
  <si>
    <t xml:space="preserve"> 1.1.5</t>
  </si>
  <si>
    <t xml:space="preserve"> 95673 </t>
  </si>
  <si>
    <t>HIDRÔMETRO DN 1/2", 1,5 M3/H - FORNECIMENTO E INSTALAÇÃO. AF_03/2024</t>
  </si>
  <si>
    <t xml:space="preserve"> 1.1.6</t>
  </si>
  <si>
    <t>ENTRADA DE ENERGIA ELÉTRICA, AÉREA, TRIFÁSICA, COM CAIXA DE EMBUTIR, CABO DE 10 MM2 E DISJUNTOR DIN 50A (NÃO INCLUSO O POSTE DE CONCRETO). AF_07/2020</t>
  </si>
  <si>
    <t xml:space="preserve"> 1.1.7</t>
  </si>
  <si>
    <t>POSTE DE CONCRETO ARMADO DE SECAO DUPLO T, EXTENSAO DE 9,00 M, RESISTENCIA DE 600 DAN, TIPO B</t>
  </si>
  <si>
    <t xml:space="preserve"> 1.1.8</t>
  </si>
  <si>
    <t xml:space="preserve"> 103689 </t>
  </si>
  <si>
    <t>FORNECIMENTO E INSTALAÇÃO DE PLACA DE OBRA COM CHAPA GALVANIZADA E ESTRUTURA DE MADEIRA. AF_03/2022_PS</t>
  </si>
  <si>
    <t xml:space="preserve"> 1.1.9</t>
  </si>
  <si>
    <t>05.07.040</t>
  </si>
  <si>
    <t>REMOÇÃO DE ENTULHO SEPARADO DE OBRA COM CAÇAMBA METÁLICA - TERRA, ALVENARIA, CONCRETO, ARGAMASSA, MADEIRA, PAPEL, PLÁSTICO OU METAL</t>
  </si>
  <si>
    <t>m³</t>
  </si>
  <si>
    <t xml:space="preserve"> 1.1.10</t>
  </si>
  <si>
    <t>TAPUME COM TELHA METÁLICA. AF_03/2024</t>
  </si>
  <si>
    <t xml:space="preserve"> 1.2.1 </t>
  </si>
  <si>
    <t>20-005-037</t>
  </si>
  <si>
    <t>SIURB</t>
  </si>
  <si>
    <t>SERVIÇOS TÉCNICOS PROFISSIONAIS PARA OBTENÇÃO DO AVCB JUNTO AO CORPO DE BOMBEIROS  ARA EDIFICAÇÕES DE 2001 À 5000 M2</t>
  </si>
  <si>
    <t>GL</t>
  </si>
  <si>
    <t xml:space="preserve"> 1.3 </t>
  </si>
  <si>
    <t>MOBILIZAÇÃO E DESMOBILIZAÇÃO</t>
  </si>
  <si>
    <t xml:space="preserve"> 1.3.1 </t>
  </si>
  <si>
    <t xml:space="preserve"> 02.01.200 </t>
  </si>
  <si>
    <t>Desmobilização de construção provisória</t>
  </si>
  <si>
    <t>M2</t>
  </si>
  <si>
    <t>EQUIPAMENTOS DE APOIO</t>
  </si>
  <si>
    <t>LOCACAO DE ANDAIME METALICO TIPO FACHADEIRO, PECAS COM APROXIMADAMENTE 1,20 M DE LARGURA E 2,0 M DE ALTURA, INCLUINDO DIAGONAIS EM X, BARRAS DE LIGACAO, SAPATAS E DEMAIS ITENS NECESSARIOS A MONTAGEM, INCLUSIVE MONTAGEM E DESMONTAGEM</t>
  </si>
  <si>
    <t>M2XMÊS</t>
  </si>
  <si>
    <t>MOVIMENTAÇÃO DE TERRA</t>
  </si>
  <si>
    <t>01-003-005</t>
  </si>
  <si>
    <t>FORNECIMENTO DE TERRA, INCLUSIVE CORTE, CARGA, DESCARGA E TRANSPORTE ATÉ 1KM</t>
  </si>
  <si>
    <t>M3</t>
  </si>
  <si>
    <t>01-003-010</t>
  </si>
  <si>
    <t>TRANSPORTE DE TERRA POR CAMINHÃO BASCULANTE, A PARTIR DE 1KM</t>
  </si>
  <si>
    <t>M3XKM</t>
  </si>
  <si>
    <t>EXECUÇÃO E COMPACTAÇÃO DE CORPO DE ATERRO (95% DE ENERGIA DO PROCTOR NORMAL) COM SOLO PREDOMINANTEMENTE ARENOSO ESPESSURA 15CM - EXCLUSIVE MATERIAL, ESCAVAÇÃO, CARGA E TRANSPORTE. AF_09/2024</t>
  </si>
  <si>
    <t>FUNDAÇÃO</t>
  </si>
  <si>
    <t xml:space="preserve"> 2.1 </t>
  </si>
  <si>
    <t xml:space="preserve"> 99059 </t>
  </si>
  <si>
    <t>LOCAÇÃO CONVENCIONAL DE OBRA, UTILIZANDO GABARITO DE TÁBUAS CORRIDAS PONTALETADAS A CADA 2,00M -  2 UTILIZAÇÕES. AF_03/2024</t>
  </si>
  <si>
    <t>M</t>
  </si>
  <si>
    <t xml:space="preserve"> 2.2 </t>
  </si>
  <si>
    <t xml:space="preserve"> 90100 </t>
  </si>
  <si>
    <t>ESCAVAÇÃO MECANIZADA DE VALA COM PROF. ATÉ 1,5 M (MÉDIA MONTANTE E JUSANTE/UMA COMPOSIÇÃO POR TRECHO), RETROESCAV. (0,26 M3), LARG. DE 0,8 M A 1,5 M, EM SOLO DE 1A CATEGORIA, EM LOCAIS COM ALTO NÍVEL DE INTERFERÊNCIA. AF_09/2024</t>
  </si>
  <si>
    <t xml:space="preserve"> 2.3</t>
  </si>
  <si>
    <t xml:space="preserve"> 93358 </t>
  </si>
  <si>
    <t>ESCAVAÇÃO MANUAL DE VALA. AF_09/2024</t>
  </si>
  <si>
    <t xml:space="preserve"> 2.4</t>
  </si>
  <si>
    <t xml:space="preserve"> 100324 </t>
  </si>
  <si>
    <t>LASTRO COM MATERIAL GRANULAR (PEDRA BRITADA N.1 E PEDRA BRITADA N.2), APLICADO EM PISOS OU LAJES SOBRE SOLO, ESPESSURA DE *10 CM*. AF_01/2024</t>
  </si>
  <si>
    <t xml:space="preserve"> 2.5</t>
  </si>
  <si>
    <t xml:space="preserve"> 96534 </t>
  </si>
  <si>
    <t>FABRICAÇÃO, MONTAGEM E DESMONTAGEM DE FÔRMA PARA BLOCO DE COROAMENTO, EM MADEIRA SERRADA, E=25 MM, 4 UTILIZAÇÕES. AF_01/2024</t>
  </si>
  <si>
    <t xml:space="preserve"> 2.6</t>
  </si>
  <si>
    <t xml:space="preserve"> 96543 </t>
  </si>
  <si>
    <t>ARMAÇÃO DE BLOCO UTILIZANDO AÇO CA-60 DE 5 MM - MONTAGEM. AF_01/2024</t>
  </si>
  <si>
    <t>KG</t>
  </si>
  <si>
    <t xml:space="preserve"> 2.7</t>
  </si>
  <si>
    <t xml:space="preserve"> 96544 </t>
  </si>
  <si>
    <t>ARMAÇÃO DE BLOCO UTILIZANDO AÇO CA-50 DE 6,3 MM - MONTAGEM. AF_01/2024</t>
  </si>
  <si>
    <t xml:space="preserve"> 2.8</t>
  </si>
  <si>
    <t xml:space="preserve"> 96545 </t>
  </si>
  <si>
    <t>ARMAÇÃO DE BLOCO UTILIZANDO AÇO CA-50 DE 8 MM - MONTAGEM. AF_01/2024</t>
  </si>
  <si>
    <t xml:space="preserve"> 2.9</t>
  </si>
  <si>
    <t xml:space="preserve"> 96546 </t>
  </si>
  <si>
    <t>ARMAÇÃO DE BLOCO UTILIZANDO AÇO CA-50 DE 10 MM - MONTAGEM. AF_01/2024</t>
  </si>
  <si>
    <t xml:space="preserve"> 2.10</t>
  </si>
  <si>
    <t xml:space="preserve"> 104920 </t>
  </si>
  <si>
    <t>ARMAÇÃO DE BLOCO, SAPATA ISOLADA, VIGA BALDRAME E SAPATA CORRIDA UTILIZANDO AÇO CA-50 DE 12,5 MM - MONTAGEM. AF_01/2024</t>
  </si>
  <si>
    <t xml:space="preserve"> 2.11</t>
  </si>
  <si>
    <t xml:space="preserve"> 104921 </t>
  </si>
  <si>
    <t>ARMAÇÃO DE BLOCO, SAPATA ISOLADA, VIGA BALDRAME E SAPATA CORRIDA UTILIZANDO AÇO CA-50 DE 16 MM - MONTAGEM. AF_01/2024</t>
  </si>
  <si>
    <t xml:space="preserve"> 2.12</t>
  </si>
  <si>
    <t xml:space="preserve"> 96557 </t>
  </si>
  <si>
    <t>CONCRETAGEM DE BLOCO DE COROAMENTO OU VIGA BALDRAME, FCK 30 MPA, COM USO DE BOMBA - LANÇAMENTO, ADENSAMENTO E ACABAMENTO. AF_01/2024</t>
  </si>
  <si>
    <t xml:space="preserve"> 2.13</t>
  </si>
  <si>
    <t xml:space="preserve"> 2.14</t>
  </si>
  <si>
    <t xml:space="preserve"> 93382 </t>
  </si>
  <si>
    <t>REATERRO MANUAL DE VALAS, COM COMPACTADOR DE SOLOS DE PERCUSSÃO. AF_08/2023</t>
  </si>
  <si>
    <t xml:space="preserve"> 2.15</t>
  </si>
  <si>
    <t xml:space="preserve"> 98557 </t>
  </si>
  <si>
    <t>IMPERMEABILIZAÇÃO DE SUPERFÍCIE COM EMULSÃO ASFÁLTICA, 2 DEMÃOS. AF_09/2023</t>
  </si>
  <si>
    <t xml:space="preserve"> 2.16</t>
  </si>
  <si>
    <t>12.04.080</t>
  </si>
  <si>
    <t>Taxa de mobilização e desmobilização de equipamentos para execução de estaca pré-moldada</t>
  </si>
  <si>
    <t>TX</t>
  </si>
  <si>
    <t>ESTACA PRÉ-MOLDADA DE CONCRETO, SEÇÃO QUADRADA, CAPACIDADE DE 25 TONELADAS, INCLUSO EMENDA (EXCLUSIVE MOBILIZAÇÃO E DESMOBILIZAÇÃO). AF_12/2019</t>
  </si>
  <si>
    <t>ESTRUTURA</t>
  </si>
  <si>
    <t xml:space="preserve"> 3.1 </t>
  </si>
  <si>
    <t>PILARES</t>
  </si>
  <si>
    <t xml:space="preserve"> 3.1.1 </t>
  </si>
  <si>
    <t xml:space="preserve"> 92423 </t>
  </si>
  <si>
    <t>MONTAGEM E DESMONTAGEM DE FÔRMA DE PILARES RETANGULARES E ESTRUTURAS SIMILARES, PÉ-DIREITO SIMPLES, EM CHAPA DE MADEIRA COMPENSADA RESINADA, 6 UTILIZAÇÕES. AF_09/2020</t>
  </si>
  <si>
    <t xml:space="preserve"> 3.1.2 </t>
  </si>
  <si>
    <t xml:space="preserve"> 92762 </t>
  </si>
  <si>
    <t>ARMAÇÃO DE PILAR OU VIGA DE ESTRUTURA CONVENCIONAL DE CONCRETO ARMADO UTILIZANDO AÇO CA-50 DE 10,0 MM - MONTAGEM. AF_06/2022</t>
  </si>
  <si>
    <t xml:space="preserve"> 92763 </t>
  </si>
  <si>
    <t>ARMAÇÃO DE PILAR OU VIGA DE ESTRUTURA CONVENCIONAL DE CONCRETO ARMADO UTILIZANDO AÇO CA-50 DE 12,5 MM - MONTAGEM. AF_06/2022</t>
  </si>
  <si>
    <t xml:space="preserve"> 92764 </t>
  </si>
  <si>
    <t>ARMAÇÃO DE PILAR OU VIGA DE ESTRUTURA CONVENCIONAL DE CONCRETO ARMADO UTILIZANDO AÇO CA-50 DE 16,0 MM - MONTAGEM. AF_06/2022</t>
  </si>
  <si>
    <t xml:space="preserve"> 92759 </t>
  </si>
  <si>
    <t>ARMAÇÃO DE PILAR OU VIGA DE ESTRUTURA CONVENCIONAL DE CONCRETO ARMADO UTILIZANDO AÇO CA-60 DE 5,0 MM - MONTAGEM. AF_06/2022</t>
  </si>
  <si>
    <t>CONCRETAGEM DE PILARES, FCK = 25 MPA, COM USO DE BALDES - LANÇAMENTO, ADENSAMENTO E ACABAMENTO. AF_02/2022</t>
  </si>
  <si>
    <t xml:space="preserve"> 3.2 </t>
  </si>
  <si>
    <t>VIGAS</t>
  </si>
  <si>
    <t xml:space="preserve"> 3.2.1 </t>
  </si>
  <si>
    <t xml:space="preserve"> 92460 </t>
  </si>
  <si>
    <t>MONTAGEM E DESMONTAGEM DE FÔRMA DE VIGA, ESCORAMENTO METÁLICO, PÉ-DIREITO SIMPLES, EM CHAPA DE MADEIRA RESINADA, 6 UTILIZAÇÕES. AF_09/2020</t>
  </si>
  <si>
    <t xml:space="preserve"> 3.2.2 </t>
  </si>
  <si>
    <t xml:space="preserve"> 92760 </t>
  </si>
  <si>
    <t>ARMAÇÃO DE PILAR OU VIGA DE ESTRUTURA CONVENCIONAL DE CONCRETO ARMADO UTILIZANDO AÇO CA-50 DE 6,3 MM - MONTAGEM. AF_06/2022</t>
  </si>
  <si>
    <t xml:space="preserve"> 92761 </t>
  </si>
  <si>
    <t>ARMAÇÃO DE PILAR OU VIGA DE ESTRUTURA CONVENCIONAL DE CONCRETO ARMADO UTILIZANDO AÇO CA-50 DE 8,0 MM - MONTAGEM. AF_06/2022</t>
  </si>
  <si>
    <t>CONCRETAGEM DE VIGAS E LAJES, FCK=25 MPA, PARA QUALQUER TIPO DE LAJE COM BALDES EM EDIFICAÇÃO TÉRREA - LANÇAMENTO, ADENSAMENTO E ACABAMENTO. AF_02/2022</t>
  </si>
  <si>
    <t xml:space="preserve"> 3.3 </t>
  </si>
  <si>
    <t>LAJES</t>
  </si>
  <si>
    <t xml:space="preserve"> 3.3.1 </t>
  </si>
  <si>
    <t xml:space="preserve"> 92515 </t>
  </si>
  <si>
    <t>MONTAGEM E DESMONTAGEM DE FÔRMA DE LAJE MACIÇA, PÉ-DIREITO DUPLO, EM CHAPA DE MADEIRA COMPENSADA RESINADA, 6 UTILIZAÇÕES. AF_09/2020</t>
  </si>
  <si>
    <t xml:space="preserve"> 3.3.2 </t>
  </si>
  <si>
    <t xml:space="preserve"> 92768 </t>
  </si>
  <si>
    <t>ARMAÇÃO DE LAJE DE ESTRUTURA CONVENCIONAL DE CONCRETO ARMADO UTILIZANDO AÇO CA-60 DE 5,0 MM - MONTAGEM. AF_06/2022</t>
  </si>
  <si>
    <t xml:space="preserve"> 92769 </t>
  </si>
  <si>
    <t>ARMAÇÃO DE LAJE DE ESTRUTURA CONVENCIONAL DE CONCRETO ARMADO UTILIZANDO AÇO CA-50 DE 6,3 MM - MONTAGEM. AF_06/2022</t>
  </si>
  <si>
    <t xml:space="preserve"> 92770 </t>
  </si>
  <si>
    <t>ARMAÇÃO DE LAJE DE ESTRUTURA CONVENCIONAL DE CONCRETO ARMADO UTILIZANDO AÇO CA-50 DE 8,0 MM - MONTAGEM. AF_06/2022</t>
  </si>
  <si>
    <t xml:space="preserve"> 92771 </t>
  </si>
  <si>
    <t>ARMAÇÃO DE LAJE DE ESTRUTURA CONVENCIONAL DE CONCRETO ARMADO UTILIZANDO AÇO CA-50 DE 10,0 MM - MONTAGEM. AF_06/2022</t>
  </si>
  <si>
    <t xml:space="preserve"> 3.3.6</t>
  </si>
  <si>
    <t xml:space="preserve"> 3.3.7</t>
  </si>
  <si>
    <t>03-004-019</t>
  </si>
  <si>
    <t>LAJE MISTA TRELIÇADA H-8CM COM CAPEAMENTO 4CM (12CM)</t>
  </si>
  <si>
    <t xml:space="preserve"> 3.3.8</t>
  </si>
  <si>
    <t>03-004-021</t>
  </si>
  <si>
    <t>LAJE MISTA TRELIÇADA H-12CM COM CAPEAMENTO 4CM (16CM)</t>
  </si>
  <si>
    <t xml:space="preserve"> 3.3.9</t>
  </si>
  <si>
    <t>10.02.020</t>
  </si>
  <si>
    <t>Armadura em tela soldada de aço</t>
  </si>
  <si>
    <t xml:space="preserve"> 3.3.10</t>
  </si>
  <si>
    <t xml:space="preserve"> 101792 </t>
  </si>
  <si>
    <t>ESCORAMENTO DE FÔRMAS DE LAJE EM MADEIRA NÃO APARELHADA, PÉ-DIREITO SIMPLES, INCLUSO TRAVAMENTO, 4 UTILIZAÇÕES. AF_09/2020</t>
  </si>
  <si>
    <t xml:space="preserve"> 3.4 </t>
  </si>
  <si>
    <t>BASE RESERVATÓRIO</t>
  </si>
  <si>
    <t xml:space="preserve"> 3.4.1 </t>
  </si>
  <si>
    <t xml:space="preserve"> 97103 </t>
  </si>
  <si>
    <t>EXECUÇÃO DE RADIER, ESPESSURA DE 20 CM, FCK = 30 MPA, COM USO DE FORMAS EM MADEIRA SERRADA. AF_09/2021</t>
  </si>
  <si>
    <t>ALVENARIA, VEDAÇÕES E DIVISÓRIAS</t>
  </si>
  <si>
    <t xml:space="preserve"> 4.1 </t>
  </si>
  <si>
    <t>ALVENARIA DE VEDAÇÃO</t>
  </si>
  <si>
    <t xml:space="preserve"> 4.1.1 </t>
  </si>
  <si>
    <t xml:space="preserve"> 4.1.2 </t>
  </si>
  <si>
    <t xml:space="preserve"> 4.1.3</t>
  </si>
  <si>
    <t xml:space="preserve"> 4.1.4</t>
  </si>
  <si>
    <t xml:space="preserve"> 93191 </t>
  </si>
  <si>
    <t>VERGA MOLDADA IN LOCO COM UTILIZAÇÃO DE BLOCOS CANALETA, ESPESSURA DE *20* CM. AF_03/2024</t>
  </si>
  <si>
    <t xml:space="preserve"> 4.1.5</t>
  </si>
  <si>
    <t xml:space="preserve"> 93199 </t>
  </si>
  <si>
    <t>CONTRAVERGA MOLDADA IN LOCO COM UTILIZAÇÃO DE BLOCOS CANALETA, ESPESSURA DE *20* CM. AF_03/2024</t>
  </si>
  <si>
    <t xml:space="preserve"> 4.1.6</t>
  </si>
  <si>
    <t>FIXAÇÃO (ENCUNHAMENTO) DE ALVENARIA DE VEDAÇÃO COM ARGAMASSA APLICADA COM BISNAGA.
AF_03/2024</t>
  </si>
  <si>
    <t xml:space="preserve"> 4.2 </t>
  </si>
  <si>
    <t>ALVENARIA INTERNA</t>
  </si>
  <si>
    <t xml:space="preserve"> 4.2.1 </t>
  </si>
  <si>
    <t xml:space="preserve"> 4.2.2 </t>
  </si>
  <si>
    <t xml:space="preserve"> 4.2.3 </t>
  </si>
  <si>
    <t xml:space="preserve"> 4.3 </t>
  </si>
  <si>
    <t>DIVISÓRIAS</t>
  </si>
  <si>
    <t xml:space="preserve"> 4.3.1 </t>
  </si>
  <si>
    <t>DIVISORIA SANITÁRIA, TIPO CABINE, EM GRANITO CINZA POLIDO, ESP = 3CM, ASSENTADO COM ARGAMASSA COLANTE AC III-E, EXCLUSIVE FERRAGENS. AF_01/2021</t>
  </si>
  <si>
    <t>COBERTURA</t>
  </si>
  <si>
    <t xml:space="preserve"> 5.1 </t>
  </si>
  <si>
    <t xml:space="preserve"> 5.1.1 </t>
  </si>
  <si>
    <t>15.03.030</t>
  </si>
  <si>
    <t>Fornecimento e montagem de estrutura em aço ASTM-A36, sem pintura</t>
  </si>
  <si>
    <t xml:space="preserve"> 5.1.2 </t>
  </si>
  <si>
    <t xml:space="preserve"> 100383 </t>
  </si>
  <si>
    <t>FABRICAÇÃO E INSTALAÇÃO DE PONTALETES DE MADEIRA NÃO APARELHADA PARA TELHADOS COM ATÉ 2 ÁGUAS E COM TELHA ONDULADA DE FIBROCIMENTO, ALUMÍNIO OU PLÁSTICA EM EDIFÍCIO RESIDENCIAL DE MÚLTIPLOS PAVIMENTOS, INCLUSO TRANSPORTE VERTICAL. AF_07/2019</t>
  </si>
  <si>
    <t xml:space="preserve"> 92543 </t>
  </si>
  <si>
    <t>TRAMA DE MADEIRA COMPOSTA POR TERÇAS PARA TELHADOS DE ATÉ 2 ÁGUAS PARA TELHA ONDULADA DE FIBROCIMENTO, METÁLICA, PLÁSTICA OU TERMOACÚSTICA, INCLUSO TRANSPORTE VERTICAL. AF_07/2019</t>
  </si>
  <si>
    <t xml:space="preserve"> 5.2 </t>
  </si>
  <si>
    <t>TELHAMENTO</t>
  </si>
  <si>
    <t xml:space="preserve"> 5.2.1 </t>
  </si>
  <si>
    <t>16.12.020</t>
  </si>
  <si>
    <t>Telhamento em chapa de aço pré-pintada com epóxi e poliéster, perfil ondulado, com espessura de 0,50 mm</t>
  </si>
  <si>
    <t xml:space="preserve"> 5.2.2 </t>
  </si>
  <si>
    <t xml:space="preserve"> 16.32.120 </t>
  </si>
  <si>
    <t>Cobertura plana em chapa de policarbonato alveolar de 10 mm</t>
  </si>
  <si>
    <t xml:space="preserve"> 5.3 </t>
  </si>
  <si>
    <t>COMPLEMENTOS</t>
  </si>
  <si>
    <t xml:space="preserve"> 5.3.1 </t>
  </si>
  <si>
    <t xml:space="preserve"> 94229 </t>
  </si>
  <si>
    <t>CALHA EM CHAPA DE AÇO GALVANIZADO NÚMERO 24, DESENVOLVIMENTO DE 100 CM, INCLUSO TRANSPORTE VERTICAL. AF_07/2019</t>
  </si>
  <si>
    <t xml:space="preserve"> 5.3.2 </t>
  </si>
  <si>
    <t xml:space="preserve"> 94231 </t>
  </si>
  <si>
    <t>RUFO EM CHAPA DE AÇO GALVANIZADO NÚMERO 24, CORTE DE 25 CM, INCLUSO TRANSPORTE VERTICAL. AF_07/2019</t>
  </si>
  <si>
    <t xml:space="preserve"> 5.3.3 </t>
  </si>
  <si>
    <t xml:space="preserve"> 94451 </t>
  </si>
  <si>
    <t>CUMEEIRA PARA TELHA DE FIBROCIMENTO ESTRUTURAL E = 6 MM, INCLUSO ACESSÓRIOS DE FIXAÇÃO E IÇAMENTO. AF_07/2019</t>
  </si>
  <si>
    <t>IMPERMEABILIZAÇÃO</t>
  </si>
  <si>
    <t xml:space="preserve"> 6.1 </t>
  </si>
  <si>
    <t xml:space="preserve"> 98565 </t>
  </si>
  <si>
    <t>PROTEÇÃO MECÂNICA DE SUPERFICIE HORIZONTAL COM ARGAMASSA DE CIMENTO E AREIA, TRAÇO 1:3, E=3CM. AF_09/2023</t>
  </si>
  <si>
    <t xml:space="preserve"> 6.2 </t>
  </si>
  <si>
    <t xml:space="preserve"> 98556 </t>
  </si>
  <si>
    <t>IMPERMEABILIZAÇÃO DE SUPERFÍCIE COM ARGAMASSA POLIMÉRICA / MEMBRANA ACRÍLICA, 4 DEMÃOS, REFORÇADA COM VÉU DE POLIÉSTER (MAV). AF_09/2023</t>
  </si>
  <si>
    <t xml:space="preserve"> 6.3 </t>
  </si>
  <si>
    <t xml:space="preserve"> 98555 </t>
  </si>
  <si>
    <t>IMPERMEABILIZAÇÃO DE SUPERFÍCIE COM ARGAMASSA POLIMÉRICA / MEMBRANA ACRÍLICA, 3 DEMÃOS. AF_09/2023</t>
  </si>
  <si>
    <t>ESQUADRIAS</t>
  </si>
  <si>
    <t xml:space="preserve"> 7.1 </t>
  </si>
  <si>
    <t>ESQUADRIAS DE MADEIRA</t>
  </si>
  <si>
    <t xml:space="preserve"> 7.1.1 </t>
  </si>
  <si>
    <t>PORTAS DE MADEIRA</t>
  </si>
  <si>
    <t xml:space="preserve"> 7.1.1.1 </t>
  </si>
  <si>
    <t xml:space="preserve"> 90844 </t>
  </si>
  <si>
    <t>KIT DE PORTA DE MADEIRA PARA PINTURA, SEMI-OCA (LEVE OU MÉDIA), PADRÃO MÉDIO, 90X210CM, ESPESSURA DE 3,5CM, ITENS INCLUSOS: DOBRADIÇAS, MONTAGEM E INSTALAÇÃO DO BATENTE, FECHADURA COM EXECUÇÃO DO FURO - FORNECIMENTO E INSTALAÇÃO. AF_12/2019</t>
  </si>
  <si>
    <t xml:space="preserve"> 7.1.1.2 </t>
  </si>
  <si>
    <t xml:space="preserve"> 90843 </t>
  </si>
  <si>
    <t>KIT DE PORTA DE MADEIRA PARA PINTURA, SEMI-OCA (LEVE OU MÉDIA), PADRÃO MÉDIO, 80X210CM, ESPESSURA DE 3,5CM, ITENS INCLUSOS: DOBRADIÇAS, MONTAGEM E INSTALAÇÃO DO BATENTE, FECHADURA COM EXECUÇÃO DO FURO - FORNECIMENTO E INSTALAÇÃO. AF_12/2019</t>
  </si>
  <si>
    <t xml:space="preserve"> 7.1.1.3 </t>
  </si>
  <si>
    <t xml:space="preserve"> 23.09.060 </t>
  </si>
  <si>
    <t>Porta lisa com batente madeira - 120 x 210 cm</t>
  </si>
  <si>
    <t xml:space="preserve"> 7.1.1.4 </t>
  </si>
  <si>
    <t>23.08.242</t>
  </si>
  <si>
    <t>PORTA LISA DE CORRER SUSPENSA EM MADEIRA COM BATENTE</t>
  </si>
  <si>
    <t xml:space="preserve"> 7.2 </t>
  </si>
  <si>
    <t>ESQUADRIAS DE ALUMÍNIO</t>
  </si>
  <si>
    <t xml:space="preserve"> 7.2.1 </t>
  </si>
  <si>
    <t>PORTAS DE ALUMÍNIO</t>
  </si>
  <si>
    <t xml:space="preserve"> 7.2.1.1 </t>
  </si>
  <si>
    <t xml:space="preserve"> 91338 </t>
  </si>
  <si>
    <t>PORTA DE ALUMÍNIO DE ABRIR COM LAMBRI, COM GUARNIÇÃO, FIXAÇÃO COM PARAFUSOS - FORNECIMENTO E INSTALAÇÃO. AF_12/2019</t>
  </si>
  <si>
    <t xml:space="preserve"> 7.2.1.2 </t>
  </si>
  <si>
    <t xml:space="preserve"> 25.02.110 </t>
  </si>
  <si>
    <t>PORTA VENEZIANA DE ABRIR EM ALUMÍNIO, SOB MEDIDA</t>
  </si>
  <si>
    <t>25.02.300</t>
  </si>
  <si>
    <t>Porta de abrir em alumínio com pintura eletrostática, sob medida - cor branca</t>
  </si>
  <si>
    <t xml:space="preserve"> 24.02.460 </t>
  </si>
  <si>
    <t>PORTA DE ABRIR EM TELA ONDULADA DE AÇO GALVANIZADO, COMPLETA</t>
  </si>
  <si>
    <t xml:space="preserve"> 25.02.310 </t>
  </si>
  <si>
    <t>Porta de abrir em alumínio tipo lambri, sob medida - cor branca</t>
  </si>
  <si>
    <t>24.02.930</t>
  </si>
  <si>
    <t>Portão de 2 folhas tubular, com tela em aço galvanizado de 2´ e fio 10, completo</t>
  </si>
  <si>
    <t xml:space="preserve"> 25.01.080 </t>
  </si>
  <si>
    <t>Caixilho em alumínio de correr, sob medida</t>
  </si>
  <si>
    <t xml:space="preserve"> 25.02.040 </t>
  </si>
  <si>
    <t>Porta de entrada de correr em alumínio, sob medida</t>
  </si>
  <si>
    <t xml:space="preserve"> 7.2.2 </t>
  </si>
  <si>
    <t>JANELAS DE ALUMÍNIO</t>
  </si>
  <si>
    <t xml:space="preserve"> 7.2.2.1 </t>
  </si>
  <si>
    <t xml:space="preserve"> 94569 </t>
  </si>
  <si>
    <t>JANELA DE ALUMÍNIO TIPO MAXIM-AR, BATENTE/ REQUADRO 3 A 14 CM, VIDRO INCLUSO, FIXAÇÃO COM PARAFUSO, SEM GUARNIÇÃO/ ALIZAR, DIMENSÕES 60X80 (A X L) CM, SEM ACABAMENTO, VEDAÇÃO COM SILICONE, EXCLUSIVE CONTRAMARCO - FORNECIMENTO E INSTALAÇÃO. AF_11/2024</t>
  </si>
  <si>
    <t xml:space="preserve"> 7.2.2.2 </t>
  </si>
  <si>
    <t xml:space="preserve"> 100674 </t>
  </si>
  <si>
    <t>CAIXILHO FIXO DE ALUMÍNIO PARA VIDRO (VIDRO INCLUSO), BATENTE/ REQUADRO DE 4 A 14 CM, SEM GUARNIÇÃO/ ALIZAR, FIXAÇÃO COM PARAFUSOS, VEDAÇÃO COM SILICONE, EXCLUSIVE CONTRAMARCO - FORNECIMENTO E INSTALAÇÃO. AF_11/2024</t>
  </si>
  <si>
    <t xml:space="preserve"> 94573 </t>
  </si>
  <si>
    <t>JANELA DE ALUMÍNIO DE CORRER COM 4 FOLHAS PARA VIDROS (VIDROS INCLUSOS), COM BANDEIRA, BATENTE/ REQUADRO 6 A 14 CM, ACABAMENTO COM ACETATO OU BRILHANTE, FIXAÇÃO COM  ARAFUSO, SEM GUARNIÇÃO/ ALIZAR, DIMENSÕES 150X120 CM, VEDAÇÃO COM SILICONE, EXCLUSIVE CONTRAMARCO - FORNECIMENTO E INSTALAÇÃO. AF_11/2024</t>
  </si>
  <si>
    <t xml:space="preserve"> 94570 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</si>
  <si>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</si>
  <si>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 xml:space="preserve"> 7.3 </t>
  </si>
  <si>
    <t>ESQUADRIAS METÁLICAS</t>
  </si>
  <si>
    <t xml:space="preserve"> 7.3.1 </t>
  </si>
  <si>
    <t>PORTAS METÁLICAS</t>
  </si>
  <si>
    <t xml:space="preserve"> 7.3.1.1 </t>
  </si>
  <si>
    <t>24.02.054</t>
  </si>
  <si>
    <t>Porta corta-fogo classe P.90, com barra antipânico numa face e maçaneta na outra, completa</t>
  </si>
  <si>
    <t xml:space="preserve"> 7.4 </t>
  </si>
  <si>
    <t>ACESSÓRIOS</t>
  </si>
  <si>
    <t xml:space="preserve"> 7.4.1 </t>
  </si>
  <si>
    <t xml:space="preserve"> 28.20.650 </t>
  </si>
  <si>
    <t>PUXADOR DUPLO EM AÇO INOXIDÁVEL, PARA PORTA DE MADEIRA, ALUMÍNIO OU VIDRO, DE 350 MM</t>
  </si>
  <si>
    <t>un</t>
  </si>
  <si>
    <t xml:space="preserve"> 7.4.2 </t>
  </si>
  <si>
    <t>30.01.120</t>
  </si>
  <si>
    <t>Barra de apoio reta, para pessoas com mobilidade reduzida, em tubo de aço inoxidável de 1 1/4´ x 400 mm</t>
  </si>
  <si>
    <t xml:space="preserve"> 7.4.3</t>
  </si>
  <si>
    <t>ALIZAR DE 5X1,5CM PARA PORTA FIXADO COM PREGOS, PADRÃO MÉDIO - FORNECIMENTO E INSTALAÇÃO.
AF_12/2019</t>
  </si>
  <si>
    <t xml:space="preserve"> 7.4.4</t>
  </si>
  <si>
    <t xml:space="preserve"> 28.01.160 </t>
  </si>
  <si>
    <t>Mola aérea para porta, com esforço acima de 50 kg até 60 kg</t>
  </si>
  <si>
    <t xml:space="preserve"> 7.4.5</t>
  </si>
  <si>
    <t xml:space="preserve"> 28.01.550 </t>
  </si>
  <si>
    <t>FECHADURA COM MAÇANETA TIPO ALAVANCA EM AÇO INOXIDÁVEL, PARA PORTA EXTERNA</t>
  </si>
  <si>
    <t xml:space="preserve"> 7.4.6</t>
  </si>
  <si>
    <t xml:space="preserve"> 100709 </t>
  </si>
  <si>
    <t>DOBRADIÇA EM AÇO/FERRO, 3" X 21/2", E=1,9 A 2MM, SEN ANEL, CROMADO OU ZINCADO, TAMPA BOLA, COM PARAFUSOS. AF_12/2019</t>
  </si>
  <si>
    <t xml:space="preserve"> 7.4.7</t>
  </si>
  <si>
    <t>24.01.280</t>
  </si>
  <si>
    <t>Caixilho tipo guichê em chapa de aço</t>
  </si>
  <si>
    <t xml:space="preserve"> 7.4.8</t>
  </si>
  <si>
    <t xml:space="preserve"> 100705 </t>
  </si>
  <si>
    <t>TARJETA TIPO LIVRE/OCUPADO PARA PORTA DE BANHEIRO. AF_12/2019</t>
  </si>
  <si>
    <t>REVESTIMENTO DE PAREDE</t>
  </si>
  <si>
    <t xml:space="preserve"> 8.1 </t>
  </si>
  <si>
    <t>REVESTIMENTO ARGAMASSADO</t>
  </si>
  <si>
    <t xml:space="preserve"> 8.1.1 </t>
  </si>
  <si>
    <t xml:space="preserve"> 87905 </t>
  </si>
  <si>
    <t>CHAPISCO APLICADO EM ALVENARIA (COM PRESENÇA DE VÃOS) E ESTRUTURAS DE CONCRETO DE FACHADA, COM COLHER DE PEDREIRO.  ARGAMASSA TRAÇO 1:3 COM PREPARO EM BETONEIRA 400L. AF_10/2022</t>
  </si>
  <si>
    <t xml:space="preserve"> 8.1.2 </t>
  </si>
  <si>
    <t xml:space="preserve"> 104958 </t>
  </si>
  <si>
    <t>MASSA ÚNICA, EM ARGAMASSA TRAÇO 1:2:8 PREPARO MECÂNICO, APLICADA MANUALMENTE EM PAREDES INTERNAS DE AMBIENTES COM ÁREA MAIOR QUE 10M², E = 10MM, COM TALISCAS. AF_03/2024</t>
  </si>
  <si>
    <t xml:space="preserve"> 87553 </t>
  </si>
  <si>
    <t>EMBOÇO, EM ARGAMASSA TRAÇO 1:2:8, PREPARO MECÂNICO, APLICADO MANUALMENTE EM PAREDES INTERNAS DE AMBIENTES COM ÁREA MAIOR QUE 10M², E = 10MM, COM TALISCAS. AF_03/2024</t>
  </si>
  <si>
    <t xml:space="preserve"> 8.2 </t>
  </si>
  <si>
    <t>REVESTIMENTO CERÂMICO</t>
  </si>
  <si>
    <t xml:space="preserve"> 8.2.1 </t>
  </si>
  <si>
    <t xml:space="preserve"> 104611 </t>
  </si>
  <si>
    <t>REVESTIMENTO CERÂMICO PARA PAREDES INTERNAS COM PLACAS TIPO ESMALTADA EXTRA DE DIMENSÕES 60X60 CM APLICADAS NA ALTURA INTEIRA DAS PAREDES. AF_02/2023_PE</t>
  </si>
  <si>
    <t>REVESTIMENTO DE PISO INTERNO</t>
  </si>
  <si>
    <t xml:space="preserve"> 9.1 </t>
  </si>
  <si>
    <t xml:space="preserve"> 9.1.2 </t>
  </si>
  <si>
    <t>17.01.020</t>
  </si>
  <si>
    <t>Argamassa de regularização e/ou proteção</t>
  </si>
  <si>
    <t xml:space="preserve"> 9.2 </t>
  </si>
  <si>
    <t>PORCELANATO</t>
  </si>
  <si>
    <t xml:space="preserve"> 9.2.1 </t>
  </si>
  <si>
    <t>REVESTIMENTO CERÂMICO PARA PISO COM PLACAS TIPO PORCELANATO DE DIMENSÕES 60X60 CM APLICADA EM AMBIENTES DE ÁREA MAIOR QUE 10 M². AF_02/2023_PE</t>
  </si>
  <si>
    <t xml:space="preserve"> 9.2.2 </t>
  </si>
  <si>
    <t>REVESTIMENTO CERÂMICO PARA PISO COM PLACAS TIPO PORCELANATO DE DIMENSÕES 60X60 CM APLICADA EM AMBIENTES DE ÁREA ENTRE 5 M² E 10 M². AF_02/2023_PE</t>
  </si>
  <si>
    <t xml:space="preserve"> 9.3 </t>
  </si>
  <si>
    <t>RODAPÉ</t>
  </si>
  <si>
    <t xml:space="preserve"> 9.3.1 </t>
  </si>
  <si>
    <t>RODAPÉ CERÂMICO DE 7CM DE ALTURA COM PLACAS TIPO ESMALTADA DE DIMENSÕES 60X60CM. AF_02/2023</t>
  </si>
  <si>
    <t>m</t>
  </si>
  <si>
    <t>REVESTIMENTO DE PISO EXTERNO</t>
  </si>
  <si>
    <t xml:space="preserve"> 10.1 </t>
  </si>
  <si>
    <t xml:space="preserve"> 10.1.1 </t>
  </si>
  <si>
    <t xml:space="preserve"> 94991 </t>
  </si>
  <si>
    <t>EXECUÇÃO DE PASSEIO (CALÇADA) OU PISO DE CONCRETO COM CONCRETO MOLDADO IN LOCO, USINADO C20, ACABAMENTO CONVENCIONAL, NÃO ARMADO. AF_08/2022</t>
  </si>
  <si>
    <t>REVESTIMENTO DE TETO</t>
  </si>
  <si>
    <t xml:space="preserve"> 11.1.1 </t>
  </si>
  <si>
    <t>PINTURA</t>
  </si>
  <si>
    <t xml:space="preserve"> 12.1 </t>
  </si>
  <si>
    <t>PAREDES</t>
  </si>
  <si>
    <t xml:space="preserve"> 12.1.1 </t>
  </si>
  <si>
    <t xml:space="preserve"> 88485 </t>
  </si>
  <si>
    <t>FUNDO SELADOR ACRÍLICO, APLICAÇÃO MANUAL EM PAREDE, UMA DEMÃO. AF_04/2023</t>
  </si>
  <si>
    <t xml:space="preserve"> 12.1.2 </t>
  </si>
  <si>
    <t xml:space="preserve"> 88495 </t>
  </si>
  <si>
    <t>EMASSAMENTO COM MASSA LÁTEX, APLICAÇÃO EM PAREDE, UMA DEMÃO, LIXAMENTO MANUAL. AF_04/2023</t>
  </si>
  <si>
    <t xml:space="preserve"> 96130 </t>
  </si>
  <si>
    <t>APLICAÇÃO MANUAL DE MASSA ACRÍLICA EM PAREDES EXTERNAS DE CASAS, UMA DEMÃO. AF_03/2024</t>
  </si>
  <si>
    <t xml:space="preserve"> 104641 </t>
  </si>
  <si>
    <t>PINTURA LÁTEX ACRÍLICA ECONÔMICA, APLICAÇÃO MANUAL EM PAREDES, DUAS DEMÃOS. AF_04/2023</t>
  </si>
  <si>
    <t xml:space="preserve"> 95305 </t>
  </si>
  <si>
    <t>TEXTURA ACRÍLICA, APLICAÇÃO MANUAL EM PAREDE, UMA DEMÃO. AF_04/2023</t>
  </si>
  <si>
    <t xml:space="preserve"> 12.2 </t>
  </si>
  <si>
    <t>TETO</t>
  </si>
  <si>
    <t xml:space="preserve"> 12.2.1 </t>
  </si>
  <si>
    <t xml:space="preserve"> 88494 </t>
  </si>
  <si>
    <t>EMASSAMENTO COM MASSA LÁTEX, APLICAÇÃO EM TETO, UMA DEMÃO, LIXAMENTO MANUAL. AF_04/2023</t>
  </si>
  <si>
    <t xml:space="preserve"> 12.2.2 </t>
  </si>
  <si>
    <t xml:space="preserve"> 104639 </t>
  </si>
  <si>
    <t>PINTURA LÁTEX ACRÍLICA ECONÔMICA, APLICAÇÃO MANUAL EM TETO, DUAS DEMÃOS. AF_04/2023</t>
  </si>
  <si>
    <t xml:space="preserve"> 12.3 </t>
  </si>
  <si>
    <t xml:space="preserve"> 12.3.1 </t>
  </si>
  <si>
    <t xml:space="preserve"> 102197 </t>
  </si>
  <si>
    <t>PINTURA FUNDO NIVELADOR ALQUÍDICO BRANCO EM MADEIRA. AF_01/2021</t>
  </si>
  <si>
    <t xml:space="preserve"> 12.3.2 </t>
  </si>
  <si>
    <t xml:space="preserve"> 102219 </t>
  </si>
  <si>
    <t>PINTURA TINTA DE ACABAMENTO (PIGMENTADA) ESMALTE SINTÉTICO ACETINADO EM MADEIRA, 2 DEMÃOS. AF_01/2021</t>
  </si>
  <si>
    <t>MARMORARIA</t>
  </si>
  <si>
    <t xml:space="preserve"> 13.1 </t>
  </si>
  <si>
    <t>44.02.062</t>
  </si>
  <si>
    <t>Tampo/bancada em granito, com frontão, espessura de 2 cm, acabamento polido</t>
  </si>
  <si>
    <t xml:space="preserve"> 13.2 </t>
  </si>
  <si>
    <t xml:space="preserve"> 101965 </t>
  </si>
  <si>
    <t>PEITORIL LINEAR EM GRANITO OU MÁRMORE, L = 15CM, COMPRIMENTO DE ATÉ 2M, ASSENTADO COM ARGAMASSA 1:6 COM ADITIVO. AF_11/2020</t>
  </si>
  <si>
    <t>LOUÇAS, METAIS E ACESSÓRIOS</t>
  </si>
  <si>
    <t xml:space="preserve"> 14.1 </t>
  </si>
  <si>
    <t>EQUIPAMENTOS</t>
  </si>
  <si>
    <t xml:space="preserve"> 14.1.1 </t>
  </si>
  <si>
    <t xml:space="preserve"> 100860 </t>
  </si>
  <si>
    <t>CHUVEIRO ELÉTRICO COMUM CORPO PLÁSTICO, TIPO DUCHA - FORNECIMENTO E INSTALAÇÃO. AF_01/2020</t>
  </si>
  <si>
    <t xml:space="preserve"> 14.2 </t>
  </si>
  <si>
    <t>LOUÇAS</t>
  </si>
  <si>
    <t xml:space="preserve"> 14.2.1 </t>
  </si>
  <si>
    <t xml:space="preserve"> 86932 </t>
  </si>
  <si>
    <t>VASO SANITÁRIO SIFONADO COM CAIXA ACOPLADA LOUÇA BRANCA - PADRÃO MÉDIO, INCLUSO ENGATE FLEXÍVEL EM METAL CROMADO, 1/2  X 40CM - FORNECIMENTO E INSTALAÇÃO. AF_01/2020</t>
  </si>
  <si>
    <t xml:space="preserve"> 14.2.2 </t>
  </si>
  <si>
    <t xml:space="preserve"> 44.01.040 </t>
  </si>
  <si>
    <t>BACIA SIFONADA COM CAIXA DE DESCARGA ACOPLADA E TAMPA - INFANTIL</t>
  </si>
  <si>
    <t xml:space="preserve"> 14.2.3</t>
  </si>
  <si>
    <t xml:space="preserve"> 86939 </t>
  </si>
  <si>
    <t>LAVATÓRIO LOUÇA BRANCA COM COLUNA, *44 X 35,5* CM, PADRÃO POPULAR, INCLUSO SIFÃO FLEXÍVEL EM PVC, VÁLVULA E ENGATE FLEXÍVEL 30CM EM PLÁSTICO E COM TORNEIRA CROMADA PADRÃO POPULAR - FORNECIMENTO E INSTALAÇÃO. AF_01/2020</t>
  </si>
  <si>
    <t xml:space="preserve"> 14.2.4</t>
  </si>
  <si>
    <t xml:space="preserve"> 86919 </t>
  </si>
  <si>
    <t>TANQUE DE LOUÇA BRANCA COM COLUNA, 30L OU EQUIVALENTE, INCLUSO SIFÃO FLEXÍVEL EM PVC, VÁLVULA METÁLICA E TORNEIRA DE METAL CROMADO PADRÃO MÉDIO - FORNECIMENTO E INSTALAÇÃO. AF_01/2020</t>
  </si>
  <si>
    <t xml:space="preserve"> 14.2.5</t>
  </si>
  <si>
    <t xml:space="preserve"> 100858 </t>
  </si>
  <si>
    <t>MICTÓRIO SIFONADO LOUÇA BRANCA - PADRÃO MÉDIO - FORNECIMENTO E INSTALAÇÃO. AF_01/2020</t>
  </si>
  <si>
    <t xml:space="preserve"> 14.2.6</t>
  </si>
  <si>
    <t>44.01.160</t>
  </si>
  <si>
    <t>Lavatório de louça pequeno com coluna suspensa - linha especial</t>
  </si>
  <si>
    <t>und</t>
  </si>
  <si>
    <t xml:space="preserve"> 14.2.7</t>
  </si>
  <si>
    <t xml:space="preserve"> 86901 </t>
  </si>
  <si>
    <t>CUBA DE EMBUTIR OVAL EM LOUÇA BRANCA, 35 X 50CM OU EQUIVALENTE - FORNECIMENTO E INSTALAÇÃO. AF_01/2020</t>
  </si>
  <si>
    <t xml:space="preserve"> 14.2.8</t>
  </si>
  <si>
    <t xml:space="preserve"> 44.01.850 </t>
  </si>
  <si>
    <t>CUBA DE LOUÇA DE EMBUTIR REDONDA</t>
  </si>
  <si>
    <t xml:space="preserve"> 14.3 </t>
  </si>
  <si>
    <t>METAIS E ACESSÓRIOS</t>
  </si>
  <si>
    <t xml:space="preserve"> 14.3.1 </t>
  </si>
  <si>
    <t xml:space="preserve"> 44.02.200 </t>
  </si>
  <si>
    <t>TAMPO/BANCADA EM CONCRETO ARMADO, REVESTIDO EM AÇO INOXIDÁVEL FOSCO POLIDO</t>
  </si>
  <si>
    <t xml:space="preserve"> 14.3.2 </t>
  </si>
  <si>
    <t>ORSE</t>
  </si>
  <si>
    <t>Funil Expurgo Hospitalar de aço inox 304  290x300mm e= 0,8mm Sem mesa para embutir - Mirnox ou similar</t>
  </si>
  <si>
    <t xml:space="preserve"> 86900 </t>
  </si>
  <si>
    <t>CUBA DE EMBUTIR RETANGULAR DE AÇO INOXIDÁVEL, 46 X 30 X 12 CM - FORNECIMENTO E INSTALAÇÃO. AF_01/2020</t>
  </si>
  <si>
    <t xml:space="preserve"> 14.3.4</t>
  </si>
  <si>
    <t xml:space="preserve"> 44.03.300 </t>
  </si>
  <si>
    <t>TORNEIRA CLÍNICA COM VOLANTE TIPO ALAVANCA</t>
  </si>
  <si>
    <t xml:space="preserve"> 14.3.5</t>
  </si>
  <si>
    <t xml:space="preserve"> 44.03.316 </t>
  </si>
  <si>
    <t>TORNEIRA MISTURADOR CLÍNICA DE MESA COM AREJADOR ARTICULADO, ACIONAMENTO COTOVELO</t>
  </si>
  <si>
    <t xml:space="preserve"> 14.3.6</t>
  </si>
  <si>
    <t>44.03.645</t>
  </si>
  <si>
    <t>Torneira de mesa automática, acionamento hidromecânico, em latão cromado, DN= 1/2´ou 3/4´</t>
  </si>
  <si>
    <t xml:space="preserve"> 14.3.7</t>
  </si>
  <si>
    <t xml:space="preserve"> 44.03.920 </t>
  </si>
  <si>
    <t>Ducha higiênica com registro</t>
  </si>
  <si>
    <t xml:space="preserve"> 14.3.8</t>
  </si>
  <si>
    <t xml:space="preserve"> 14.3.9</t>
  </si>
  <si>
    <t xml:space="preserve"> 30.01.120 </t>
  </si>
  <si>
    <t xml:space="preserve"> 14.3.10</t>
  </si>
  <si>
    <t>BARRA DE APOIO LATERAL ARTICULADA, COM TRAVA, EM ACO INOX POLIDO, FIXADA NA PAREDE -
FORNECIMENTO E INSTALAÇÃO. AF_01/2020</t>
  </si>
  <si>
    <t xml:space="preserve"> 14.3.11</t>
  </si>
  <si>
    <t xml:space="preserve"> 100867 </t>
  </si>
  <si>
    <t>BARRA DE APOIO RETA, EM ACO INOX POLIDO, COMPRIMENTO 70 CM,  FIXADA NA PAREDE -FORNECIMENTO E INSTALAÇÃO. AF_01/2020</t>
  </si>
  <si>
    <t xml:space="preserve"> 14.3.12</t>
  </si>
  <si>
    <t xml:space="preserve"> 100875 </t>
  </si>
  <si>
    <t>BANCO ARTICULADO, EM ACO INOX, PARA PCD, FIXADO NA PAREDE - FORNECIMENTO E INSTALAÇÃO. AF_01/2020</t>
  </si>
  <si>
    <t xml:space="preserve"> 14.3.13</t>
  </si>
  <si>
    <t>RALO SECO / RALO DE PASSAGEM EM PVC, QUADRADO, 100 X 100 X 53 MM, SAIDA 40 MM, COM GRELHA BRANCA</t>
  </si>
  <si>
    <t xml:space="preserve"> 14.3.14</t>
  </si>
  <si>
    <t xml:space="preserve">Alarme Banheiro Pne Deficiente Físico Conforme Nbr 9050 com acionador </t>
  </si>
  <si>
    <t>INSTALAÇÕES HIDROSSANITÁRIAS</t>
  </si>
  <si>
    <t xml:space="preserve"> 15.1 </t>
  </si>
  <si>
    <t>HIDRÁULICA</t>
  </si>
  <si>
    <t xml:space="preserve"> 15.1.1 </t>
  </si>
  <si>
    <t>ACOPLAMENTO RÍGIDO EM AÇO, CONEXÃO RANHURADA, DN 65 (2 1/2"), INSTALADO EM PRUMADAS -
FORNECIMENTO E INSTALAÇÃO. AF_10/2020</t>
  </si>
  <si>
    <t xml:space="preserve"> 15.1.2 </t>
  </si>
  <si>
    <t xml:space="preserve"> 103039 </t>
  </si>
  <si>
    <t>REGISTRO DE ESFERA, PVC, ROSCÁVEL, COM VOLANTE, 1 1/2" - FORNECIMENTO E INSTALAÇÃO. AF_08/2021</t>
  </si>
  <si>
    <t xml:space="preserve"> 15.1.3</t>
  </si>
  <si>
    <t xml:space="preserve"> 94495 </t>
  </si>
  <si>
    <t>REGISTRO DE GAVETA BRUTO, LATÃO, ROSCÁVEL, 1" - FORNECIMENTO E INSTALAÇÃO. AF_08/2021</t>
  </si>
  <si>
    <t xml:space="preserve"> 15.1.4</t>
  </si>
  <si>
    <t xml:space="preserve"> 94492 </t>
  </si>
  <si>
    <t>REGISTRO DE ESFERA, PVC, SOLDÁVEL, COM VOLANTE, DN  50 MM - FORNECIMENTO E INSTALAÇÃO. AF_08/2021</t>
  </si>
  <si>
    <t xml:space="preserve"> 15.1.5</t>
  </si>
  <si>
    <t xml:space="preserve"> 94681 </t>
  </si>
  <si>
    <t>CURVA 90 GRAUS, PVC, SOLDÁVEL, DN 60 MM, INSTALADO EM RESERVAÇÃO DE ÁGUA DE EDIFICAÇÃO QUE POSSUA RESERVATÓRIO DE FIBRA/FIBROCIMENTO   FORNECIMENTO E INSTALAÇÃO. AF_06/2016</t>
  </si>
  <si>
    <t xml:space="preserve"> 15.1.6</t>
  </si>
  <si>
    <t xml:space="preserve"> 46.05.050 </t>
  </si>
  <si>
    <t>Tubo PVC rígido, tipo Coletor Esgoto, junta elástica, DN= 200 mm, inclusive conexões</t>
  </si>
  <si>
    <t xml:space="preserve"> 15.1.7</t>
  </si>
  <si>
    <t xml:space="preserve"> 89436 </t>
  </si>
  <si>
    <t>ADAPTADOR CURTO COM BOLSA E ROSCA PARA REGISTRO, PVC, SOLDÁVEL, DN 32MM X 1 , INSTALADO EM RAMAL DE DISTRIBUIÇÃO DE ÁGUA - FORNECIMENTO E INSTALAÇÃO. AF_06/2022</t>
  </si>
  <si>
    <t xml:space="preserve"> 15.1.8</t>
  </si>
  <si>
    <t xml:space="preserve"> 94662 </t>
  </si>
  <si>
    <t>ADAPTADOR CURTO COM BOLSA E ROSCA PARA REGISTRO, PVC, SOLDÁVEL, DN 50 MM X 1 1/2 , INSTALADO EM RESERVAÇÃO DE ÁGUA DE EDIFICAÇÃO QUE POSSUA RESERVATÓRIO DE FIBRA/FIBROCIMENTO   FORNECIMENTO E INSTALAÇÃO. AF_06/2016</t>
  </si>
  <si>
    <t xml:space="preserve"> 15.1.9</t>
  </si>
  <si>
    <t xml:space="preserve"> 89489 </t>
  </si>
  <si>
    <t>CURVA 90 GRAUS, PVC, SOLDÁVEL, DN 25MM, INSTALADO EM PRUMADA DE ÁGUA - FORNECIMENTO E INSTALAÇÃO. AF_06/2022</t>
  </si>
  <si>
    <t xml:space="preserve"> 15.1.10</t>
  </si>
  <si>
    <t xml:space="preserve"> 103986 </t>
  </si>
  <si>
    <t>CURVA 90 GRAUS, PVC, SOLDÁVEL, DN 50MM, INSTALADO EM RAMAL DE DISTRIBUIÇÃO DE ÁGUA - FORNECIMENTO E INSTALAÇÃO. AF_06/2022</t>
  </si>
  <si>
    <t xml:space="preserve"> 15.1.11</t>
  </si>
  <si>
    <t xml:space="preserve"> 104319 </t>
  </si>
  <si>
    <t>JOELHO 90 GRAUS, PVC, SOLDÁVEL, DN 32 MM, INSTALADO EM DRENO DE AR CONDICIONADO - FORNECIMENTO E INSTALAÇÃO. AF_08/2022</t>
  </si>
  <si>
    <t xml:space="preserve"> 15.1.12</t>
  </si>
  <si>
    <t>TUBO, PVC, SOLDÁVEL, DN 25MM, INSTALADO EM RAMAL OU SUB-RAMAL DE ÁGUA - FORNECIMENTO E INSTALAÇÃO. AF_06/2022</t>
  </si>
  <si>
    <t xml:space="preserve"> 15.1.13</t>
  </si>
  <si>
    <t xml:space="preserve"> 89357 </t>
  </si>
  <si>
    <t>TUBO, PVC, SOLDÁVEL, DN 32MM, INSTALADO EM RAMAL OU SUB-RAMAL DE ÁGUA - FORNECIMENTO E INSTALAÇÃO. AF_06/2022</t>
  </si>
  <si>
    <t xml:space="preserve"> 15.1.14</t>
  </si>
  <si>
    <t xml:space="preserve"> 103979 </t>
  </si>
  <si>
    <t>TUBO, PVC, SOLDÁVEL, DN 50MM, INSTALADO EM RAMAL DE DISTRIBUIÇÃO DE ÁGUA - FORNECIMENTO E INSTALAÇÃO. AF_06/2022</t>
  </si>
  <si>
    <t xml:space="preserve"> 15.1.15</t>
  </si>
  <si>
    <t xml:space="preserve"> 89869 </t>
  </si>
  <si>
    <t>TE, PVC, SOLDÁVEL, DN 25MM, INSTALADO EM DRENO DE AR-CONDICIONADO - FORNECIMENTO E INSTALAÇÃO. AF_08/2022</t>
  </si>
  <si>
    <t xml:space="preserve"> 15.1.16</t>
  </si>
  <si>
    <t xml:space="preserve"> 104008 </t>
  </si>
  <si>
    <t>TE DE REDUÇÃO, 90 GRAUS, PVC, SOLDÁVEL, DN 50 MM X 32 MM, INSTALADO EM RAMAL DE DISTRIBUIÇÃO DE ÁGUA - FORNECIMENTO E INSTALAÇÃO. AF_06/2022</t>
  </si>
  <si>
    <t xml:space="preserve"> 15.1.17</t>
  </si>
  <si>
    <t xml:space="preserve"> 89627 </t>
  </si>
  <si>
    <t>TÊ DE REDUÇÃO, PVC, SOLDÁVEL, DN 50MM X 25MM, INSTALADO EM PRUMADA DE ÁGUA - FORNECIMENTO E INSTALAÇÃO. AF_06/2022</t>
  </si>
  <si>
    <t xml:space="preserve"> 15.1.18</t>
  </si>
  <si>
    <t xml:space="preserve"> 94794 </t>
  </si>
  <si>
    <t>REGISTRO DE GAVETA BRUTO, LATÃO, ROSCÁVEL, 1 1/2", COM ACABAMENTO E CANOPLA CROMADOS - FORNECIMENTO E INSTALAÇÃO. AF_08/2021</t>
  </si>
  <si>
    <t xml:space="preserve"> 15.1.19</t>
  </si>
  <si>
    <t xml:space="preserve"> 89987 </t>
  </si>
  <si>
    <t>REGISTRO DE GAVETA BRUTO, LATÃO, ROSCÁVEL, 3/4", COM ACABAMENTO E CANOPLA CROMADOS - FORNECIMENTO E INSTALAÇÃO. AF_08/2021</t>
  </si>
  <si>
    <t xml:space="preserve"> 15.1.20</t>
  </si>
  <si>
    <t xml:space="preserve"> 89985 </t>
  </si>
  <si>
    <t>REGISTRO DE PRESSÃO BRUTO, LATÃO, ROSCÁVEL, 3/4", COM ACABAMENTO E CANOPLA CROMADOS - FORNECIMENTO E INSTALAÇÃO. AF_08/2021</t>
  </si>
  <si>
    <t xml:space="preserve"> 15.1.21</t>
  </si>
  <si>
    <t xml:space="preserve"> 89373 </t>
  </si>
  <si>
    <t>LUVA DE REDUÇÃO, PVC, SOLDÁVEL, DN 25MM X 20MM, INSTALADO EM RAMAL OU SUB-RAMAL DE ÁGUA - FORNECIMENTO E INSTALAÇÃO. AF_06/2022</t>
  </si>
  <si>
    <t xml:space="preserve"> 15.1.22</t>
  </si>
  <si>
    <t xml:space="preserve"> 94656 </t>
  </si>
  <si>
    <t>ADAPTADOR CURTO COM BOLSA E ROSCA PARA REGISTRO, PVC, SOLDÁVEL, DN  25 MM X 3/4 , INSTALADO EM RESERVAÇÃO DE ÁGUA DE EDIFICAÇÃO QUE POSSUA RESERVATÓRIO DE FIBRA/FIBROCIMENTO   FORNECIMENTO E INSTALAÇÃO. AF_06/2016</t>
  </si>
  <si>
    <t xml:space="preserve"> 15.1.23</t>
  </si>
  <si>
    <t xml:space="preserve"> 104002 </t>
  </si>
  <si>
    <t>ADAPTADOR CURTO COM BOLSA E ROSCA PARA REGISTRO, PVC, SOLDÁVEL, DN 50MM X 1.1/4", INSTALADO EM RAMAL DE DISTRIBUIÇÃO DE ÁGUA - FORNECIMENTO E INSTALAÇÃO. AF_06/2022</t>
  </si>
  <si>
    <t xml:space="preserve"> 15.1.24</t>
  </si>
  <si>
    <t xml:space="preserve"> 103966 </t>
  </si>
  <si>
    <t>BUCHA DE REDUÇÃO, LONGA, PVC, SOLDÁVEL, DN 50 X 25 MM, INSTALADO EM PRUMADA DE ÁGUA - FORNECIMENTO E INSTALAÇÃO. AF_06/2022</t>
  </si>
  <si>
    <t xml:space="preserve"> 15.1.25</t>
  </si>
  <si>
    <t xml:space="preserve"> 89384 </t>
  </si>
  <si>
    <t>CURVA DE TRANSPOSIÇÃO, PVC, SOLDÁVEL, DN 25MM, INSTALADO EM RAMAL OU SUB-RAMAL DE ÁGUA   FORNECIMENTO E INSTALAÇÃO. AF_06/2022</t>
  </si>
  <si>
    <t xml:space="preserve"> 15.1.26</t>
  </si>
  <si>
    <t xml:space="preserve"> 89731 </t>
  </si>
  <si>
    <t>JOELHO 90 GRAUS, PVC, SERIE NORMAL, ESGOTO PREDIAL, DN 50 MM, JUNTA ELÁSTICA, FORNECIDO E INSTALADO EM RAMAL DE DESCARGA OU RAMAL DE ESGOTO SANITÁRIO. AF_08/2022</t>
  </si>
  <si>
    <t xml:space="preserve"> 15.1.27</t>
  </si>
  <si>
    <t xml:space="preserve"> 89530 </t>
  </si>
  <si>
    <t>LUVA DE CORRER, PVC, SOLDÁVEL, DN 25MM, INSTALADO EM PRUMADA DE ÁGUA - FORNECIMENTO E INSTALAÇÃO. AF_06/2022</t>
  </si>
  <si>
    <t xml:space="preserve"> 15.1.28</t>
  </si>
  <si>
    <t xml:space="preserve"> 89577 </t>
  </si>
  <si>
    <t>LUVA DE CORRER, PVC, SOLDÁVEL, DN 50MM, INSTALADO EM PRUMADA DE ÁGUA - FORNECIMENTO E INSTALAÇÃO. AF_06/2022</t>
  </si>
  <si>
    <t xml:space="preserve"> 15.1.29</t>
  </si>
  <si>
    <t xml:space="preserve"> 89448 </t>
  </si>
  <si>
    <t>TUBO, PVC, SOLDÁVEL, DN 40MM, INSTALADO EM PRUMADA DE ÁGUA - FORNECIMENTO E INSTALAÇÃO. AF_06/2022</t>
  </si>
  <si>
    <t xml:space="preserve"> 15.1.30</t>
  </si>
  <si>
    <t xml:space="preserve"> 89366 </t>
  </si>
  <si>
    <t>JOELHO 90 GRAUS COM BUCHA DE LATÃO, PVC, SOLDÁVEL, DN 25MM, X 3/4  INSTALADO EM RAMAL OU SUB-RAMAL DE ÁGUA - FORNECIMENTO E INSTALAÇÃO. AF_06/2022</t>
  </si>
  <si>
    <t xml:space="preserve"> 15.1.31</t>
  </si>
  <si>
    <t xml:space="preserve"> 90373 </t>
  </si>
  <si>
    <t>JOELHO 90 GRAUS COM BUCHA DE LATÃO, PVC, SOLDÁVEL, DN 25MM, X 1/2  INSTALADO EM RAMAL OU SUB-RAMAL DE ÁGUA - FORNECIMENTO E INSTALAÇÃO. AF_06/2022</t>
  </si>
  <si>
    <t xml:space="preserve"> 15.1.33</t>
  </si>
  <si>
    <t>Próprio</t>
  </si>
  <si>
    <t>RESERVATÓRIO DE CONCRETO DE ANÉIS PRÉ-MOLDADOS, DIÂMETRO INTERNO DE 2,50M E ALTURA DE 10,50M</t>
  </si>
  <si>
    <t xml:space="preserve"> 15.1.34</t>
  </si>
  <si>
    <t xml:space="preserve"> 94490 </t>
  </si>
  <si>
    <t>REGISTRO DE ESFERA, PVC, SOLDÁVEL, COM VOLANTE, DN  32 MM - FORNECIMENTO E INSTALAÇÃO. AF_08/2021</t>
  </si>
  <si>
    <t xml:space="preserve"> 15.1.35</t>
  </si>
  <si>
    <t xml:space="preserve"> 103948 </t>
  </si>
  <si>
    <t>BUCHA DE REDUÇÃO, CURTA, PVC, SOLDÁVEL, DN 32 X 25 MM, INSTALADO EM RAMAL OU SUB-RAMAL DE ÁGUA - FORNECIMENTO E INSTALAÇÃO. AF_06/2022</t>
  </si>
  <si>
    <t xml:space="preserve"> 15.1.36</t>
  </si>
  <si>
    <t xml:space="preserve"> 89415 </t>
  </si>
  <si>
    <t>CURVA 90 GRAUS, PVC, SOLDÁVEL, DN 32MM, INSTALADO EM RAMAL DE DISTRIBUIÇÃO DE ÁGUA - FORNECIMENTO E INSTALAÇÃO. AF_06/2022</t>
  </si>
  <si>
    <t xml:space="preserve"> 15.1.37</t>
  </si>
  <si>
    <t xml:space="preserve"> 47.20.320 </t>
  </si>
  <si>
    <t>FILTRO ´Y´ CORPO EM BRONZE, PRESSÃO DE SERVIÇO ATÉ 20,7 BAR (PN 20), DN= 1 1/2´</t>
  </si>
  <si>
    <t xml:space="preserve"> 15.1.38</t>
  </si>
  <si>
    <t xml:space="preserve"> 89400 </t>
  </si>
  <si>
    <t>TÊ DE REDUÇÃO, PVC, SOLDÁVEL, DN 32MM X 25MM, INSTALADO EM RAMAL OU SUB-RAMAL DE ÁGUA - FORNECIMENTO E INSTALAÇÃO. AF_06/2022</t>
  </si>
  <si>
    <t xml:space="preserve"> 48.02.300 </t>
  </si>
  <si>
    <t>RESERVATÓRIO EM POLIETILENO DE ALTA DENSIDADE (CISTERNA) COM ANTIOXIDANTE E PROTEÇÃO CONTRA RAIOS ULTRAVIOLETA (UV) - CAPACIDADE DE 5.000 LITROS</t>
  </si>
  <si>
    <t>cj</t>
  </si>
  <si>
    <t xml:space="preserve"> 15.2 </t>
  </si>
  <si>
    <t>SANITÁRIA</t>
  </si>
  <si>
    <t xml:space="preserve"> 15.2.1 </t>
  </si>
  <si>
    <t xml:space="preserve"> 89707 </t>
  </si>
  <si>
    <t>CAIXA SIFONADA, PVC, DN 100 X 100 X 50 MM, JUNTA ELÁSTICA, FORNECIDA E INSTALADA EM RAMAL DE DESCARGA OU EM RAMAL DE ESGOTO SANITÁRIO. AF_08/2022</t>
  </si>
  <si>
    <t xml:space="preserve"> 15.2.2 </t>
  </si>
  <si>
    <t xml:space="preserve"> 4883 </t>
  </si>
  <si>
    <t>Caixa de inspeção  0.60 x 0.60 x 0.60m</t>
  </si>
  <si>
    <t xml:space="preserve"> 15.2.3</t>
  </si>
  <si>
    <t xml:space="preserve"> 104328 </t>
  </si>
  <si>
    <t>CAIXA SIFONADA, COM GRELHA QUADRADA, PVC, DN 150 X 150 X 50 MM, JUNTA SOLDÁVEL, FORNECIDA E INSTALADA EM RAMAL DE DESCARGA OU EM RAMAL DE ESGOTO SANITÁRIO. AF_08/2022</t>
  </si>
  <si>
    <t xml:space="preserve"> 15.2.4</t>
  </si>
  <si>
    <t xml:space="preserve"> 89708 </t>
  </si>
  <si>
    <t>CAIXA SIFONADA, PVC, DN 150 X 185 X 75 MM, JUNTA ELÁSTICA, FORNECIDA E INSTALADA EM RAMAL DE DESCARGA OU EM RAMAL DE ESGOTO SANITÁRIO. AF_08/2022</t>
  </si>
  <si>
    <t xml:space="preserve"> 15.2.5</t>
  </si>
  <si>
    <t xml:space="preserve"> 89709 </t>
  </si>
  <si>
    <t>RALO SIFONADO, PVC, DN 100 X 40 MM, JUNTA SOLDÁVEL, FORNECIDO E INSTALADO EM RAMAL DE DESCARGA OU EM RAMAL DE ESGOTO SANITÁRIO. AF_08/2022</t>
  </si>
  <si>
    <t xml:space="preserve"> 15.2.6</t>
  </si>
  <si>
    <t xml:space="preserve"> 86883 </t>
  </si>
  <si>
    <t>SIFÃO DO TIPO FLEXÍVEL EM PVC 1  X 1.1/2  - FORNECIMENTO E INSTALAÇÃO. AF_01/2020</t>
  </si>
  <si>
    <t xml:space="preserve"> 15.2.7</t>
  </si>
  <si>
    <t xml:space="preserve"> 86882 </t>
  </si>
  <si>
    <t>SIFÃO DO TIPO GARRAFA/COPO EM PVC 1.1/4  X 1.1/2" - FORNECIMENTO E INSTALAÇÃO. AF_01/2020</t>
  </si>
  <si>
    <t xml:space="preserve"> 15.2.8</t>
  </si>
  <si>
    <t>44.20.200</t>
  </si>
  <si>
    <t>Sifão de metal cromado de 1 1/2´ x 2´</t>
  </si>
  <si>
    <t xml:space="preserve"> 15.2.9</t>
  </si>
  <si>
    <t xml:space="preserve"> 86879 </t>
  </si>
  <si>
    <t>VÁLVULA EM PLÁSTICO 1" PARA PIA, TANQUE OU LAVATÓRIO, COM OU SEM LADRÃO - FORNECIMENTO E INSTALAÇÃO. AF_01/2020</t>
  </si>
  <si>
    <t xml:space="preserve"> 15.2.10</t>
  </si>
  <si>
    <t xml:space="preserve"> 104063 </t>
  </si>
  <si>
    <t>CURVA LONGA, 45 GRAUS, PVC OCRE, JUNTA ELÁSTICA, DN 100 MM, PARA COLETOR PREDIAL DE ESGOTO. AF_06/2022</t>
  </si>
  <si>
    <t xml:space="preserve"> 15.2.11</t>
  </si>
  <si>
    <t xml:space="preserve"> 89811 </t>
  </si>
  <si>
    <t>CURVA CURTA 90 GRAUS, PVC, SERIE NORMAL, ESGOTO PREDIAL, DN 100 MM, JUNTA ELÁSTICA, FORNECIDO E INSTALADO EM PRUMADA DE ESGOTO SANITÁRIO OU VENTILAÇÃO. AF_08/2022</t>
  </si>
  <si>
    <t xml:space="preserve"> 15.2.12</t>
  </si>
  <si>
    <t xml:space="preserve"> 89728 </t>
  </si>
  <si>
    <t>CURVA CURTA 90 GRAUS, PVC, SERIE NORMAL, ESGOTO PREDIAL, DN 40 MM, JUNTA SOLDÁVEL, FORNECIDO E INSTALADO EM RAMAL DE DESCARGA OU RAMAL DE ESGOTO SANITÁRIO. AF_08/2022</t>
  </si>
  <si>
    <t xml:space="preserve"> 15.2.13</t>
  </si>
  <si>
    <t xml:space="preserve"> 89726 </t>
  </si>
  <si>
    <t>JOELHO 45 GRAUS, PVC, SERIE NORMAL, ESGOTO PREDIAL, DN 40 MM, JUNTA SOLDÁVEL, FORNECIDO E INSTALADO EM RAMAL DE DESCARGA OU RAMAL DE ESGOTO SANITÁRIO. AF_08/2022</t>
  </si>
  <si>
    <t xml:space="preserve"> 15.2.14</t>
  </si>
  <si>
    <t xml:space="preserve"> 89732 </t>
  </si>
  <si>
    <t>JOELHO 45 GRAUS, PVC, SERIE NORMAL, ESGOTO PREDIAL, DN 50 MM, JUNTA ELÁSTICA, FORNECIDO E INSTALADO EM RAMAL DE DESCARGA OU RAMAL DE ESGOTO SANITÁRIO. AF_08/2022</t>
  </si>
  <si>
    <t xml:space="preserve"> 15.2.15</t>
  </si>
  <si>
    <t xml:space="preserve"> 89739 </t>
  </si>
  <si>
    <t>JOELHO 45 GRAUS, PVC, SERIE NORMAL, ESGOTO PREDIAL, DN 75 MM, JUNTA ELÁSTICA, FORNECIDO E INSTALADO EM RAMAL DE DESCARGA OU RAMAL DE ESGOTO SANITÁRIO. AF_08/2022</t>
  </si>
  <si>
    <t xml:space="preserve"> 15.2.16</t>
  </si>
  <si>
    <t xml:space="preserve"> 89724 </t>
  </si>
  <si>
    <t>JOELHO 90 GRAUS, PVC, SERIE NORMAL, ESGOTO PREDIAL, DN 40 MM, JUNTA SOLDÁVEL, FORNECIDO E INSTALADO EM RAMAL DE DESCARGA OU RAMAL DE ESGOTO SANITÁRIO. AF_08/2022</t>
  </si>
  <si>
    <t xml:space="preserve"> 15.2.17</t>
  </si>
  <si>
    <t xml:space="preserve"> 15.2.18</t>
  </si>
  <si>
    <t xml:space="preserve"> 104345 </t>
  </si>
  <si>
    <t>JUNÇÃO DE REDUÇÃO INVERTIDA, PVC, SÉRIE NORMAL, ESGOTO PREDIAL, DN 100 X 50 MM, JUNTA ELÁSTICA, FORNECIDO E INSTALADO EM RAMAL DE DESCARGA OU RAMAL DE ESGOTO SANITÁRIO. AF_08/2022</t>
  </si>
  <si>
    <t xml:space="preserve"> 15.2.19</t>
  </si>
  <si>
    <t xml:space="preserve"> 104347 </t>
  </si>
  <si>
    <t>JUNÇÃO DE REDUCAO INVERTIDA, PVC, SÉRIE NORMAL, ESGOTO PREDIAL, DN 100 X 75 MM, JUNTA ELÁSTICA, FORNECIDO E INSTALADO EM RAMAL DE DESCARGA OU RAMAL DE ESGOTO SANITÁRIO. AF_08/2022</t>
  </si>
  <si>
    <t xml:space="preserve"> 15.2.20</t>
  </si>
  <si>
    <t xml:space="preserve"> 89797 </t>
  </si>
  <si>
    <t>JUNÇÃO SIMPLES, PVC, SERIE NORMAL, ESGOTO PREDIAL, DN 100 X 100 MM, JUNTA ELÁSTICA, FORNECIDO E INSTALADO EM RAMAL DE DESCARGA OU RAMAL DE ESGOTO SANITÁRIO. AF_08/2022</t>
  </si>
  <si>
    <t xml:space="preserve"> 15.2.21</t>
  </si>
  <si>
    <t xml:space="preserve"> 104174 </t>
  </si>
  <si>
    <t>JUNÇÃO SIMPLES, PVC, SERIE R, ÁGUA PLUVIAL, DN 150 X 100 MM, JUNTA ELÁSTICA, FORNECIDO E INSTALADO EM RAMAL DE ENCAMINHAMENTO. AF_06/2022</t>
  </si>
  <si>
    <t xml:space="preserve"> 15.2.22</t>
  </si>
  <si>
    <t xml:space="preserve"> 89783 </t>
  </si>
  <si>
    <t>JUNÇÃO SIMPLES, PVC, SERIE NORMAL, ESGOTO PREDIAL, DN 40 MM, JUNTA SOLDÁVEL, FORNECIDO E INSTALADO EM RAMAL DE DESCARGA OU RAMAL DE ESGOTO SANITÁRIO. AF_08/2022</t>
  </si>
  <si>
    <t xml:space="preserve"> 15.2.23</t>
  </si>
  <si>
    <t xml:space="preserve"> 104350 </t>
  </si>
  <si>
    <t>JUNÇÃO DE REDUÇÃO INVERTIDA, PVC, SÉRIE NORMAL, ESGOTO PREDIAL, DN 75 X 50 MM, JUNTA ELÁSTICA, FORNECIDO E INSTALADO EM PRUMADA DE ESGOTO SANITÁRIO OU VENTILAÇÃO. AF_08/2022</t>
  </si>
  <si>
    <t xml:space="preserve"> 15.2.24</t>
  </si>
  <si>
    <t xml:space="preserve"> 89795 </t>
  </si>
  <si>
    <t>JUNÇÃO SIMPLES, PVC, SERIE NORMAL, ESGOTO PREDIAL, DN 75 X 75 MM, JUNTA ELÁSTICA, FORNECIDO E INSTALADO EM RAMAL DE DESCARGA OU RAMAL DE ESGOTO SANITÁRIO. AF_08/2022</t>
  </si>
  <si>
    <t xml:space="preserve"> 15.2.25</t>
  </si>
  <si>
    <t>REDUÇÃO EXCÊNTRICA, PVC, SERIE R, ÁGUA PLUVIAL, DN 100 X 75 MM, JUNTA ELÁSTICA, FORNECIDO E
INSTALADO EM CONDUTORES VERTICAIS DE ÁGUAS PLUVIAIS. AF_06/2022</t>
  </si>
  <si>
    <t xml:space="preserve"> 15.2.26</t>
  </si>
  <si>
    <t xml:space="preserve"> 89549 </t>
  </si>
  <si>
    <t>REDUÇÃO EXCÊNTRICA, PVC, SERIE R, ÁGUA PLUVIAL, DN 75 X 50 MM, JUNTA ELÁSTICA, FORNECIDO E INSTALADO EM RAMAL DE ENCAMINHAMENTO. AF_06/2022</t>
  </si>
  <si>
    <t xml:space="preserve"> 15.2.27</t>
  </si>
  <si>
    <t xml:space="preserve"> 46.03.050 </t>
  </si>
  <si>
    <t>TUBO DE PVC RÍGIDO PXB COM VIROLA E ANEL DE BORRACHA, LINHA ESGOTO SÉRIE REFORÇADA ´R´, DN= 100 MM, INCLUSIVE CONEXÕES</t>
  </si>
  <si>
    <t xml:space="preserve"> 15.2.28</t>
  </si>
  <si>
    <t xml:space="preserve"> 46.03.060 </t>
  </si>
  <si>
    <t>TUBO DE PVC RÍGIDO PXB COM VIROLA E ANEL DE BORRACHA, LINHA ESGOTO SÉRIE REFORÇADA ´R´. DN= 150 MM, INCLUSIVE CONEXÕES</t>
  </si>
  <si>
    <t xml:space="preserve"> 15.2.29</t>
  </si>
  <si>
    <t xml:space="preserve"> 46.03.038 </t>
  </si>
  <si>
    <t>TUBO DE PVC RÍGIDO PXB COM VIROLA E ANEL DE BORRACHA, LINHA ESGOTO SÉRIE REFORÇADA ´R´, DN= 50 MM, INCLUSIVE CONEXÕES</t>
  </si>
  <si>
    <t xml:space="preserve"> 15.2.30</t>
  </si>
  <si>
    <t xml:space="preserve"> 46.03.040 </t>
  </si>
  <si>
    <t>TUBO DE PVC RÍGIDO PXB COM VIROLA E ANEL DE BORRACHA, LINHA ESGOTO SÉRIE REFORÇADA ´R´, DN= 75 MM, INCLUSIVE CONEXÕES</t>
  </si>
  <si>
    <t xml:space="preserve"> 15.2.31</t>
  </si>
  <si>
    <t xml:space="preserve"> 46.01.040 </t>
  </si>
  <si>
    <t>TUBO DE PVC RÍGIDO SOLDÁVEL MARROM, DN= 40 MM, (1 1/4´), INCLUSIVE CONEXÕES</t>
  </si>
  <si>
    <t xml:space="preserve"> 15.2.32</t>
  </si>
  <si>
    <t xml:space="preserve"> 46.02.010 </t>
  </si>
  <si>
    <t>TUBO DE PVC RÍGIDO BRANCO, PONTAS LISAS, SOLDÁVEL, LINHA ESGOTO SÉRIE NORMAL, DN= 40 MM, INCLUSIVE CONEXÕES</t>
  </si>
  <si>
    <t xml:space="preserve"> 15.2.33</t>
  </si>
  <si>
    <t xml:space="preserve"> 46.03.080 </t>
  </si>
  <si>
    <t>TUBO DE PVC RÍGIDO, PONTAS LISAS, SOLDÁVEL, LINHA ESGOTO SÉRIE REFORÇADA ´R´, DN= 40 MM, INCLUSIVE CONEXÕES</t>
  </si>
  <si>
    <t xml:space="preserve"> 15.2.34</t>
  </si>
  <si>
    <t xml:space="preserve"> 89782 </t>
  </si>
  <si>
    <t>TE, PVC, SERIE NORMAL, ESGOTO PREDIAL, DN 40 X 40 MM, JUNTA SOLDÁVEL, FORNECIDO E INSTALADO EM RAMAL DE DESCARGA OU RAMAL DE ESGOTO SANITÁRIO. AF_08/2022</t>
  </si>
  <si>
    <t xml:space="preserve"> 15.2.35</t>
  </si>
  <si>
    <t xml:space="preserve"> 1595 </t>
  </si>
  <si>
    <t>Vedação para saída de vaso sanitário em  pvc rígido soldável, para esgoto primário, diâm = 100mm</t>
  </si>
  <si>
    <t xml:space="preserve"> 15.2.36</t>
  </si>
  <si>
    <t xml:space="preserve"> 15.2.37</t>
  </si>
  <si>
    <t xml:space="preserve"> 104014 </t>
  </si>
  <si>
    <t>BUCHA DE REDUÇÃO, LONGA, PVC, SOLDÁVEL, DN 40 X 25 MM, INSTALADO EM RAMAL DE DISTRIBUIÇÃO DE ÁGUA - FORNECIMENTO E INSTALAÇÃO. AF_06/2022</t>
  </si>
  <si>
    <t xml:space="preserve"> 15.2.38</t>
  </si>
  <si>
    <t xml:space="preserve"> 15.2.39</t>
  </si>
  <si>
    <t xml:space="preserve"> 89408 </t>
  </si>
  <si>
    <t>JOELHO 90 GRAUS, PVC, SOLDÁVEL, DN 25MM, INSTALADO EM RAMAL DE DISTRIBUIÇÃO DE ÁGUA - FORNECIMENTO E INSTALAÇÃO. AF_06/2022</t>
  </si>
  <si>
    <t xml:space="preserve"> 15.2.40</t>
  </si>
  <si>
    <t xml:space="preserve"> 89356 </t>
  </si>
  <si>
    <t xml:space="preserve"> 15.2.41</t>
  </si>
  <si>
    <t>CAIXA DE GORDURA PEQUENA (CAPACIDADE: 19 L), CIRCULAR, EM PVC, DIÂMETRO INTERNO= 0,3 M. AF_12/2020</t>
  </si>
  <si>
    <t xml:space="preserve"> 15.2.42</t>
  </si>
  <si>
    <t>JOELHO 45 GRAUS, PVC, SERIE R, ÁGUA PLUVIAL, DN 50 MM, JUNTA ELÁSTICA, FORNECIDO E INSTALADO EM
RAMAL DE ENCAMINHAMENTO. AF_06/2022</t>
  </si>
  <si>
    <t xml:space="preserve"> 15.2.43</t>
  </si>
  <si>
    <t xml:space="preserve"> 104348 </t>
  </si>
  <si>
    <t>TERMINAL DE VENTILAÇÃO, PVC, SÉRIE NORMAL, ESGOTO PREDIAL, DN 50 MM, JUNTA SOLDÁVEL, FORNECIDO E INSTALADO EM PRUMADA DE ESGOTO SANITÁRIO OU VENTILAÇÃO. AF_08/2022</t>
  </si>
  <si>
    <t xml:space="preserve"> 15.2.44</t>
  </si>
  <si>
    <t xml:space="preserve"> 89825 </t>
  </si>
  <si>
    <t>TE, PVC, SERIE NORMAL, ESGOTO PREDIAL, DN 50 X 50 MM, JUNTA ELÁSTICA, FORNECIDO E INSTALADO EM PRUMADA DE ESGOTO SANITÁRIO OU VENTILAÇÃO. AF_08/2022</t>
  </si>
  <si>
    <t xml:space="preserve"> 15.2.45</t>
  </si>
  <si>
    <t xml:space="preserve"> 89829 </t>
  </si>
  <si>
    <t>TE, PVC, SERIE NORMAL, ESGOTO PREDIAL, DN 75 X 75 MM, JUNTA ELÁSTICA, FORNECIDO E INSTALADO EM PRUMADA DE ESGOTO SANITÁRIO OU VENTILAÇÃO. AF_08/2022</t>
  </si>
  <si>
    <t xml:space="preserve"> 15.3 </t>
  </si>
  <si>
    <t>PLUVIAL</t>
  </si>
  <si>
    <t xml:space="preserve"> 15.3.1 </t>
  </si>
  <si>
    <t xml:space="preserve"> 3234 </t>
  </si>
  <si>
    <t>Caixa de passagem em alvenaria de tijolos maciços esp. = 0,12m,  dim. int. = 0.50 x 0.50 x 0.60m, com grelha de ferro fundido</t>
  </si>
  <si>
    <t xml:space="preserve"> 15.3.2 </t>
  </si>
  <si>
    <t>Caixa de passagem em alvenaria de tijolos maciços esp. = 0,12m, dim. int. = 0.60 x 0.60 x 1,00m</t>
  </si>
  <si>
    <t xml:space="preserve"> 15.3.3</t>
  </si>
  <si>
    <t xml:space="preserve"> 97961 </t>
  </si>
  <si>
    <t>CAIXA PARA BOCA DE LOBO COMBINADA COM GRELHA RETANGULAR, EM ALVENARIA COM BLOCOS DE CONCRETO, DIMENSÕES INTERNAS: 1,3X1X1,2 M. AF_12/2020</t>
  </si>
  <si>
    <t xml:space="preserve"> 15.3.4</t>
  </si>
  <si>
    <t xml:space="preserve"> 46.05.070 </t>
  </si>
  <si>
    <t>TUBO PVC RÍGIDO, TIPO COLETOR ESGOTO, JUNTA ELÁSTICA, DN= 300 MM, INCLUSIVE CONEXÕES</t>
  </si>
  <si>
    <t xml:space="preserve"> 15.3.5</t>
  </si>
  <si>
    <t xml:space="preserve"> 15.3.6</t>
  </si>
  <si>
    <t xml:space="preserve"> 15.3.7</t>
  </si>
  <si>
    <t xml:space="preserve"> 46.05.020 </t>
  </si>
  <si>
    <t>TUBO PVC RÍGIDO, TIPO COLETOR ESGOTO, JUNTA ELÁSTICA, DN= 100 MM, INCLUSIVE CONEXÕES</t>
  </si>
  <si>
    <t xml:space="preserve"> 15.3.8</t>
  </si>
  <si>
    <t xml:space="preserve"> 90696 </t>
  </si>
  <si>
    <t>TUBO DE PVC PARA REDE COLETORA DE ESGOTO DE PAREDE MACIÇA, DN 200 MM, JUNTA ELÁSTICA - FORNECIMENTO E ASSENTAMENTO. AF_01/2021</t>
  </si>
  <si>
    <t xml:space="preserve"> 15.3.9</t>
  </si>
  <si>
    <t xml:space="preserve"> 90697 </t>
  </si>
  <si>
    <t>TUBO DE PVC PARA REDE COLETORA DE ESGOTO DE PAREDE MACIÇA, DN 250 MM, JUNTA ELÁSTICA  - FORNECIMENTO E ASSENTAMENTO. AF_01/2021</t>
  </si>
  <si>
    <t xml:space="preserve"> 15.3.10</t>
  </si>
  <si>
    <t>JOELHO 45 GRAUS, PVC, SOLDÁVEL, DN 25MM, INSTALADO EM RAMAL OU SUB-RAMAL DE ÁGUA - FORNECIMENTO E INSTALAÇÃO. AF_06/2022</t>
  </si>
  <si>
    <t xml:space="preserve"> 15.3.11</t>
  </si>
  <si>
    <t xml:space="preserve"> 15.3.12</t>
  </si>
  <si>
    <t xml:space="preserve"> 15.3.13</t>
  </si>
  <si>
    <t xml:space="preserve"> 15.4 </t>
  </si>
  <si>
    <t>PREVENÇÃO E COMBATE A INCÊNDIO (PCI)</t>
  </si>
  <si>
    <t xml:space="preserve"> 15.4.1 </t>
  </si>
  <si>
    <t>97.02.194</t>
  </si>
  <si>
    <t>Placa de sinalização em PVC fotoluminescente (150x150mm), com indicação de equipamentos de combate à incêndio e alarme</t>
  </si>
  <si>
    <t xml:space="preserve"> 15.4.2 </t>
  </si>
  <si>
    <t xml:space="preserve"> 101910 </t>
  </si>
  <si>
    <t>EXTINTOR DE INCÊNDIO PORTÁTIL COM CARGA DE PQS DE 8 KG, CLASSE BC - FORNECIMENTO E INSTALAÇÃO. AF_10/2020_PE</t>
  </si>
  <si>
    <t xml:space="preserve"> 15.4.3</t>
  </si>
  <si>
    <t>97.02.193</t>
  </si>
  <si>
    <t>Placa de sinalização em PVC fotoluminescente (200x200mm), com indicação de equipamentos de alarme, detecção e extinção de incêndio</t>
  </si>
  <si>
    <t xml:space="preserve"> 15.4.4</t>
  </si>
  <si>
    <t xml:space="preserve"> 97.02.193 </t>
  </si>
  <si>
    <t xml:space="preserve"> 15.4.5</t>
  </si>
  <si>
    <t>97.02.195</t>
  </si>
  <si>
    <t>Placa de sinalização em PVC fotoluminescente (240x120mm), com indicação de rota de evacuação e saída de emergênci</t>
  </si>
  <si>
    <t xml:space="preserve"> 15.4.6</t>
  </si>
  <si>
    <t xml:space="preserve"> 97.02.194 </t>
  </si>
  <si>
    <t xml:space="preserve"> 15.4.7</t>
  </si>
  <si>
    <t xml:space="preserve"> 15.4.8</t>
  </si>
  <si>
    <t xml:space="preserve"> 102494 </t>
  </si>
  <si>
    <t>PINTURA DE PISO COM TINTA EPÓXI, APLICAÇÃO MANUAL, 2 DEMÃOS, INCLUSO PRIMER EPÓXI. AF_05/2021</t>
  </si>
  <si>
    <t xml:space="preserve"> 15.4.9</t>
  </si>
  <si>
    <t xml:space="preserve"> 97.02.210 </t>
  </si>
  <si>
    <t>PLACA DE SINALIZAÇÃO EM PVC PARA AMBIENTES</t>
  </si>
  <si>
    <t xml:space="preserve"> 15.4.10</t>
  </si>
  <si>
    <t>Un</t>
  </si>
  <si>
    <t xml:space="preserve"> 15.4.11</t>
  </si>
  <si>
    <t xml:space="preserve"> 97.02.198 </t>
  </si>
  <si>
    <t>PLACA DE SINALIZAÇÃO EM PVC, COM INDICAÇÃO DE PROIBIÇÃO NORMATIVA</t>
  </si>
  <si>
    <t xml:space="preserve"> 15.4.12</t>
  </si>
  <si>
    <t xml:space="preserve"> 15.4.13</t>
  </si>
  <si>
    <t xml:space="preserve"> 15.4.14</t>
  </si>
  <si>
    <t>Abrigo de sobrepor em chapa de aço carbono pintado com tinta a base de epoxi vermelha, dimensões 75x35x25cm</t>
  </si>
  <si>
    <t xml:space="preserve"> 15.4.15</t>
  </si>
  <si>
    <t xml:space="preserve"> 50.05.270 </t>
  </si>
  <si>
    <t>Central de detecção e alarme de incêndio completa, autonomia de 1 hora para 12 laços, 220 V/12 V</t>
  </si>
  <si>
    <t xml:space="preserve"> 15.4.16</t>
  </si>
  <si>
    <t xml:space="preserve"> 10446 </t>
  </si>
  <si>
    <t>Avisador sonoro tipo sirene para incêndio - Fornecimento</t>
  </si>
  <si>
    <t xml:space="preserve"> 15.4.17</t>
  </si>
  <si>
    <t xml:space="preserve"> 50.05.450 </t>
  </si>
  <si>
    <t>ACIONADOR MANUAL QUEBRA-VIDRO ENDEREÇÁVEL</t>
  </si>
  <si>
    <t xml:space="preserve"> 15.4.18</t>
  </si>
  <si>
    <t xml:space="preserve"> 101798 </t>
  </si>
  <si>
    <t>TAMPA PARA CAIXA TIPO R1, EM FERRO FUNDIDO, DIMENSÕES INTERNAS: 0,40 X 0,60 M - FORNECIMENTO E INSTALAÇÃO. AF_12/2020</t>
  </si>
  <si>
    <t xml:space="preserve"> 15.4.19</t>
  </si>
  <si>
    <t xml:space="preserve"> 101912 </t>
  </si>
  <si>
    <t>ABRIGO PARA HIDRANTE, 75X45X17CM, COM REGISTRO GLOBO ANGULAR 45 GRAUS 2 1/2", ADAPTADOR STORZ 2 1/2", MANGUEIRA DE INCÊNDIO 15M 2 1/2" E ESGUICHO EM LATÃO 2 1/2" - FORNECIMENTO E INSTALAÇÃO. AF_10/2020</t>
  </si>
  <si>
    <t xml:space="preserve"> 15.4.21</t>
  </si>
  <si>
    <t xml:space="preserve"> 15.4.22</t>
  </si>
  <si>
    <t>09-012-051</t>
  </si>
  <si>
    <t>QUADRO COMANDO PARA CONJUNTO MOTOR-BOMBA, TRIFÁSICO - ATÉ 5HP</t>
  </si>
  <si>
    <t xml:space="preserve"> 15.4.23</t>
  </si>
  <si>
    <t xml:space="preserve"> 94499 </t>
  </si>
  <si>
    <t>REGISTRO DE GAVETA BRUTO, LATÃO, ROSCÁVEL, 2 1/2" - FORNECIMENTO E INSTALAÇÃO. AF_08/2021</t>
  </si>
  <si>
    <t xml:space="preserve"> 15.4.24</t>
  </si>
  <si>
    <t xml:space="preserve"> 99624 </t>
  </si>
  <si>
    <t>VÁLVULA DE RETENÇÃO HORIZONTAL, DE BRONZE, ROSCÁVEL, 2 1/2" - FORNECIMENTO E INSTALAÇÃO. AF_08/2021</t>
  </si>
  <si>
    <t xml:space="preserve"> 15.4.25</t>
  </si>
  <si>
    <t xml:space="preserve"> 97495 </t>
  </si>
  <si>
    <t>TÊ, EM AÇO, CONEXÃO SOLDADA, DN 65 (2 1/2"), INSTALADO EM REDE DE ALIMENTAÇÃO PARA HIDRANTE - FORNECIMENTO E INSTALAÇÃO. AF_10/2020</t>
  </si>
  <si>
    <t xml:space="preserve"> 15.4.26</t>
  </si>
  <si>
    <t xml:space="preserve"> 101917 </t>
  </si>
  <si>
    <t>MANÔMETRO 0 A 200 PSI (0 A 14 KGF/CM2), D = 50MM - FORNECIMENTO E INSTALAÇÃO. AF_10/2020</t>
  </si>
  <si>
    <t xml:space="preserve"> 15.4.27</t>
  </si>
  <si>
    <t xml:space="preserve"> 47.01.191 </t>
  </si>
  <si>
    <t>Válvula de esfera monobloco em latão, passagem plena, acionamento com alavanca, DN= 1.1/4´</t>
  </si>
  <si>
    <t xml:space="preserve"> 15.4.28</t>
  </si>
  <si>
    <t xml:space="preserve"> 97492 </t>
  </si>
  <si>
    <t>TÊ, EM AÇO, CONEXÃO SOLDADA, DN 32 (1 1/4"), INSTALADO EM REDE DE ALIMENTAÇÃO PARA HIDRANTE - FORNECIMENTO E INSTALAÇÃO. AF_10/2020</t>
  </si>
  <si>
    <t xml:space="preserve"> 15.4.29</t>
  </si>
  <si>
    <t xml:space="preserve"> 92893 </t>
  </si>
  <si>
    <t>UNIÃO, EM FERRO GALVANIZADO, DN 32 (1 1/4"), CONEXÃO ROSQUEADA, INSTALADO EM REDE DE ALIMENTAÇÃO PARA HIDRANTE - FORNECIMENTO E INSTALAÇÃO. AF_10/2020</t>
  </si>
  <si>
    <t xml:space="preserve"> 15.4.30</t>
  </si>
  <si>
    <t>47.11.021</t>
  </si>
  <si>
    <t>Pressostato diferencial ajustável mecânico, montagem inferior com diâmetro de 1/2" e/ou 1/4", faixa de operação até 16 bar</t>
  </si>
  <si>
    <t xml:space="preserve"> 15.4.31</t>
  </si>
  <si>
    <t xml:space="preserve"> 92336 </t>
  </si>
  <si>
    <t>TUBO DE AÇO GALVANIZADO COM COSTURA, CLASSE MÉDIA, CONEXÃO RANHURADA, DN 65 (2 1/2"), INSTALADO EM PRUMADAS - FORNECIMENTO E INSTALAÇÃO. AF_10/2020</t>
  </si>
  <si>
    <t xml:space="preserve"> 15.4.32</t>
  </si>
  <si>
    <t xml:space="preserve"> 92364 </t>
  </si>
  <si>
    <t>TUBO DE AÇO GALVANIZADO COM COSTURA, CLASSE MÉDIA, DN 32 (1 1/4"), CONEXÃO ROSQUEADA, INSTALADO EM REDE DE ALIMENTAÇÃO PARA HIDRANTE - FORNECIMENTO E INSTALAÇÃO. AF_10/2020</t>
  </si>
  <si>
    <t xml:space="preserve"> 15.4.33</t>
  </si>
  <si>
    <t xml:space="preserve"> 96765 </t>
  </si>
  <si>
    <t>ABRIGO PARA HIDRANTE, 90X60X17CM, COM REGISTRO GLOBO ANGULAR 45 GRAUS 2 1/2", ADAPTADOR STORZ 2 1/2", MANGUEIRA DE INCÊNDIO 20M, REDUÇÃO 2 1/2" X 1 1/2" E ESGUICHO EM LATÃO 1 1/2" - FORNECIMENTO E INSTALAÇÃO. AF_10/2020</t>
  </si>
  <si>
    <t xml:space="preserve"> 15.4.34</t>
  </si>
  <si>
    <t xml:space="preserve"> 97440 </t>
  </si>
  <si>
    <t>TÊ, EM AÇO, CONEXÃO RANHURADA, DN 65 (2 1/2"), INSTALADO EM PRUMADAS - FORNECIMENTO E INSTALAÇÃO. AF_10/2020</t>
  </si>
  <si>
    <t xml:space="preserve"> 15.4.35</t>
  </si>
  <si>
    <t xml:space="preserve"> 97436 </t>
  </si>
  <si>
    <t>CURVA 90 GRAUS, EM AÇO, CONEXÃO RANHURADA, DN 65 (2 1/2"), INSTALADO EM PRUMADAS - FORNECIMENTO E INSTALAÇÃO. AF_10/2020</t>
  </si>
  <si>
    <t xml:space="preserve"> 15.4.36</t>
  </si>
  <si>
    <t xml:space="preserve"> 97431 </t>
  </si>
  <si>
    <t>ACOPLAMENTO RÍGIDO EM AÇO, CONEXÃO RANHURADA, DN 65 (2 1/2"), INSTALADO EM PRUMADAS - FORNECIMENTO E INSTALAÇÃO. AF_10/2020</t>
  </si>
  <si>
    <t xml:space="preserve"> 15.4.37</t>
  </si>
  <si>
    <t xml:space="preserve"> 97430 </t>
  </si>
  <si>
    <t>ACOPLAMENTO RÍGIDO EM AÇO, CONEXÃO RANHURADA, DN 50 (2"), INSTALADO EM PRUMADAS - FORNECIMENTO E INSTALAÇÃO. AF_10/2020</t>
  </si>
  <si>
    <t>INSTALAÇÕES ELÉTRICAS</t>
  </si>
  <si>
    <t xml:space="preserve"> 16.1 </t>
  </si>
  <si>
    <t>INFRAESTRUTURA</t>
  </si>
  <si>
    <t xml:space="preserve"> 16.1.1 </t>
  </si>
  <si>
    <t xml:space="preserve"> 9925 </t>
  </si>
  <si>
    <t>Bucha com arruela em liga especial zamak p/eletroduto 32mm, d=1 1/4"</t>
  </si>
  <si>
    <t xml:space="preserve"> 16.1.2 </t>
  </si>
  <si>
    <t xml:space="preserve"> 91940 </t>
  </si>
  <si>
    <t>CAIXA RETANGULAR 4" X 2" MÉDIA (1,30 M DO PISO), PVC, INSTALADA EM PAREDE - FORNECIMENTO E INSTALAÇÃO. AF_03/2023</t>
  </si>
  <si>
    <t xml:space="preserve"> 91943 </t>
  </si>
  <si>
    <t>CAIXA RETANGULAR 4" X 4" MÉDIA (1,30 M DO PISO), PVC, INSTALADA EM PAREDE - FORNECIMENTO E INSTALAÇÃO. AF_03/2023</t>
  </si>
  <si>
    <t xml:space="preserve"> 16.1.4</t>
  </si>
  <si>
    <t xml:space="preserve"> 91937 </t>
  </si>
  <si>
    <t>CAIXA OCTOGONAL 3" X 3", PVC, INSTALADA EM LAJE - FORNECIMENTO E INSTALAÇÃO. AF_03/2023</t>
  </si>
  <si>
    <t xml:space="preserve"> 16.1.5</t>
  </si>
  <si>
    <t xml:space="preserve"> 92868 </t>
  </si>
  <si>
    <t>CAIXA RETANGULAR 4" X 2" MÉDIA (1,30 M DO PISO), METÁLICA, INSTALADA EM PAREDE - FORNECIMENTO E INSTALAÇÃO. AF_03/2023</t>
  </si>
  <si>
    <t xml:space="preserve"> 16.1.6</t>
  </si>
  <si>
    <t xml:space="preserve"> 91920 </t>
  </si>
  <si>
    <t>CURVA 90 GRAUS PARA ELETRODUTO, PVC, ROSCÁVEL, DN 40 MM (1 1/4"), PARA CIRCUITOS TERMINAIS, INSTALADA EM PAREDE - FORNECIMENTO E INSTALAÇÃO. AF_03/2023</t>
  </si>
  <si>
    <t xml:space="preserve"> 16.1.7</t>
  </si>
  <si>
    <t xml:space="preserve"> 38.07.210 </t>
  </si>
  <si>
    <t>Vergalhão com rosca, porca e arruela de diâmetro 1/4´ (tirante)</t>
  </si>
  <si>
    <t>CJ</t>
  </si>
  <si>
    <t xml:space="preserve"> 16.1.8</t>
  </si>
  <si>
    <t xml:space="preserve"> 38.07.200 </t>
  </si>
  <si>
    <t>Vergalhão com rosca, porca e arruela de diâmetro 3/8´ (tirante)</t>
  </si>
  <si>
    <t xml:space="preserve"> 16.1.9</t>
  </si>
  <si>
    <t>PARAFUSO DE ACO ZINCADO, TIPO CHUMBADOR PARABOLT, DIAMETRO 3/8", COMPRIMENTO 75 MM</t>
  </si>
  <si>
    <t xml:space="preserve"> 16.1.10</t>
  </si>
  <si>
    <t>PARAFUSO DRY WALL, EM ACO ZINCADO, CABECA LENTILHA E PONTA BROCA (LB), LARGURA 4,2 MM, COMPRIMENTO 13 MM</t>
  </si>
  <si>
    <t xml:space="preserve"> 16.1.11</t>
  </si>
  <si>
    <t xml:space="preserve"> 42.05.410 </t>
  </si>
  <si>
    <t>Suporte para fixação de terminal aéreo e/ou de cabo de cobre nu, com base ondulada</t>
  </si>
  <si>
    <t xml:space="preserve"> 16.1.12</t>
  </si>
  <si>
    <t>VERGALHAO ZINCADO ROSCA TOTAL, 1/4" (6,3 MM)</t>
  </si>
  <si>
    <t xml:space="preserve"> 16.1.13</t>
  </si>
  <si>
    <t xml:space="preserve"> 39.21.010 </t>
  </si>
  <si>
    <t>Cabo de cobre flexível de 1,5 mm², isolamento 0,6/1kV - isolação HEPR 90°C</t>
  </si>
  <si>
    <t xml:space="preserve"> 16.1.14</t>
  </si>
  <si>
    <t xml:space="preserve"> 39.21.120 </t>
  </si>
  <si>
    <t>CABO DE COBRE FLEXÍVEL DE 120 MM², ISOLAMENTO 0,6/1KV - ISOLAÇÃO HEPR 90°C</t>
  </si>
  <si>
    <t xml:space="preserve"> 16.1.15</t>
  </si>
  <si>
    <t xml:space="preserve"> 16.1.16</t>
  </si>
  <si>
    <t xml:space="preserve"> 91935 </t>
  </si>
  <si>
    <t>CABO DE COBRE FLEXÍVEL ISOLADO, 16 MM², ANTI-CHAMA 0,6/1,0 KV, PARA CIRCUITOS TERMINAIS - FORNECIMENTO E INSTALAÇÃO. AF_03/2023</t>
  </si>
  <si>
    <t xml:space="preserve"> 16.1.17</t>
  </si>
  <si>
    <t xml:space="preserve"> 92984 </t>
  </si>
  <si>
    <t>CABO DE COBRE FLEXÍVEL ISOLADO, 25 MM², ANTI-CHAMA 0,6/1,0 KV, PARA REDE ENTERRADA DE DISTRIBUIÇÃO DE ENERGIA ELÉTRICA - FORNECIMENTO E INSTALAÇÃO. AF_12/2021</t>
  </si>
  <si>
    <t xml:space="preserve"> 16.1.18</t>
  </si>
  <si>
    <t xml:space="preserve"> 92986 </t>
  </si>
  <si>
    <t>CABO DE COBRE FLEXÍVEL ISOLADO, 35 MM², ANTI-CHAMA 0,6/1,0 KV, PARA REDE ENTERRADA DE DISTRIBUIÇÃO DE ENERGIA ELÉTRICA - FORNECIMENTO E INSTALAÇÃO. AF_12/2021</t>
  </si>
  <si>
    <t xml:space="preserve"> 16.1.19</t>
  </si>
  <si>
    <t xml:space="preserve"> 92988 </t>
  </si>
  <si>
    <t>CABO DE COBRE FLEXÍVEL ISOLADO, 50 MM², ANTI-CHAMA 0,6/1,0 KV, PARA REDE ENTERRADA DE DISTRIBUIÇÃO DE ENERGIA ELÉTRICA - FORNECIMENTO E INSTALAÇÃO. AF_12/2021</t>
  </si>
  <si>
    <t xml:space="preserve"> 16.1.20</t>
  </si>
  <si>
    <t xml:space="preserve"> 91924 </t>
  </si>
  <si>
    <t>CABO DE COBRE FLEXÍVEL ISOLADO, 1,5 MM², ANTI-CHAMA 450/750 V, PARA CIRCUITOS TERMINAIS - FORNECIMENTO E INSTALAÇÃO. AF_03/2023</t>
  </si>
  <si>
    <t xml:space="preserve"> 16.1.21</t>
  </si>
  <si>
    <t xml:space="preserve"> 91926 </t>
  </si>
  <si>
    <t>CABO DE COBRE FLEXÍVEL ISOLADO, 2,5 MM², ANTI-CHAMA 450/750 V, PARA CIRCUITOS TERMINAIS - FORNECIMENTO E INSTALAÇÃO. AF_03/2023</t>
  </si>
  <si>
    <t xml:space="preserve"> 16.1.22</t>
  </si>
  <si>
    <t xml:space="preserve"> 91928 </t>
  </si>
  <si>
    <t>CABO DE COBRE FLEXÍVEL ISOLADO, 4 MM², ANTI-CHAMA 450/750 V, PARA CIRCUITOS TERMINAIS - FORNECIMENTO E INSTALAÇÃO. AF_03/2023</t>
  </si>
  <si>
    <t xml:space="preserve"> 16.1.23</t>
  </si>
  <si>
    <t xml:space="preserve"> 91930 </t>
  </si>
  <si>
    <t>CABO DE COBRE FLEXÍVEL ISOLADO, 6 MM², ANTI-CHAMA 450/750 V, PARA CIRCUITOS TERMINAIS - FORNECIMENTO E INSTALAÇÃO. AF_03/2023</t>
  </si>
  <si>
    <t xml:space="preserve"> 16.1.24</t>
  </si>
  <si>
    <t xml:space="preserve"> 97886 </t>
  </si>
  <si>
    <t>CAIXA ENTERRADA ELÉTRICA RETANGULAR, EM ALVENARIA COM TIJOLOS CERÂMICOS MACIÇOS, FUNDO COM BRITA, DIMENSÕES INTERNAS: 0,3X0,3X0,3 M. AF_12/2020</t>
  </si>
  <si>
    <t xml:space="preserve"> 16.1.25</t>
  </si>
  <si>
    <t xml:space="preserve"> 40.02.060 </t>
  </si>
  <si>
    <t>Caixa de passagem em chapa, com tampa parafusada, 200 x 200 x 100 mm</t>
  </si>
  <si>
    <t xml:space="preserve"> 16.1.26</t>
  </si>
  <si>
    <t xml:space="preserve"> 40.02.080 </t>
  </si>
  <si>
    <t>Caixa de passagem em chapa, com tampa parafusada, 300 x 300 x 120 mm</t>
  </si>
  <si>
    <t xml:space="preserve"> 16.1.27</t>
  </si>
  <si>
    <t xml:space="preserve"> 16.1.28</t>
  </si>
  <si>
    <t xml:space="preserve"> 91963 </t>
  </si>
  <si>
    <t>INTERRUPTOR SIMPLES (1 MÓDULO) COM INTERRUPTOR PARALELO (2 MÓDULOS), 10A/250V, INCLUINDO SUPORTE E PLACA - FORNECIMENTO E INSTALAÇÃO. AF_03/2023</t>
  </si>
  <si>
    <t xml:space="preserve"> 16.1.29</t>
  </si>
  <si>
    <t xml:space="preserve"> 91961 </t>
  </si>
  <si>
    <t>INTERRUPTOR PARALELO (2 MÓDULOS), 10A/250V, INCLUINDO SUPORTE E PLACA - FORNECIMENTO E INSTALAÇÃO. AF_03/2023</t>
  </si>
  <si>
    <t xml:space="preserve"> 16.1.30</t>
  </si>
  <si>
    <t xml:space="preserve"> 91979 </t>
  </si>
  <si>
    <t>INTERRUPTOR INTERMEDIÁRIO (1 MÓDULO), 10A/250V, INCLUINDO SUPORTE E PLACA - FORNECIMENTO E INSTALAÇÃO. AF_03/2023</t>
  </si>
  <si>
    <t xml:space="preserve"> 16.1.31</t>
  </si>
  <si>
    <t xml:space="preserve"> 91955 </t>
  </si>
  <si>
    <t>INTERRUPTOR PARALELO (1 MÓDULO), 10A/250V, INCLUINDO SUPORTE E PLACA - FORNECIMENTO E INSTALAÇÃO. AF_03/2023</t>
  </si>
  <si>
    <t xml:space="preserve"> 16.1.32</t>
  </si>
  <si>
    <t xml:space="preserve"> 91969 </t>
  </si>
  <si>
    <t>INTERRUPTOR PARALELO (3 MÓDULOS), 10A/250V, INCLUINDO SUPORTE E PLACA - FORNECIMENTO E INSTALAÇÃO. AF_03/2023</t>
  </si>
  <si>
    <t xml:space="preserve"> 16.1.33</t>
  </si>
  <si>
    <t xml:space="preserve"> 91953 </t>
  </si>
  <si>
    <t>INTERRUPTOR SIMPLES (1 MÓDULO), 10A/250V, INCLUINDO SUPORTE E PLACA - FORNECIMENTO E INSTALAÇÃO. AF_03/2023</t>
  </si>
  <si>
    <t xml:space="preserve"> 16.1.34</t>
  </si>
  <si>
    <t xml:space="preserve"> 91959 </t>
  </si>
  <si>
    <t>INTERRUPTOR SIMPLES (2 MÓDULOS), 10A/250V, INCLUINDO SUPORTE E PLACA - FORNECIMENTO E INSTALAÇÃO. AF_03/2023</t>
  </si>
  <si>
    <t xml:space="preserve"> 16.1.35</t>
  </si>
  <si>
    <t>ESPELHO / PLACA DE 1 POSTO 4" X 2", PARA INSTALACAO DE TOMADAS E INTERRUPTORES</t>
  </si>
  <si>
    <t xml:space="preserve"> 16.1.36</t>
  </si>
  <si>
    <t xml:space="preserve"> 16.1.37</t>
  </si>
  <si>
    <t xml:space="preserve"> 91996 </t>
  </si>
  <si>
    <t>TOMADA MÉDIA DE EMBUTIR (1 MÓDULO), 2P+T 10 A, INCLUINDO SUPORTE E PLACA - FORNECIMENTO E INSTALAÇÃO. AF_03/2023</t>
  </si>
  <si>
    <t xml:space="preserve"> 16.1.38</t>
  </si>
  <si>
    <t>ESPELHO / PLACA CEGA 4" X 4", PARA INSTALACAO DE TOMADAS E INTERRUPTORES</t>
  </si>
  <si>
    <t xml:space="preserve"> 16.1.39</t>
  </si>
  <si>
    <t xml:space="preserve"> 91950 </t>
  </si>
  <si>
    <t>SUPORTE PARAFUSADO COM PLACA DE ENCAIXE 4" X 4" MÉDIO (1,30 M DO PISO) PARA PONTO ELÉTRICO - FORNECIMENTO E INSTALAÇÃO. AF_03/2023</t>
  </si>
  <si>
    <t xml:space="preserve"> 16.1.40</t>
  </si>
  <si>
    <t xml:space="preserve"> 92022 </t>
  </si>
  <si>
    <t>INTERRUPTOR SIMPLES (1 MÓDULO) COM 1 TOMADA DE EMBUTIR 2P+T 10 A, SEM SUPORTE E SEM PLACA - FORNECIMENTO E INSTALAÇÃO. AF_03/2023</t>
  </si>
  <si>
    <t xml:space="preserve"> 16.1.41</t>
  </si>
  <si>
    <t xml:space="preserve"> 92002 </t>
  </si>
  <si>
    <t>TOMADA MÉDIA DE EMBUTIR (2 MÓDULOS), 2P+T 10 A, SEM SUPORTE E SEM PLACA - FORNECIMENTO E INSTALAÇÃO. AF_03/2023</t>
  </si>
  <si>
    <t xml:space="preserve"> 16.1.42</t>
  </si>
  <si>
    <t xml:space="preserve"> 92003 </t>
  </si>
  <si>
    <t>TOMADA MÉDIA DE EMBUTIR (2 MÓDULOS), 2P+T 20 A, SEM SUPORTE E SEM PLACA - FORNECIMENTO E INSTALAÇÃO. AF_03/2023</t>
  </si>
  <si>
    <t xml:space="preserve"> 16.1.43</t>
  </si>
  <si>
    <t xml:space="preserve"> 92010 </t>
  </si>
  <si>
    <t>TOMADA MÉDIA DE EMBUTIR (3 MÓDULOS), 2P+T 10 A, SEM SUPORTE E SEM PLACA - FORNECIMENTO E INSTALAÇÃO. AF_03/2023</t>
  </si>
  <si>
    <t xml:space="preserve"> 16.1.44</t>
  </si>
  <si>
    <t xml:space="preserve"> 91994 </t>
  </si>
  <si>
    <t>TOMADA MÉDIA DE EMBUTIR (1 MÓDULO), 2P+T 10 A, SEM SUPORTE E SEM PLACA - FORNECIMENTO E INSTALAÇÃO. AF_03/2023</t>
  </si>
  <si>
    <t xml:space="preserve"> 16.1.45</t>
  </si>
  <si>
    <t xml:space="preserve"> 91995 </t>
  </si>
  <si>
    <t>TOMADA MÉDIA DE EMBUTIR (1 MÓDULO), 2P+T 20 A, SEM SUPORTE E SEM PLACA - FORNECIMENTO E INSTALAÇÃO. AF_03/2023</t>
  </si>
  <si>
    <t xml:space="preserve"> 16.1.46</t>
  </si>
  <si>
    <t>SENSOR DE PRESENCA BIVOLT DE PAREDE COM FOTOCELULA PARA QUALQUER TIPO DE LAMPADA POTENCIA MAXIMA *1000* W, USO INTERNO</t>
  </si>
  <si>
    <t xml:space="preserve"> 16.1.47</t>
  </si>
  <si>
    <t xml:space="preserve"> 101632 </t>
  </si>
  <si>
    <t>RELÉ FOTOELÉTRICO PARA COMANDO DE ILUMINAÇÃO EXTERNA 1000 W - FORNECIMENTO E INSTALAÇÃO. AF_08/2020</t>
  </si>
  <si>
    <t xml:space="preserve"> 16.1.48</t>
  </si>
  <si>
    <t xml:space="preserve"> 40.11.240 </t>
  </si>
  <si>
    <t>RELÉ DE TEMPO ELETRÔNICO DE 3 ATÉ 30S - 220V - 50/60HZ</t>
  </si>
  <si>
    <t xml:space="preserve"> 16.1.49</t>
  </si>
  <si>
    <t xml:space="preserve"> 93660 </t>
  </si>
  <si>
    <t>DISJUNTOR BIPOLAR TIPO DIN, CORRENTE NOMINAL DE 10A - FORNECIMENTO E INSTALAÇÃO. AF_10/2020</t>
  </si>
  <si>
    <t xml:space="preserve"> 16.1.50</t>
  </si>
  <si>
    <t xml:space="preserve"> 93661 </t>
  </si>
  <si>
    <t>DISJUNTOR BIPOLAR TIPO DIN, CORRENTE NOMINAL DE 16A - FORNECIMENTO E INSTALAÇÃO. AF_10/2020</t>
  </si>
  <si>
    <t xml:space="preserve"> 16.1.51</t>
  </si>
  <si>
    <t xml:space="preserve"> 93662 </t>
  </si>
  <si>
    <t>DISJUNTOR BIPOLAR TIPO DIN, CORRENTE NOMINAL DE 20A - FORNECIMENTO E INSTALAÇÃO. AF_10/2020</t>
  </si>
  <si>
    <t xml:space="preserve"> 16.1.52</t>
  </si>
  <si>
    <t xml:space="preserve"> 93664 </t>
  </si>
  <si>
    <t>DISJUNTOR BIPOLAR TIPO DIN, CORRENTE NOMINAL DE 32A - FORNECIMENTO E INSTALAÇÃO. AF_10/2020</t>
  </si>
  <si>
    <t xml:space="preserve"> 16.1.53</t>
  </si>
  <si>
    <t xml:space="preserve"> 93663 </t>
  </si>
  <si>
    <t>DISJUNTOR BIPOLAR TIPO DIN, CORRENTE NOMINAL DE 25A - FORNECIMENTO E INSTALAÇÃO. AF_10/2020</t>
  </si>
  <si>
    <t xml:space="preserve"> 16.1.54</t>
  </si>
  <si>
    <t xml:space="preserve"> 93665 </t>
  </si>
  <si>
    <t>DISJUNTOR BIPOLAR TIPO DIN, CORRENTE NOMINAL DE 40A - FORNECIMENTO E INSTALAÇÃO. AF_10/2020</t>
  </si>
  <si>
    <t xml:space="preserve"> 16.1.55</t>
  </si>
  <si>
    <t>37.13.860</t>
  </si>
  <si>
    <t>Mini-disjuntor termomagnético, bipolar 220/380 V, corrente de 63 A</t>
  </si>
  <si>
    <t xml:space="preserve"> 16.1.56</t>
  </si>
  <si>
    <t>Disjuntor termomagnetico bipolar 70 A, padrão DIN (Europeu - linha branca), curva C, corrente 5KA</t>
  </si>
  <si>
    <t xml:space="preserve"> 16.1.57</t>
  </si>
  <si>
    <t xml:space="preserve"> 37.13.650 </t>
  </si>
  <si>
    <t>Disjuntor termomagnético, tripolar 220/380 V, corrente de 10 A até 50 A</t>
  </si>
  <si>
    <t xml:space="preserve"> 16.1.58</t>
  </si>
  <si>
    <t xml:space="preserve"> 93668 </t>
  </si>
  <si>
    <t>DISJUNTOR TRIPOLAR TIPO DIN, CORRENTE NOMINAL DE 16A - FORNECIMENTO E INSTALAÇÃO. AF_10/2020</t>
  </si>
  <si>
    <t xml:space="preserve"> 16.1.59</t>
  </si>
  <si>
    <t>DISJUNTOR TERMOMAGNÉTICO TRIPOLAR , CORRENTE NOMINAL DE 125A - FORNECIMENTO E INSTALAÇÃO.
AF_10/2020</t>
  </si>
  <si>
    <t xml:space="preserve"> 16.1.60</t>
  </si>
  <si>
    <t>DISJUNTOR TERMOMAGNETICO TRIPOLAR 400 A / 600 V, TIPO JXD / ICC - 40 KA</t>
  </si>
  <si>
    <t xml:space="preserve"> 16.1.61</t>
  </si>
  <si>
    <t>DISJUNTOR TERMOMAGNETICO PARA TRILHO DIN (IEC), TRIPOLAR, 10 - 50 A</t>
  </si>
  <si>
    <t xml:space="preserve"> 16.1.62</t>
  </si>
  <si>
    <t>DISJUNTOR TIPO NEMA, TRIPOLAR 60 ATE 100 A, TENSAO MAXIMA DE 415 V</t>
  </si>
  <si>
    <t xml:space="preserve"> 16.1.63</t>
  </si>
  <si>
    <t>DISPOSITIVO DPS CLASSE II, 1 POLO, TENSAO MAXIMA DE 175 V, CORRENTE MAXIMA DE *20* KA (TIPO AC)</t>
  </si>
  <si>
    <t xml:space="preserve"> 16.1.64</t>
  </si>
  <si>
    <t xml:space="preserve"> 37.24.032 </t>
  </si>
  <si>
    <t>SUPRESSOR DE SURTO MONOFÁSICO, CORRENTE NOMINAL 20 KA, IMAX. DE SURTO 50 ATÉ 80 KA</t>
  </si>
  <si>
    <t xml:space="preserve"> 16.1.65</t>
  </si>
  <si>
    <t xml:space="preserve"> 37.17.114 </t>
  </si>
  <si>
    <t>Dispositivo diferencial residual de 125 A x 30 mA - 4 polos</t>
  </si>
  <si>
    <t xml:space="preserve"> 16.1.66</t>
  </si>
  <si>
    <t>DISPOSITIVO DR, 4 POLOS, SENSIBILIDADE DE 30 MA, CORRENTE DE 100 A, TIPO AC</t>
  </si>
  <si>
    <t xml:space="preserve"> 16.1.67</t>
  </si>
  <si>
    <t>38.07.130</t>
  </si>
  <si>
    <t>Saída lateral simples, diâmetro de 3/4´</t>
  </si>
  <si>
    <t xml:space="preserve"> 16.1.68</t>
  </si>
  <si>
    <t xml:space="preserve"> 38.07.134 </t>
  </si>
  <si>
    <t>Saída lateral simples, diâmetro de 1´</t>
  </si>
  <si>
    <t xml:space="preserve"> 16.1.69</t>
  </si>
  <si>
    <t xml:space="preserve">Curva horizontal 200 x 100 mm para eletrocalha metálica, com ângulo 90° </t>
  </si>
  <si>
    <t xml:space="preserve"> 16.1.70</t>
  </si>
  <si>
    <t>38.22.130</t>
  </si>
  <si>
    <t>Eletrocalha perfurada galvanizada a fogo, 200x100 mm, com acessórios</t>
  </si>
  <si>
    <t xml:space="preserve"> 16.1.71</t>
  </si>
  <si>
    <t xml:space="preserve"> 12573 </t>
  </si>
  <si>
    <t xml:space="preserve">Suporte vertical 150 x 75/100 mm para fixação de eletrocalha metálica </t>
  </si>
  <si>
    <t xml:space="preserve"> 16.1.72</t>
  </si>
  <si>
    <t xml:space="preserve"> 11292 </t>
  </si>
  <si>
    <t xml:space="preserve">Tê horizontal 200 x 100 mm para eletrocalha metálica  </t>
  </si>
  <si>
    <t xml:space="preserve"> 16.1.73</t>
  </si>
  <si>
    <t xml:space="preserve">Emenda interna 100 x 100 mm com base lisa perfurada para eletrocalha metálica </t>
  </si>
  <si>
    <t xml:space="preserve"> 16.1.74</t>
  </si>
  <si>
    <t xml:space="preserve"> 12592 </t>
  </si>
  <si>
    <t xml:space="preserve">Terminal 200 x 75 mm, zincado, para eletrocalha metalica </t>
  </si>
  <si>
    <t xml:space="preserve"> 16.1.75</t>
  </si>
  <si>
    <t xml:space="preserve"> 91837 </t>
  </si>
  <si>
    <t>ELETRODUTO FLEXÍVEL CORRUGADO REFORÇADO, PVC, DN 32 MM (1"), PARA CIRCUITOS TERMINAIS, INSTALADO EM FORRO - FORNECIMENTO E INSTALAÇÃO. AF_03/2023</t>
  </si>
  <si>
    <t xml:space="preserve"> 16.1.76</t>
  </si>
  <si>
    <t xml:space="preserve"> 91835 </t>
  </si>
  <si>
    <t>ELETRODUTO FLEXÍVEL CORRUGADO REFORÇADO, PVC, DN 25 MM (3/4"), PARA CIRCUITOS TERMINAIS, INSTALADO EM FORRO - FORNECIMENTO E INSTALAÇÃO. AF_03/2023</t>
  </si>
  <si>
    <t xml:space="preserve"> 16.1.77</t>
  </si>
  <si>
    <t xml:space="preserve"> 93008 </t>
  </si>
  <si>
    <t>ELETRODUTO RÍGIDO ROSCÁVEL, PVC, DN 50 MM (1 1/2"), PARA REDE ENTERRADA DE DISTRIBUIÇÃO DE ENERGIA ELÉTRICA - FORNECIMENTO E INSTALAÇÃO. AF_12/2021</t>
  </si>
  <si>
    <t xml:space="preserve"> 16.1.78</t>
  </si>
  <si>
    <t xml:space="preserve"> 91865 </t>
  </si>
  <si>
    <t>ELETRODUTO RÍGIDO ROSCÁVEL, PVC, DN 40 MM (1 1/4"), PARA CIRCUITOS TERMINAIS, INSTALADO EM FORRO - FORNECIMENTO E INSTALAÇÃO. AF_03/2023</t>
  </si>
  <si>
    <t xml:space="preserve"> 16.1.79</t>
  </si>
  <si>
    <t xml:space="preserve"> 93012 </t>
  </si>
  <si>
    <t>ELETRODUTO RÍGIDO ROSCÁVEL, PVC, DN 110 MM (4"), PARA REDE ENTERRADA DE DISTRIBUIÇÃO DE ENERGIA ELÉTRICA - FORNECIMENTO E INSTALAÇÃO. AF_12/2021</t>
  </si>
  <si>
    <t xml:space="preserve"> 16.1.80</t>
  </si>
  <si>
    <t xml:space="preserve"> 38.04.080 </t>
  </si>
  <si>
    <t>ELETRODUTO GALVANIZADO CONFORME NBR13057 -  1 1/4´ COM ACESSÓRIOS</t>
  </si>
  <si>
    <t xml:space="preserve"> 16.1.81</t>
  </si>
  <si>
    <t xml:space="preserve"> 50.05.312 </t>
  </si>
  <si>
    <t>BLOCO AUTÔNOMO DE ILUMINAÇÃO DE EMERGÊNCIA LED, COM AUTONOMIA MÍNIMA DE 3 HORAS, FLUXO LUMINOSO DE 2.000 ATÉ 3.000 LÚMENS, EQUIPADO COM 2 FARÓIS</t>
  </si>
  <si>
    <t xml:space="preserve"> 16.1.82</t>
  </si>
  <si>
    <t xml:space="preserve"> 8662 </t>
  </si>
  <si>
    <t>Soquete ou bocal de porcelana E27 de tempo, ref.MT-2233, marca Decorlux ou similar</t>
  </si>
  <si>
    <t xml:space="preserve"> 16.1.83</t>
  </si>
  <si>
    <t xml:space="preserve"> 101538 </t>
  </si>
  <si>
    <t>ARMAÇÃO SECUNDÁRIA, COM 1 ESTRIBO E 1 ISOLADOR - FORNECIMENTO E INSTALAÇÃO. AF_07/2020</t>
  </si>
  <si>
    <t xml:space="preserve"> 16.1.84</t>
  </si>
  <si>
    <t xml:space="preserve"> 97361 </t>
  </si>
  <si>
    <t>QUADRO DE MEDIÇÃO GERAL DE ENERGIA COM 16 MEDIDORES - FORNECIMENTO E INSTALAÇÃO. AF_10/2020</t>
  </si>
  <si>
    <t xml:space="preserve"> 16.1.85</t>
  </si>
  <si>
    <t xml:space="preserve"> 37.03.250 </t>
  </si>
  <si>
    <t>Quadro de distribuição universal de embutir, para disjuntores 70 DIN / 50 Bolt-on - 225 A - sem componentes</t>
  </si>
  <si>
    <t xml:space="preserve"> 16.1.86</t>
  </si>
  <si>
    <t xml:space="preserve"> 11112 </t>
  </si>
  <si>
    <t>Quadro geral de distribuição, embutir, com barramento, em chapa de aço, medindo:1800x1100x250cm, exclusive disjuntores</t>
  </si>
  <si>
    <t xml:space="preserve"> 16.1.87</t>
  </si>
  <si>
    <t xml:space="preserve"> 101879 </t>
  </si>
  <si>
    <t>QUADRO DE DISTRIBUIÇÃO DE ENERGIA EM CHAPA DE AÇO GALVANIZADO, DE EMBUTIR, COM BARRAMENTO TRIFÁSICO, PARA 24 DISJUNTORES DIN 100A - FORNECIMENTO E INSTALAÇÃO. AF_10/2020</t>
  </si>
  <si>
    <t xml:space="preserve"> 16.1.88</t>
  </si>
  <si>
    <t xml:space="preserve"> 101881 </t>
  </si>
  <si>
    <t>QUADRO DE DISTRIBUIÇÃO DE ENERGIA EM CHAPA DE AÇO GALVANIZADO, DE EMBUTIR, COM BARRAMENTO TRIFÁSICO, PARA 40 DISJUNTORES DIN 100A - FORNECIMENTO E INSTALAÇÃO. AF_10/2020</t>
  </si>
  <si>
    <t xml:space="preserve"> 16.1.89</t>
  </si>
  <si>
    <t xml:space="preserve"> 12232 </t>
  </si>
  <si>
    <t>Quadro de distribuição de embutir, em chapa de aço, para até 56 disjuntores, com barramento, padrão DIN, exclusive disjuntores</t>
  </si>
  <si>
    <t xml:space="preserve"> 16.1.90</t>
  </si>
  <si>
    <t xml:space="preserve"> 93009 </t>
  </si>
  <si>
    <t>ELETRODUTO RÍGIDO ROSCÁVEL, PVC, DN 60 MM (2"), PARA REDE ENTERRADA DE DISTRIBUIÇÃO DE ENERGIA ELÉTRICA - FORNECIMENTO E INSTALAÇÃO. AF_12/2021</t>
  </si>
  <si>
    <t xml:space="preserve"> 16.2 </t>
  </si>
  <si>
    <t>ILUMINAÇÃO</t>
  </si>
  <si>
    <t xml:space="preserve"> 16.2.1 </t>
  </si>
  <si>
    <t>LUMINÁRIA ARANDELA TIPO TARTARUGA, DE SOBREPOR, COM 1 LÂMPADA LED DE 6 W, SEM REATOR - FORNECIMENTO E INSTALAÇÃO. AF_09/2024</t>
  </si>
  <si>
    <t xml:space="preserve"> 16.2.2 </t>
  </si>
  <si>
    <t xml:space="preserve"> 41.31.040 </t>
  </si>
  <si>
    <t>LUMINÁRIA LED RETANGULAR DE SOBREPOR COM DIFUSOR TRANSLÚCIDO, 4000 K, FLUXO LUMINOSO DE 3690 A 4800 LM, POTÊNCIA DE 35 W A 41 W</t>
  </si>
  <si>
    <t xml:space="preserve"> 16.2.3</t>
  </si>
  <si>
    <t xml:space="preserve"> 41.31.087 </t>
  </si>
  <si>
    <t>Luminária LED redonda de sobrepor com difusor translucido, 4000 K, fluxo luminoso de 1900 a 2000 lm, potência de 17 W a 19 W</t>
  </si>
  <si>
    <t xml:space="preserve"> 16.2.4</t>
  </si>
  <si>
    <t>41.31.070</t>
  </si>
  <si>
    <t>Luminária LED quadrada de sobrepor com difusor prismáticotranslúcido, 4000 K, fluxo luminoso de 1363 a 1800 lm, potência de 15W a 24 W</t>
  </si>
  <si>
    <t xml:space="preserve"> 16.2.5</t>
  </si>
  <si>
    <t xml:space="preserve"> 97607 </t>
  </si>
  <si>
    <t>LUMINÁRIA ARANDELA TIPO TARTARUGA, DE SOBREPOR, COM 1 LÂMPADA LED DE 6 W, SEM REATOR - FORNECIMENTO E INSTALAÇÃO. AF_02/2020</t>
  </si>
  <si>
    <t xml:space="preserve"> 16.2.6</t>
  </si>
  <si>
    <t xml:space="preserve"> 41.11.712 </t>
  </si>
  <si>
    <t>LUMINÁRIA LED REDONDA DE EMBUTIR PARA PAREDE OU PISO, ÁREA INTERNA OU EXTERNA, BIVOLT - POTÊNCIA 6 W</t>
  </si>
  <si>
    <t xml:space="preserve"> 16.2.7</t>
  </si>
  <si>
    <t xml:space="preserve"> 16.2.8</t>
  </si>
  <si>
    <t xml:space="preserve"> 16.3 </t>
  </si>
  <si>
    <t>SPDA</t>
  </si>
  <si>
    <t xml:space="preserve"> 16.3.1 </t>
  </si>
  <si>
    <t xml:space="preserve"> 11273 </t>
  </si>
  <si>
    <t>Caixa de equipotencialização em aço 200x200x90mm, para embutir com tampa, com9 terminais, ref:TEL-901 ou similar (SPDA)</t>
  </si>
  <si>
    <t xml:space="preserve"> 16.3.2 </t>
  </si>
  <si>
    <t xml:space="preserve"> 101801 </t>
  </si>
  <si>
    <t>CAIXA COM GRELHA RETANGULAR DE FERRO FUNDIDO, EM ALVENARIA COM BLOCOS DE CONCRETO, DIMENSÕES INTERNAS: 0,30 X 1,00 X 1,00. AF_12/2020</t>
  </si>
  <si>
    <t xml:space="preserve"> 16.3.3</t>
  </si>
  <si>
    <t xml:space="preserve"> 42.05.100 </t>
  </si>
  <si>
    <t>CAIXA DE INSPEÇÃO SUSPENSA</t>
  </si>
  <si>
    <t xml:space="preserve"> 16.3.4</t>
  </si>
  <si>
    <t xml:space="preserve"> 96986 </t>
  </si>
  <si>
    <t>HASTE DE ATERRAMENTO, DIÂMETRO 3/4", COM 3 METROS - FORNECIMENTO E INSTALAÇÃO. AF_08/2023</t>
  </si>
  <si>
    <t xml:space="preserve"> 16.3.5</t>
  </si>
  <si>
    <t xml:space="preserve"> 96989 </t>
  </si>
  <si>
    <t>CAPTOR TIPO FRANKLIN PARA SPDA - FORNECIMENTO E INSTALAÇÃO. AF_08/2023</t>
  </si>
  <si>
    <t xml:space="preserve"> 16.3.6</t>
  </si>
  <si>
    <t xml:space="preserve"> 96988 </t>
  </si>
  <si>
    <t>MASTRO 1 ½", COM 3 METROS, PARA SPDA - FORNECIMENTO E INSTALAÇÃO. AF_08/2023</t>
  </si>
  <si>
    <t xml:space="preserve"> 16.3.7</t>
  </si>
  <si>
    <t xml:space="preserve"> 104746 </t>
  </si>
  <si>
    <t>MINI CAPTOR PARA SPDA - FORNECIMENTO E INSTALAÇÃO. AF_08/2023</t>
  </si>
  <si>
    <t xml:space="preserve"> 16.3.8</t>
  </si>
  <si>
    <t>CORDOALHA DE COBRE NU 35 MM², NÃO ENTERRADA, COM ISOLADOR - FORNECIMENTO E INSTALAÇÃO.
AF_08/2023</t>
  </si>
  <si>
    <t xml:space="preserve"> 16.3.9</t>
  </si>
  <si>
    <t>CORDOALHA DE COBRE NU 50 MM², ENTERRADA - FORNECIMENTO E INSTALAÇÃO. AF_08/2023</t>
  </si>
  <si>
    <t xml:space="preserve"> 16.3.10</t>
  </si>
  <si>
    <t xml:space="preserve"> 96984 </t>
  </si>
  <si>
    <t>ELETRODUTO PVC RÍGIDO, DIÂMETRO 40MM, COM 3 METROS, PARA SPDA - FORNECIMENTO E INSTALAÇÃO. AF_08/2023</t>
  </si>
  <si>
    <t xml:space="preserve"> 16.3.11</t>
  </si>
  <si>
    <t xml:space="preserve"> 101548 </t>
  </si>
  <si>
    <t>ISOLADOR, TIPO ROLDANA, PARA BAIXA TENSÃO - FORNECIMENTO E INSTALAÇÃO. AF_07/2020</t>
  </si>
  <si>
    <t>CLIMATIZAÇÃO</t>
  </si>
  <si>
    <t xml:space="preserve"> 17.1 </t>
  </si>
  <si>
    <t xml:space="preserve"> 17.1.1 </t>
  </si>
  <si>
    <t xml:space="preserve"> 103289 </t>
  </si>
  <si>
    <t>TUBO EM COBRE FLEXÍVEL, DN 1/4", COM ISOLAMENTO, INSTALADO EM FORRO, PARA RAMAL DE ALIMENTAÇÃO DE AR CONDICIONADO, INCLUSO FIXADOR. AF_11/2021</t>
  </si>
  <si>
    <t xml:space="preserve"> 17.1.2 </t>
  </si>
  <si>
    <t xml:space="preserve"> 103290 </t>
  </si>
  <si>
    <t>TUBO EM COBRE FLEXÍVEL, DN 3/8", COM ISOLAMENTO, INSTALADO EM FORRO, PARA RAMAL DE ALIMENTAÇÃO DE AR CONDICIONADO, INCLUSO FIXADOR. AF_11/2021</t>
  </si>
  <si>
    <t xml:space="preserve"> 17.1.3 </t>
  </si>
  <si>
    <t xml:space="preserve"> 103291 </t>
  </si>
  <si>
    <t>TUBO EM COBRE FLEXÍVEL, DN 1/2", COM ISOLAMENTO, INSTALADO EM FORRO, PARA RAMAL DE ALIMENTAÇÃO DE AR CONDICIONADO, INCLUSO FIXADOR. AF_11/2021</t>
  </si>
  <si>
    <t xml:space="preserve"> 17.1.4</t>
  </si>
  <si>
    <t xml:space="preserve"> 97330 </t>
  </si>
  <si>
    <t>TUBO EM COBRE FLEXÍVEL, DN 5/8", COM ISOLAMENTO, INSTALADO EM RAMAL DE ALIMENTAÇÃO DE AR CONDICIONADO COM CONDENSADORA INDIVIDUAL - FORNECIMENTO E INSTALAÇÃO. AF_12/2015</t>
  </si>
  <si>
    <t xml:space="preserve"> 17.1.5</t>
  </si>
  <si>
    <t xml:space="preserve"> 161005 </t>
  </si>
  <si>
    <t>DER-ES</t>
  </si>
  <si>
    <t>Tubo de cobre com isolamento térmico - ø 3/4" esp. 9mm</t>
  </si>
  <si>
    <t xml:space="preserve"> 17.1.6</t>
  </si>
  <si>
    <t xml:space="preserve"> 161006 </t>
  </si>
  <si>
    <t>Tubo de cobre com isolamento térmico - ø 7/8" esp. 9mm</t>
  </si>
  <si>
    <t xml:space="preserve"> 17.1.7</t>
  </si>
  <si>
    <t xml:space="preserve"> 11412 </t>
  </si>
  <si>
    <t>Cabo de cobre PP Cordplast 4 x 2,5 mm2, 450/750v - fornecimento e instalação</t>
  </si>
  <si>
    <t xml:space="preserve"> 17.1.9</t>
  </si>
  <si>
    <t>61.20.450</t>
  </si>
  <si>
    <t>Duto em chapa de aço galvanizado</t>
  </si>
  <si>
    <t xml:space="preserve"> 17.1.10</t>
  </si>
  <si>
    <t>61.10.310</t>
  </si>
  <si>
    <t>Duto flexível aluminizado, seção circular de 15cm (6´)</t>
  </si>
  <si>
    <t xml:space="preserve"> 17.1.11</t>
  </si>
  <si>
    <t>61.10.300</t>
  </si>
  <si>
    <t>Duto flexível aluminizado, seção circular de 10cm (4´)</t>
  </si>
  <si>
    <t xml:space="preserve"> 17.1.12</t>
  </si>
  <si>
    <t>Barra roscada bicromatizada ø 3/8" x 3000mm</t>
  </si>
  <si>
    <t xml:space="preserve"> 17.1.13</t>
  </si>
  <si>
    <t xml:space="preserve"> 721 </t>
  </si>
  <si>
    <t>Fornecimento e instalação de porca sextavada 3/8" (ref vl 1.55 valemam ou similar)</t>
  </si>
  <si>
    <t xml:space="preserve"> 17.1.14</t>
  </si>
  <si>
    <t xml:space="preserve"> 90460 </t>
  </si>
  <si>
    <t>SUPORTE PARA 2 TUBOS HORIZONTAIS, ESPAÇADO A CADA 56 CM, EM PERFILADO COM COMPRIMENTO DE 25 CM FIXADO EM LAJE, POR METRO DE TUBULAÇÃO FIXADA. AF_09/2023</t>
  </si>
  <si>
    <t>TOMADA ALTA DE EMBUTIR (1 MÓDULO), 2P+T 20 A, INCLUINDO SUPORTE E PLACA - FORNECIMENTO E INSTALAÇÃO. AF_03/2023</t>
  </si>
  <si>
    <t xml:space="preserve"> 17.2 </t>
  </si>
  <si>
    <t xml:space="preserve"> 17.2.1 </t>
  </si>
  <si>
    <t xml:space="preserve"> 61.14.051 </t>
  </si>
  <si>
    <t>Caixa ventiladora com ventilador centrífugo, vazão 10.000 m³/h, pressão 30 mmCA - 220/380 V / 60Hz</t>
  </si>
  <si>
    <t xml:space="preserve"> 17.2.2 </t>
  </si>
  <si>
    <t xml:space="preserve"> 61.14.005 </t>
  </si>
  <si>
    <t>Caixa ventiladora com ventilador centrífugo, vazão 4.600 m³/h, pressão 30 mmCA - 220 / 380 V / 60HZ</t>
  </si>
  <si>
    <t xml:space="preserve"> 17.2.3 </t>
  </si>
  <si>
    <t>61.14.070</t>
  </si>
  <si>
    <t>Caixa ventiladora com ventilador centrífugo, vazão 1.710 m³/h, pressão 35 mmCA - 220/380 V / 60Hz</t>
  </si>
  <si>
    <t xml:space="preserve"> 43.05.030 </t>
  </si>
  <si>
    <t>Exaustor elétrico em plástico, vazão de 150 a 190m³/h</t>
  </si>
  <si>
    <t>DADOS E VOZ</t>
  </si>
  <si>
    <t xml:space="preserve"> 18.1 </t>
  </si>
  <si>
    <t xml:space="preserve"> 18.2 </t>
  </si>
  <si>
    <t xml:space="preserve"> Porca sextavada 1/4", bicromatizada</t>
  </si>
  <si>
    <t xml:space="preserve"> 18.3 </t>
  </si>
  <si>
    <t>Porca sextavada 3/8", bicromatizada</t>
  </si>
  <si>
    <t xml:space="preserve"> 18.4</t>
  </si>
  <si>
    <t xml:space="preserve"> Chumbador parabolt inox 3/8" x 5", fornecimento</t>
  </si>
  <si>
    <t xml:space="preserve"> 18.5</t>
  </si>
  <si>
    <t xml:space="preserve"> E.03.000.049534 </t>
  </si>
  <si>
    <t>Parafuso cabeça abaulada M16 x 45 mm</t>
  </si>
  <si>
    <t xml:space="preserve"> 18.6</t>
  </si>
  <si>
    <t xml:space="preserve"> 42.05.390 </t>
  </si>
  <si>
    <t>Presilha em latão para cabos de 16 até 50 mm²</t>
  </si>
  <si>
    <t xml:space="preserve"> 18.7</t>
  </si>
  <si>
    <t xml:space="preserve"> 18.8</t>
  </si>
  <si>
    <t>40.02.080</t>
  </si>
  <si>
    <t xml:space="preserve"> 18.9</t>
  </si>
  <si>
    <t>40.02.060</t>
  </si>
  <si>
    <t xml:space="preserve"> 18.10</t>
  </si>
  <si>
    <t xml:space="preserve"> 18.11</t>
  </si>
  <si>
    <t xml:space="preserve"> 98307 </t>
  </si>
  <si>
    <t>TOMADA DE REDE RJ45 - FORNECIMENTO E INSTALAÇÃO. AF_11/2019</t>
  </si>
  <si>
    <t xml:space="preserve"> 18.12</t>
  </si>
  <si>
    <t xml:space="preserve"> Fornecimento e instalação de saída horizontal para eletroduto </t>
  </si>
  <si>
    <t xml:space="preserve"> 18.13</t>
  </si>
  <si>
    <t>Fornecimento e instalação de saída horizontal para eletroduto 1 1/2"</t>
  </si>
  <si>
    <t xml:space="preserve"> 18.14</t>
  </si>
  <si>
    <t xml:space="preserve"> 7877 </t>
  </si>
  <si>
    <t>Curva horizontal 100 x 50 mm para eletrocalha metálica, com ângulo 90° (ref.:mopa ou similar)</t>
  </si>
  <si>
    <t xml:space="preserve"> 18.15</t>
  </si>
  <si>
    <t>38.21.920</t>
  </si>
  <si>
    <t>Eletrocalha perfurada galvanizada a fogo, 100 x 50 mm, com acessórios</t>
  </si>
  <si>
    <t xml:space="preserve"> 18.16</t>
  </si>
  <si>
    <t xml:space="preserve"> 8685 </t>
  </si>
  <si>
    <t>Suporte vertical  100 x 75 mm  para fixação de eletrocalha metálica ( ref.: Mopa ou similar)</t>
  </si>
  <si>
    <t xml:space="preserve"> 18.17</t>
  </si>
  <si>
    <t xml:space="preserve"> 8113 </t>
  </si>
  <si>
    <t>Tê horizontal 100 x 50 mm com base lisa perfurada para eletrocalha metálica (ref. Mopa ou similar)</t>
  </si>
  <si>
    <t xml:space="preserve"> 18.18</t>
  </si>
  <si>
    <t>Emenda interna 500 x 100 mm com base lisa perfurada para eletrocalha metálica (ref. Mopa ou similar)</t>
  </si>
  <si>
    <t xml:space="preserve"> 18.19</t>
  </si>
  <si>
    <t xml:space="preserve"> 8318 </t>
  </si>
  <si>
    <t>Terminal 100 x 50 mm para eletrocalha metalica (ref. Mopa ou similar)</t>
  </si>
  <si>
    <t xml:space="preserve"> 18.20</t>
  </si>
  <si>
    <t xml:space="preserve"> 18.21</t>
  </si>
  <si>
    <t xml:space="preserve"> 18.22</t>
  </si>
  <si>
    <t xml:space="preserve"> 18.23</t>
  </si>
  <si>
    <t xml:space="preserve"> 18.24</t>
  </si>
  <si>
    <t xml:space="preserve"> 69.20.340 </t>
  </si>
  <si>
    <t>TOMADA PARA TV, TIPO PINO JACK, COM PLACA</t>
  </si>
  <si>
    <t>GASES MEDICINAIS</t>
  </si>
  <si>
    <t xml:space="preserve"> 19.1 </t>
  </si>
  <si>
    <t xml:space="preserve"> 103835 </t>
  </si>
  <si>
    <t>TUBO EM COBRE RÍGIDO, DN 15 MM, CLASSE A, SEM ISOLAMENTO, INSTALADO EM RAMAL E SUB-RAMAL DE GÁS MEDICINAL - FORNECIMENTO E INSTALAÇÃO. AF_04/2022</t>
  </si>
  <si>
    <t xml:space="preserve"> 19.2 </t>
  </si>
  <si>
    <t xml:space="preserve"> 103865 </t>
  </si>
  <si>
    <t>TÊ EM COBRE, DN 15 MM, SEM ANEL DE SOLDA, INSTALADO EM RAMAL E SUB-RAMAL DE GÁS MEDICINAL - FORNECIMENTO E INSTALAÇÃO. AF_04/2022</t>
  </si>
  <si>
    <t xml:space="preserve"> 19.3</t>
  </si>
  <si>
    <t xml:space="preserve"> 103838 </t>
  </si>
  <si>
    <t>COTOVELO EM COBRE, DN 15 MM, 90 GRAUS, SEM ANEL DE SOLDA, INSTALADO EM RAMAL E SUB-RAMAL DE GÁS MEDICINAL - FORNECIMENTO E INSTALAÇÃO. AF_04/2022</t>
  </si>
  <si>
    <t xml:space="preserve"> 19.4</t>
  </si>
  <si>
    <t xml:space="preserve"> 103847 </t>
  </si>
  <si>
    <t>LUVA EM COBRE, DN 15 MM, SEM ANEL DE SOLDA, INSTALADO EM RAMAL E SUB-RAMAL DE GÁS MEDICINAL - FORNECIMENTO E INSTALAÇÃO. AF_04/2022</t>
  </si>
  <si>
    <t xml:space="preserve"> 19.5</t>
  </si>
  <si>
    <t xml:space="preserve"> 103851 </t>
  </si>
  <si>
    <t>CONECTOR EM BRONZE/LATÃO, DN 15 MM X 1/2", SEM ANEL DE SOLDA, BOLSA X ROSCA F, INSTALADO EM RAMAL E SUB-RAMAL DE GÁS MEDICINAL - FORNECIMENTO E INSTALAÇÃO. AF_04/2022</t>
  </si>
  <si>
    <t xml:space="preserve"> 19.6</t>
  </si>
  <si>
    <t xml:space="preserve"> 95248 </t>
  </si>
  <si>
    <t>VÁLVULA DE ESFERA BRUTA, BRONZE, ROSCÁVEL, 1/2" - FORNECIMENTO E INSTALAÇÃO. AF_08/2021</t>
  </si>
  <si>
    <t xml:space="preserve"> 19.7</t>
  </si>
  <si>
    <t xml:space="preserve"> 47.06.100 </t>
  </si>
  <si>
    <t>Válvula de segurança em ferro fundido rosqueada com pressão de ajuste 0,4 até 0,75kgf/cm², DN= 2´</t>
  </si>
  <si>
    <t xml:space="preserve"> 19.8</t>
  </si>
  <si>
    <t>17-010-076</t>
  </si>
  <si>
    <t>PAINEL DE ALARME PARA O2 OU AR OU VÁCUO OU N2O, INSTALADO</t>
  </si>
  <si>
    <t xml:space="preserve"> 19.9</t>
  </si>
  <si>
    <t xml:space="preserve"> 11218 </t>
  </si>
  <si>
    <t>Régua p/gás medicinal,em alumínio,dimensões: 850x220x70mm,com: 01 ponto p/ oxigênio, 01 ponto p/ ar comprimido, 01 ponto p/ vácuo, 01 ponto p/ óxido nitroso, 08 tomadas elétricas, mod.Square Line,VTC Vitatec ou similar</t>
  </si>
  <si>
    <t xml:space="preserve"> 19.10</t>
  </si>
  <si>
    <t>17-010-074</t>
  </si>
  <si>
    <t>POSTO DE CONSUMO DE O2 OU AR VÁCUO OU N2O</t>
  </si>
  <si>
    <t xml:space="preserve"> 19.11</t>
  </si>
  <si>
    <t>Central manifold para cilindros 2 x 2 para oxigênio, ar comprimido e óxido nitroso com serpentina e sem válvula de alta pressão</t>
  </si>
  <si>
    <t xml:space="preserve"> 19.12</t>
  </si>
  <si>
    <t xml:space="preserve"> 91179 </t>
  </si>
  <si>
    <t>FIXAÇÃO DE TUBOS HORIZONTAIS DE PVC ÁGUA/PVC ESGOTO/PVC PLUVIAL/CPVC/PPR/COBRE OU AÇO, DIÂMETROS MENORES OU IGUAIS A 40 MM, COM ABRAÇADEIRA METÁLICA RÍGIDA TIPO  D  COM PARAFUSO DE FIXAÇÃO 1 1/4", FIXADA DIRETAMENTE NA LAJE OU PAREDE. AF_09/2023</t>
  </si>
  <si>
    <t xml:space="preserve"> 20.1 </t>
  </si>
  <si>
    <t>PAVIMENTAÇÃO E ACESSIBILIDADE</t>
  </si>
  <si>
    <t xml:space="preserve"> 20.1.1 </t>
  </si>
  <si>
    <t xml:space="preserve"> 104658 </t>
  </si>
  <si>
    <t>PISO PODOTÁTIL DE ALERTA OU DIRECIONAL, DE CONCRETO, ASSENTADO SOBRE ARGAMASSA. AF_03/2024</t>
  </si>
  <si>
    <t xml:space="preserve"> 20.2 </t>
  </si>
  <si>
    <t>PAISAGISMO</t>
  </si>
  <si>
    <t xml:space="preserve"> 20.2.1 </t>
  </si>
  <si>
    <t xml:space="preserve"> 103946 </t>
  </si>
  <si>
    <t>PLANTIO DE GRAMA ESMERALDA OU SÃO CARLOS OU CURITIBANA, EM PLACAS. AF_05/2022</t>
  </si>
  <si>
    <t xml:space="preserve"> 20.3 </t>
  </si>
  <si>
    <t>SINALIZAÇÃO</t>
  </si>
  <si>
    <t>SERVIÇOS COMPLEMENTARES</t>
  </si>
  <si>
    <t>Limpeza complementar e especial de piso com produtos químicos</t>
  </si>
  <si>
    <t xml:space="preserve"> 55.01.020 </t>
  </si>
  <si>
    <t>Limpeza final da obra</t>
  </si>
  <si>
    <t>Total Geral com BDI</t>
  </si>
  <si>
    <t>Unidade Básica de Saúde Porte 5 - Área Construída: 1.125,89m²</t>
  </si>
  <si>
    <t xml:space="preserve"> 18.25</t>
  </si>
  <si>
    <t xml:space="preserve"> 3.1.3</t>
  </si>
  <si>
    <t xml:space="preserve"> 3.1.4</t>
  </si>
  <si>
    <t xml:space="preserve"> 3.1.5</t>
  </si>
  <si>
    <t xml:space="preserve"> 3.1.6</t>
  </si>
  <si>
    <t xml:space="preserve"> 3.2.3</t>
  </si>
  <si>
    <t xml:space="preserve"> 3.2.4</t>
  </si>
  <si>
    <t xml:space="preserve"> 3.2.5</t>
  </si>
  <si>
    <t xml:space="preserve"> 3.2.6</t>
  </si>
  <si>
    <t xml:space="preserve"> 3.2.7</t>
  </si>
  <si>
    <t xml:space="preserve"> 3.2.8</t>
  </si>
  <si>
    <t xml:space="preserve"> 3.3.3</t>
  </si>
  <si>
    <t xml:space="preserve"> 3.3.4</t>
  </si>
  <si>
    <t xml:space="preserve"> 3.3.5</t>
  </si>
  <si>
    <t xml:space="preserve"> 7.2.1.4</t>
  </si>
  <si>
    <t xml:space="preserve"> 7.2.1.5</t>
  </si>
  <si>
    <t xml:space="preserve"> 7.2.1.6</t>
  </si>
  <si>
    <t xml:space="preserve"> 7.2.1.7</t>
  </si>
  <si>
    <t xml:space="preserve"> 7.2.1.8</t>
  </si>
  <si>
    <t xml:space="preserve"> 14.3.3</t>
  </si>
  <si>
    <t xml:space="preserve"> 15.1.32</t>
  </si>
  <si>
    <t xml:space="preserve"> 15.4.20</t>
  </si>
  <si>
    <t xml:space="preserve"> 16.1.3</t>
  </si>
  <si>
    <t xml:space="preserve"> 17.1.8</t>
  </si>
  <si>
    <t>CABO ELETRÔNICO CATEGORIA 5E, INSTALADO EM EDIFICAÇÃO INSTITUCIONAL - FORNECIMENTO E INSTALAÇÃO. AF_11/2019</t>
  </si>
  <si>
    <t>PMC01</t>
  </si>
  <si>
    <t>ASSENTAMENTO DE GUIA (MEIO-FIO) EM TRECHO RETO, CONFECCIONADA EM CONCRETO PRÉ-FABRICADO,
DIMENSÕES 100X15X13X30 CM (COMPRIMENTO X BASE INFERIOR X BASE SUPERIOR X ALTURA). AF_01/2024</t>
  </si>
  <si>
    <t>EXECUÇÃO DE PASSEIO (CALÇADA) OU PISO DE CONCRETO COM CONCRETO MOLDADO IN LOCO, USINADO,
ACABAMENTO CONVENCIONAL, ESPESSURA 8 CM, ARMADO. AF_08/2022</t>
  </si>
  <si>
    <t>MURO</t>
  </si>
  <si>
    <t>14.11.221</t>
  </si>
  <si>
    <t>Alvenaria de bloco de concreto estrutural 14 cm - classe B</t>
  </si>
  <si>
    <t>CHAPISCO APLICADO EM ALVENARIA (SEM PRESENÇA DE VÃOS) E ESTRUTURAS DE CONCRETO DE FACHADA, COM
COLHER DE PEDREIRO. ARGAMASSA TRAÇO 1:3 COM PREPARO EM BETONEIRA 400L. AF_10/2022</t>
  </si>
  <si>
    <t>EMBOÇO OU MASSA ÚNICA EM ARGAMASSA TRAÇO 1:2:8, PREPARO MECÂNICO COM BETONEIRA 400 L, APLICADA MANUALMENTE EM PANOS CEGOS DE FACHADA (SEM PRESENÇA DE VÃOS), ESPESSURA DE 25 MM.AF_08/2022</t>
  </si>
  <si>
    <t>PINTURA LÁTEX ACRÍLICA PREMIUM, APLICAÇÃO MANUAL EM PAREDES, DUAS DEMÃOS. AF_04/2023</t>
  </si>
  <si>
    <t>ESTACA BROCA DE CONCRETO, DIÂMETRO DE 20CM, ESCAVAÇÃO MANUAL COM TRADO CONCHA, COM ARMADURA DE ARRANQUE. AF_05/2020</t>
  </si>
  <si>
    <t>FABRICAÇÃO, MONTAGEM E DESMONTAGEM DE FÔRMA PARA VIGA BALDRAME, EM MADEIRA SERRADA, E=25 MM,
4 UTILIZAÇÕES. AF_01/2024</t>
  </si>
  <si>
    <t>ARMAÇÃO DE SAPATA ISOLADA, VIGA BALDRAME E SAPATA CORRIDA UTILIZANDO AÇO CA-50 DE 8 MM -MONTAGEM. AF_01/2024</t>
  </si>
  <si>
    <t>CONCRETAGEM DE BLOCO DE COROAMENTO OU VIGA BALDRAME, FCK 30 MPA, COM USO DE JERICA - LANÇAMENTO, ADENSAMENTO E ACABAMENTO. AF_01/2024</t>
  </si>
  <si>
    <t>CONSTRUÇÃO DE BASE E SUB-BASE PARA PAVIMENTAÇÃO DE RACHÃO, COM ESPESSURA DE 30 CM - EXCLUSIVE
CARGA E TRANSPORTE. AF_09/2024</t>
  </si>
  <si>
    <t>54.01.220</t>
  </si>
  <si>
    <t>Base de bica corrida</t>
  </si>
  <si>
    <t>EXECUÇÃO DE PAVIMENTO EM PISO INTERTRAVADO, COM BLOCO 16 FACES DE 22 X 11 CM, ESPESSURA 8 CM.
AF_10/2022</t>
  </si>
  <si>
    <t>34.05.260</t>
  </si>
  <si>
    <t>Gradil em aço galvanizado eletrofundido, malha 65 x 132 mm e pintura eletrostática</t>
  </si>
  <si>
    <t>34.05.290</t>
  </si>
  <si>
    <t>Portão de abrir em grade de aço galvanizado eletrofundida, malha 65 x 132 mm, e pintura eletrostática</t>
  </si>
  <si>
    <t>20.1.2</t>
  </si>
  <si>
    <t>20.3.1</t>
  </si>
  <si>
    <t>20.3.2</t>
  </si>
  <si>
    <t>20.3.3</t>
  </si>
  <si>
    <t>20.3.4</t>
  </si>
  <si>
    <t>20.3.5</t>
  </si>
  <si>
    <t>20.3.6</t>
  </si>
  <si>
    <t>20.3.7</t>
  </si>
  <si>
    <t>20.3.8</t>
  </si>
  <si>
    <t>20.3.9</t>
  </si>
  <si>
    <t>20.3.10</t>
  </si>
  <si>
    <t xml:space="preserve"> 20.4</t>
  </si>
  <si>
    <t xml:space="preserve"> 20.4.1 </t>
  </si>
  <si>
    <t>55.01.070</t>
  </si>
  <si>
    <t>LETRA ACO INOX (AISI 304), CHAPA NUM. 22, RECORTADO, H= 20 CM (SEM RELEVO)</t>
  </si>
  <si>
    <t>SINAPI (02/2025) - CPOS/CDHU (196) - ORSE (01/2025) - DER-ES(02/2025) - SEINFRA (028) - SIURB (18/10/2024)</t>
  </si>
  <si>
    <t>ALVENARIA DE VEDAÇÃO DE BLOCOS VAZADOS DE CONCRETO DE 9X19X39 CM (ESPESSURA 9 CM) E ARGAMASSA DE ASSENTAMENTO COM PREPARO EM BETONEIRA. AF_12/2021</t>
  </si>
  <si>
    <t>ALVENARIA DE VEDAÇÃO DE BLOCOS VAZADOS DE CONCRETO DE 14X19X39 CM (ESPESSURA 14 CM) E
ARGAMASSA DE ASSENTAMENTO COM PREPARO EM BETONEIRA. AF_12/2021</t>
  </si>
  <si>
    <t>ALVENARIA DE VEDAÇÃO COM ELEMENTO VAZADO DE CONCRETO (COBOGÓ) DE 7X50X50CM E ARGAMASSA DE ASSENTAMENTO COM PREPARO EM BETONEIRA. AF_05/2020</t>
  </si>
  <si>
    <t>CABO DE COBRE, RIGIDO, CLASSE 2, ISOLACAO EM PVC/A, ANTICHAMA BWF-B, 1
CONDUTOR, 450/750 V, SECAO NOMINAL 70 MM2</t>
  </si>
  <si>
    <t>LUMINÁRIA DE EMERGÊNCIA, COM 30 LÂMPADAS LED DE 2 W, SEM REATOR - FORNECIMENTO E INSTALAÇÃO.
AF_09/2024</t>
  </si>
  <si>
    <t>30.01.030</t>
  </si>
  <si>
    <t>Barra de apoio reta, para pessoas com mobilidade reduzida, em tubo de aço inoxidável de 1 1/2´ x 800 mm</t>
  </si>
  <si>
    <t>URBANIZAÇÃO E SERVIÇOS FINAIS</t>
  </si>
  <si>
    <t>FORRO EM DRYWALL, PARA AMBIENTES COMERCIAIS, INCLUSIVE ESTRUTURA BIRECIONAL DE FIXAÇÃO.
AF_08/2023_PS</t>
  </si>
  <si>
    <t xml:space="preserve"> 16.1.91</t>
  </si>
  <si>
    <t>09-001-062</t>
  </si>
  <si>
    <t>ENTRADA AÉREA DE ENERGIA E TELEFONE - 71 À 75KVA</t>
  </si>
  <si>
    <t>TRANSFORMADOR DE DISTRIBUIÇÃO, 225 KVA, TRIFÁSICO, 60 HZ, CLASSE 15 KV, IMERSO EM ÓLEO MINERAL,
INSTALAÇÃO EM POSTE (NÃO INCLUSO SUPORTE) - FORNECIMENTO E INSTALAÇÃO. AF_12/2020</t>
  </si>
  <si>
    <t>SUPORTE PARA TRANSFORMADOR EM POSTE DE CONCRETO CIRCULAR - FORNECIMENTO E INSTALAÇÃO.
AF_12/2020</t>
  </si>
  <si>
    <t>AR CONDICIONADO SPLIT INVERTER, HI-WALL (PAREDE), 9000 BTU/H, CICLO FRIO - FORNECIMENTO E
INSTALAÇÃO. AF_11/2021_PE</t>
  </si>
  <si>
    <t>AR CONDICIONADO SPLIT INVERTER, HI-WALL (PAREDE), 12000 BTU/H, CICLO FRIO - FORNECIMENTO E
INSTALAÇÃO. AF_11/2021_PE</t>
  </si>
  <si>
    <t>AR CONDICIONADO SPLIT INVERTER, HI-WALL (PAREDE), 18000 BTU/H, CICLO FRIO - FORNECIMENTO E
INSTALAÇÃO. AF_11/2021_PE</t>
  </si>
  <si>
    <t>AR CONDICIONADO SPLIT ON/OFF, CASSETE (TETO), FRIO 4 VIAS 24000 BTU/H - FORNECIMENTO E INSTALAÇÃO.
AF_11/2021_PE</t>
  </si>
  <si>
    <t>AR CONDICIONADO SPLIT ON/OFF, CASSETE (TETO), FRIO 4 VIAS 48000 BTU/H - FORNECIMENTO E INSTALAÇÃO.
AF_11/2021_PE</t>
  </si>
  <si>
    <t>AR CONDICIONADO SPLIT INVERTER, PISO TETO, 36000 BTU/H, CICLO FRIO - FORNECIMENTO E INSTALAÇÃO.
AF_11/2021_PSE</t>
  </si>
  <si>
    <t>AR CONDICIONADO SPLIT INVERTER, PISO TETO, APRESENTANDO ENTRE 54000 E 58000 BTU/H, CICLO FRIO -
FORNECIMENTO E INSTALAÇÃO. AF_11/2021_PE</t>
  </si>
  <si>
    <t xml:space="preserve"> 16.1.92</t>
  </si>
  <si>
    <t xml:space="preserve"> 16.1.93</t>
  </si>
  <si>
    <t>45.02.040</t>
  </si>
  <si>
    <t>Entrada completa de gás GLP com 2 cilindros de 45 kg</t>
  </si>
  <si>
    <t>17-060-045</t>
  </si>
  <si>
    <t>RETIRADA DE GUIAS DE CONCRETO</t>
  </si>
  <si>
    <t>20.1.3</t>
  </si>
  <si>
    <t>EXECUÇÃO DE SARJETÃO DE CONCRETO USINADO, MOLDADA IN LOCO EM TRECHO RETO, 100 CM BASE X 20 CM
ALTURA. AF_01/2024</t>
  </si>
  <si>
    <t>21.1</t>
  </si>
  <si>
    <t>21.2</t>
  </si>
  <si>
    <t>21.3</t>
  </si>
  <si>
    <t>21.4</t>
  </si>
  <si>
    <t>1.2</t>
  </si>
  <si>
    <t xml:space="preserve"> 1.4</t>
  </si>
  <si>
    <t>1.4.1</t>
  </si>
  <si>
    <t>1.4.2</t>
  </si>
  <si>
    <t>1.4.3</t>
  </si>
  <si>
    <t xml:space="preserve"> 5.1.3</t>
  </si>
  <si>
    <t xml:space="preserve"> 7.2.1.3</t>
  </si>
  <si>
    <t xml:space="preserve"> 7.2.2.3</t>
  </si>
  <si>
    <t xml:space="preserve"> 7.2.2.4</t>
  </si>
  <si>
    <t xml:space="preserve"> 8.1.3</t>
  </si>
  <si>
    <t xml:space="preserve"> 12.1.3</t>
  </si>
  <si>
    <t xml:space="preserve"> 12.1.4</t>
  </si>
  <si>
    <t xml:space="preserve"> 12.1.5</t>
  </si>
  <si>
    <t xml:space="preserve"> 17.2.4</t>
  </si>
  <si>
    <t xml:space="preserve"> 17.2.5</t>
  </si>
  <si>
    <t xml:space="preserve"> 17.2.6</t>
  </si>
  <si>
    <t xml:space="preserve"> 17.2.7</t>
  </si>
  <si>
    <t xml:space="preserve"> 17.2.8</t>
  </si>
  <si>
    <t xml:space="preserve"> 17.2.9</t>
  </si>
  <si>
    <t xml:space="preserve"> 17.2.10</t>
  </si>
  <si>
    <t xml:space="preserve"> 17.2.11</t>
  </si>
  <si>
    <t xml:space="preserve"> 20.1.4</t>
  </si>
  <si>
    <t xml:space="preserve"> 20.1.5</t>
  </si>
  <si>
    <t xml:space="preserve"> 20.1.6</t>
  </si>
  <si>
    <t xml:space="preserve"> 20.1.7</t>
  </si>
  <si>
    <t xml:space="preserve"> 20.1.8</t>
  </si>
  <si>
    <t>43.10.110</t>
  </si>
  <si>
    <t>Conjunto motor-bomba (centrífuga) 5 cv, monoestágio, Hmam= 14 a 26 mca, Q= 56 a 30 m³/h</t>
  </si>
  <si>
    <t>Eng. Gilson Mendes de Souza</t>
  </si>
  <si>
    <t>Responsável Técnico - CREA/SP 0600735161</t>
  </si>
  <si>
    <t>Secretário Municipal de Obras Públicas</t>
  </si>
  <si>
    <t>Endereço: Rua José Benedito dos Santos (Zeca Padeiro), nº15 – Bairro Porto Novo – Caraguatatuba/SP</t>
  </si>
</sst>
</file>

<file path=xl/styles.xml><?xml version="1.0" encoding="utf-8"?>
<styleSheet xmlns="http://schemas.openxmlformats.org/spreadsheetml/2006/main">
  <numFmts count="5">
    <numFmt numFmtId="43" formatCode="_-* #,##0.00_-;\-* #,##0.00_-;_-* &quot;-&quot;??_-;_-@_-"/>
    <numFmt numFmtId="164" formatCode="&quot;R$&quot;\ #,##0.00"/>
    <numFmt numFmtId="165" formatCode="_-* #,##0.00_-;\-* #,##0.00_-;_-* &quot;-&quot;??_-;_-@"/>
    <numFmt numFmtId="166" formatCode="#,##0.00\ %"/>
    <numFmt numFmtId="167" formatCode="_-&quot;R$&quot;\ * #,##0.00_-;\-&quot;R$&quot;\ * #,##0.00_-;_-&quot;R$&quot;\ * &quot;-&quot;??_-;_-@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rgb="FF000000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sz val="11"/>
      <color rgb="FF000000"/>
      <name val="Arial"/>
      <family val="1"/>
    </font>
    <font>
      <sz val="11"/>
      <color rgb="FF000000"/>
      <name val="Arial"/>
      <family val="1"/>
    </font>
    <font>
      <sz val="11"/>
      <name val="Arial"/>
      <family val="1"/>
    </font>
    <font>
      <sz val="10"/>
      <color theme="1"/>
      <name val="Arial"/>
      <family val="2"/>
    </font>
    <font>
      <b/>
      <sz val="11"/>
      <name val="Arial"/>
      <family val="1"/>
    </font>
    <font>
      <sz val="11"/>
      <color rgb="FF000000"/>
      <name val="Arial"/>
      <family val="2"/>
    </font>
    <font>
      <sz val="10"/>
      <color rgb="FF000000"/>
      <name val="Arial"/>
      <family val="1"/>
    </font>
    <font>
      <b/>
      <sz val="12"/>
      <name val="Arial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theme="4"/>
        <bgColor indexed="64"/>
      </patternFill>
    </fill>
    <fill>
      <patternFill patternType="solid">
        <fgColor rgb="FFD8ECF6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CCCCCC"/>
      </right>
      <top style="medium">
        <color indexed="64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medium">
        <color indexed="64"/>
      </top>
      <bottom style="thin">
        <color rgb="FFCCCCCC"/>
      </bottom>
      <diagonal/>
    </border>
    <border>
      <left style="thin">
        <color rgb="FFCCCCCC"/>
      </left>
      <right style="medium">
        <color indexed="64"/>
      </right>
      <top style="medium">
        <color indexed="64"/>
      </top>
      <bottom style="thin">
        <color rgb="FFCCCCCC"/>
      </bottom>
      <diagonal/>
    </border>
    <border>
      <left style="medium">
        <color indexed="64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medium">
        <color indexed="64"/>
      </right>
      <top style="thin">
        <color rgb="FFCCCCCC"/>
      </top>
      <bottom style="thin">
        <color rgb="FFCCCCCC"/>
      </bottom>
      <diagonal/>
    </border>
    <border>
      <left style="medium">
        <color indexed="64"/>
      </left>
      <right style="thin">
        <color rgb="FFCCCCCC"/>
      </right>
      <top style="thin">
        <color rgb="FFCCCCCC"/>
      </top>
      <bottom/>
      <diagonal/>
    </border>
    <border>
      <left style="medium">
        <color indexed="64"/>
      </left>
      <right style="thin">
        <color rgb="FFCCCCCC"/>
      </right>
      <top style="thin">
        <color rgb="FFCCCCCC"/>
      </top>
      <bottom style="medium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medium">
        <color indexed="64"/>
      </bottom>
      <diagonal/>
    </border>
    <border>
      <left style="thin">
        <color rgb="FFCCCCCC"/>
      </left>
      <right style="medium">
        <color indexed="64"/>
      </right>
      <top style="thin">
        <color rgb="FFCCCCCC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2">
    <xf numFmtId="0" fontId="0" fillId="0" borderId="0" xfId="0"/>
    <xf numFmtId="0" fontId="2" fillId="2" borderId="0" xfId="0" applyFont="1" applyFill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43" fontId="2" fillId="0" borderId="0" xfId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165" fontId="2" fillId="0" borderId="0" xfId="0" applyNumberFormat="1" applyFont="1" applyAlignment="1">
      <alignment horizontal="center" vertical="center"/>
    </xf>
    <xf numFmtId="49" fontId="6" fillId="0" borderId="1" xfId="0" applyNumberFormat="1" applyFont="1" applyBorder="1" applyAlignment="1">
      <alignment horizontal="left" vertical="center"/>
    </xf>
    <xf numFmtId="0" fontId="6" fillId="0" borderId="2" xfId="0" applyFont="1" applyBorder="1" applyAlignment="1">
      <alignment vertical="center"/>
    </xf>
    <xf numFmtId="4" fontId="4" fillId="0" borderId="2" xfId="0" applyNumberFormat="1" applyFont="1" applyBorder="1" applyAlignment="1">
      <alignment vertical="center"/>
    </xf>
    <xf numFmtId="43" fontId="6" fillId="0" borderId="2" xfId="1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6" fillId="0" borderId="3" xfId="0" applyFont="1" applyBorder="1" applyAlignment="1">
      <alignment horizontal="left" vertical="center"/>
    </xf>
    <xf numFmtId="49" fontId="4" fillId="0" borderId="4" xfId="0" applyNumberFormat="1" applyFont="1" applyBorder="1" applyAlignment="1">
      <alignment horizontal="left" vertical="center"/>
    </xf>
    <xf numFmtId="0" fontId="6" fillId="0" borderId="0" xfId="0" applyFont="1" applyAlignment="1">
      <alignment vertical="center"/>
    </xf>
    <xf numFmtId="4" fontId="4" fillId="0" borderId="0" xfId="0" applyNumberFormat="1" applyFont="1" applyAlignment="1">
      <alignment vertical="center"/>
    </xf>
    <xf numFmtId="43" fontId="4" fillId="0" borderId="0" xfId="1" applyFont="1" applyAlignment="1">
      <alignment vertical="center"/>
    </xf>
    <xf numFmtId="10" fontId="4" fillId="0" borderId="0" xfId="0" applyNumberFormat="1" applyFont="1" applyAlignment="1">
      <alignment horizontal="left" vertical="center"/>
    </xf>
    <xf numFmtId="49" fontId="4" fillId="0" borderId="5" xfId="0" applyNumberFormat="1" applyFont="1" applyBorder="1" applyAlignment="1">
      <alignment horizontal="left" vertical="center"/>
    </xf>
    <xf numFmtId="43" fontId="6" fillId="0" borderId="0" xfId="1" applyFont="1" applyAlignment="1">
      <alignment vertical="center"/>
    </xf>
    <xf numFmtId="0" fontId="4" fillId="0" borderId="5" xfId="0" applyFont="1" applyBorder="1" applyAlignment="1">
      <alignment vertical="center"/>
    </xf>
    <xf numFmtId="0" fontId="6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49" fontId="4" fillId="0" borderId="4" xfId="0" applyNumberFormat="1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6" fillId="0" borderId="5" xfId="0" applyNumberFormat="1" applyFont="1" applyBorder="1" applyAlignment="1">
      <alignment vertical="center"/>
    </xf>
    <xf numFmtId="49" fontId="4" fillId="0" borderId="6" xfId="0" applyNumberFormat="1" applyFont="1" applyBorder="1" applyAlignment="1">
      <alignment horizontal="left" vertical="center"/>
    </xf>
    <xf numFmtId="0" fontId="6" fillId="0" borderId="7" xfId="0" applyFont="1" applyBorder="1" applyAlignment="1">
      <alignment vertical="center"/>
    </xf>
    <xf numFmtId="4" fontId="4" fillId="0" borderId="7" xfId="0" applyNumberFormat="1" applyFont="1" applyBorder="1" applyAlignment="1">
      <alignment vertical="center"/>
    </xf>
    <xf numFmtId="43" fontId="6" fillId="0" borderId="7" xfId="1" applyFont="1" applyBorder="1" applyAlignment="1">
      <alignment vertical="center"/>
    </xf>
    <xf numFmtId="0" fontId="4" fillId="0" borderId="7" xfId="0" applyFont="1" applyBorder="1" applyAlignment="1">
      <alignment vertical="center"/>
    </xf>
    <xf numFmtId="49" fontId="4" fillId="0" borderId="8" xfId="0" applyNumberFormat="1" applyFont="1" applyBorder="1" applyAlignment="1">
      <alignment vertical="center"/>
    </xf>
    <xf numFmtId="165" fontId="2" fillId="0" borderId="0" xfId="0" applyNumberFormat="1" applyFont="1" applyAlignment="1">
      <alignment horizontal="center" vertical="center" wrapText="1"/>
    </xf>
    <xf numFmtId="10" fontId="2" fillId="0" borderId="0" xfId="0" applyNumberFormat="1" applyFont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4" fontId="2" fillId="0" borderId="0" xfId="0" applyNumberFormat="1" applyFont="1" applyAlignment="1">
      <alignment vertical="center"/>
    </xf>
    <xf numFmtId="43" fontId="2" fillId="0" borderId="0" xfId="1" applyFont="1" applyAlignment="1">
      <alignment vertical="center"/>
    </xf>
    <xf numFmtId="0" fontId="2" fillId="2" borderId="0" xfId="0" applyFont="1" applyFill="1" applyBorder="1" applyAlignment="1">
      <alignment horizontal="center" vertical="center" wrapText="1"/>
    </xf>
    <xf numFmtId="0" fontId="8" fillId="4" borderId="11" xfId="0" applyFont="1" applyFill="1" applyBorder="1" applyAlignment="1">
      <alignment horizontal="left" vertical="top" wrapText="1"/>
    </xf>
    <xf numFmtId="43" fontId="8" fillId="4" borderId="11" xfId="1" applyFont="1" applyFill="1" applyBorder="1" applyAlignment="1">
      <alignment horizontal="right" vertical="top" wrapText="1"/>
    </xf>
    <xf numFmtId="0" fontId="8" fillId="4" borderId="11" xfId="0" applyFont="1" applyFill="1" applyBorder="1" applyAlignment="1">
      <alignment horizontal="right" vertical="top" wrapText="1"/>
    </xf>
    <xf numFmtId="4" fontId="8" fillId="4" borderId="11" xfId="0" applyNumberFormat="1" applyFont="1" applyFill="1" applyBorder="1" applyAlignment="1">
      <alignment horizontal="right" vertical="top" wrapText="1"/>
    </xf>
    <xf numFmtId="10" fontId="2" fillId="0" borderId="0" xfId="0" applyNumberFormat="1" applyFont="1" applyAlignment="1">
      <alignment vertical="center"/>
    </xf>
    <xf numFmtId="0" fontId="8" fillId="5" borderId="11" xfId="0" applyFont="1" applyFill="1" applyBorder="1" applyAlignment="1">
      <alignment horizontal="left" vertical="top" wrapText="1"/>
    </xf>
    <xf numFmtId="43" fontId="8" fillId="5" borderId="11" xfId="1" applyFont="1" applyFill="1" applyBorder="1" applyAlignment="1">
      <alignment horizontal="right" vertical="top" wrapText="1"/>
    </xf>
    <xf numFmtId="0" fontId="8" fillId="5" borderId="11" xfId="0" applyFont="1" applyFill="1" applyBorder="1" applyAlignment="1">
      <alignment horizontal="right" vertical="top" wrapText="1"/>
    </xf>
    <xf numFmtId="4" fontId="8" fillId="5" borderId="11" xfId="0" applyNumberFormat="1" applyFont="1" applyFill="1" applyBorder="1" applyAlignment="1">
      <alignment horizontal="right" vertical="top" wrapText="1"/>
    </xf>
    <xf numFmtId="167" fontId="2" fillId="0" borderId="0" xfId="0" applyNumberFormat="1" applyFont="1" applyAlignment="1">
      <alignment vertical="center"/>
    </xf>
    <xf numFmtId="165" fontId="2" fillId="0" borderId="0" xfId="0" applyNumberFormat="1" applyFont="1" applyAlignment="1">
      <alignment vertical="center"/>
    </xf>
    <xf numFmtId="43" fontId="4" fillId="0" borderId="0" xfId="0" applyNumberFormat="1" applyFont="1" applyAlignment="1">
      <alignment vertical="center"/>
    </xf>
    <xf numFmtId="0" fontId="7" fillId="2" borderId="0" xfId="0" applyFont="1" applyFill="1" applyBorder="1" applyAlignment="1">
      <alignment horizontal="center" vertical="center"/>
    </xf>
    <xf numFmtId="4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43" fontId="7" fillId="2" borderId="0" xfId="0" applyNumberFormat="1" applyFont="1" applyFill="1" applyBorder="1" applyAlignment="1">
      <alignment horizontal="center" vertical="center"/>
    </xf>
    <xf numFmtId="43" fontId="2" fillId="2" borderId="0" xfId="0" applyNumberFormat="1" applyFont="1" applyFill="1" applyBorder="1" applyAlignment="1">
      <alignment horizontal="center" vertical="center"/>
    </xf>
    <xf numFmtId="164" fontId="2" fillId="2" borderId="0" xfId="0" applyNumberFormat="1" applyFont="1" applyFill="1" applyBorder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4" fontId="3" fillId="0" borderId="0" xfId="0" applyNumberFormat="1" applyFont="1" applyAlignment="1">
      <alignment vertical="center"/>
    </xf>
    <xf numFmtId="0" fontId="11" fillId="2" borderId="0" xfId="0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2" fillId="6" borderId="0" xfId="0" applyFont="1" applyFill="1" applyAlignment="1">
      <alignment horizontal="right" vertical="top" wrapText="1"/>
    </xf>
    <xf numFmtId="43" fontId="12" fillId="6" borderId="0" xfId="1" applyFont="1" applyFill="1" applyAlignment="1">
      <alignment horizontal="right" vertical="top" wrapText="1"/>
    </xf>
    <xf numFmtId="0" fontId="10" fillId="6" borderId="0" xfId="0" applyFont="1" applyFill="1" applyAlignment="1">
      <alignment horizontal="center" vertical="top" wrapText="1"/>
    </xf>
    <xf numFmtId="43" fontId="10" fillId="6" borderId="0" xfId="1" applyFont="1" applyFill="1" applyAlignment="1">
      <alignment horizontal="center" vertical="top" wrapText="1"/>
    </xf>
    <xf numFmtId="0" fontId="10" fillId="6" borderId="0" xfId="0" applyFont="1" applyFill="1" applyAlignment="1">
      <alignment horizontal="left" vertical="top" wrapText="1"/>
    </xf>
    <xf numFmtId="0" fontId="12" fillId="6" borderId="0" xfId="0" applyFont="1" applyFill="1" applyAlignment="1">
      <alignment horizontal="left" vertical="top" wrapText="1"/>
    </xf>
    <xf numFmtId="43" fontId="0" fillId="0" borderId="0" xfId="1" applyFont="1" applyAlignment="1">
      <alignment vertical="center"/>
    </xf>
    <xf numFmtId="0" fontId="9" fillId="7" borderId="11" xfId="0" applyFont="1" applyFill="1" applyBorder="1" applyAlignment="1">
      <alignment horizontal="left" vertical="top" wrapText="1"/>
    </xf>
    <xf numFmtId="0" fontId="9" fillId="7" borderId="11" xfId="0" applyFont="1" applyFill="1" applyBorder="1" applyAlignment="1">
      <alignment horizontal="right" vertical="top" wrapText="1"/>
    </xf>
    <xf numFmtId="0" fontId="9" fillId="7" borderId="11" xfId="0" applyFont="1" applyFill="1" applyBorder="1" applyAlignment="1">
      <alignment horizontal="center" vertical="top" wrapText="1"/>
    </xf>
    <xf numFmtId="43" fontId="9" fillId="7" borderId="11" xfId="1" applyFont="1" applyFill="1" applyBorder="1" applyAlignment="1">
      <alignment horizontal="right" vertical="top" wrapText="1"/>
    </xf>
    <xf numFmtId="4" fontId="9" fillId="7" borderId="11" xfId="0" applyNumberFormat="1" applyFont="1" applyFill="1" applyBorder="1" applyAlignment="1">
      <alignment horizontal="right" vertical="top" wrapText="1"/>
    </xf>
    <xf numFmtId="0" fontId="10" fillId="7" borderId="11" xfId="0" applyFont="1" applyFill="1" applyBorder="1" applyAlignment="1">
      <alignment horizontal="right" vertical="top" wrapText="1"/>
    </xf>
    <xf numFmtId="0" fontId="10" fillId="7" borderId="11" xfId="0" applyFont="1" applyFill="1" applyBorder="1" applyAlignment="1">
      <alignment horizontal="left" vertical="top" wrapText="1"/>
    </xf>
    <xf numFmtId="49" fontId="7" fillId="2" borderId="0" xfId="0" applyNumberFormat="1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4" fontId="2" fillId="2" borderId="0" xfId="0" applyNumberFormat="1" applyFont="1" applyFill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 wrapText="1"/>
    </xf>
    <xf numFmtId="43" fontId="7" fillId="2" borderId="0" xfId="1" applyFont="1" applyFill="1" applyBorder="1" applyAlignment="1">
      <alignment horizontal="center" vertical="center" wrapText="1"/>
    </xf>
    <xf numFmtId="164" fontId="7" fillId="2" borderId="0" xfId="0" applyNumberFormat="1" applyFont="1" applyFill="1" applyBorder="1" applyAlignment="1">
      <alignment horizontal="center" vertical="center" wrapText="1"/>
    </xf>
    <xf numFmtId="0" fontId="0" fillId="7" borderId="0" xfId="0" applyFill="1" applyAlignment="1">
      <alignment vertical="center"/>
    </xf>
    <xf numFmtId="0" fontId="13" fillId="7" borderId="11" xfId="0" applyFont="1" applyFill="1" applyBorder="1" applyAlignment="1">
      <alignment horizontal="left" vertical="top" wrapText="1"/>
    </xf>
    <xf numFmtId="0" fontId="13" fillId="7" borderId="11" xfId="0" applyFont="1" applyFill="1" applyBorder="1" applyAlignment="1">
      <alignment horizontal="center" vertical="top" wrapText="1"/>
    </xf>
    <xf numFmtId="0" fontId="13" fillId="7" borderId="11" xfId="0" applyFont="1" applyFill="1" applyBorder="1" applyAlignment="1">
      <alignment horizontal="right" vertical="top" wrapText="1"/>
    </xf>
    <xf numFmtId="43" fontId="13" fillId="7" borderId="11" xfId="1" applyFont="1" applyFill="1" applyBorder="1" applyAlignment="1">
      <alignment horizontal="right" vertical="top" wrapText="1"/>
    </xf>
    <xf numFmtId="0" fontId="9" fillId="7" borderId="13" xfId="0" applyFont="1" applyFill="1" applyBorder="1" applyAlignment="1">
      <alignment horizontal="left" vertical="top" wrapText="1"/>
    </xf>
    <xf numFmtId="43" fontId="9" fillId="7" borderId="14" xfId="1" applyFont="1" applyFill="1" applyBorder="1" applyAlignment="1">
      <alignment horizontal="right" vertical="top" wrapText="1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14" fillId="7" borderId="11" xfId="0" applyFont="1" applyFill="1" applyBorder="1" applyAlignment="1">
      <alignment horizontal="right" vertical="top" wrapText="1"/>
    </xf>
    <xf numFmtId="0" fontId="12" fillId="6" borderId="0" xfId="0" applyFont="1" applyFill="1" applyAlignment="1">
      <alignment horizontal="right" vertical="top" wrapText="1"/>
    </xf>
    <xf numFmtId="0" fontId="9" fillId="7" borderId="12" xfId="0" applyFont="1" applyFill="1" applyBorder="1" applyAlignment="1">
      <alignment horizontal="right" vertical="top" wrapText="1"/>
    </xf>
    <xf numFmtId="0" fontId="9" fillId="7" borderId="12" xfId="0" applyFont="1" applyFill="1" applyBorder="1" applyAlignment="1">
      <alignment horizontal="left" vertical="top" wrapText="1"/>
    </xf>
    <xf numFmtId="0" fontId="9" fillId="7" borderId="15" xfId="0" applyFont="1" applyFill="1" applyBorder="1" applyAlignment="1">
      <alignment horizontal="center" vertical="top" wrapText="1"/>
    </xf>
    <xf numFmtId="43" fontId="9" fillId="7" borderId="12" xfId="1" applyFont="1" applyFill="1" applyBorder="1" applyAlignment="1">
      <alignment horizontal="right" vertical="top" wrapText="1"/>
    </xf>
    <xf numFmtId="4" fontId="9" fillId="7" borderId="12" xfId="0" applyNumberFormat="1" applyFont="1" applyFill="1" applyBorder="1" applyAlignment="1">
      <alignment horizontal="right" vertical="top" wrapText="1"/>
    </xf>
    <xf numFmtId="4" fontId="0" fillId="0" borderId="0" xfId="0" applyNumberFormat="1" applyAlignment="1">
      <alignment vertical="center"/>
    </xf>
    <xf numFmtId="0" fontId="2" fillId="0" borderId="0" xfId="0" applyFont="1" applyAlignment="1">
      <alignment horizontal="right" vertical="center" wrapText="1"/>
    </xf>
    <xf numFmtId="0" fontId="6" fillId="0" borderId="2" xfId="0" applyFont="1" applyBorder="1" applyAlignment="1">
      <alignment horizontal="right" vertical="center" wrapText="1"/>
    </xf>
    <xf numFmtId="0" fontId="6" fillId="0" borderId="0" xfId="0" applyFont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7" fillId="2" borderId="0" xfId="0" applyFont="1" applyFill="1" applyBorder="1" applyAlignment="1">
      <alignment horizontal="right" vertical="center" wrapText="1"/>
    </xf>
    <xf numFmtId="0" fontId="10" fillId="6" borderId="0" xfId="0" applyFont="1" applyFill="1" applyAlignment="1">
      <alignment horizontal="right" vertical="top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8" fillId="4" borderId="19" xfId="0" applyNumberFormat="1" applyFont="1" applyFill="1" applyBorder="1" applyAlignment="1">
      <alignment horizontal="left" vertical="top" wrapText="1"/>
    </xf>
    <xf numFmtId="0" fontId="8" fillId="4" borderId="20" xfId="0" applyFont="1" applyFill="1" applyBorder="1" applyAlignment="1">
      <alignment horizontal="right" vertical="top" wrapText="1"/>
    </xf>
    <xf numFmtId="0" fontId="8" fillId="4" borderId="20" xfId="0" applyFont="1" applyFill="1" applyBorder="1" applyAlignment="1">
      <alignment horizontal="left" vertical="top" wrapText="1"/>
    </xf>
    <xf numFmtId="43" fontId="8" fillId="4" borderId="20" xfId="1" applyFont="1" applyFill="1" applyBorder="1" applyAlignment="1">
      <alignment horizontal="right" vertical="top" wrapText="1"/>
    </xf>
    <xf numFmtId="4" fontId="8" fillId="4" borderId="20" xfId="0" applyNumberFormat="1" applyFont="1" applyFill="1" applyBorder="1" applyAlignment="1">
      <alignment horizontal="right" vertical="top" wrapText="1"/>
    </xf>
    <xf numFmtId="166" fontId="8" fillId="4" borderId="21" xfId="0" applyNumberFormat="1" applyFont="1" applyFill="1" applyBorder="1" applyAlignment="1">
      <alignment horizontal="right" vertical="top" wrapText="1"/>
    </xf>
    <xf numFmtId="0" fontId="8" fillId="5" borderId="22" xfId="0" applyFont="1" applyFill="1" applyBorder="1" applyAlignment="1">
      <alignment horizontal="left" vertical="top" wrapText="1"/>
    </xf>
    <xf numFmtId="166" fontId="8" fillId="5" borderId="23" xfId="0" applyNumberFormat="1" applyFont="1" applyFill="1" applyBorder="1" applyAlignment="1">
      <alignment horizontal="right" vertical="top" wrapText="1"/>
    </xf>
    <xf numFmtId="0" fontId="9" fillId="7" borderId="22" xfId="0" applyFont="1" applyFill="1" applyBorder="1" applyAlignment="1">
      <alignment horizontal="left" vertical="top" wrapText="1"/>
    </xf>
    <xf numFmtId="166" fontId="9" fillId="7" borderId="23" xfId="0" applyNumberFormat="1" applyFont="1" applyFill="1" applyBorder="1" applyAlignment="1">
      <alignment horizontal="right" vertical="top" wrapText="1"/>
    </xf>
    <xf numFmtId="0" fontId="8" fillId="4" borderId="22" xfId="0" applyNumberFormat="1" applyFont="1" applyFill="1" applyBorder="1" applyAlignment="1">
      <alignment horizontal="left" vertical="top" wrapText="1"/>
    </xf>
    <xf numFmtId="166" fontId="8" fillId="4" borderId="23" xfId="0" applyNumberFormat="1" applyFont="1" applyFill="1" applyBorder="1" applyAlignment="1">
      <alignment horizontal="right" vertical="top" wrapText="1"/>
    </xf>
    <xf numFmtId="0" fontId="13" fillId="7" borderId="22" xfId="0" applyFont="1" applyFill="1" applyBorder="1" applyAlignment="1">
      <alignment horizontal="left" vertical="top" wrapText="1"/>
    </xf>
    <xf numFmtId="0" fontId="9" fillId="7" borderId="24" xfId="0" applyFont="1" applyFill="1" applyBorder="1" applyAlignment="1">
      <alignment horizontal="left" vertical="top" wrapText="1"/>
    </xf>
    <xf numFmtId="0" fontId="9" fillId="7" borderId="25" xfId="0" applyFont="1" applyFill="1" applyBorder="1" applyAlignment="1">
      <alignment horizontal="left" vertical="top" wrapText="1"/>
    </xf>
    <xf numFmtId="0" fontId="9" fillId="7" borderId="26" xfId="0" applyFont="1" applyFill="1" applyBorder="1" applyAlignment="1">
      <alignment horizontal="right" vertical="top" wrapText="1"/>
    </xf>
    <xf numFmtId="0" fontId="9" fillId="7" borderId="26" xfId="0" applyFont="1" applyFill="1" applyBorder="1" applyAlignment="1">
      <alignment horizontal="left" vertical="top" wrapText="1"/>
    </xf>
    <xf numFmtId="0" fontId="9" fillId="7" borderId="26" xfId="0" applyFont="1" applyFill="1" applyBorder="1" applyAlignment="1">
      <alignment horizontal="center" vertical="top" wrapText="1"/>
    </xf>
    <xf numFmtId="43" fontId="9" fillId="7" borderId="26" xfId="1" applyFont="1" applyFill="1" applyBorder="1" applyAlignment="1">
      <alignment horizontal="right" vertical="top" wrapText="1"/>
    </xf>
    <xf numFmtId="4" fontId="9" fillId="7" borderId="26" xfId="0" applyNumberFormat="1" applyFont="1" applyFill="1" applyBorder="1" applyAlignment="1">
      <alignment horizontal="right" vertical="top" wrapText="1"/>
    </xf>
    <xf numFmtId="166" fontId="9" fillId="7" borderId="27" xfId="0" applyNumberFormat="1" applyFont="1" applyFill="1" applyBorder="1" applyAlignment="1">
      <alignment horizontal="right" vertical="top" wrapText="1"/>
    </xf>
    <xf numFmtId="4" fontId="15" fillId="6" borderId="18" xfId="0" applyNumberFormat="1" applyFont="1" applyFill="1" applyBorder="1" applyAlignment="1">
      <alignment horizontal="right" vertical="center" wrapText="1"/>
    </xf>
    <xf numFmtId="0" fontId="5" fillId="0" borderId="4" xfId="0" applyFont="1" applyBorder="1" applyAlignment="1">
      <alignment vertical="center"/>
    </xf>
    <xf numFmtId="0" fontId="0" fillId="0" borderId="0" xfId="0" applyAlignment="1">
      <alignment vertical="center"/>
    </xf>
    <xf numFmtId="0" fontId="5" fillId="0" borderId="5" xfId="0" applyFont="1" applyBorder="1" applyAlignment="1">
      <alignment vertical="center"/>
    </xf>
    <xf numFmtId="0" fontId="6" fillId="3" borderId="9" xfId="0" applyFont="1" applyFill="1" applyBorder="1" applyAlignment="1">
      <alignment horizontal="left" vertical="center" wrapText="1"/>
    </xf>
    <xf numFmtId="0" fontId="5" fillId="0" borderId="10" xfId="0" applyFont="1" applyBorder="1" applyAlignment="1">
      <alignment vertical="center"/>
    </xf>
    <xf numFmtId="0" fontId="6" fillId="3" borderId="9" xfId="0" applyFont="1" applyFill="1" applyBorder="1" applyAlignment="1">
      <alignment horizontal="right" vertical="center" wrapText="1"/>
    </xf>
    <xf numFmtId="0" fontId="5" fillId="0" borderId="10" xfId="0" applyFont="1" applyBorder="1" applyAlignment="1">
      <alignment horizontal="right" vertical="center"/>
    </xf>
    <xf numFmtId="0" fontId="6" fillId="3" borderId="9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43" fontId="6" fillId="3" borderId="9" xfId="1" applyFont="1" applyFill="1" applyBorder="1" applyAlignment="1">
      <alignment horizontal="center" vertical="center" wrapText="1"/>
    </xf>
    <xf numFmtId="43" fontId="5" fillId="0" borderId="10" xfId="1" applyFont="1" applyBorder="1" applyAlignment="1">
      <alignment horizontal="center" vertical="center"/>
    </xf>
    <xf numFmtId="0" fontId="12" fillId="6" borderId="0" xfId="0" applyFont="1" applyFill="1" applyAlignment="1">
      <alignment horizontal="right" vertical="top" wrapText="1"/>
    </xf>
    <xf numFmtId="0" fontId="15" fillId="6" borderId="16" xfId="0" applyFont="1" applyFill="1" applyBorder="1" applyAlignment="1">
      <alignment horizontal="center" vertical="center" wrapText="1"/>
    </xf>
    <xf numFmtId="0" fontId="15" fillId="6" borderId="17" xfId="0" applyFont="1" applyFill="1" applyBorder="1" applyAlignment="1">
      <alignment horizontal="center" vertical="center" wrapText="1"/>
    </xf>
  </cellXfs>
  <cellStyles count="2">
    <cellStyle name="Normal" xfId="0" builtinId="0"/>
    <cellStyle name="Separador de milhares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0</xdr:row>
      <xdr:rowOff>66675</xdr:rowOff>
    </xdr:from>
    <xdr:ext cx="1981200" cy="647700"/>
    <xdr:pic>
      <xdr:nvPicPr>
        <xdr:cNvPr id="2" name="image1.png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316200" y="542925"/>
          <a:ext cx="1981200" cy="647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0</xdr:row>
      <xdr:rowOff>60959</xdr:rowOff>
    </xdr:from>
    <xdr:ext cx="1851932" cy="804990"/>
    <xdr:pic>
      <xdr:nvPicPr>
        <xdr:cNvPr id="3" name="image2.png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rcRect t="17285"/>
        <a:stretch>
          <a:fillRect/>
        </a:stretch>
      </xdr:blipFill>
      <xdr:spPr>
        <a:xfrm>
          <a:off x="815068" y="60959"/>
          <a:ext cx="1851932" cy="804990"/>
        </a:xfrm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ilha%20UBS%20Porto%20Novo%20NOVO%20PAC%20desonerado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ADOS GERAIS"/>
      <sheetName val="RESUMO"/>
      <sheetName val="ORC. SINTÉTICO"/>
      <sheetName val="bases"/>
      <sheetName val="CPUS"/>
      <sheetName val="BDI DESONERADO"/>
      <sheetName val="ENCARGOS SOCIAIS"/>
      <sheetName val="JUSTIFICATIVAS CPUS"/>
      <sheetName val="Plan1"/>
    </sheetNames>
    <sheetDataSet>
      <sheetData sheetId="0">
        <row r="8">
          <cell r="B8" t="str">
            <v>Secretaria de Atenção Primária à Saúde</v>
          </cell>
        </row>
      </sheetData>
      <sheetData sheetId="1">
        <row r="8">
          <cell r="D8" t="str">
            <v>BDI Geral:</v>
          </cell>
        </row>
        <row r="11">
          <cell r="B11" t="str">
            <v>Bancos: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575"/>
  <sheetViews>
    <sheetView tabSelected="1" view="pageBreakPreview" zoomScale="70" zoomScaleNormal="60" zoomScaleSheetLayoutView="70" workbookViewId="0">
      <selection activeCell="E19" sqref="E19"/>
    </sheetView>
  </sheetViews>
  <sheetFormatPr defaultColWidth="14.42578125" defaultRowHeight="15"/>
  <cols>
    <col min="1" max="1" width="8.28515625" style="11" customWidth="1"/>
    <col min="2" max="2" width="9" style="11" customWidth="1"/>
    <col min="3" max="3" width="15.42578125" style="113" customWidth="1"/>
    <col min="4" max="4" width="13.7109375" style="11" customWidth="1"/>
    <col min="5" max="5" width="113.7109375" style="11" customWidth="1"/>
    <col min="6" max="6" width="9.7109375" style="11" customWidth="1"/>
    <col min="7" max="7" width="13" style="76" customWidth="1"/>
    <col min="8" max="8" width="16.5703125" style="11" customWidth="1"/>
    <col min="9" max="9" width="16.85546875" style="11" customWidth="1"/>
    <col min="10" max="10" width="18.5703125" style="11" customWidth="1"/>
    <col min="11" max="11" width="12.28515625" style="11" customWidth="1"/>
    <col min="12" max="12" width="18.28515625" style="11" customWidth="1"/>
    <col min="13" max="13" width="16.7109375" style="11" customWidth="1"/>
    <col min="14" max="15" width="17.28515625" style="11" customWidth="1"/>
    <col min="16" max="16" width="8.7109375" style="11" customWidth="1"/>
    <col min="17" max="17" width="20.42578125" style="11" customWidth="1"/>
    <col min="18" max="30" width="8.7109375" style="11" customWidth="1"/>
    <col min="31" max="16384" width="14.42578125" style="11"/>
  </cols>
  <sheetData>
    <row r="1" spans="1:32" ht="18.75" customHeight="1">
      <c r="A1" s="1"/>
      <c r="B1" s="138"/>
      <c r="C1" s="139"/>
      <c r="D1" s="139"/>
      <c r="E1" s="139"/>
      <c r="F1" s="139"/>
      <c r="G1" s="139"/>
      <c r="H1" s="139"/>
      <c r="I1" s="139"/>
      <c r="J1" s="139"/>
      <c r="K1" s="140"/>
      <c r="L1" s="12"/>
      <c r="M1" s="7"/>
      <c r="N1" s="7"/>
      <c r="O1" s="7"/>
      <c r="P1" s="7"/>
      <c r="Q1" s="8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</row>
    <row r="2" spans="1:32" ht="18.75" customHeight="1">
      <c r="A2" s="1"/>
      <c r="B2" s="138"/>
      <c r="C2" s="139"/>
      <c r="D2" s="139"/>
      <c r="E2" s="139"/>
      <c r="F2" s="139"/>
      <c r="G2" s="139"/>
      <c r="H2" s="139"/>
      <c r="I2" s="139"/>
      <c r="J2" s="139"/>
      <c r="K2" s="140"/>
      <c r="L2" s="12"/>
      <c r="M2" s="7"/>
      <c r="N2" s="7"/>
      <c r="O2" s="7"/>
      <c r="P2" s="7"/>
      <c r="Q2" s="8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</row>
    <row r="3" spans="1:32" ht="18.75" customHeight="1">
      <c r="A3" s="1"/>
      <c r="B3" s="138"/>
      <c r="C3" s="139"/>
      <c r="D3" s="139"/>
      <c r="E3" s="139"/>
      <c r="F3" s="139"/>
      <c r="G3" s="139"/>
      <c r="H3" s="139"/>
      <c r="I3" s="139"/>
      <c r="J3" s="139"/>
      <c r="K3" s="140"/>
      <c r="L3" s="12"/>
      <c r="M3" s="7"/>
      <c r="N3" s="7"/>
      <c r="O3" s="7"/>
      <c r="P3" s="7"/>
      <c r="Q3" s="8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</row>
    <row r="4" spans="1:32" ht="15" customHeight="1">
      <c r="A4" s="1"/>
      <c r="B4" s="2"/>
      <c r="C4" s="107"/>
      <c r="D4" s="7"/>
      <c r="E4" s="4"/>
      <c r="F4" s="7"/>
      <c r="G4" s="6"/>
      <c r="H4" s="7"/>
      <c r="I4" s="5"/>
      <c r="J4" s="9"/>
      <c r="K4" s="9"/>
      <c r="L4" s="12"/>
      <c r="M4" s="7"/>
      <c r="N4" s="7"/>
      <c r="O4" s="7"/>
      <c r="P4" s="7"/>
      <c r="Q4" s="8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spans="1:32" ht="15" customHeight="1">
      <c r="A5" s="1"/>
      <c r="B5" s="13" t="str">
        <f>'[1]DADOS GERAIS'!$B$8</f>
        <v>Secretaria de Atenção Primária à Saúde</v>
      </c>
      <c r="C5" s="108"/>
      <c r="D5" s="14"/>
      <c r="E5" s="15"/>
      <c r="F5" s="14"/>
      <c r="G5" s="16"/>
      <c r="H5" s="14"/>
      <c r="I5" s="14" t="str">
        <f>[1]RESUMO!D8</f>
        <v>BDI Geral:</v>
      </c>
      <c r="J5" s="17"/>
      <c r="K5" s="18"/>
      <c r="L5" s="12"/>
      <c r="M5" s="7"/>
      <c r="N5" s="7"/>
      <c r="O5" s="7"/>
      <c r="P5" s="7"/>
      <c r="Q5" s="8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</row>
    <row r="6" spans="1:32" ht="15" customHeight="1">
      <c r="A6" s="1"/>
      <c r="B6" s="19" t="s">
        <v>1304</v>
      </c>
      <c r="C6" s="109"/>
      <c r="D6" s="20"/>
      <c r="E6" s="21"/>
      <c r="F6" s="10"/>
      <c r="G6" s="22"/>
      <c r="H6" s="10"/>
      <c r="I6" s="23">
        <v>0.27350000000000002</v>
      </c>
      <c r="J6" s="21"/>
      <c r="K6" s="24"/>
      <c r="L6" s="12"/>
      <c r="M6" s="7"/>
      <c r="N6" s="7"/>
      <c r="O6" s="7"/>
      <c r="P6" s="7"/>
      <c r="Q6" s="8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</row>
    <row r="7" spans="1:32" ht="15" customHeight="1">
      <c r="A7" s="1"/>
      <c r="B7" s="19" t="s">
        <v>1431</v>
      </c>
      <c r="C7" s="109"/>
      <c r="D7" s="20"/>
      <c r="E7" s="21"/>
      <c r="F7" s="20"/>
      <c r="G7" s="25"/>
      <c r="H7" s="20"/>
      <c r="I7" s="20"/>
      <c r="J7" s="10"/>
      <c r="K7" s="26"/>
      <c r="L7" s="12"/>
      <c r="M7" s="7"/>
      <c r="N7" s="7"/>
      <c r="O7" s="7"/>
      <c r="P7" s="7"/>
      <c r="Q7" s="8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</row>
    <row r="8" spans="1:32" s="114" customFormat="1" ht="15" customHeight="1">
      <c r="A8" s="1"/>
      <c r="B8" s="19"/>
      <c r="C8" s="109"/>
      <c r="D8" s="20"/>
      <c r="E8" s="21"/>
      <c r="F8" s="20"/>
      <c r="G8" s="25"/>
      <c r="H8" s="20"/>
      <c r="I8" s="20"/>
      <c r="J8" s="10"/>
      <c r="K8" s="26"/>
      <c r="L8" s="12"/>
      <c r="M8" s="7"/>
      <c r="N8" s="7"/>
      <c r="O8" s="7"/>
      <c r="P8" s="7"/>
      <c r="Q8" s="8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</row>
    <row r="9" spans="1:32" ht="15" customHeight="1">
      <c r="A9" s="1"/>
      <c r="B9" s="27" t="str">
        <f>[1]RESUMO!B11</f>
        <v>Bancos:</v>
      </c>
      <c r="C9" s="109"/>
      <c r="D9" s="20"/>
      <c r="E9" s="21"/>
      <c r="F9" s="20"/>
      <c r="G9" s="25"/>
      <c r="H9" s="20"/>
      <c r="I9" s="20"/>
      <c r="J9" s="10"/>
      <c r="K9" s="28"/>
      <c r="L9" s="12"/>
      <c r="M9" s="7"/>
      <c r="N9" s="7"/>
      <c r="O9" s="7"/>
      <c r="P9" s="7"/>
      <c r="Q9" s="8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</row>
    <row r="10" spans="1:32" ht="15" customHeight="1">
      <c r="A10" s="1"/>
      <c r="B10" s="29" t="s">
        <v>1366</v>
      </c>
      <c r="C10" s="109"/>
      <c r="D10" s="20"/>
      <c r="E10" s="21"/>
      <c r="F10" s="20"/>
      <c r="G10" s="25"/>
      <c r="H10" s="20"/>
      <c r="I10" s="23"/>
      <c r="J10" s="30"/>
      <c r="K10" s="31"/>
      <c r="L10" s="12"/>
      <c r="M10" s="7"/>
      <c r="N10" s="7"/>
      <c r="O10" s="7"/>
      <c r="P10" s="7"/>
      <c r="Q10" s="8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</row>
    <row r="11" spans="1:32" ht="15" customHeight="1">
      <c r="A11" s="1"/>
      <c r="B11" s="32"/>
      <c r="C11" s="110"/>
      <c r="D11" s="33"/>
      <c r="E11" s="34"/>
      <c r="F11" s="33"/>
      <c r="G11" s="35"/>
      <c r="H11" s="33"/>
      <c r="I11" s="33"/>
      <c r="J11" s="36"/>
      <c r="K11" s="37"/>
      <c r="L11" s="38"/>
      <c r="M11" s="39"/>
      <c r="N11" s="39"/>
      <c r="O11" s="39"/>
      <c r="P11" s="39"/>
      <c r="Q11" s="40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</row>
    <row r="12" spans="1:32" ht="15" customHeight="1">
      <c r="A12" s="1"/>
      <c r="B12" s="2"/>
      <c r="C12" s="107"/>
      <c r="D12" s="9"/>
      <c r="E12" s="42"/>
      <c r="F12" s="9"/>
      <c r="G12" s="43"/>
      <c r="H12" s="9"/>
      <c r="I12" s="7"/>
      <c r="J12" s="9"/>
      <c r="K12" s="9"/>
      <c r="L12" s="12"/>
      <c r="M12" s="7"/>
      <c r="N12" s="7"/>
      <c r="O12" s="7"/>
      <c r="P12" s="7"/>
      <c r="Q12" s="8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 ht="15" customHeight="1">
      <c r="A13" s="44"/>
      <c r="B13" s="141" t="s">
        <v>0</v>
      </c>
      <c r="C13" s="143" t="s">
        <v>1</v>
      </c>
      <c r="D13" s="141" t="s">
        <v>2</v>
      </c>
      <c r="E13" s="141" t="s">
        <v>3</v>
      </c>
      <c r="F13" s="145" t="s">
        <v>4</v>
      </c>
      <c r="G13" s="147" t="s">
        <v>5</v>
      </c>
      <c r="H13" s="145" t="s">
        <v>6</v>
      </c>
      <c r="I13" s="145" t="s">
        <v>7</v>
      </c>
      <c r="J13" s="145" t="s">
        <v>8</v>
      </c>
      <c r="K13" s="143" t="s">
        <v>9</v>
      </c>
      <c r="L13" s="3"/>
      <c r="M13" s="3"/>
      <c r="N13" s="40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10"/>
      <c r="AF13" s="10"/>
    </row>
    <row r="14" spans="1:32">
      <c r="A14" s="44"/>
      <c r="B14" s="142"/>
      <c r="C14" s="144"/>
      <c r="D14" s="142"/>
      <c r="E14" s="142"/>
      <c r="F14" s="146"/>
      <c r="G14" s="148"/>
      <c r="H14" s="146"/>
      <c r="I14" s="146" t="s">
        <v>10</v>
      </c>
      <c r="J14" s="146" t="s">
        <v>10</v>
      </c>
      <c r="K14" s="142"/>
      <c r="L14" s="3"/>
      <c r="M14" s="3"/>
      <c r="N14" s="40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10"/>
      <c r="AF14" s="10"/>
    </row>
    <row r="15" spans="1:32" ht="16.5" thickBot="1">
      <c r="A15" s="1"/>
      <c r="B15" s="84"/>
      <c r="C15" s="111"/>
      <c r="D15" s="85"/>
      <c r="E15" s="86"/>
      <c r="F15" s="87"/>
      <c r="G15" s="88"/>
      <c r="H15" s="85"/>
      <c r="I15" s="89"/>
      <c r="J15" s="3"/>
      <c r="K15" s="3"/>
      <c r="L15" s="3"/>
      <c r="M15" s="3"/>
      <c r="N15" s="8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10"/>
      <c r="AF15" s="10"/>
    </row>
    <row r="16" spans="1:32" ht="15" customHeight="1">
      <c r="A16" s="1"/>
      <c r="B16" s="116">
        <v>1</v>
      </c>
      <c r="C16" s="117"/>
      <c r="D16" s="118"/>
      <c r="E16" s="118" t="s">
        <v>11</v>
      </c>
      <c r="F16" s="118"/>
      <c r="G16" s="119"/>
      <c r="H16" s="117"/>
      <c r="I16" s="118"/>
      <c r="J16" s="120">
        <f>SUM(J17+J28+J30+J32)</f>
        <v>372232.95999999996</v>
      </c>
      <c r="K16" s="121"/>
      <c r="L16" s="49"/>
      <c r="M16" s="49"/>
      <c r="N16" s="42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10"/>
      <c r="AF16" s="10"/>
    </row>
    <row r="17" spans="1:32">
      <c r="A17" s="1"/>
      <c r="B17" s="122" t="s">
        <v>12</v>
      </c>
      <c r="C17" s="52"/>
      <c r="D17" s="50"/>
      <c r="E17" s="50" t="s">
        <v>13</v>
      </c>
      <c r="F17" s="50"/>
      <c r="G17" s="51"/>
      <c r="H17" s="52"/>
      <c r="I17" s="50"/>
      <c r="J17" s="53">
        <f>SUM(J18:J27)</f>
        <v>170676.36</v>
      </c>
      <c r="K17" s="123"/>
      <c r="L17" s="54"/>
      <c r="M17" s="55"/>
      <c r="N17" s="42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10"/>
      <c r="AF17" s="10"/>
    </row>
    <row r="18" spans="1:32" ht="28.5">
      <c r="A18" s="1"/>
      <c r="B18" s="124" t="s">
        <v>14</v>
      </c>
      <c r="C18" s="78" t="s">
        <v>15</v>
      </c>
      <c r="D18" s="77" t="s">
        <v>16</v>
      </c>
      <c r="E18" s="77" t="s">
        <v>17</v>
      </c>
      <c r="F18" s="79" t="s">
        <v>18</v>
      </c>
      <c r="G18" s="80">
        <v>18</v>
      </c>
      <c r="H18" s="81">
        <v>919.82</v>
      </c>
      <c r="I18" s="81">
        <f>TRUNC(H18+(H18*$I$6),2)</f>
        <v>1171.3900000000001</v>
      </c>
      <c r="J18" s="81">
        <f>TRUNC(I18*G18,2)</f>
        <v>21085.02</v>
      </c>
      <c r="K18" s="125">
        <f t="shared" ref="K18:K27" si="0">J18/$J$561</f>
        <v>2.5898343819004137E-3</v>
      </c>
      <c r="L18" s="10"/>
      <c r="M18" s="55"/>
      <c r="N18" s="40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10"/>
      <c r="AF18" s="10"/>
    </row>
    <row r="19" spans="1:32" ht="28.5">
      <c r="A19" s="1"/>
      <c r="B19" s="124" t="s">
        <v>19</v>
      </c>
      <c r="C19" s="78" t="s">
        <v>20</v>
      </c>
      <c r="D19" s="77" t="s">
        <v>16</v>
      </c>
      <c r="E19" s="77" t="s">
        <v>21</v>
      </c>
      <c r="F19" s="79" t="s">
        <v>22</v>
      </c>
      <c r="G19" s="80">
        <v>60</v>
      </c>
      <c r="H19" s="81">
        <v>546.07000000000005</v>
      </c>
      <c r="I19" s="81">
        <f t="shared" ref="I19:I52" si="1">TRUNC(H19+(H19*$I$6),2)</f>
        <v>695.42</v>
      </c>
      <c r="J19" s="81">
        <f t="shared" ref="J19:J27" si="2">TRUNC(I19*G19,2)</f>
        <v>41725.199999999997</v>
      </c>
      <c r="K19" s="125">
        <f t="shared" si="0"/>
        <v>5.1250298814832108E-3</v>
      </c>
      <c r="L19" s="56"/>
      <c r="M19" s="55"/>
      <c r="N19" s="42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10"/>
      <c r="AF19" s="10"/>
    </row>
    <row r="20" spans="1:32" ht="28.5">
      <c r="A20" s="1"/>
      <c r="B20" s="124" t="s">
        <v>23</v>
      </c>
      <c r="C20" s="78" t="s">
        <v>24</v>
      </c>
      <c r="D20" s="77" t="s">
        <v>16</v>
      </c>
      <c r="E20" s="77" t="s">
        <v>25</v>
      </c>
      <c r="F20" s="79" t="s">
        <v>18</v>
      </c>
      <c r="G20" s="80">
        <v>18</v>
      </c>
      <c r="H20" s="81">
        <v>1376.5</v>
      </c>
      <c r="I20" s="81">
        <f t="shared" si="1"/>
        <v>1752.97</v>
      </c>
      <c r="J20" s="81">
        <f t="shared" si="2"/>
        <v>31553.46</v>
      </c>
      <c r="K20" s="125">
        <f t="shared" si="0"/>
        <v>3.8756536904361212E-3</v>
      </c>
      <c r="L20" s="10"/>
      <c r="M20" s="55"/>
      <c r="N20" s="42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10"/>
      <c r="AF20" s="10"/>
    </row>
    <row r="21" spans="1:32" ht="28.5">
      <c r="A21" s="1"/>
      <c r="B21" s="124" t="s">
        <v>26</v>
      </c>
      <c r="C21" s="78" t="s">
        <v>27</v>
      </c>
      <c r="D21" s="77" t="s">
        <v>28</v>
      </c>
      <c r="E21" s="77" t="s">
        <v>29</v>
      </c>
      <c r="F21" s="79" t="s">
        <v>30</v>
      </c>
      <c r="G21" s="80">
        <v>1</v>
      </c>
      <c r="H21" s="81">
        <v>603.62</v>
      </c>
      <c r="I21" s="81">
        <f t="shared" si="1"/>
        <v>768.71</v>
      </c>
      <c r="J21" s="81">
        <f t="shared" si="2"/>
        <v>768.71</v>
      </c>
      <c r="K21" s="125">
        <f t="shared" si="0"/>
        <v>9.4419241134732955E-5</v>
      </c>
      <c r="L21" s="10"/>
      <c r="M21" s="55"/>
      <c r="N21" s="42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10"/>
      <c r="AF21" s="10"/>
    </row>
    <row r="22" spans="1:32">
      <c r="A22" s="1"/>
      <c r="B22" s="124" t="s">
        <v>31</v>
      </c>
      <c r="C22" s="78" t="s">
        <v>32</v>
      </c>
      <c r="D22" s="77" t="s">
        <v>28</v>
      </c>
      <c r="E22" s="77" t="s">
        <v>33</v>
      </c>
      <c r="F22" s="79" t="s">
        <v>30</v>
      </c>
      <c r="G22" s="80">
        <v>1</v>
      </c>
      <c r="H22" s="81">
        <v>121.55</v>
      </c>
      <c r="I22" s="81">
        <f t="shared" si="1"/>
        <v>154.79</v>
      </c>
      <c r="J22" s="81">
        <f t="shared" si="2"/>
        <v>154.79</v>
      </c>
      <c r="K22" s="125">
        <f t="shared" si="0"/>
        <v>1.9012572147162537E-5</v>
      </c>
      <c r="L22" s="10"/>
      <c r="M22" s="55"/>
      <c r="N22" s="42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10"/>
      <c r="AF22" s="10"/>
    </row>
    <row r="23" spans="1:32" ht="28.5">
      <c r="A23" s="1"/>
      <c r="B23" s="124" t="s">
        <v>34</v>
      </c>
      <c r="C23" s="78">
        <v>101509</v>
      </c>
      <c r="D23" s="77" t="s">
        <v>28</v>
      </c>
      <c r="E23" s="77" t="s">
        <v>35</v>
      </c>
      <c r="F23" s="79" t="s">
        <v>30</v>
      </c>
      <c r="G23" s="80">
        <v>1</v>
      </c>
      <c r="H23" s="81">
        <v>2057.0700000000002</v>
      </c>
      <c r="I23" s="81">
        <f t="shared" si="1"/>
        <v>2619.67</v>
      </c>
      <c r="J23" s="81">
        <f t="shared" si="2"/>
        <v>2619.67</v>
      </c>
      <c r="K23" s="125">
        <f t="shared" si="0"/>
        <v>3.2176926724437806E-4</v>
      </c>
      <c r="L23" s="10"/>
      <c r="M23" s="55"/>
      <c r="N23" s="42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10"/>
      <c r="AF23" s="10"/>
    </row>
    <row r="24" spans="1:32" ht="15.75" customHeight="1">
      <c r="A24" s="1"/>
      <c r="B24" s="124" t="s">
        <v>36</v>
      </c>
      <c r="C24" s="78">
        <v>41197</v>
      </c>
      <c r="D24" s="77" t="s">
        <v>28</v>
      </c>
      <c r="E24" s="77" t="s">
        <v>37</v>
      </c>
      <c r="F24" s="79" t="s">
        <v>30</v>
      </c>
      <c r="G24" s="80">
        <v>1</v>
      </c>
      <c r="H24" s="81">
        <v>1190.8900000000001</v>
      </c>
      <c r="I24" s="81">
        <f t="shared" si="1"/>
        <v>1516.59</v>
      </c>
      <c r="J24" s="81">
        <f t="shared" si="2"/>
        <v>1516.59</v>
      </c>
      <c r="K24" s="125">
        <f t="shared" si="0"/>
        <v>1.8627997152700581E-4</v>
      </c>
      <c r="L24" s="10"/>
      <c r="M24" s="55"/>
      <c r="N24" s="42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10"/>
      <c r="AF24" s="10"/>
    </row>
    <row r="25" spans="1:32" ht="28.5">
      <c r="A25" s="1"/>
      <c r="B25" s="124" t="s">
        <v>38</v>
      </c>
      <c r="C25" s="78" t="s">
        <v>39</v>
      </c>
      <c r="D25" s="77" t="s">
        <v>28</v>
      </c>
      <c r="E25" s="77" t="s">
        <v>40</v>
      </c>
      <c r="F25" s="79" t="s">
        <v>22</v>
      </c>
      <c r="G25" s="80">
        <v>8</v>
      </c>
      <c r="H25" s="81">
        <v>466.78</v>
      </c>
      <c r="I25" s="81">
        <f t="shared" si="1"/>
        <v>594.44000000000005</v>
      </c>
      <c r="J25" s="81">
        <f t="shared" si="2"/>
        <v>4755.5200000000004</v>
      </c>
      <c r="K25" s="125">
        <f t="shared" si="0"/>
        <v>5.8411181017684857E-4</v>
      </c>
      <c r="L25" s="10"/>
      <c r="M25" s="55"/>
      <c r="N25" s="42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10"/>
      <c r="AF25" s="10"/>
    </row>
    <row r="26" spans="1:32" ht="28.5">
      <c r="A26" s="1"/>
      <c r="B26" s="124" t="s">
        <v>41</v>
      </c>
      <c r="C26" s="78" t="s">
        <v>42</v>
      </c>
      <c r="D26" s="77" t="s">
        <v>16</v>
      </c>
      <c r="E26" s="77" t="s">
        <v>43</v>
      </c>
      <c r="F26" s="79" t="s">
        <v>44</v>
      </c>
      <c r="G26" s="80">
        <v>180</v>
      </c>
      <c r="H26" s="81">
        <v>108.55</v>
      </c>
      <c r="I26" s="81">
        <f t="shared" si="1"/>
        <v>138.22999999999999</v>
      </c>
      <c r="J26" s="81">
        <f t="shared" si="2"/>
        <v>24881.4</v>
      </c>
      <c r="K26" s="125">
        <f t="shared" si="0"/>
        <v>3.0561367828826794E-3</v>
      </c>
      <c r="L26" s="10"/>
      <c r="M26" s="55"/>
      <c r="N26" s="42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10"/>
      <c r="AF26" s="10"/>
    </row>
    <row r="27" spans="1:32">
      <c r="A27" s="1"/>
      <c r="B27" s="124" t="s">
        <v>45</v>
      </c>
      <c r="C27" s="78">
        <v>98459</v>
      </c>
      <c r="D27" s="77" t="s">
        <v>28</v>
      </c>
      <c r="E27" s="77" t="s">
        <v>46</v>
      </c>
      <c r="F27" s="79" t="s">
        <v>22</v>
      </c>
      <c r="G27" s="80">
        <v>360</v>
      </c>
      <c r="H27" s="81">
        <v>90.78</v>
      </c>
      <c r="I27" s="81">
        <f t="shared" si="1"/>
        <v>115.6</v>
      </c>
      <c r="J27" s="81">
        <f t="shared" si="2"/>
        <v>41616</v>
      </c>
      <c r="K27" s="125">
        <f t="shared" si="0"/>
        <v>5.1116170455217788E-3</v>
      </c>
      <c r="L27" s="10"/>
      <c r="M27" s="55"/>
      <c r="N27" s="42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10"/>
      <c r="AF27" s="10"/>
    </row>
    <row r="28" spans="1:32">
      <c r="A28" s="1"/>
      <c r="B28" s="122" t="s">
        <v>1400</v>
      </c>
      <c r="C28" s="52"/>
      <c r="D28" s="50"/>
      <c r="E28" s="50" t="s">
        <v>53</v>
      </c>
      <c r="F28" s="50"/>
      <c r="G28" s="51"/>
      <c r="H28" s="52"/>
      <c r="I28" s="50"/>
      <c r="J28" s="53">
        <f>SUM(J29)</f>
        <v>1719.6</v>
      </c>
      <c r="K28" s="123"/>
      <c r="L28" s="10"/>
      <c r="M28" s="55"/>
      <c r="N28" s="42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10"/>
      <c r="AF28" s="10"/>
    </row>
    <row r="29" spans="1:32" ht="28.5">
      <c r="A29" s="1"/>
      <c r="B29" s="124" t="s">
        <v>47</v>
      </c>
      <c r="C29" s="78" t="s">
        <v>55</v>
      </c>
      <c r="D29" s="77" t="s">
        <v>16</v>
      </c>
      <c r="E29" s="77" t="s">
        <v>56</v>
      </c>
      <c r="F29" s="79" t="s">
        <v>57</v>
      </c>
      <c r="G29" s="80">
        <v>60</v>
      </c>
      <c r="H29" s="81">
        <v>22.51</v>
      </c>
      <c r="I29" s="81">
        <f t="shared" si="1"/>
        <v>28.66</v>
      </c>
      <c r="J29" s="81">
        <f>TRUNC(I29*G29,2)</f>
        <v>1719.6</v>
      </c>
      <c r="K29" s="125">
        <f t="shared" ref="K29" si="3">J29/$J$561</f>
        <v>2.1121531794211963E-4</v>
      </c>
      <c r="L29" s="10"/>
      <c r="M29" s="55"/>
      <c r="N29" s="42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10"/>
      <c r="AF29" s="10"/>
    </row>
    <row r="30" spans="1:32">
      <c r="A30" s="1"/>
      <c r="B30" s="122" t="s">
        <v>52</v>
      </c>
      <c r="C30" s="52"/>
      <c r="D30" s="50"/>
      <c r="E30" s="50" t="s">
        <v>58</v>
      </c>
      <c r="F30" s="50"/>
      <c r="G30" s="51"/>
      <c r="H30" s="52"/>
      <c r="I30" s="50"/>
      <c r="J30" s="53">
        <f>SUM(J31)</f>
        <v>30191.65</v>
      </c>
      <c r="K30" s="123"/>
      <c r="L30" s="10"/>
      <c r="M30" s="55"/>
      <c r="N30" s="40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10"/>
      <c r="AF30" s="10"/>
    </row>
    <row r="31" spans="1:32" ht="42.75">
      <c r="A31" s="1"/>
      <c r="B31" s="124" t="s">
        <v>54</v>
      </c>
      <c r="C31" s="78">
        <v>20193</v>
      </c>
      <c r="D31" s="77" t="s">
        <v>28</v>
      </c>
      <c r="E31" s="77" t="s">
        <v>59</v>
      </c>
      <c r="F31" s="79" t="s">
        <v>60</v>
      </c>
      <c r="G31" s="80">
        <v>1053.81</v>
      </c>
      <c r="H31" s="81">
        <v>22.5</v>
      </c>
      <c r="I31" s="81">
        <f t="shared" si="1"/>
        <v>28.65</v>
      </c>
      <c r="J31" s="81">
        <f>TRUNC(I31*G31,2)</f>
        <v>30191.65</v>
      </c>
      <c r="K31" s="125">
        <f t="shared" ref="K31" si="4">J31/$J$561</f>
        <v>3.7083850627745965E-3</v>
      </c>
      <c r="L31" s="10"/>
      <c r="M31" s="55"/>
      <c r="N31" s="42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10"/>
      <c r="AF31" s="10"/>
    </row>
    <row r="32" spans="1:32">
      <c r="A32" s="1"/>
      <c r="B32" s="122" t="s">
        <v>1401</v>
      </c>
      <c r="C32" s="52"/>
      <c r="D32" s="50"/>
      <c r="E32" s="50" t="s">
        <v>61</v>
      </c>
      <c r="F32" s="50"/>
      <c r="G32" s="51"/>
      <c r="H32" s="52"/>
      <c r="I32" s="50"/>
      <c r="J32" s="53">
        <f>SUM(J33:J35)</f>
        <v>169645.34999999998</v>
      </c>
      <c r="K32" s="123"/>
      <c r="L32" s="10"/>
      <c r="M32" s="55"/>
      <c r="N32" s="42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10"/>
      <c r="AF32" s="10"/>
    </row>
    <row r="33" spans="1:32">
      <c r="A33" s="1"/>
      <c r="B33" s="124" t="s">
        <v>1402</v>
      </c>
      <c r="C33" s="78" t="s">
        <v>62</v>
      </c>
      <c r="D33" s="77" t="s">
        <v>49</v>
      </c>
      <c r="E33" s="77" t="s">
        <v>63</v>
      </c>
      <c r="F33" s="79" t="s">
        <v>64</v>
      </c>
      <c r="G33" s="80">
        <v>1754.71</v>
      </c>
      <c r="H33" s="81">
        <v>31.23</v>
      </c>
      <c r="I33" s="81">
        <f t="shared" si="1"/>
        <v>39.770000000000003</v>
      </c>
      <c r="J33" s="81">
        <f t="shared" ref="J33:J35" si="5">TRUNC(I33*G33,2)</f>
        <v>69784.81</v>
      </c>
      <c r="K33" s="125">
        <f t="shared" ref="K33:K35" si="6">J33/$J$561</f>
        <v>8.5715403766459686E-3</v>
      </c>
      <c r="L33" s="10"/>
      <c r="M33" s="55"/>
      <c r="N33" s="42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10"/>
      <c r="AF33" s="10"/>
    </row>
    <row r="34" spans="1:32">
      <c r="A34" s="1"/>
      <c r="B34" s="124" t="s">
        <v>1403</v>
      </c>
      <c r="C34" s="78" t="s">
        <v>65</v>
      </c>
      <c r="D34" s="77" t="s">
        <v>49</v>
      </c>
      <c r="E34" s="77" t="s">
        <v>66</v>
      </c>
      <c r="F34" s="79" t="s">
        <v>67</v>
      </c>
      <c r="G34" s="80">
        <f>G33*13</f>
        <v>22811.23</v>
      </c>
      <c r="H34" s="81">
        <v>2.91</v>
      </c>
      <c r="I34" s="81">
        <f t="shared" si="1"/>
        <v>3.7</v>
      </c>
      <c r="J34" s="81">
        <f t="shared" si="5"/>
        <v>84401.55</v>
      </c>
      <c r="K34" s="125">
        <f t="shared" si="6"/>
        <v>1.0366887775097528E-2</v>
      </c>
      <c r="L34" s="10"/>
      <c r="M34" s="55"/>
      <c r="N34" s="42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10"/>
      <c r="AF34" s="10"/>
    </row>
    <row r="35" spans="1:32" ht="42.75">
      <c r="A35" s="1"/>
      <c r="B35" s="124" t="s">
        <v>1404</v>
      </c>
      <c r="C35" s="78">
        <v>96386</v>
      </c>
      <c r="D35" s="77" t="s">
        <v>28</v>
      </c>
      <c r="E35" s="77" t="s">
        <v>68</v>
      </c>
      <c r="F35" s="79" t="s">
        <v>64</v>
      </c>
      <c r="G35" s="80">
        <f>G33</f>
        <v>1754.71</v>
      </c>
      <c r="H35" s="81">
        <v>6.92</v>
      </c>
      <c r="I35" s="81">
        <f t="shared" si="1"/>
        <v>8.81</v>
      </c>
      <c r="J35" s="81">
        <f t="shared" si="5"/>
        <v>15458.99</v>
      </c>
      <c r="K35" s="125">
        <f t="shared" si="6"/>
        <v>1.8987994230716724E-3</v>
      </c>
      <c r="L35" s="10"/>
      <c r="M35" s="55"/>
      <c r="N35" s="42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10"/>
      <c r="AF35" s="10"/>
    </row>
    <row r="36" spans="1:32">
      <c r="A36" s="1"/>
      <c r="B36" s="126">
        <v>2</v>
      </c>
      <c r="C36" s="47"/>
      <c r="D36" s="45"/>
      <c r="E36" s="45" t="s">
        <v>69</v>
      </c>
      <c r="F36" s="45"/>
      <c r="G36" s="46"/>
      <c r="H36" s="47"/>
      <c r="I36" s="45"/>
      <c r="J36" s="48">
        <f>SUM(J37:J52)</f>
        <v>1762919.73</v>
      </c>
      <c r="K36" s="127"/>
      <c r="L36" s="10"/>
      <c r="M36" s="55"/>
      <c r="N36" s="42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10"/>
      <c r="AF36" s="10"/>
    </row>
    <row r="37" spans="1:32" ht="28.5">
      <c r="A37" s="1"/>
      <c r="B37" s="124" t="s">
        <v>70</v>
      </c>
      <c r="C37" s="78" t="s">
        <v>71</v>
      </c>
      <c r="D37" s="77" t="s">
        <v>28</v>
      </c>
      <c r="E37" s="77" t="s">
        <v>72</v>
      </c>
      <c r="F37" s="79" t="s">
        <v>73</v>
      </c>
      <c r="G37" s="80">
        <v>188.75</v>
      </c>
      <c r="H37" s="81">
        <v>71.34</v>
      </c>
      <c r="I37" s="81">
        <f t="shared" si="1"/>
        <v>90.85</v>
      </c>
      <c r="J37" s="81">
        <f t="shared" ref="J37:J52" si="7">TRUNC(I37*G37,2)</f>
        <v>17147.93</v>
      </c>
      <c r="K37" s="125">
        <f t="shared" ref="K37:K52" si="8">J37/$J$561</f>
        <v>2.1062488293784667E-3</v>
      </c>
      <c r="L37" s="10"/>
      <c r="M37" s="55"/>
      <c r="N37" s="42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10"/>
      <c r="AF37" s="10"/>
    </row>
    <row r="38" spans="1:32" ht="42.75">
      <c r="A38" s="1"/>
      <c r="B38" s="124" t="s">
        <v>74</v>
      </c>
      <c r="C38" s="78" t="s">
        <v>75</v>
      </c>
      <c r="D38" s="77" t="s">
        <v>28</v>
      </c>
      <c r="E38" s="77" t="s">
        <v>76</v>
      </c>
      <c r="F38" s="79" t="s">
        <v>44</v>
      </c>
      <c r="G38" s="80">
        <v>447.94</v>
      </c>
      <c r="H38" s="81">
        <v>14.15</v>
      </c>
      <c r="I38" s="81">
        <f t="shared" si="1"/>
        <v>18.02</v>
      </c>
      <c r="J38" s="81">
        <f t="shared" si="7"/>
        <v>8071.87</v>
      </c>
      <c r="K38" s="125">
        <f t="shared" si="8"/>
        <v>9.9145300560447608E-4</v>
      </c>
      <c r="L38" s="10"/>
      <c r="M38" s="55"/>
      <c r="N38" s="42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10"/>
      <c r="AF38" s="10"/>
    </row>
    <row r="39" spans="1:32">
      <c r="A39" s="1"/>
      <c r="B39" s="124" t="s">
        <v>77</v>
      </c>
      <c r="C39" s="78" t="s">
        <v>78</v>
      </c>
      <c r="D39" s="77" t="s">
        <v>28</v>
      </c>
      <c r="E39" s="77" t="s">
        <v>79</v>
      </c>
      <c r="F39" s="79" t="s">
        <v>44</v>
      </c>
      <c r="G39" s="80">
        <v>111.98</v>
      </c>
      <c r="H39" s="81">
        <v>108.98</v>
      </c>
      <c r="I39" s="81">
        <f t="shared" si="1"/>
        <v>138.78</v>
      </c>
      <c r="J39" s="81">
        <f t="shared" si="7"/>
        <v>15540.58</v>
      </c>
      <c r="K39" s="125">
        <f t="shared" si="8"/>
        <v>1.9088209733106219E-3</v>
      </c>
      <c r="L39" s="10"/>
      <c r="M39" s="55"/>
      <c r="N39" s="42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10"/>
      <c r="AF39" s="10"/>
    </row>
    <row r="40" spans="1:32" ht="28.5">
      <c r="A40" s="1"/>
      <c r="B40" s="124" t="s">
        <v>80</v>
      </c>
      <c r="C40" s="78" t="s">
        <v>81</v>
      </c>
      <c r="D40" s="77" t="s">
        <v>28</v>
      </c>
      <c r="E40" s="77" t="s">
        <v>82</v>
      </c>
      <c r="F40" s="79" t="s">
        <v>44</v>
      </c>
      <c r="G40" s="80">
        <v>107.14</v>
      </c>
      <c r="H40" s="81">
        <v>160.21</v>
      </c>
      <c r="I40" s="81">
        <f t="shared" si="1"/>
        <v>204.02</v>
      </c>
      <c r="J40" s="81">
        <f t="shared" si="7"/>
        <v>21858.7</v>
      </c>
      <c r="K40" s="125">
        <f t="shared" si="8"/>
        <v>2.6848640790308274E-3</v>
      </c>
      <c r="L40" s="10"/>
      <c r="M40" s="55"/>
      <c r="N40" s="42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10"/>
      <c r="AF40" s="10"/>
    </row>
    <row r="41" spans="1:32" ht="28.5">
      <c r="A41" s="1"/>
      <c r="B41" s="124" t="s">
        <v>83</v>
      </c>
      <c r="C41" s="78" t="s">
        <v>84</v>
      </c>
      <c r="D41" s="77" t="s">
        <v>28</v>
      </c>
      <c r="E41" s="77" t="s">
        <v>85</v>
      </c>
      <c r="F41" s="79" t="s">
        <v>22</v>
      </c>
      <c r="G41" s="80">
        <v>993.05</v>
      </c>
      <c r="H41" s="81">
        <v>82.41</v>
      </c>
      <c r="I41" s="81">
        <f t="shared" si="1"/>
        <v>104.94</v>
      </c>
      <c r="J41" s="81">
        <f t="shared" si="7"/>
        <v>104210.66</v>
      </c>
      <c r="K41" s="125">
        <f t="shared" si="8"/>
        <v>1.280000446898007E-2</v>
      </c>
      <c r="L41" s="10"/>
      <c r="M41" s="55"/>
      <c r="N41" s="42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10"/>
      <c r="AF41" s="10"/>
    </row>
    <row r="42" spans="1:32">
      <c r="A42" s="1"/>
      <c r="B42" s="124" t="s">
        <v>86</v>
      </c>
      <c r="C42" s="78" t="s">
        <v>87</v>
      </c>
      <c r="D42" s="77" t="s">
        <v>28</v>
      </c>
      <c r="E42" s="77" t="s">
        <v>88</v>
      </c>
      <c r="F42" s="79" t="s">
        <v>89</v>
      </c>
      <c r="G42" s="80">
        <v>1115</v>
      </c>
      <c r="H42" s="81">
        <v>21.17</v>
      </c>
      <c r="I42" s="81">
        <f t="shared" si="1"/>
        <v>26.95</v>
      </c>
      <c r="J42" s="81">
        <f t="shared" si="7"/>
        <v>30049.25</v>
      </c>
      <c r="K42" s="125">
        <f t="shared" si="8"/>
        <v>3.6908943316307503E-3</v>
      </c>
      <c r="L42" s="10"/>
      <c r="M42" s="55"/>
      <c r="N42" s="42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10"/>
      <c r="AF42" s="10"/>
    </row>
    <row r="43" spans="1:32">
      <c r="A43" s="1"/>
      <c r="B43" s="124" t="s">
        <v>90</v>
      </c>
      <c r="C43" s="78" t="s">
        <v>91</v>
      </c>
      <c r="D43" s="77" t="s">
        <v>28</v>
      </c>
      <c r="E43" s="77" t="s">
        <v>92</v>
      </c>
      <c r="F43" s="79" t="s">
        <v>89</v>
      </c>
      <c r="G43" s="80">
        <v>60.2</v>
      </c>
      <c r="H43" s="81">
        <v>18.59</v>
      </c>
      <c r="I43" s="81">
        <f t="shared" si="1"/>
        <v>23.67</v>
      </c>
      <c r="J43" s="81">
        <f t="shared" si="7"/>
        <v>1424.93</v>
      </c>
      <c r="K43" s="125">
        <f t="shared" si="8"/>
        <v>1.7502154163483632E-4</v>
      </c>
      <c r="L43" s="10"/>
      <c r="M43" s="55"/>
      <c r="N43" s="42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10"/>
      <c r="AF43" s="10"/>
    </row>
    <row r="44" spans="1:32">
      <c r="A44" s="1"/>
      <c r="B44" s="124" t="s">
        <v>93</v>
      </c>
      <c r="C44" s="78" t="s">
        <v>94</v>
      </c>
      <c r="D44" s="77" t="s">
        <v>28</v>
      </c>
      <c r="E44" s="77" t="s">
        <v>95</v>
      </c>
      <c r="F44" s="79" t="s">
        <v>89</v>
      </c>
      <c r="G44" s="80">
        <v>1812.1</v>
      </c>
      <c r="H44" s="81">
        <v>16.41</v>
      </c>
      <c r="I44" s="81">
        <f t="shared" si="1"/>
        <v>20.89</v>
      </c>
      <c r="J44" s="81">
        <f t="shared" si="7"/>
        <v>37854.76</v>
      </c>
      <c r="K44" s="125">
        <f t="shared" si="8"/>
        <v>4.6496308263681277E-3</v>
      </c>
      <c r="L44" s="10"/>
      <c r="M44" s="55"/>
      <c r="N44" s="42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10"/>
      <c r="AF44" s="10"/>
    </row>
    <row r="45" spans="1:32">
      <c r="A45" s="1"/>
      <c r="B45" s="124" t="s">
        <v>96</v>
      </c>
      <c r="C45" s="78" t="s">
        <v>97</v>
      </c>
      <c r="D45" s="77" t="s">
        <v>28</v>
      </c>
      <c r="E45" s="77" t="s">
        <v>98</v>
      </c>
      <c r="F45" s="79" t="s">
        <v>89</v>
      </c>
      <c r="G45" s="80">
        <v>2400.8000000000002</v>
      </c>
      <c r="H45" s="81">
        <v>14.17</v>
      </c>
      <c r="I45" s="81">
        <f t="shared" si="1"/>
        <v>18.04</v>
      </c>
      <c r="J45" s="81">
        <f t="shared" si="7"/>
        <v>43310.43</v>
      </c>
      <c r="K45" s="125">
        <f t="shared" si="8"/>
        <v>5.3197407784716889E-3</v>
      </c>
      <c r="L45" s="10"/>
      <c r="M45" s="55"/>
      <c r="N45" s="42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10"/>
      <c r="AF45" s="10"/>
    </row>
    <row r="46" spans="1:32" ht="28.5">
      <c r="A46" s="1"/>
      <c r="B46" s="124" t="s">
        <v>99</v>
      </c>
      <c r="C46" s="78" t="s">
        <v>100</v>
      </c>
      <c r="D46" s="77" t="s">
        <v>28</v>
      </c>
      <c r="E46" s="77" t="s">
        <v>101</v>
      </c>
      <c r="F46" s="79" t="s">
        <v>89</v>
      </c>
      <c r="G46" s="80">
        <v>725.8</v>
      </c>
      <c r="H46" s="81">
        <v>10.67</v>
      </c>
      <c r="I46" s="81">
        <f t="shared" si="1"/>
        <v>13.58</v>
      </c>
      <c r="J46" s="81">
        <f t="shared" si="7"/>
        <v>9856.36</v>
      </c>
      <c r="K46" s="125">
        <f t="shared" si="8"/>
        <v>1.210638643377524E-3</v>
      </c>
      <c r="L46" s="10"/>
      <c r="M46" s="55"/>
      <c r="N46" s="42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10"/>
      <c r="AF46" s="10"/>
    </row>
    <row r="47" spans="1:32" ht="28.5">
      <c r="A47" s="1"/>
      <c r="B47" s="124" t="s">
        <v>102</v>
      </c>
      <c r="C47" s="78" t="s">
        <v>103</v>
      </c>
      <c r="D47" s="77" t="s">
        <v>28</v>
      </c>
      <c r="E47" s="77" t="s">
        <v>104</v>
      </c>
      <c r="F47" s="79" t="s">
        <v>89</v>
      </c>
      <c r="G47" s="80">
        <v>917</v>
      </c>
      <c r="H47" s="81">
        <v>9.93</v>
      </c>
      <c r="I47" s="81">
        <f t="shared" si="1"/>
        <v>12.64</v>
      </c>
      <c r="J47" s="81">
        <f t="shared" si="7"/>
        <v>11590.88</v>
      </c>
      <c r="K47" s="125">
        <f t="shared" si="8"/>
        <v>1.4236865575883667E-3</v>
      </c>
      <c r="L47" s="10"/>
      <c r="M47" s="55"/>
      <c r="N47" s="42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10"/>
      <c r="AE47" s="10"/>
      <c r="AF47" s="10"/>
    </row>
    <row r="48" spans="1:32" ht="28.5">
      <c r="A48" s="1"/>
      <c r="B48" s="124" t="s">
        <v>105</v>
      </c>
      <c r="C48" s="78" t="s">
        <v>106</v>
      </c>
      <c r="D48" s="77" t="s">
        <v>28</v>
      </c>
      <c r="E48" s="77" t="s">
        <v>107</v>
      </c>
      <c r="F48" s="79" t="s">
        <v>44</v>
      </c>
      <c r="G48" s="80">
        <v>126.83</v>
      </c>
      <c r="H48" s="81">
        <v>617.54</v>
      </c>
      <c r="I48" s="81">
        <f t="shared" si="1"/>
        <v>786.43</v>
      </c>
      <c r="J48" s="81">
        <f t="shared" si="7"/>
        <v>99742.91</v>
      </c>
      <c r="K48" s="125">
        <f t="shared" si="8"/>
        <v>1.2251238920750305E-2</v>
      </c>
      <c r="L48" s="10"/>
      <c r="M48" s="55"/>
      <c r="N48" s="42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10"/>
      <c r="AE48" s="10"/>
      <c r="AF48" s="10"/>
    </row>
    <row r="49" spans="1:32">
      <c r="A49" s="1"/>
      <c r="B49" s="124" t="s">
        <v>108</v>
      </c>
      <c r="C49" s="78" t="s">
        <v>110</v>
      </c>
      <c r="D49" s="77" t="s">
        <v>28</v>
      </c>
      <c r="E49" s="77" t="s">
        <v>111</v>
      </c>
      <c r="F49" s="79" t="s">
        <v>44</v>
      </c>
      <c r="G49" s="80">
        <v>563.02</v>
      </c>
      <c r="H49" s="81">
        <v>31.06</v>
      </c>
      <c r="I49" s="81">
        <f t="shared" si="1"/>
        <v>39.549999999999997</v>
      </c>
      <c r="J49" s="81">
        <f t="shared" si="7"/>
        <v>22267.439999999999</v>
      </c>
      <c r="K49" s="125">
        <f t="shared" si="8"/>
        <v>2.7350688644784088E-3</v>
      </c>
      <c r="L49" s="10"/>
      <c r="M49" s="55"/>
      <c r="N49" s="42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10"/>
      <c r="AE49" s="10"/>
      <c r="AF49" s="10"/>
    </row>
    <row r="50" spans="1:32">
      <c r="A50" s="1"/>
      <c r="B50" s="124" t="s">
        <v>109</v>
      </c>
      <c r="C50" s="78" t="s">
        <v>113</v>
      </c>
      <c r="D50" s="77" t="s">
        <v>28</v>
      </c>
      <c r="E50" s="77" t="s">
        <v>114</v>
      </c>
      <c r="F50" s="79" t="s">
        <v>22</v>
      </c>
      <c r="G50" s="80">
        <v>993.05</v>
      </c>
      <c r="H50" s="81">
        <v>42.92</v>
      </c>
      <c r="I50" s="81">
        <f t="shared" si="1"/>
        <v>54.65</v>
      </c>
      <c r="J50" s="81">
        <f t="shared" si="7"/>
        <v>54270.18</v>
      </c>
      <c r="K50" s="125">
        <f t="shared" si="8"/>
        <v>6.6659067942987102E-3</v>
      </c>
      <c r="L50" s="10"/>
      <c r="M50" s="55"/>
      <c r="N50" s="42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10"/>
      <c r="AE50" s="10"/>
      <c r="AF50" s="10"/>
    </row>
    <row r="51" spans="1:32" ht="28.5">
      <c r="A51" s="1"/>
      <c r="B51" s="124" t="s">
        <v>112</v>
      </c>
      <c r="C51" s="78" t="s">
        <v>116</v>
      </c>
      <c r="D51" s="77" t="s">
        <v>16</v>
      </c>
      <c r="E51" s="77" t="s">
        <v>117</v>
      </c>
      <c r="F51" s="79" t="s">
        <v>118</v>
      </c>
      <c r="G51" s="80">
        <v>1</v>
      </c>
      <c r="H51" s="81">
        <v>29200.67</v>
      </c>
      <c r="I51" s="81">
        <f t="shared" si="1"/>
        <v>37187.050000000003</v>
      </c>
      <c r="J51" s="81">
        <f t="shared" si="7"/>
        <v>37187.050000000003</v>
      </c>
      <c r="K51" s="125">
        <f t="shared" si="8"/>
        <v>4.5676172302160393E-3</v>
      </c>
      <c r="L51" s="10"/>
      <c r="M51" s="55"/>
      <c r="N51" s="42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10"/>
      <c r="AE51" s="10"/>
      <c r="AF51" s="10"/>
    </row>
    <row r="52" spans="1:32" ht="28.5">
      <c r="A52" s="1"/>
      <c r="B52" s="124" t="s">
        <v>115</v>
      </c>
      <c r="C52" s="78">
        <v>100656</v>
      </c>
      <c r="D52" s="77" t="s">
        <v>28</v>
      </c>
      <c r="E52" s="77" t="s">
        <v>119</v>
      </c>
      <c r="F52" s="79" t="s">
        <v>73</v>
      </c>
      <c r="G52" s="80">
        <v>8220</v>
      </c>
      <c r="H52" s="81">
        <v>119.27</v>
      </c>
      <c r="I52" s="81">
        <f t="shared" si="1"/>
        <v>151.88999999999999</v>
      </c>
      <c r="J52" s="81">
        <f t="shared" si="7"/>
        <v>1248535.8</v>
      </c>
      <c r="K52" s="125">
        <f t="shared" si="8"/>
        <v>0.15335536517743587</v>
      </c>
      <c r="L52" s="10"/>
      <c r="M52" s="55"/>
      <c r="N52" s="42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10"/>
      <c r="AE52" s="10"/>
      <c r="AF52" s="10"/>
    </row>
    <row r="53" spans="1:32">
      <c r="A53" s="1"/>
      <c r="B53" s="126">
        <v>3</v>
      </c>
      <c r="C53" s="47"/>
      <c r="D53" s="45"/>
      <c r="E53" s="45" t="s">
        <v>120</v>
      </c>
      <c r="F53" s="45"/>
      <c r="G53" s="46"/>
      <c r="H53" s="47"/>
      <c r="I53" s="45"/>
      <c r="J53" s="48">
        <f>SUM(J54+J61+J70+J81)</f>
        <v>837222.40000000014</v>
      </c>
      <c r="K53" s="127"/>
      <c r="L53" s="10"/>
      <c r="M53" s="55"/>
      <c r="N53" s="54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10"/>
      <c r="AE53" s="10"/>
      <c r="AF53" s="10"/>
    </row>
    <row r="54" spans="1:32" ht="15.75">
      <c r="A54" s="57"/>
      <c r="B54" s="122" t="s">
        <v>121</v>
      </c>
      <c r="C54" s="52"/>
      <c r="D54" s="50"/>
      <c r="E54" s="50" t="s">
        <v>122</v>
      </c>
      <c r="F54" s="50"/>
      <c r="G54" s="51"/>
      <c r="H54" s="52"/>
      <c r="I54" s="50"/>
      <c r="J54" s="53">
        <f>SUM(J55:J60)</f>
        <v>128204.20000000001</v>
      </c>
      <c r="K54" s="123"/>
      <c r="L54" s="10"/>
      <c r="M54" s="55"/>
      <c r="N54" s="58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  <c r="AC54" s="59"/>
      <c r="AD54" s="20"/>
      <c r="AE54" s="10"/>
      <c r="AF54" s="10"/>
    </row>
    <row r="55" spans="1:32" ht="28.5">
      <c r="A55" s="1"/>
      <c r="B55" s="124" t="s">
        <v>123</v>
      </c>
      <c r="C55" s="78" t="s">
        <v>124</v>
      </c>
      <c r="D55" s="77" t="s">
        <v>28</v>
      </c>
      <c r="E55" s="77" t="s">
        <v>125</v>
      </c>
      <c r="F55" s="79" t="s">
        <v>22</v>
      </c>
      <c r="G55" s="80">
        <v>500.3</v>
      </c>
      <c r="H55" s="81">
        <v>76.900000000000006</v>
      </c>
      <c r="I55" s="81">
        <f t="shared" ref="I55:I60" si="9">TRUNC(H55+(H55*$I$6),2)</f>
        <v>97.93</v>
      </c>
      <c r="J55" s="81">
        <f t="shared" ref="J55:J60" si="10">TRUNC(I55*G55,2)</f>
        <v>48994.37</v>
      </c>
      <c r="K55" s="125">
        <f t="shared" ref="K55:K60" si="11">J55/$J$561</f>
        <v>6.017888716517707E-3</v>
      </c>
      <c r="L55" s="10"/>
      <c r="M55" s="55"/>
      <c r="N55" s="42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10"/>
      <c r="AE55" s="10"/>
      <c r="AF55" s="10"/>
    </row>
    <row r="56" spans="1:32" ht="27.6" customHeight="1">
      <c r="A56" s="1"/>
      <c r="B56" s="124" t="s">
        <v>126</v>
      </c>
      <c r="C56" s="78" t="s">
        <v>127</v>
      </c>
      <c r="D56" s="77" t="s">
        <v>28</v>
      </c>
      <c r="E56" s="77" t="s">
        <v>128</v>
      </c>
      <c r="F56" s="79" t="s">
        <v>89</v>
      </c>
      <c r="G56" s="80">
        <v>1121.0999999999999</v>
      </c>
      <c r="H56" s="81">
        <v>10.66</v>
      </c>
      <c r="I56" s="81">
        <f t="shared" si="9"/>
        <v>13.57</v>
      </c>
      <c r="J56" s="81">
        <f t="shared" si="10"/>
        <v>15213.32</v>
      </c>
      <c r="K56" s="125">
        <f t="shared" si="11"/>
        <v>1.8686242270034934E-3</v>
      </c>
      <c r="L56" s="10"/>
      <c r="M56" s="55"/>
      <c r="N56" s="42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10"/>
      <c r="AE56" s="10"/>
      <c r="AF56" s="10"/>
    </row>
    <row r="57" spans="1:32" ht="28.5">
      <c r="A57" s="1"/>
      <c r="B57" s="124" t="s">
        <v>1306</v>
      </c>
      <c r="C57" s="78" t="s">
        <v>129</v>
      </c>
      <c r="D57" s="77" t="s">
        <v>28</v>
      </c>
      <c r="E57" s="77" t="s">
        <v>130</v>
      </c>
      <c r="F57" s="79" t="s">
        <v>89</v>
      </c>
      <c r="G57" s="80">
        <v>138.4</v>
      </c>
      <c r="H57" s="81">
        <v>8.89</v>
      </c>
      <c r="I57" s="81">
        <f t="shared" si="9"/>
        <v>11.32</v>
      </c>
      <c r="J57" s="81">
        <f t="shared" si="10"/>
        <v>1566.68</v>
      </c>
      <c r="K57" s="125">
        <f t="shared" si="11"/>
        <v>1.9243243446938823E-4</v>
      </c>
      <c r="L57" s="10"/>
      <c r="M57" s="55"/>
      <c r="N57" s="42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10"/>
      <c r="AE57" s="10"/>
      <c r="AF57" s="10"/>
    </row>
    <row r="58" spans="1:32" ht="28.5">
      <c r="A58" s="1"/>
      <c r="B58" s="124" t="s">
        <v>1307</v>
      </c>
      <c r="C58" s="78" t="s">
        <v>131</v>
      </c>
      <c r="D58" s="77" t="s">
        <v>28</v>
      </c>
      <c r="E58" s="77" t="s">
        <v>132</v>
      </c>
      <c r="F58" s="79" t="s">
        <v>89</v>
      </c>
      <c r="G58" s="80">
        <v>1237.3</v>
      </c>
      <c r="H58" s="81">
        <v>8.5299999999999994</v>
      </c>
      <c r="I58" s="81">
        <f t="shared" si="9"/>
        <v>10.86</v>
      </c>
      <c r="J58" s="81">
        <f t="shared" si="10"/>
        <v>13437.07</v>
      </c>
      <c r="K58" s="125">
        <f t="shared" si="11"/>
        <v>1.6504506933359604E-3</v>
      </c>
      <c r="L58" s="10"/>
      <c r="M58" s="55"/>
      <c r="N58" s="42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10"/>
      <c r="AE58" s="10"/>
      <c r="AF58" s="10"/>
    </row>
    <row r="59" spans="1:32" ht="28.5">
      <c r="A59" s="1"/>
      <c r="B59" s="124" t="s">
        <v>1308</v>
      </c>
      <c r="C59" s="78" t="s">
        <v>133</v>
      </c>
      <c r="D59" s="77" t="s">
        <v>28</v>
      </c>
      <c r="E59" s="77" t="s">
        <v>134</v>
      </c>
      <c r="F59" s="79" t="s">
        <v>89</v>
      </c>
      <c r="G59" s="80">
        <v>675</v>
      </c>
      <c r="H59" s="81">
        <v>14.3</v>
      </c>
      <c r="I59" s="81">
        <f t="shared" si="9"/>
        <v>18.21</v>
      </c>
      <c r="J59" s="81">
        <f t="shared" si="10"/>
        <v>12291.75</v>
      </c>
      <c r="K59" s="125">
        <f t="shared" si="11"/>
        <v>1.5097731357961439E-3</v>
      </c>
      <c r="L59" s="10"/>
      <c r="M59" s="55"/>
      <c r="N59" s="42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10"/>
      <c r="AE59" s="10"/>
      <c r="AF59" s="10"/>
    </row>
    <row r="60" spans="1:32" ht="28.5">
      <c r="A60" s="1"/>
      <c r="B60" s="124" t="s">
        <v>1309</v>
      </c>
      <c r="C60" s="78">
        <v>103669</v>
      </c>
      <c r="D60" s="77" t="s">
        <v>28</v>
      </c>
      <c r="E60" s="77" t="s">
        <v>135</v>
      </c>
      <c r="F60" s="79" t="s">
        <v>44</v>
      </c>
      <c r="G60" s="80">
        <v>31.8</v>
      </c>
      <c r="H60" s="81">
        <v>906.26</v>
      </c>
      <c r="I60" s="81">
        <f t="shared" si="9"/>
        <v>1154.1199999999999</v>
      </c>
      <c r="J60" s="81">
        <f t="shared" si="10"/>
        <v>36701.01</v>
      </c>
      <c r="K60" s="125">
        <f t="shared" si="11"/>
        <v>4.5079178273708491E-3</v>
      </c>
      <c r="L60" s="10"/>
      <c r="M60" s="55"/>
      <c r="N60" s="42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10"/>
      <c r="AE60" s="10"/>
      <c r="AF60" s="10"/>
    </row>
    <row r="61" spans="1:32" ht="15.75">
      <c r="A61" s="60"/>
      <c r="B61" s="122" t="s">
        <v>136</v>
      </c>
      <c r="C61" s="52"/>
      <c r="D61" s="50"/>
      <c r="E61" s="50" t="s">
        <v>137</v>
      </c>
      <c r="F61" s="50"/>
      <c r="G61" s="51"/>
      <c r="H61" s="52"/>
      <c r="I61" s="50"/>
      <c r="J61" s="53">
        <f>SUM(J62:J69)</f>
        <v>263086.27</v>
      </c>
      <c r="K61" s="123"/>
      <c r="L61" s="10"/>
      <c r="M61" s="55"/>
      <c r="N61" s="58"/>
      <c r="O61" s="59"/>
      <c r="P61" s="59"/>
      <c r="Q61" s="59"/>
      <c r="R61" s="59"/>
      <c r="S61" s="59"/>
      <c r="T61" s="59"/>
      <c r="U61" s="59"/>
      <c r="V61" s="59"/>
      <c r="W61" s="59"/>
      <c r="X61" s="59"/>
      <c r="Y61" s="59"/>
      <c r="Z61" s="59"/>
      <c r="AA61" s="59"/>
      <c r="AB61" s="59"/>
      <c r="AC61" s="59"/>
      <c r="AD61" s="20"/>
      <c r="AE61" s="10"/>
      <c r="AF61" s="10"/>
    </row>
    <row r="62" spans="1:32" ht="27.6" customHeight="1">
      <c r="A62" s="61"/>
      <c r="B62" s="124" t="s">
        <v>138</v>
      </c>
      <c r="C62" s="78" t="s">
        <v>139</v>
      </c>
      <c r="D62" s="77" t="s">
        <v>28</v>
      </c>
      <c r="E62" s="77" t="s">
        <v>140</v>
      </c>
      <c r="F62" s="79" t="s">
        <v>22</v>
      </c>
      <c r="G62" s="80">
        <v>653.6</v>
      </c>
      <c r="H62" s="81">
        <v>138.44</v>
      </c>
      <c r="I62" s="81">
        <f t="shared" ref="I62:I69" si="12">TRUNC(H62+(H62*$I$6),2)</f>
        <v>176.3</v>
      </c>
      <c r="J62" s="81">
        <f t="shared" ref="J62:J69" si="13">TRUNC(I62*G62,2)</f>
        <v>115229.68</v>
      </c>
      <c r="K62" s="125">
        <f t="shared" ref="K62:K69" si="14">J62/$J$561</f>
        <v>1.4153450510333045E-2</v>
      </c>
      <c r="L62" s="10"/>
      <c r="M62" s="55"/>
      <c r="N62" s="42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10"/>
      <c r="AE62" s="10"/>
      <c r="AF62" s="10"/>
    </row>
    <row r="63" spans="1:32" ht="28.5">
      <c r="A63" s="1"/>
      <c r="B63" s="124" t="s">
        <v>141</v>
      </c>
      <c r="C63" s="78" t="s">
        <v>142</v>
      </c>
      <c r="D63" s="77" t="s">
        <v>28</v>
      </c>
      <c r="E63" s="77" t="s">
        <v>143</v>
      </c>
      <c r="F63" s="79" t="s">
        <v>89</v>
      </c>
      <c r="G63" s="80">
        <v>315.89999999999998</v>
      </c>
      <c r="H63" s="81">
        <v>13.14</v>
      </c>
      <c r="I63" s="81">
        <f t="shared" si="12"/>
        <v>16.73</v>
      </c>
      <c r="J63" s="81">
        <f t="shared" si="13"/>
        <v>5285</v>
      </c>
      <c r="K63" s="125">
        <f t="shared" si="14"/>
        <v>6.4914686864625624E-4</v>
      </c>
      <c r="L63" s="10"/>
      <c r="M63" s="55"/>
      <c r="N63" s="42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10"/>
      <c r="AE63" s="10"/>
      <c r="AF63" s="10"/>
    </row>
    <row r="64" spans="1:32" ht="28.5">
      <c r="A64" s="1"/>
      <c r="B64" s="124" t="s">
        <v>1310</v>
      </c>
      <c r="C64" s="78" t="s">
        <v>144</v>
      </c>
      <c r="D64" s="77" t="s">
        <v>28</v>
      </c>
      <c r="E64" s="77" t="s">
        <v>145</v>
      </c>
      <c r="F64" s="79" t="s">
        <v>89</v>
      </c>
      <c r="G64" s="80">
        <v>151</v>
      </c>
      <c r="H64" s="81">
        <v>12.1</v>
      </c>
      <c r="I64" s="81">
        <f t="shared" si="12"/>
        <v>15.4</v>
      </c>
      <c r="J64" s="81">
        <f t="shared" si="13"/>
        <v>2325.4</v>
      </c>
      <c r="K64" s="125">
        <f t="shared" si="14"/>
        <v>2.8562462220435277E-4</v>
      </c>
      <c r="L64" s="10"/>
      <c r="M64" s="55"/>
      <c r="N64" s="42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10"/>
      <c r="AE64" s="10"/>
      <c r="AF64" s="10"/>
    </row>
    <row r="65" spans="1:32" ht="28.5">
      <c r="A65" s="1"/>
      <c r="B65" s="124" t="s">
        <v>1311</v>
      </c>
      <c r="C65" s="78" t="s">
        <v>127</v>
      </c>
      <c r="D65" s="77" t="s">
        <v>28</v>
      </c>
      <c r="E65" s="77" t="s">
        <v>128</v>
      </c>
      <c r="F65" s="79" t="s">
        <v>89</v>
      </c>
      <c r="G65" s="80">
        <v>1629</v>
      </c>
      <c r="H65" s="81">
        <v>10.66</v>
      </c>
      <c r="I65" s="81">
        <f t="shared" si="12"/>
        <v>13.57</v>
      </c>
      <c r="J65" s="81">
        <f t="shared" si="13"/>
        <v>22105.53</v>
      </c>
      <c r="K65" s="125">
        <f t="shared" si="14"/>
        <v>2.7151817557740541E-3</v>
      </c>
      <c r="L65" s="10"/>
      <c r="M65" s="55"/>
      <c r="N65" s="42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10"/>
      <c r="AE65" s="10"/>
      <c r="AF65" s="10"/>
    </row>
    <row r="66" spans="1:32" ht="28.5">
      <c r="A66" s="1"/>
      <c r="B66" s="124" t="s">
        <v>1312</v>
      </c>
      <c r="C66" s="78" t="s">
        <v>129</v>
      </c>
      <c r="D66" s="77" t="s">
        <v>28</v>
      </c>
      <c r="E66" s="77" t="s">
        <v>130</v>
      </c>
      <c r="F66" s="79" t="s">
        <v>89</v>
      </c>
      <c r="G66" s="80">
        <v>981.4</v>
      </c>
      <c r="H66" s="81">
        <v>8.89</v>
      </c>
      <c r="I66" s="81">
        <f t="shared" si="12"/>
        <v>11.32</v>
      </c>
      <c r="J66" s="81">
        <f t="shared" si="13"/>
        <v>11109.44</v>
      </c>
      <c r="K66" s="125">
        <f t="shared" si="14"/>
        <v>1.3645521643166443E-3</v>
      </c>
      <c r="L66" s="10"/>
      <c r="M66" s="55"/>
      <c r="N66" s="42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10"/>
      <c r="AE66" s="10"/>
      <c r="AF66" s="10"/>
    </row>
    <row r="67" spans="1:32" ht="28.5">
      <c r="A67" s="1"/>
      <c r="B67" s="124" t="s">
        <v>1313</v>
      </c>
      <c r="C67" s="78" t="s">
        <v>131</v>
      </c>
      <c r="D67" s="77" t="s">
        <v>28</v>
      </c>
      <c r="E67" s="77" t="s">
        <v>132</v>
      </c>
      <c r="F67" s="79" t="s">
        <v>89</v>
      </c>
      <c r="G67" s="80">
        <v>776.5</v>
      </c>
      <c r="H67" s="81">
        <v>8.5299999999999994</v>
      </c>
      <c r="I67" s="81">
        <f t="shared" si="12"/>
        <v>10.86</v>
      </c>
      <c r="J67" s="81">
        <f t="shared" si="13"/>
        <v>8432.7900000000009</v>
      </c>
      <c r="K67" s="125">
        <f t="shared" si="14"/>
        <v>1.0357841480513649E-3</v>
      </c>
      <c r="L67" s="10"/>
      <c r="M67" s="55"/>
      <c r="N67" s="42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10"/>
      <c r="AE67" s="10"/>
      <c r="AF67" s="10"/>
    </row>
    <row r="68" spans="1:32" ht="28.5">
      <c r="A68" s="1"/>
      <c r="B68" s="124" t="s">
        <v>1314</v>
      </c>
      <c r="C68" s="78" t="s">
        <v>133</v>
      </c>
      <c r="D68" s="77" t="s">
        <v>28</v>
      </c>
      <c r="E68" s="77" t="s">
        <v>134</v>
      </c>
      <c r="F68" s="79" t="s">
        <v>89</v>
      </c>
      <c r="G68" s="80">
        <v>1046.3</v>
      </c>
      <c r="H68" s="81">
        <v>14.3</v>
      </c>
      <c r="I68" s="81">
        <f t="shared" si="12"/>
        <v>18.21</v>
      </c>
      <c r="J68" s="81">
        <f t="shared" si="13"/>
        <v>19053.12</v>
      </c>
      <c r="K68" s="125">
        <f t="shared" si="14"/>
        <v>2.3402598270466143E-3</v>
      </c>
      <c r="L68" s="10"/>
      <c r="M68" s="55"/>
      <c r="N68" s="42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10"/>
      <c r="AE68" s="10"/>
      <c r="AF68" s="10"/>
    </row>
    <row r="69" spans="1:32" ht="28.5">
      <c r="A69" s="1"/>
      <c r="B69" s="124" t="s">
        <v>1315</v>
      </c>
      <c r="C69" s="78">
        <v>103682</v>
      </c>
      <c r="D69" s="77" t="s">
        <v>28</v>
      </c>
      <c r="E69" s="77" t="s">
        <v>146</v>
      </c>
      <c r="F69" s="79" t="s">
        <v>44</v>
      </c>
      <c r="G69" s="80">
        <v>67.2</v>
      </c>
      <c r="H69" s="81">
        <v>929.5</v>
      </c>
      <c r="I69" s="81">
        <f t="shared" si="12"/>
        <v>1183.71</v>
      </c>
      <c r="J69" s="81">
        <f t="shared" si="13"/>
        <v>79545.31</v>
      </c>
      <c r="K69" s="125">
        <f t="shared" si="14"/>
        <v>9.7704047118251144E-3</v>
      </c>
      <c r="L69" s="10"/>
      <c r="M69" s="55"/>
      <c r="N69" s="42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10"/>
      <c r="AE69" s="10"/>
      <c r="AF69" s="10"/>
    </row>
    <row r="70" spans="1:32">
      <c r="A70" s="1"/>
      <c r="B70" s="122" t="s">
        <v>147</v>
      </c>
      <c r="C70" s="52"/>
      <c r="D70" s="50"/>
      <c r="E70" s="50" t="s">
        <v>148</v>
      </c>
      <c r="F70" s="50"/>
      <c r="G70" s="51"/>
      <c r="H70" s="52"/>
      <c r="I70" s="50"/>
      <c r="J70" s="53">
        <f>SUM(J71:J80)</f>
        <v>444034.75000000006</v>
      </c>
      <c r="K70" s="123"/>
      <c r="L70" s="10"/>
      <c r="M70" s="55"/>
      <c r="N70" s="42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10"/>
      <c r="AE70" s="10"/>
      <c r="AF70" s="10"/>
    </row>
    <row r="71" spans="1:32" ht="28.5">
      <c r="A71" s="1"/>
      <c r="B71" s="124" t="s">
        <v>149</v>
      </c>
      <c r="C71" s="78" t="s">
        <v>150</v>
      </c>
      <c r="D71" s="77" t="s">
        <v>28</v>
      </c>
      <c r="E71" s="77" t="s">
        <v>151</v>
      </c>
      <c r="F71" s="79" t="s">
        <v>22</v>
      </c>
      <c r="G71" s="80">
        <v>105.6</v>
      </c>
      <c r="H71" s="81">
        <v>89.96</v>
      </c>
      <c r="I71" s="81">
        <f t="shared" ref="I71:I80" si="15">TRUNC(H71+(H71*$I$6),2)</f>
        <v>114.56</v>
      </c>
      <c r="J71" s="81">
        <f t="shared" ref="J71:J80" si="16">TRUNC(I71*G71,2)</f>
        <v>12097.53</v>
      </c>
      <c r="K71" s="125">
        <f t="shared" ref="K71:K80" si="17">J71/$J$561</f>
        <v>1.4859174489790245E-3</v>
      </c>
      <c r="L71" s="10"/>
      <c r="M71" s="55"/>
      <c r="N71" s="54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10"/>
      <c r="AE71" s="10"/>
      <c r="AF71" s="10"/>
    </row>
    <row r="72" spans="1:32" ht="28.5">
      <c r="A72" s="1"/>
      <c r="B72" s="124" t="s">
        <v>152</v>
      </c>
      <c r="C72" s="78" t="s">
        <v>153</v>
      </c>
      <c r="D72" s="77" t="s">
        <v>28</v>
      </c>
      <c r="E72" s="77" t="s">
        <v>154</v>
      </c>
      <c r="F72" s="79" t="s">
        <v>89</v>
      </c>
      <c r="G72" s="80">
        <v>685.6</v>
      </c>
      <c r="H72" s="81">
        <v>13.66</v>
      </c>
      <c r="I72" s="81">
        <f t="shared" si="15"/>
        <v>17.39</v>
      </c>
      <c r="J72" s="81">
        <f t="shared" si="16"/>
        <v>11922.58</v>
      </c>
      <c r="K72" s="125">
        <f t="shared" si="17"/>
        <v>1.464428660962059E-3</v>
      </c>
      <c r="L72" s="10"/>
      <c r="M72" s="55"/>
      <c r="N72" s="42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10"/>
      <c r="AE72" s="10"/>
      <c r="AF72" s="10"/>
    </row>
    <row r="73" spans="1:32" ht="28.5">
      <c r="A73" s="1"/>
      <c r="B73" s="124" t="s">
        <v>1316</v>
      </c>
      <c r="C73" s="78" t="s">
        <v>155</v>
      </c>
      <c r="D73" s="77" t="s">
        <v>28</v>
      </c>
      <c r="E73" s="77" t="s">
        <v>156</v>
      </c>
      <c r="F73" s="79" t="s">
        <v>89</v>
      </c>
      <c r="G73" s="80">
        <v>247.1</v>
      </c>
      <c r="H73" s="81">
        <v>12.52</v>
      </c>
      <c r="I73" s="81">
        <f t="shared" si="15"/>
        <v>15.94</v>
      </c>
      <c r="J73" s="81">
        <f t="shared" si="16"/>
        <v>3938.77</v>
      </c>
      <c r="K73" s="125">
        <f t="shared" si="17"/>
        <v>4.8379190384443042E-4</v>
      </c>
      <c r="L73" s="10"/>
      <c r="M73" s="55"/>
      <c r="N73" s="54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10"/>
      <c r="AE73" s="10"/>
      <c r="AF73" s="10"/>
    </row>
    <row r="74" spans="1:32" ht="28.5">
      <c r="A74" s="1"/>
      <c r="B74" s="124" t="s">
        <v>1317</v>
      </c>
      <c r="C74" s="78" t="s">
        <v>157</v>
      </c>
      <c r="D74" s="77" t="s">
        <v>28</v>
      </c>
      <c r="E74" s="77" t="s">
        <v>158</v>
      </c>
      <c r="F74" s="79" t="s">
        <v>89</v>
      </c>
      <c r="G74" s="80">
        <v>526.1</v>
      </c>
      <c r="H74" s="81">
        <v>11.52</v>
      </c>
      <c r="I74" s="81">
        <f t="shared" si="15"/>
        <v>14.67</v>
      </c>
      <c r="J74" s="81">
        <f t="shared" si="16"/>
        <v>7717.88</v>
      </c>
      <c r="K74" s="125">
        <f t="shared" si="17"/>
        <v>9.479730623628322E-4</v>
      </c>
      <c r="L74" s="10"/>
      <c r="M74" s="55"/>
      <c r="N74" s="42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10"/>
      <c r="AE74" s="10"/>
      <c r="AF74" s="10"/>
    </row>
    <row r="75" spans="1:32" ht="28.5">
      <c r="A75" s="1"/>
      <c r="B75" s="124" t="s">
        <v>1318</v>
      </c>
      <c r="C75" s="78" t="s">
        <v>159</v>
      </c>
      <c r="D75" s="77" t="s">
        <v>28</v>
      </c>
      <c r="E75" s="77" t="s">
        <v>160</v>
      </c>
      <c r="F75" s="79" t="s">
        <v>89</v>
      </c>
      <c r="G75" s="80">
        <v>538.70000000000005</v>
      </c>
      <c r="H75" s="81">
        <v>10.14</v>
      </c>
      <c r="I75" s="81">
        <f t="shared" si="15"/>
        <v>12.91</v>
      </c>
      <c r="J75" s="81">
        <f t="shared" si="16"/>
        <v>6954.61</v>
      </c>
      <c r="K75" s="125">
        <f t="shared" si="17"/>
        <v>8.542220064628079E-4</v>
      </c>
      <c r="L75" s="10"/>
      <c r="M75" s="55"/>
      <c r="N75" s="54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10"/>
      <c r="AE75" s="10"/>
      <c r="AF75" s="10"/>
    </row>
    <row r="76" spans="1:32" ht="28.5">
      <c r="A76" s="1"/>
      <c r="B76" s="124" t="s">
        <v>161</v>
      </c>
      <c r="C76" s="78">
        <v>103682</v>
      </c>
      <c r="D76" s="77" t="s">
        <v>28</v>
      </c>
      <c r="E76" s="77" t="s">
        <v>146</v>
      </c>
      <c r="F76" s="79" t="s">
        <v>44</v>
      </c>
      <c r="G76" s="80">
        <v>84.6</v>
      </c>
      <c r="H76" s="81">
        <v>929.5</v>
      </c>
      <c r="I76" s="81">
        <f t="shared" si="15"/>
        <v>1183.71</v>
      </c>
      <c r="J76" s="81">
        <f t="shared" si="16"/>
        <v>100141.86</v>
      </c>
      <c r="K76" s="125">
        <f t="shared" si="17"/>
        <v>1.2300241218431747E-2</v>
      </c>
      <c r="L76" s="10"/>
      <c r="M76" s="55"/>
      <c r="N76" s="42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10"/>
      <c r="AE76" s="10"/>
      <c r="AF76" s="10"/>
    </row>
    <row r="77" spans="1:32">
      <c r="A77" s="1"/>
      <c r="B77" s="124" t="s">
        <v>162</v>
      </c>
      <c r="C77" s="78" t="s">
        <v>163</v>
      </c>
      <c r="D77" s="77" t="s">
        <v>49</v>
      </c>
      <c r="E77" s="77" t="s">
        <v>164</v>
      </c>
      <c r="F77" s="79" t="s">
        <v>22</v>
      </c>
      <c r="G77" s="80">
        <v>84.13</v>
      </c>
      <c r="H77" s="81">
        <v>144.62</v>
      </c>
      <c r="I77" s="81">
        <f t="shared" si="15"/>
        <v>184.17</v>
      </c>
      <c r="J77" s="81">
        <f t="shared" si="16"/>
        <v>15494.22</v>
      </c>
      <c r="K77" s="125">
        <f t="shared" si="17"/>
        <v>1.9031266594354203E-3</v>
      </c>
      <c r="L77" s="10"/>
      <c r="M77" s="55"/>
      <c r="N77" s="54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10"/>
      <c r="AE77" s="10"/>
      <c r="AF77" s="10"/>
    </row>
    <row r="78" spans="1:32">
      <c r="A78" s="1"/>
      <c r="B78" s="124" t="s">
        <v>165</v>
      </c>
      <c r="C78" s="78" t="s">
        <v>166</v>
      </c>
      <c r="D78" s="77" t="s">
        <v>49</v>
      </c>
      <c r="E78" s="77" t="s">
        <v>167</v>
      </c>
      <c r="F78" s="79" t="s">
        <v>22</v>
      </c>
      <c r="G78" s="80">
        <v>867</v>
      </c>
      <c r="H78" s="81">
        <v>175.26</v>
      </c>
      <c r="I78" s="81">
        <f t="shared" si="15"/>
        <v>223.19</v>
      </c>
      <c r="J78" s="81">
        <f t="shared" si="16"/>
        <v>193505.73</v>
      </c>
      <c r="K78" s="125">
        <f t="shared" si="17"/>
        <v>2.3767954341458456E-2</v>
      </c>
      <c r="L78" s="10"/>
      <c r="M78" s="55"/>
      <c r="N78" s="42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10"/>
      <c r="AE78" s="10"/>
      <c r="AF78" s="10"/>
    </row>
    <row r="79" spans="1:32" ht="28.5">
      <c r="A79" s="1"/>
      <c r="B79" s="124" t="s">
        <v>168</v>
      </c>
      <c r="C79" s="82" t="s">
        <v>169</v>
      </c>
      <c r="D79" s="83" t="s">
        <v>16</v>
      </c>
      <c r="E79" s="83" t="s">
        <v>170</v>
      </c>
      <c r="F79" s="79" t="s">
        <v>89</v>
      </c>
      <c r="G79" s="80">
        <f>1124.52*0.97</f>
        <v>1090.7844</v>
      </c>
      <c r="H79" s="81">
        <v>10.08</v>
      </c>
      <c r="I79" s="81">
        <f t="shared" si="15"/>
        <v>12.83</v>
      </c>
      <c r="J79" s="81">
        <f t="shared" si="16"/>
        <v>13994.76</v>
      </c>
      <c r="K79" s="125">
        <f t="shared" si="17"/>
        <v>1.7189507344287382E-3</v>
      </c>
      <c r="L79" s="10"/>
      <c r="M79" s="55"/>
      <c r="N79" s="42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10"/>
      <c r="AE79" s="10"/>
      <c r="AF79" s="10"/>
    </row>
    <row r="80" spans="1:32" ht="28.5">
      <c r="A80" s="1"/>
      <c r="B80" s="124" t="s">
        <v>171</v>
      </c>
      <c r="C80" s="78" t="s">
        <v>172</v>
      </c>
      <c r="D80" s="77" t="s">
        <v>28</v>
      </c>
      <c r="E80" s="77" t="s">
        <v>173</v>
      </c>
      <c r="F80" s="79" t="s">
        <v>44</v>
      </c>
      <c r="G80" s="80">
        <v>3484.72</v>
      </c>
      <c r="H80" s="81">
        <v>17.64</v>
      </c>
      <c r="I80" s="81">
        <f t="shared" si="15"/>
        <v>22.46</v>
      </c>
      <c r="J80" s="81">
        <f t="shared" si="16"/>
        <v>78266.81</v>
      </c>
      <c r="K80" s="125">
        <f t="shared" si="17"/>
        <v>9.6133688988517488E-3</v>
      </c>
      <c r="L80" s="10"/>
      <c r="M80" s="55"/>
      <c r="N80" s="54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10"/>
      <c r="AE80" s="10"/>
      <c r="AF80" s="10"/>
    </row>
    <row r="81" spans="1:32">
      <c r="A81" s="1"/>
      <c r="B81" s="122" t="s">
        <v>174</v>
      </c>
      <c r="C81" s="52"/>
      <c r="D81" s="50"/>
      <c r="E81" s="50" t="s">
        <v>175</v>
      </c>
      <c r="F81" s="50"/>
      <c r="G81" s="51"/>
      <c r="H81" s="52"/>
      <c r="I81" s="50"/>
      <c r="J81" s="53">
        <f>SUM(J82)</f>
        <v>1897.18</v>
      </c>
      <c r="K81" s="123"/>
      <c r="L81" s="10"/>
      <c r="M81" s="55"/>
      <c r="N81" s="42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10"/>
      <c r="AE81" s="10"/>
      <c r="AF81" s="10"/>
    </row>
    <row r="82" spans="1:32" ht="28.5">
      <c r="A82" s="1"/>
      <c r="B82" s="124" t="s">
        <v>176</v>
      </c>
      <c r="C82" s="78" t="s">
        <v>177</v>
      </c>
      <c r="D82" s="77" t="s">
        <v>28</v>
      </c>
      <c r="E82" s="77" t="s">
        <v>178</v>
      </c>
      <c r="F82" s="79" t="s">
        <v>22</v>
      </c>
      <c r="G82" s="80">
        <v>6.25</v>
      </c>
      <c r="H82" s="81">
        <v>238.36</v>
      </c>
      <c r="I82" s="81">
        <f t="shared" ref="I82" si="18">TRUNC(H82+(H82*$I$6),2)</f>
        <v>303.55</v>
      </c>
      <c r="J82" s="81">
        <f>TRUNC(I82*G82,2)</f>
        <v>1897.18</v>
      </c>
      <c r="K82" s="125">
        <f t="shared" ref="K82" si="19">J82/$J$561</f>
        <v>2.3302714404130643E-4</v>
      </c>
      <c r="L82" s="10"/>
      <c r="M82" s="55"/>
      <c r="N82" s="54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10"/>
      <c r="AE82" s="10"/>
      <c r="AF82" s="10"/>
    </row>
    <row r="83" spans="1:32">
      <c r="A83" s="1"/>
      <c r="B83" s="126">
        <v>4</v>
      </c>
      <c r="C83" s="47"/>
      <c r="D83" s="45"/>
      <c r="E83" s="45" t="s">
        <v>179</v>
      </c>
      <c r="F83" s="45"/>
      <c r="G83" s="46"/>
      <c r="H83" s="47"/>
      <c r="I83" s="45"/>
      <c r="J83" s="48">
        <f>SUM(J84+J91+J95)</f>
        <v>512370.19999999995</v>
      </c>
      <c r="K83" s="127"/>
      <c r="L83" s="10"/>
      <c r="M83" s="55"/>
      <c r="N83" s="42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10"/>
      <c r="AE83" s="10"/>
      <c r="AF83" s="10"/>
    </row>
    <row r="84" spans="1:32">
      <c r="A84" s="1"/>
      <c r="B84" s="122" t="s">
        <v>180</v>
      </c>
      <c r="C84" s="52"/>
      <c r="D84" s="50"/>
      <c r="E84" s="50" t="s">
        <v>181</v>
      </c>
      <c r="F84" s="50"/>
      <c r="G84" s="51"/>
      <c r="H84" s="52"/>
      <c r="I84" s="50"/>
      <c r="J84" s="53">
        <f>SUM(J85:J90)</f>
        <v>320199.11</v>
      </c>
      <c r="K84" s="123"/>
      <c r="L84" s="10"/>
      <c r="M84" s="55"/>
      <c r="N84" s="54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10"/>
      <c r="AE84" s="10"/>
      <c r="AF84" s="10"/>
    </row>
    <row r="85" spans="1:32" ht="28.5">
      <c r="A85" s="1"/>
      <c r="B85" s="124" t="s">
        <v>182</v>
      </c>
      <c r="C85" s="78">
        <v>103316</v>
      </c>
      <c r="D85" s="77" t="s">
        <v>28</v>
      </c>
      <c r="E85" s="77" t="s">
        <v>1367</v>
      </c>
      <c r="F85" s="79" t="s">
        <v>22</v>
      </c>
      <c r="G85" s="80">
        <v>19.63</v>
      </c>
      <c r="H85" s="81">
        <v>79.22</v>
      </c>
      <c r="I85" s="81">
        <f t="shared" ref="I85:I90" si="20">TRUNC(H85+(H85*$I$6),2)</f>
        <v>100.88</v>
      </c>
      <c r="J85" s="81">
        <f t="shared" ref="J85:J90" si="21">TRUNC(I85*G85,2)</f>
        <v>1980.27</v>
      </c>
      <c r="K85" s="125">
        <f t="shared" ref="K85:K90" si="22">J85/$J$561</f>
        <v>2.4323293653247339E-4</v>
      </c>
      <c r="L85" s="10"/>
      <c r="M85" s="55"/>
      <c r="N85" s="42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10"/>
      <c r="AE85" s="10"/>
      <c r="AF85" s="10"/>
    </row>
    <row r="86" spans="1:32" ht="28.5">
      <c r="A86" s="1"/>
      <c r="B86" s="124" t="s">
        <v>183</v>
      </c>
      <c r="C86" s="78">
        <v>103318</v>
      </c>
      <c r="D86" s="77" t="s">
        <v>28</v>
      </c>
      <c r="E86" s="77" t="s">
        <v>1368</v>
      </c>
      <c r="F86" s="79" t="s">
        <v>22</v>
      </c>
      <c r="G86" s="80">
        <v>1712.65</v>
      </c>
      <c r="H86" s="81">
        <v>103.14</v>
      </c>
      <c r="I86" s="81">
        <f t="shared" si="20"/>
        <v>131.34</v>
      </c>
      <c r="J86" s="81">
        <f t="shared" si="21"/>
        <v>224939.45</v>
      </c>
      <c r="K86" s="125">
        <f t="shared" si="22"/>
        <v>2.7628900587040896E-2</v>
      </c>
      <c r="L86" s="10"/>
      <c r="M86" s="55"/>
      <c r="N86" s="54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10"/>
      <c r="AE86" s="10"/>
      <c r="AF86" s="10"/>
    </row>
    <row r="87" spans="1:32" ht="28.5">
      <c r="A87" s="1"/>
      <c r="B87" s="124" t="s">
        <v>184</v>
      </c>
      <c r="C87" s="78">
        <v>101161</v>
      </c>
      <c r="D87" s="77" t="s">
        <v>28</v>
      </c>
      <c r="E87" s="77" t="s">
        <v>1369</v>
      </c>
      <c r="F87" s="79" t="s">
        <v>22</v>
      </c>
      <c r="G87" s="80">
        <v>170.04</v>
      </c>
      <c r="H87" s="81">
        <v>236.47</v>
      </c>
      <c r="I87" s="81">
        <f t="shared" si="20"/>
        <v>301.14</v>
      </c>
      <c r="J87" s="81">
        <f t="shared" si="21"/>
        <v>51205.84</v>
      </c>
      <c r="K87" s="125">
        <f t="shared" si="22"/>
        <v>6.2895195255253007E-3</v>
      </c>
      <c r="L87" s="10"/>
      <c r="M87" s="55"/>
      <c r="N87" s="42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10"/>
      <c r="AE87" s="10"/>
      <c r="AF87" s="10"/>
    </row>
    <row r="88" spans="1:32">
      <c r="A88" s="1"/>
      <c r="B88" s="124" t="s">
        <v>185</v>
      </c>
      <c r="C88" s="78" t="s">
        <v>186</v>
      </c>
      <c r="D88" s="77" t="s">
        <v>28</v>
      </c>
      <c r="E88" s="77" t="s">
        <v>187</v>
      </c>
      <c r="F88" s="79" t="s">
        <v>73</v>
      </c>
      <c r="G88" s="80">
        <v>235.5</v>
      </c>
      <c r="H88" s="81">
        <v>68.64</v>
      </c>
      <c r="I88" s="81">
        <f t="shared" si="20"/>
        <v>87.41</v>
      </c>
      <c r="J88" s="81">
        <f t="shared" si="21"/>
        <v>20585.05</v>
      </c>
      <c r="K88" s="125">
        <f t="shared" si="22"/>
        <v>2.5284239826729644E-3</v>
      </c>
      <c r="L88" s="10"/>
      <c r="M88" s="55"/>
      <c r="N88" s="42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10"/>
      <c r="AE88" s="10"/>
      <c r="AF88" s="10"/>
    </row>
    <row r="89" spans="1:32" ht="28.5">
      <c r="A89" s="1"/>
      <c r="B89" s="124" t="s">
        <v>188</v>
      </c>
      <c r="C89" s="78" t="s">
        <v>189</v>
      </c>
      <c r="D89" s="77" t="s">
        <v>28</v>
      </c>
      <c r="E89" s="77" t="s">
        <v>190</v>
      </c>
      <c r="F89" s="79" t="s">
        <v>73</v>
      </c>
      <c r="G89" s="80">
        <v>181</v>
      </c>
      <c r="H89" s="81">
        <v>47.19</v>
      </c>
      <c r="I89" s="81">
        <f t="shared" si="20"/>
        <v>60.09</v>
      </c>
      <c r="J89" s="81">
        <f t="shared" si="21"/>
        <v>10876.29</v>
      </c>
      <c r="K89" s="125">
        <f t="shared" si="22"/>
        <v>1.3359147769136407E-3</v>
      </c>
      <c r="L89" s="10"/>
      <c r="M89" s="55"/>
      <c r="N89" s="54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10"/>
      <c r="AE89" s="10"/>
      <c r="AF89" s="10"/>
    </row>
    <row r="90" spans="1:32" ht="28.5">
      <c r="A90" s="1"/>
      <c r="B90" s="124" t="s">
        <v>191</v>
      </c>
      <c r="C90" s="78">
        <v>93200</v>
      </c>
      <c r="D90" s="77" t="s">
        <v>28</v>
      </c>
      <c r="E90" s="77" t="s">
        <v>192</v>
      </c>
      <c r="F90" s="79" t="s">
        <v>73</v>
      </c>
      <c r="G90" s="80">
        <v>665.76</v>
      </c>
      <c r="H90" s="81">
        <v>12.52</v>
      </c>
      <c r="I90" s="81">
        <f t="shared" si="20"/>
        <v>15.94</v>
      </c>
      <c r="J90" s="81">
        <f t="shared" si="21"/>
        <v>10612.21</v>
      </c>
      <c r="K90" s="125">
        <f t="shared" si="22"/>
        <v>1.3034783142699122E-3</v>
      </c>
      <c r="L90" s="10"/>
      <c r="M90" s="55"/>
      <c r="N90" s="42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10"/>
      <c r="AE90" s="10"/>
      <c r="AF90" s="10"/>
    </row>
    <row r="91" spans="1:32">
      <c r="A91" s="1"/>
      <c r="B91" s="122" t="s">
        <v>193</v>
      </c>
      <c r="C91" s="52"/>
      <c r="D91" s="50"/>
      <c r="E91" s="50" t="s">
        <v>194</v>
      </c>
      <c r="F91" s="50"/>
      <c r="G91" s="51"/>
      <c r="H91" s="52"/>
      <c r="I91" s="50"/>
      <c r="J91" s="53">
        <f>SUM(J92:J94)</f>
        <v>127009.70999999999</v>
      </c>
      <c r="K91" s="123"/>
      <c r="L91" s="10"/>
      <c r="M91" s="55"/>
      <c r="N91" s="42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10"/>
      <c r="AE91" s="10"/>
      <c r="AF91" s="10"/>
    </row>
    <row r="92" spans="1:32" ht="28.5">
      <c r="A92" s="1"/>
      <c r="B92" s="124" t="s">
        <v>195</v>
      </c>
      <c r="C92" s="78">
        <v>103318</v>
      </c>
      <c r="D92" s="77" t="s">
        <v>28</v>
      </c>
      <c r="E92" s="77" t="s">
        <v>1368</v>
      </c>
      <c r="F92" s="79" t="s">
        <v>22</v>
      </c>
      <c r="G92" s="80">
        <v>274.37</v>
      </c>
      <c r="H92" s="81">
        <v>103.14</v>
      </c>
      <c r="I92" s="81">
        <f t="shared" ref="I92:I94" si="23">TRUNC(H92+(H92*$I$6),2)</f>
        <v>131.34</v>
      </c>
      <c r="J92" s="81">
        <f t="shared" ref="J92:J94" si="24">TRUNC(I92*G92,2)</f>
        <v>36035.75</v>
      </c>
      <c r="K92" s="125">
        <f t="shared" ref="K92:K94" si="25">J92/$J$561</f>
        <v>4.4262051602307149E-3</v>
      </c>
      <c r="L92" s="10"/>
      <c r="M92" s="55"/>
      <c r="N92" s="54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10"/>
      <c r="AE92" s="10"/>
      <c r="AF92" s="10"/>
    </row>
    <row r="93" spans="1:32" ht="28.5">
      <c r="A93" s="1"/>
      <c r="B93" s="124" t="s">
        <v>196</v>
      </c>
      <c r="C93" s="78">
        <v>103318</v>
      </c>
      <c r="D93" s="77" t="s">
        <v>28</v>
      </c>
      <c r="E93" s="77" t="s">
        <v>1368</v>
      </c>
      <c r="F93" s="79" t="s">
        <v>22</v>
      </c>
      <c r="G93" s="80">
        <v>352.42</v>
      </c>
      <c r="H93" s="81">
        <v>103.14</v>
      </c>
      <c r="I93" s="81">
        <f t="shared" si="23"/>
        <v>131.34</v>
      </c>
      <c r="J93" s="81">
        <f t="shared" si="24"/>
        <v>46286.84</v>
      </c>
      <c r="K93" s="125">
        <f t="shared" si="25"/>
        <v>5.6853277664201092E-3</v>
      </c>
      <c r="L93" s="10"/>
      <c r="M93" s="55"/>
      <c r="N93" s="42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10"/>
      <c r="AE93" s="10"/>
      <c r="AF93" s="10"/>
    </row>
    <row r="94" spans="1:32" ht="28.5">
      <c r="A94" s="1"/>
      <c r="B94" s="124" t="s">
        <v>197</v>
      </c>
      <c r="C94" s="78">
        <v>103318</v>
      </c>
      <c r="D94" s="77" t="s">
        <v>28</v>
      </c>
      <c r="E94" s="77" t="s">
        <v>1368</v>
      </c>
      <c r="F94" s="79" t="s">
        <v>22</v>
      </c>
      <c r="G94" s="80">
        <v>340.24</v>
      </c>
      <c r="H94" s="81">
        <v>103.14</v>
      </c>
      <c r="I94" s="81">
        <f t="shared" si="23"/>
        <v>131.34</v>
      </c>
      <c r="J94" s="81">
        <f t="shared" si="24"/>
        <v>44687.12</v>
      </c>
      <c r="K94" s="125">
        <f t="shared" si="25"/>
        <v>5.4888370892752112E-3</v>
      </c>
      <c r="L94" s="10"/>
      <c r="M94" s="55"/>
      <c r="N94" s="54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10"/>
      <c r="AE94" s="10"/>
      <c r="AF94" s="10"/>
    </row>
    <row r="95" spans="1:32">
      <c r="A95" s="1"/>
      <c r="B95" s="122" t="s">
        <v>198</v>
      </c>
      <c r="C95" s="52"/>
      <c r="D95" s="50"/>
      <c r="E95" s="50" t="s">
        <v>199</v>
      </c>
      <c r="F95" s="50"/>
      <c r="G95" s="51"/>
      <c r="H95" s="52"/>
      <c r="I95" s="50"/>
      <c r="J95" s="53">
        <f>SUM(J96)</f>
        <v>65161.38</v>
      </c>
      <c r="K95" s="123"/>
      <c r="L95" s="10"/>
      <c r="M95" s="55"/>
      <c r="N95" s="42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10"/>
      <c r="AE95" s="10"/>
      <c r="AF95" s="10"/>
    </row>
    <row r="96" spans="1:32" ht="28.5">
      <c r="A96" s="1"/>
      <c r="B96" s="124" t="s">
        <v>200</v>
      </c>
      <c r="C96" s="78">
        <v>102253</v>
      </c>
      <c r="D96" s="77" t="s">
        <v>28</v>
      </c>
      <c r="E96" s="77" t="s">
        <v>201</v>
      </c>
      <c r="F96" s="79" t="s">
        <v>22</v>
      </c>
      <c r="G96" s="80">
        <v>50.61</v>
      </c>
      <c r="H96" s="81">
        <v>1011.01</v>
      </c>
      <c r="I96" s="81">
        <f t="shared" ref="I96" si="26">TRUNC(H96+(H96*$I$6),2)</f>
        <v>1287.52</v>
      </c>
      <c r="J96" s="81">
        <f t="shared" ref="J96" si="27">TRUNC(I96*G96,2)</f>
        <v>65161.38</v>
      </c>
      <c r="K96" s="125">
        <f t="shared" ref="K96" si="28">J96/$J$561</f>
        <v>8.0036529391993919E-3</v>
      </c>
      <c r="L96" s="10"/>
      <c r="M96" s="55"/>
      <c r="N96" s="42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10"/>
      <c r="AE96" s="10"/>
      <c r="AF96" s="10"/>
    </row>
    <row r="97" spans="1:32">
      <c r="A97" s="1"/>
      <c r="B97" s="126">
        <v>5</v>
      </c>
      <c r="C97" s="47"/>
      <c r="D97" s="45"/>
      <c r="E97" s="45" t="s">
        <v>202</v>
      </c>
      <c r="F97" s="45"/>
      <c r="G97" s="46"/>
      <c r="H97" s="47"/>
      <c r="I97" s="45"/>
      <c r="J97" s="48">
        <f>SUM(J98+J102+J105)</f>
        <v>303122.92</v>
      </c>
      <c r="K97" s="127"/>
      <c r="L97" s="10"/>
      <c r="M97" s="55"/>
      <c r="N97" s="42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10"/>
      <c r="AE97" s="10"/>
      <c r="AF97" s="10"/>
    </row>
    <row r="98" spans="1:32">
      <c r="A98" s="1"/>
      <c r="B98" s="122" t="s">
        <v>203</v>
      </c>
      <c r="C98" s="52"/>
      <c r="D98" s="50"/>
      <c r="E98" s="50" t="s">
        <v>120</v>
      </c>
      <c r="F98" s="50"/>
      <c r="G98" s="51"/>
      <c r="H98" s="52"/>
      <c r="I98" s="50"/>
      <c r="J98" s="53">
        <f>SUM(J99:J101)</f>
        <v>111490.48999999999</v>
      </c>
      <c r="K98" s="123"/>
      <c r="L98" s="10"/>
      <c r="M98" s="55"/>
      <c r="N98" s="42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10"/>
      <c r="AE98" s="10"/>
      <c r="AF98" s="10"/>
    </row>
    <row r="99" spans="1:32" ht="28.5">
      <c r="A99" s="1"/>
      <c r="B99" s="124" t="s">
        <v>204</v>
      </c>
      <c r="C99" s="78" t="s">
        <v>205</v>
      </c>
      <c r="D99" s="77" t="s">
        <v>16</v>
      </c>
      <c r="E99" s="77" t="s">
        <v>206</v>
      </c>
      <c r="F99" s="79" t="s">
        <v>89</v>
      </c>
      <c r="G99" s="80">
        <v>1077.97</v>
      </c>
      <c r="H99" s="81">
        <v>26.85</v>
      </c>
      <c r="I99" s="81">
        <f t="shared" ref="I99:I101" si="29">TRUNC(H99+(H99*$I$6),2)</f>
        <v>34.19</v>
      </c>
      <c r="J99" s="81">
        <f t="shared" ref="J99:J101" si="30">TRUNC(I99*G99,2)</f>
        <v>36855.79</v>
      </c>
      <c r="K99" s="125">
        <f t="shared" ref="K99:K101" si="31">J99/$J$561</f>
        <v>4.5269291712363305E-3</v>
      </c>
      <c r="L99" s="10"/>
      <c r="M99" s="55"/>
      <c r="N99" s="42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10"/>
      <c r="AE99" s="10"/>
      <c r="AF99" s="10"/>
    </row>
    <row r="100" spans="1:32" ht="42.75">
      <c r="A100" s="1"/>
      <c r="B100" s="124" t="s">
        <v>207</v>
      </c>
      <c r="C100" s="78" t="s">
        <v>208</v>
      </c>
      <c r="D100" s="77" t="s">
        <v>28</v>
      </c>
      <c r="E100" s="77" t="s">
        <v>209</v>
      </c>
      <c r="F100" s="79" t="s">
        <v>22</v>
      </c>
      <c r="G100" s="80">
        <v>1079.1600000000001</v>
      </c>
      <c r="H100" s="81">
        <v>28</v>
      </c>
      <c r="I100" s="81">
        <f t="shared" si="29"/>
        <v>35.65</v>
      </c>
      <c r="J100" s="81">
        <f t="shared" si="30"/>
        <v>38472.050000000003</v>
      </c>
      <c r="K100" s="125">
        <f t="shared" si="31"/>
        <v>4.7254514262823474E-3</v>
      </c>
      <c r="L100" s="10"/>
      <c r="M100" s="55"/>
      <c r="N100" s="42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10"/>
      <c r="AE100" s="10"/>
      <c r="AF100" s="10"/>
    </row>
    <row r="101" spans="1:32" ht="30" customHeight="1">
      <c r="A101" s="1"/>
      <c r="B101" s="124" t="s">
        <v>1405</v>
      </c>
      <c r="C101" s="78" t="s">
        <v>210</v>
      </c>
      <c r="D101" s="77" t="s">
        <v>28</v>
      </c>
      <c r="E101" s="77" t="s">
        <v>211</v>
      </c>
      <c r="F101" s="79" t="s">
        <v>22</v>
      </c>
      <c r="G101" s="80">
        <v>1079.1600000000001</v>
      </c>
      <c r="H101" s="81">
        <v>26.32</v>
      </c>
      <c r="I101" s="81">
        <f t="shared" si="29"/>
        <v>33.51</v>
      </c>
      <c r="J101" s="81">
        <f t="shared" si="30"/>
        <v>36162.65</v>
      </c>
      <c r="K101" s="125">
        <f t="shared" si="31"/>
        <v>4.441792054768314E-3</v>
      </c>
      <c r="L101" s="10"/>
      <c r="M101" s="55"/>
      <c r="N101" s="42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10"/>
      <c r="AE101" s="10"/>
      <c r="AF101" s="10"/>
    </row>
    <row r="102" spans="1:32">
      <c r="A102" s="1"/>
      <c r="B102" s="122" t="s">
        <v>212</v>
      </c>
      <c r="C102" s="52"/>
      <c r="D102" s="50"/>
      <c r="E102" s="50" t="s">
        <v>213</v>
      </c>
      <c r="F102" s="50"/>
      <c r="G102" s="51"/>
      <c r="H102" s="52"/>
      <c r="I102" s="50"/>
      <c r="J102" s="53">
        <f>SUM(J103:J104)</f>
        <v>147916.14000000001</v>
      </c>
      <c r="K102" s="123"/>
      <c r="L102" s="10"/>
      <c r="M102" s="55"/>
      <c r="N102" s="42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10"/>
      <c r="AE102" s="10"/>
      <c r="AF102" s="10"/>
    </row>
    <row r="103" spans="1:32" ht="28.5">
      <c r="A103" s="1"/>
      <c r="B103" s="124" t="s">
        <v>214</v>
      </c>
      <c r="C103" s="78" t="s">
        <v>215</v>
      </c>
      <c r="D103" s="77" t="s">
        <v>16</v>
      </c>
      <c r="E103" s="77" t="s">
        <v>216</v>
      </c>
      <c r="F103" s="79" t="s">
        <v>22</v>
      </c>
      <c r="G103" s="80">
        <v>1079.1600000000001</v>
      </c>
      <c r="H103" s="81">
        <v>101.75</v>
      </c>
      <c r="I103" s="81">
        <f t="shared" ref="I103:I104" si="32">TRUNC(H103+(H103*$I$6),2)</f>
        <v>129.57</v>
      </c>
      <c r="J103" s="81">
        <f t="shared" ref="J103:J104" si="33">TRUNC(I103*G103,2)</f>
        <v>139826.76</v>
      </c>
      <c r="K103" s="125">
        <f t="shared" ref="K103:K104" si="34">J103/$J$561</f>
        <v>1.7174664788448743E-2</v>
      </c>
      <c r="L103" s="10"/>
      <c r="M103" s="55"/>
      <c r="N103" s="42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10"/>
      <c r="AE103" s="10"/>
      <c r="AF103" s="10"/>
    </row>
    <row r="104" spans="1:32" ht="28.5">
      <c r="A104" s="1"/>
      <c r="B104" s="124" t="s">
        <v>217</v>
      </c>
      <c r="C104" s="78" t="s">
        <v>218</v>
      </c>
      <c r="D104" s="77" t="s">
        <v>16</v>
      </c>
      <c r="E104" s="77" t="s">
        <v>219</v>
      </c>
      <c r="F104" s="79" t="s">
        <v>22</v>
      </c>
      <c r="G104" s="80">
        <v>26.41</v>
      </c>
      <c r="H104" s="81">
        <v>240.52</v>
      </c>
      <c r="I104" s="81">
        <f t="shared" si="32"/>
        <v>306.3</v>
      </c>
      <c r="J104" s="81">
        <f t="shared" si="33"/>
        <v>8089.38</v>
      </c>
      <c r="K104" s="125">
        <f t="shared" si="34"/>
        <v>9.9360372682869491E-4</v>
      </c>
      <c r="L104" s="10"/>
      <c r="M104" s="55"/>
      <c r="N104" s="42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10"/>
      <c r="AE104" s="10"/>
      <c r="AF104" s="10"/>
    </row>
    <row r="105" spans="1:32">
      <c r="A105" s="1"/>
      <c r="B105" s="122" t="s">
        <v>220</v>
      </c>
      <c r="C105" s="52"/>
      <c r="D105" s="50"/>
      <c r="E105" s="50" t="s">
        <v>221</v>
      </c>
      <c r="F105" s="50"/>
      <c r="G105" s="51"/>
      <c r="H105" s="52"/>
      <c r="I105" s="50"/>
      <c r="J105" s="53">
        <f>SUM(J106:J108)</f>
        <v>43716.289999999994</v>
      </c>
      <c r="K105" s="123"/>
      <c r="L105" s="10"/>
      <c r="M105" s="55"/>
      <c r="N105" s="42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10"/>
      <c r="AE105" s="10"/>
      <c r="AF105" s="10"/>
    </row>
    <row r="106" spans="1:32" ht="28.5">
      <c r="A106" s="1"/>
      <c r="B106" s="124" t="s">
        <v>222</v>
      </c>
      <c r="C106" s="78" t="s">
        <v>223</v>
      </c>
      <c r="D106" s="77" t="s">
        <v>28</v>
      </c>
      <c r="E106" s="77" t="s">
        <v>224</v>
      </c>
      <c r="F106" s="79" t="s">
        <v>73</v>
      </c>
      <c r="G106" s="80">
        <v>120.97</v>
      </c>
      <c r="H106" s="81">
        <v>175.7</v>
      </c>
      <c r="I106" s="81">
        <f t="shared" ref="I106:I108" si="35">TRUNC(H106+(H106*$I$6),2)</f>
        <v>223.75</v>
      </c>
      <c r="J106" s="81">
        <f t="shared" ref="J106:J108" si="36">TRUNC(I106*G106,2)</f>
        <v>27067.03</v>
      </c>
      <c r="K106" s="125">
        <f t="shared" ref="K106:K108" si="37">J106/$J$561</f>
        <v>3.3245937120254072E-3</v>
      </c>
      <c r="L106" s="10"/>
      <c r="M106" s="55"/>
      <c r="N106" s="42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10"/>
      <c r="AE106" s="10"/>
      <c r="AF106" s="10"/>
    </row>
    <row r="107" spans="1:32" ht="28.5">
      <c r="A107" s="1"/>
      <c r="B107" s="124" t="s">
        <v>225</v>
      </c>
      <c r="C107" s="78" t="s">
        <v>226</v>
      </c>
      <c r="D107" s="77" t="s">
        <v>28</v>
      </c>
      <c r="E107" s="77" t="s">
        <v>227</v>
      </c>
      <c r="F107" s="79" t="s">
        <v>73</v>
      </c>
      <c r="G107" s="80">
        <v>189.58</v>
      </c>
      <c r="H107" s="81">
        <v>53.35</v>
      </c>
      <c r="I107" s="81">
        <f t="shared" si="35"/>
        <v>67.94</v>
      </c>
      <c r="J107" s="81">
        <f t="shared" si="36"/>
        <v>12880.06</v>
      </c>
      <c r="K107" s="125">
        <f t="shared" si="37"/>
        <v>1.5820341753975211E-3</v>
      </c>
      <c r="L107" s="10"/>
      <c r="M107" s="55"/>
      <c r="N107" s="42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10"/>
      <c r="AE107" s="10"/>
      <c r="AF107" s="10"/>
    </row>
    <row r="108" spans="1:32" ht="28.5">
      <c r="A108" s="1"/>
      <c r="B108" s="124" t="s">
        <v>228</v>
      </c>
      <c r="C108" s="78" t="s">
        <v>229</v>
      </c>
      <c r="D108" s="77" t="s">
        <v>28</v>
      </c>
      <c r="E108" s="77" t="s">
        <v>230</v>
      </c>
      <c r="F108" s="79" t="s">
        <v>73</v>
      </c>
      <c r="G108" s="80">
        <v>34.4</v>
      </c>
      <c r="H108" s="81">
        <v>86.04</v>
      </c>
      <c r="I108" s="81">
        <f t="shared" si="35"/>
        <v>109.57</v>
      </c>
      <c r="J108" s="81">
        <f t="shared" si="36"/>
        <v>3769.2</v>
      </c>
      <c r="K108" s="125">
        <f t="shared" si="37"/>
        <v>4.6296393137208497E-4</v>
      </c>
      <c r="L108" s="10"/>
      <c r="M108" s="55"/>
      <c r="N108" s="42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10"/>
      <c r="AE108" s="10"/>
      <c r="AF108" s="10"/>
    </row>
    <row r="109" spans="1:32">
      <c r="A109" s="1"/>
      <c r="B109" s="126">
        <v>6</v>
      </c>
      <c r="C109" s="47"/>
      <c r="D109" s="45"/>
      <c r="E109" s="45" t="s">
        <v>231</v>
      </c>
      <c r="F109" s="45"/>
      <c r="G109" s="46"/>
      <c r="H109" s="47"/>
      <c r="I109" s="45"/>
      <c r="J109" s="48">
        <f>SUM(J110:J112)</f>
        <v>98488.76999999999</v>
      </c>
      <c r="K109" s="127"/>
      <c r="L109" s="10"/>
      <c r="M109" s="55"/>
      <c r="N109" s="42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10"/>
      <c r="AE109" s="10"/>
      <c r="AF109" s="10"/>
    </row>
    <row r="110" spans="1:32" ht="28.5">
      <c r="A110" s="1"/>
      <c r="B110" s="124" t="s">
        <v>232</v>
      </c>
      <c r="C110" s="78" t="s">
        <v>233</v>
      </c>
      <c r="D110" s="77" t="s">
        <v>28</v>
      </c>
      <c r="E110" s="77" t="s">
        <v>234</v>
      </c>
      <c r="F110" s="79" t="s">
        <v>22</v>
      </c>
      <c r="G110" s="80">
        <v>151</v>
      </c>
      <c r="H110" s="81">
        <v>54.38</v>
      </c>
      <c r="I110" s="81">
        <f t="shared" ref="I110:I112" si="38">TRUNC(H110+(H110*$I$6),2)</f>
        <v>69.25</v>
      </c>
      <c r="J110" s="81">
        <f t="shared" ref="J110:J112" si="39">TRUNC(I110*G110,2)</f>
        <v>10456.75</v>
      </c>
      <c r="K110" s="125">
        <f t="shared" ref="K110:K112" si="40">J110/$J$561</f>
        <v>1.2843834472500927E-3</v>
      </c>
      <c r="L110" s="10"/>
      <c r="M110" s="55"/>
      <c r="N110" s="42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10"/>
      <c r="AE110" s="10"/>
      <c r="AF110" s="10"/>
    </row>
    <row r="111" spans="1:32" ht="28.5">
      <c r="A111" s="1"/>
      <c r="B111" s="124" t="s">
        <v>235</v>
      </c>
      <c r="C111" s="78" t="s">
        <v>236</v>
      </c>
      <c r="D111" s="77" t="s">
        <v>28</v>
      </c>
      <c r="E111" s="77" t="s">
        <v>237</v>
      </c>
      <c r="F111" s="79" t="s">
        <v>22</v>
      </c>
      <c r="G111" s="80">
        <v>433.79</v>
      </c>
      <c r="H111" s="81">
        <v>62.18</v>
      </c>
      <c r="I111" s="81">
        <f t="shared" si="38"/>
        <v>79.180000000000007</v>
      </c>
      <c r="J111" s="81">
        <f t="shared" si="39"/>
        <v>34347.49</v>
      </c>
      <c r="K111" s="125">
        <f t="shared" si="40"/>
        <v>4.218839277078259E-3</v>
      </c>
      <c r="L111" s="10"/>
      <c r="M111" s="55"/>
      <c r="N111" s="42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10"/>
      <c r="AE111" s="10"/>
      <c r="AF111" s="10"/>
    </row>
    <row r="112" spans="1:32" ht="28.5">
      <c r="A112" s="1"/>
      <c r="B112" s="124" t="s">
        <v>238</v>
      </c>
      <c r="C112" s="78" t="s">
        <v>239</v>
      </c>
      <c r="D112" s="77" t="s">
        <v>28</v>
      </c>
      <c r="E112" s="77" t="s">
        <v>240</v>
      </c>
      <c r="F112" s="79" t="s">
        <v>22</v>
      </c>
      <c r="G112" s="80">
        <v>1245.8699999999999</v>
      </c>
      <c r="H112" s="81">
        <v>33.840000000000003</v>
      </c>
      <c r="I112" s="81">
        <f t="shared" si="38"/>
        <v>43.09</v>
      </c>
      <c r="J112" s="81">
        <f t="shared" si="39"/>
        <v>53684.53</v>
      </c>
      <c r="K112" s="125">
        <f t="shared" si="40"/>
        <v>6.5939724776245988E-3</v>
      </c>
      <c r="L112" s="10"/>
      <c r="M112" s="55"/>
      <c r="N112" s="42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10"/>
      <c r="AE112" s="10"/>
      <c r="AF112" s="10"/>
    </row>
    <row r="113" spans="1:32">
      <c r="A113" s="1"/>
      <c r="B113" s="126">
        <v>7</v>
      </c>
      <c r="C113" s="47"/>
      <c r="D113" s="45"/>
      <c r="E113" s="45" t="s">
        <v>241</v>
      </c>
      <c r="F113" s="45"/>
      <c r="G113" s="46"/>
      <c r="H113" s="47"/>
      <c r="I113" s="45"/>
      <c r="J113" s="48">
        <f>SUM(J114+J120+J135+J138)</f>
        <v>426358.88000000006</v>
      </c>
      <c r="K113" s="127"/>
      <c r="L113" s="10"/>
      <c r="M113" s="55"/>
      <c r="N113" s="42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10"/>
      <c r="AE113" s="10"/>
      <c r="AF113" s="10"/>
    </row>
    <row r="114" spans="1:32">
      <c r="A114" s="1"/>
      <c r="B114" s="122" t="s">
        <v>242</v>
      </c>
      <c r="C114" s="52"/>
      <c r="D114" s="50"/>
      <c r="E114" s="50" t="s">
        <v>243</v>
      </c>
      <c r="F114" s="50"/>
      <c r="G114" s="51"/>
      <c r="H114" s="52"/>
      <c r="I114" s="50"/>
      <c r="J114" s="53">
        <f>SUM(J115)</f>
        <v>95273.44</v>
      </c>
      <c r="K114" s="123"/>
      <c r="L114" s="10"/>
      <c r="M114" s="55"/>
      <c r="N114" s="42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10"/>
      <c r="AE114" s="10"/>
      <c r="AF114" s="10"/>
    </row>
    <row r="115" spans="1:32">
      <c r="A115" s="1"/>
      <c r="B115" s="122" t="s">
        <v>244</v>
      </c>
      <c r="C115" s="52"/>
      <c r="D115" s="50"/>
      <c r="E115" s="50" t="s">
        <v>245</v>
      </c>
      <c r="F115" s="50"/>
      <c r="G115" s="51"/>
      <c r="H115" s="52"/>
      <c r="I115" s="50"/>
      <c r="J115" s="53">
        <f>SUM(J116:J119)</f>
        <v>95273.44</v>
      </c>
      <c r="K115" s="123"/>
      <c r="L115" s="10"/>
      <c r="M115" s="55"/>
      <c r="N115" s="42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10"/>
      <c r="AE115" s="10"/>
      <c r="AF115" s="10"/>
    </row>
    <row r="116" spans="1:32" ht="42.75">
      <c r="A116" s="1"/>
      <c r="B116" s="124" t="s">
        <v>246</v>
      </c>
      <c r="C116" s="78" t="s">
        <v>247</v>
      </c>
      <c r="D116" s="77" t="s">
        <v>28</v>
      </c>
      <c r="E116" s="77" t="s">
        <v>248</v>
      </c>
      <c r="F116" s="79" t="s">
        <v>30</v>
      </c>
      <c r="G116" s="80">
        <v>35</v>
      </c>
      <c r="H116" s="81">
        <v>1368.91</v>
      </c>
      <c r="I116" s="81">
        <f t="shared" ref="I116:I119" si="41">TRUNC(H116+(H116*$I$6),2)</f>
        <v>1743.3</v>
      </c>
      <c r="J116" s="81">
        <f t="shared" ref="J116:J119" si="42">TRUNC(I116*G116,2)</f>
        <v>61015.5</v>
      </c>
      <c r="K116" s="125">
        <f t="shared" ref="K116:K119" si="43">J116/$J$561</f>
        <v>7.4944220934504537E-3</v>
      </c>
      <c r="L116" s="10"/>
      <c r="M116" s="55"/>
      <c r="N116" s="42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10"/>
      <c r="AE116" s="10"/>
      <c r="AF116" s="10"/>
    </row>
    <row r="117" spans="1:32" ht="42.75">
      <c r="A117" s="1"/>
      <c r="B117" s="124" t="s">
        <v>249</v>
      </c>
      <c r="C117" s="78" t="s">
        <v>250</v>
      </c>
      <c r="D117" s="77" t="s">
        <v>28</v>
      </c>
      <c r="E117" s="77" t="s">
        <v>251</v>
      </c>
      <c r="F117" s="79" t="s">
        <v>30</v>
      </c>
      <c r="G117" s="80">
        <v>7</v>
      </c>
      <c r="H117" s="81">
        <v>1278.3399999999999</v>
      </c>
      <c r="I117" s="81">
        <f t="shared" si="41"/>
        <v>1627.96</v>
      </c>
      <c r="J117" s="81">
        <f t="shared" si="42"/>
        <v>11395.72</v>
      </c>
      <c r="K117" s="125">
        <f t="shared" si="43"/>
        <v>1.3997154122931911E-3</v>
      </c>
      <c r="L117" s="10"/>
      <c r="M117" s="55"/>
      <c r="N117" s="42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10"/>
      <c r="AE117" s="10"/>
      <c r="AF117" s="10"/>
    </row>
    <row r="118" spans="1:32" ht="28.5">
      <c r="A118" s="1"/>
      <c r="B118" s="124" t="s">
        <v>252</v>
      </c>
      <c r="C118" s="78" t="s">
        <v>253</v>
      </c>
      <c r="D118" s="77" t="s">
        <v>16</v>
      </c>
      <c r="E118" s="77" t="s">
        <v>254</v>
      </c>
      <c r="F118" s="79" t="s">
        <v>30</v>
      </c>
      <c r="G118" s="80">
        <v>5</v>
      </c>
      <c r="H118" s="81">
        <v>982.49</v>
      </c>
      <c r="I118" s="81">
        <f t="shared" si="41"/>
        <v>1251.2</v>
      </c>
      <c r="J118" s="81">
        <f t="shared" si="42"/>
        <v>6256</v>
      </c>
      <c r="K118" s="125">
        <f t="shared" si="43"/>
        <v>7.684130199150386E-4</v>
      </c>
      <c r="L118" s="10"/>
      <c r="M118" s="55"/>
      <c r="N118" s="42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10"/>
      <c r="AE118" s="10"/>
      <c r="AF118" s="10"/>
    </row>
    <row r="119" spans="1:32" ht="28.5">
      <c r="A119" s="1"/>
      <c r="B119" s="124" t="s">
        <v>255</v>
      </c>
      <c r="C119" s="78" t="s">
        <v>256</v>
      </c>
      <c r="D119" s="77" t="s">
        <v>16</v>
      </c>
      <c r="E119" s="77" t="s">
        <v>257</v>
      </c>
      <c r="F119" s="79" t="s">
        <v>22</v>
      </c>
      <c r="G119" s="80">
        <v>23.94</v>
      </c>
      <c r="H119" s="81">
        <v>544.69000000000005</v>
      </c>
      <c r="I119" s="81">
        <f t="shared" si="41"/>
        <v>693.66</v>
      </c>
      <c r="J119" s="81">
        <f t="shared" si="42"/>
        <v>16606.22</v>
      </c>
      <c r="K119" s="125">
        <f t="shared" si="43"/>
        <v>2.0397115824126459E-3</v>
      </c>
      <c r="L119" s="10"/>
      <c r="M119" s="55"/>
      <c r="N119" s="42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10"/>
      <c r="AE119" s="10"/>
      <c r="AF119" s="10"/>
    </row>
    <row r="120" spans="1:32">
      <c r="A120" s="1"/>
      <c r="B120" s="122" t="s">
        <v>258</v>
      </c>
      <c r="C120" s="52"/>
      <c r="D120" s="50"/>
      <c r="E120" s="50" t="s">
        <v>259</v>
      </c>
      <c r="F120" s="50"/>
      <c r="G120" s="51"/>
      <c r="H120" s="52"/>
      <c r="I120" s="50"/>
      <c r="J120" s="53">
        <f>SUM(J121+J130)</f>
        <v>265016.11000000004</v>
      </c>
      <c r="K120" s="123"/>
      <c r="L120" s="10"/>
      <c r="M120" s="55"/>
      <c r="N120" s="42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10"/>
      <c r="AE120" s="10"/>
      <c r="AF120" s="10"/>
    </row>
    <row r="121" spans="1:32">
      <c r="A121" s="1"/>
      <c r="B121" s="122" t="s">
        <v>260</v>
      </c>
      <c r="C121" s="52"/>
      <c r="D121" s="50"/>
      <c r="E121" s="50" t="s">
        <v>261</v>
      </c>
      <c r="F121" s="50"/>
      <c r="G121" s="51"/>
      <c r="H121" s="52"/>
      <c r="I121" s="50"/>
      <c r="J121" s="53">
        <f>SUM(J122:J129)</f>
        <v>166710.00000000003</v>
      </c>
      <c r="K121" s="123"/>
      <c r="L121" s="10"/>
      <c r="M121" s="55"/>
      <c r="N121" s="42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10"/>
      <c r="AE121" s="10"/>
      <c r="AF121" s="10"/>
    </row>
    <row r="122" spans="1:32" ht="28.5">
      <c r="A122" s="1"/>
      <c r="B122" s="124" t="s">
        <v>262</v>
      </c>
      <c r="C122" s="78" t="s">
        <v>263</v>
      </c>
      <c r="D122" s="77" t="s">
        <v>28</v>
      </c>
      <c r="E122" s="77" t="s">
        <v>264</v>
      </c>
      <c r="F122" s="79" t="s">
        <v>22</v>
      </c>
      <c r="G122" s="80">
        <v>9.4499999999999993</v>
      </c>
      <c r="H122" s="81">
        <v>880.98</v>
      </c>
      <c r="I122" s="81">
        <f t="shared" ref="I122:I129" si="44">TRUNC(H122+(H122*$I$6),2)</f>
        <v>1121.92</v>
      </c>
      <c r="J122" s="81">
        <f t="shared" ref="J122:J129" si="45">TRUNC(I122*G122,2)</f>
        <v>10602.14</v>
      </c>
      <c r="K122" s="125">
        <f t="shared" ref="K122:K129" si="46">J122/$J$561</f>
        <v>1.3022414346166922E-3</v>
      </c>
      <c r="L122" s="10"/>
      <c r="M122" s="55"/>
      <c r="N122" s="42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10"/>
      <c r="AE122" s="10"/>
      <c r="AF122" s="10"/>
    </row>
    <row r="123" spans="1:32" ht="28.5">
      <c r="A123" s="1"/>
      <c r="B123" s="124" t="s">
        <v>265</v>
      </c>
      <c r="C123" s="78" t="s">
        <v>266</v>
      </c>
      <c r="D123" s="77" t="s">
        <v>16</v>
      </c>
      <c r="E123" s="77" t="s">
        <v>267</v>
      </c>
      <c r="F123" s="79" t="s">
        <v>22</v>
      </c>
      <c r="G123" s="80">
        <v>28.53</v>
      </c>
      <c r="H123" s="81">
        <v>1106.43</v>
      </c>
      <c r="I123" s="81">
        <f t="shared" si="44"/>
        <v>1409.03</v>
      </c>
      <c r="J123" s="81">
        <f t="shared" si="45"/>
        <v>40199.620000000003</v>
      </c>
      <c r="K123" s="125">
        <f t="shared" si="46"/>
        <v>4.9376456847245826E-3</v>
      </c>
      <c r="L123" s="10"/>
      <c r="M123" s="55"/>
      <c r="N123" s="42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10"/>
      <c r="AE123" s="10"/>
      <c r="AF123" s="10"/>
    </row>
    <row r="124" spans="1:32" ht="28.5">
      <c r="A124" s="1"/>
      <c r="B124" s="124" t="s">
        <v>1406</v>
      </c>
      <c r="C124" s="78" t="s">
        <v>268</v>
      </c>
      <c r="D124" s="77" t="s">
        <v>16</v>
      </c>
      <c r="E124" s="77" t="s">
        <v>269</v>
      </c>
      <c r="F124" s="79" t="s">
        <v>22</v>
      </c>
      <c r="G124" s="80">
        <v>34.14</v>
      </c>
      <c r="H124" s="81">
        <v>1454.47</v>
      </c>
      <c r="I124" s="81">
        <f t="shared" si="44"/>
        <v>1852.26</v>
      </c>
      <c r="J124" s="81">
        <f t="shared" si="45"/>
        <v>63236.15</v>
      </c>
      <c r="K124" s="125">
        <f t="shared" si="46"/>
        <v>7.7671804650416192E-3</v>
      </c>
      <c r="L124" s="10"/>
      <c r="M124" s="55"/>
      <c r="N124" s="42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10"/>
      <c r="AE124" s="10"/>
      <c r="AF124" s="10"/>
    </row>
    <row r="125" spans="1:32" ht="28.5">
      <c r="A125" s="1"/>
      <c r="B125" s="124" t="s">
        <v>1319</v>
      </c>
      <c r="C125" s="78" t="s">
        <v>270</v>
      </c>
      <c r="D125" s="77" t="s">
        <v>16</v>
      </c>
      <c r="E125" s="77" t="s">
        <v>271</v>
      </c>
      <c r="F125" s="79" t="s">
        <v>22</v>
      </c>
      <c r="G125" s="80">
        <v>9.8699999999999992</v>
      </c>
      <c r="H125" s="81">
        <v>1206.6500000000001</v>
      </c>
      <c r="I125" s="81">
        <f t="shared" si="44"/>
        <v>1536.66</v>
      </c>
      <c r="J125" s="81">
        <f t="shared" si="45"/>
        <v>15166.83</v>
      </c>
      <c r="K125" s="125">
        <f t="shared" si="46"/>
        <v>1.8629139454664331E-3</v>
      </c>
      <c r="L125" s="10"/>
      <c r="M125" s="55"/>
      <c r="N125" s="42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10"/>
      <c r="AE125" s="10"/>
      <c r="AF125" s="10"/>
    </row>
    <row r="126" spans="1:32" ht="28.5">
      <c r="A126" s="1"/>
      <c r="B126" s="124" t="s">
        <v>1320</v>
      </c>
      <c r="C126" s="78" t="s">
        <v>272</v>
      </c>
      <c r="D126" s="77" t="s">
        <v>16</v>
      </c>
      <c r="E126" s="77" t="s">
        <v>273</v>
      </c>
      <c r="F126" s="79" t="s">
        <v>22</v>
      </c>
      <c r="G126" s="80">
        <v>2.52</v>
      </c>
      <c r="H126" s="81">
        <v>1272.94</v>
      </c>
      <c r="I126" s="81">
        <f t="shared" si="44"/>
        <v>1621.08</v>
      </c>
      <c r="J126" s="81">
        <f t="shared" si="45"/>
        <v>4085.12</v>
      </c>
      <c r="K126" s="125">
        <f t="shared" si="46"/>
        <v>5.0176780625244921E-4</v>
      </c>
      <c r="L126" s="10"/>
      <c r="M126" s="55"/>
      <c r="N126" s="42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10"/>
      <c r="AE126" s="10"/>
      <c r="AF126" s="10"/>
    </row>
    <row r="127" spans="1:32" ht="28.5">
      <c r="A127" s="1"/>
      <c r="B127" s="124" t="s">
        <v>1321</v>
      </c>
      <c r="C127" s="78" t="s">
        <v>274</v>
      </c>
      <c r="D127" s="77" t="s">
        <v>16</v>
      </c>
      <c r="E127" s="77" t="s">
        <v>275</v>
      </c>
      <c r="F127" s="79" t="s">
        <v>22</v>
      </c>
      <c r="G127" s="80">
        <v>9.8000000000000007</v>
      </c>
      <c r="H127" s="81">
        <v>1425</v>
      </c>
      <c r="I127" s="81">
        <f t="shared" si="44"/>
        <v>1814.73</v>
      </c>
      <c r="J127" s="81">
        <f t="shared" si="45"/>
        <v>17784.349999999999</v>
      </c>
      <c r="K127" s="125">
        <f t="shared" si="46"/>
        <v>2.1844191321492993E-3</v>
      </c>
      <c r="L127" s="10"/>
      <c r="M127" s="55"/>
      <c r="N127" s="42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10"/>
      <c r="AE127" s="10"/>
      <c r="AF127" s="10"/>
    </row>
    <row r="128" spans="1:32" ht="28.5">
      <c r="A128" s="1"/>
      <c r="B128" s="124" t="s">
        <v>1322</v>
      </c>
      <c r="C128" s="78" t="s">
        <v>276</v>
      </c>
      <c r="D128" s="77" t="s">
        <v>16</v>
      </c>
      <c r="E128" s="77" t="s">
        <v>277</v>
      </c>
      <c r="F128" s="79" t="s">
        <v>22</v>
      </c>
      <c r="G128" s="80">
        <v>9.24</v>
      </c>
      <c r="H128" s="81">
        <v>819.16</v>
      </c>
      <c r="I128" s="81">
        <f t="shared" si="44"/>
        <v>1043.2</v>
      </c>
      <c r="J128" s="81">
        <f t="shared" si="45"/>
        <v>9639.16</v>
      </c>
      <c r="K128" s="125">
        <f t="shared" si="46"/>
        <v>1.1839603652564327E-3</v>
      </c>
      <c r="L128" s="10"/>
      <c r="M128" s="55"/>
      <c r="N128" s="42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10"/>
      <c r="AE128" s="10"/>
      <c r="AF128" s="10"/>
    </row>
    <row r="129" spans="1:32" ht="28.5">
      <c r="A129" s="1"/>
      <c r="B129" s="124" t="s">
        <v>1323</v>
      </c>
      <c r="C129" s="78" t="s">
        <v>278</v>
      </c>
      <c r="D129" s="77" t="s">
        <v>16</v>
      </c>
      <c r="E129" s="77" t="s">
        <v>279</v>
      </c>
      <c r="F129" s="79" t="s">
        <v>22</v>
      </c>
      <c r="G129" s="80">
        <v>4.2</v>
      </c>
      <c r="H129" s="81">
        <v>1121.1400000000001</v>
      </c>
      <c r="I129" s="81">
        <f t="shared" si="44"/>
        <v>1427.77</v>
      </c>
      <c r="J129" s="81">
        <f t="shared" si="45"/>
        <v>5996.63</v>
      </c>
      <c r="K129" s="125">
        <f t="shared" si="46"/>
        <v>7.3655507794327332E-4</v>
      </c>
      <c r="L129" s="10"/>
      <c r="M129" s="55"/>
      <c r="N129" s="42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10"/>
      <c r="AE129" s="10"/>
      <c r="AF129" s="10"/>
    </row>
    <row r="130" spans="1:32">
      <c r="A130" s="1"/>
      <c r="B130" s="122" t="s">
        <v>280</v>
      </c>
      <c r="C130" s="52"/>
      <c r="D130" s="50"/>
      <c r="E130" s="50" t="s">
        <v>281</v>
      </c>
      <c r="F130" s="50"/>
      <c r="G130" s="51"/>
      <c r="H130" s="52"/>
      <c r="I130" s="50"/>
      <c r="J130" s="53">
        <f>SUM(J131:J134)</f>
        <v>98306.110000000015</v>
      </c>
      <c r="K130" s="123"/>
      <c r="L130" s="10"/>
      <c r="M130" s="55"/>
      <c r="N130" s="42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10"/>
      <c r="AE130" s="10"/>
      <c r="AF130" s="10"/>
    </row>
    <row r="131" spans="1:32" ht="42.75">
      <c r="A131" s="1"/>
      <c r="B131" s="124" t="s">
        <v>282</v>
      </c>
      <c r="C131" s="78" t="s">
        <v>283</v>
      </c>
      <c r="D131" s="77" t="s">
        <v>28</v>
      </c>
      <c r="E131" s="77" t="s">
        <v>284</v>
      </c>
      <c r="F131" s="79" t="s">
        <v>22</v>
      </c>
      <c r="G131" s="80">
        <v>57.84</v>
      </c>
      <c r="H131" s="81">
        <v>714.37</v>
      </c>
      <c r="I131" s="81">
        <f t="shared" ref="I131:I134" si="47">TRUNC(H131+(H131*$I$6),2)</f>
        <v>909.75</v>
      </c>
      <c r="J131" s="81">
        <f t="shared" ref="J131:J134" si="48">TRUNC(I131*G131,2)</f>
        <v>52619.94</v>
      </c>
      <c r="K131" s="125">
        <f t="shared" ref="K131:K134" si="49">J131/$J$561</f>
        <v>6.463210838099127E-3</v>
      </c>
      <c r="L131" s="10"/>
      <c r="M131" s="55"/>
      <c r="N131" s="42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10"/>
      <c r="AE131" s="10"/>
      <c r="AF131" s="10"/>
    </row>
    <row r="132" spans="1:32" ht="41.45" customHeight="1">
      <c r="A132" s="1"/>
      <c r="B132" s="124" t="s">
        <v>285</v>
      </c>
      <c r="C132" s="78" t="s">
        <v>286</v>
      </c>
      <c r="D132" s="77" t="s">
        <v>28</v>
      </c>
      <c r="E132" s="77" t="s">
        <v>287</v>
      </c>
      <c r="F132" s="79" t="s">
        <v>22</v>
      </c>
      <c r="G132" s="80">
        <v>10.32</v>
      </c>
      <c r="H132" s="81">
        <v>821.36</v>
      </c>
      <c r="I132" s="81">
        <f t="shared" si="47"/>
        <v>1046</v>
      </c>
      <c r="J132" s="81">
        <f t="shared" si="48"/>
        <v>10794.72</v>
      </c>
      <c r="K132" s="125">
        <f t="shared" si="49"/>
        <v>1.3258956832380539E-3</v>
      </c>
      <c r="L132" s="10"/>
      <c r="M132" s="55"/>
      <c r="N132" s="42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10"/>
      <c r="AE132" s="10"/>
      <c r="AF132" s="10"/>
    </row>
    <row r="133" spans="1:32" ht="57">
      <c r="A133" s="1"/>
      <c r="B133" s="124" t="s">
        <v>1407</v>
      </c>
      <c r="C133" s="78" t="s">
        <v>288</v>
      </c>
      <c r="D133" s="77" t="s">
        <v>28</v>
      </c>
      <c r="E133" s="77" t="s">
        <v>289</v>
      </c>
      <c r="F133" s="79" t="s">
        <v>22</v>
      </c>
      <c r="G133" s="80">
        <v>60.84</v>
      </c>
      <c r="H133" s="81">
        <v>420.57</v>
      </c>
      <c r="I133" s="81">
        <f t="shared" si="47"/>
        <v>535.59</v>
      </c>
      <c r="J133" s="81">
        <f t="shared" si="48"/>
        <v>32585.29</v>
      </c>
      <c r="K133" s="125">
        <f t="shared" si="49"/>
        <v>4.0023914791731631E-3</v>
      </c>
      <c r="L133" s="10"/>
      <c r="M133" s="55"/>
      <c r="N133" s="42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10"/>
      <c r="AE133" s="10"/>
      <c r="AF133" s="10"/>
    </row>
    <row r="134" spans="1:32" ht="57">
      <c r="A134" s="1"/>
      <c r="B134" s="124" t="s">
        <v>1408</v>
      </c>
      <c r="C134" s="78" t="s">
        <v>290</v>
      </c>
      <c r="D134" s="77" t="s">
        <v>28</v>
      </c>
      <c r="E134" s="77" t="s">
        <v>291</v>
      </c>
      <c r="F134" s="79" t="s">
        <v>22</v>
      </c>
      <c r="G134" s="80">
        <v>4.8</v>
      </c>
      <c r="H134" s="81">
        <v>377.27</v>
      </c>
      <c r="I134" s="81">
        <f t="shared" si="47"/>
        <v>480.45</v>
      </c>
      <c r="J134" s="81">
        <f t="shared" si="48"/>
        <v>2306.16</v>
      </c>
      <c r="K134" s="125">
        <f t="shared" si="49"/>
        <v>2.8326140824924321E-4</v>
      </c>
      <c r="L134" s="10"/>
      <c r="M134" s="55"/>
      <c r="N134" s="42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10"/>
      <c r="AE134" s="10"/>
      <c r="AF134" s="10"/>
    </row>
    <row r="135" spans="1:32">
      <c r="A135" s="1"/>
      <c r="B135" s="122" t="s">
        <v>292</v>
      </c>
      <c r="C135" s="52"/>
      <c r="D135" s="50"/>
      <c r="E135" s="50" t="s">
        <v>293</v>
      </c>
      <c r="F135" s="50"/>
      <c r="G135" s="51"/>
      <c r="H135" s="52"/>
      <c r="I135" s="50"/>
      <c r="J135" s="53">
        <f>SUM(J136)</f>
        <v>3928.45</v>
      </c>
      <c r="K135" s="123"/>
      <c r="L135" s="10"/>
      <c r="M135" s="55"/>
      <c r="N135" s="42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10"/>
      <c r="AE135" s="10"/>
      <c r="AF135" s="10"/>
    </row>
    <row r="136" spans="1:32">
      <c r="A136" s="1"/>
      <c r="B136" s="122" t="s">
        <v>294</v>
      </c>
      <c r="C136" s="52"/>
      <c r="D136" s="50"/>
      <c r="E136" s="50" t="s">
        <v>295</v>
      </c>
      <c r="F136" s="50"/>
      <c r="G136" s="51"/>
      <c r="H136" s="52"/>
      <c r="I136" s="50"/>
      <c r="J136" s="53">
        <f>SUM(J137)</f>
        <v>3928.45</v>
      </c>
      <c r="K136" s="123"/>
      <c r="L136" s="10"/>
      <c r="M136" s="55"/>
      <c r="N136" s="42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10"/>
      <c r="AE136" s="10"/>
      <c r="AF136" s="10"/>
    </row>
    <row r="137" spans="1:32" ht="28.5">
      <c r="A137" s="1"/>
      <c r="B137" s="124" t="s">
        <v>296</v>
      </c>
      <c r="C137" s="78" t="s">
        <v>297</v>
      </c>
      <c r="D137" s="77" t="s">
        <v>16</v>
      </c>
      <c r="E137" s="77" t="s">
        <v>298</v>
      </c>
      <c r="F137" s="79" t="s">
        <v>22</v>
      </c>
      <c r="G137" s="80">
        <v>3.15</v>
      </c>
      <c r="H137" s="81">
        <v>979.3</v>
      </c>
      <c r="I137" s="81">
        <f t="shared" ref="I137" si="50">TRUNC(H137+(H137*$I$6),2)</f>
        <v>1247.1300000000001</v>
      </c>
      <c r="J137" s="81">
        <f t="shared" ref="J137" si="51">TRUNC(I137*G137,2)</f>
        <v>3928.45</v>
      </c>
      <c r="K137" s="125">
        <f t="shared" ref="K137" si="52">J137/$J$561</f>
        <v>4.8252431714917413E-4</v>
      </c>
      <c r="L137" s="10"/>
      <c r="M137" s="55"/>
      <c r="N137" s="42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10"/>
      <c r="AE137" s="10"/>
      <c r="AF137" s="10"/>
    </row>
    <row r="138" spans="1:32">
      <c r="A138" s="1"/>
      <c r="B138" s="122" t="s">
        <v>299</v>
      </c>
      <c r="C138" s="52"/>
      <c r="D138" s="50"/>
      <c r="E138" s="50" t="s">
        <v>300</v>
      </c>
      <c r="F138" s="50"/>
      <c r="G138" s="51"/>
      <c r="H138" s="52"/>
      <c r="I138" s="50"/>
      <c r="J138" s="53">
        <f>SUM(J139:J146)</f>
        <v>62140.87999999999</v>
      </c>
      <c r="K138" s="123"/>
      <c r="L138" s="10"/>
      <c r="M138" s="55"/>
      <c r="N138" s="42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10"/>
      <c r="AE138" s="10"/>
      <c r="AF138" s="10"/>
    </row>
    <row r="139" spans="1:32" ht="28.5">
      <c r="A139" s="1"/>
      <c r="B139" s="124" t="s">
        <v>301</v>
      </c>
      <c r="C139" s="78" t="s">
        <v>302</v>
      </c>
      <c r="D139" s="77" t="s">
        <v>16</v>
      </c>
      <c r="E139" s="77" t="s">
        <v>303</v>
      </c>
      <c r="F139" s="79" t="s">
        <v>304</v>
      </c>
      <c r="G139" s="80">
        <v>14</v>
      </c>
      <c r="H139" s="81">
        <v>463.17</v>
      </c>
      <c r="I139" s="81">
        <f t="shared" ref="I139:I146" si="53">TRUNC(H139+(H139*$I$6),2)</f>
        <v>589.84</v>
      </c>
      <c r="J139" s="81">
        <f t="shared" ref="J139:J146" si="54">TRUNC(I139*G139,2)</f>
        <v>8257.76</v>
      </c>
      <c r="K139" s="125">
        <f t="shared" ref="K139:K146" si="55">J139/$J$561</f>
        <v>1.0142855337809478E-3</v>
      </c>
      <c r="L139" s="10"/>
      <c r="M139" s="55"/>
      <c r="N139" s="42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10"/>
      <c r="AE139" s="10"/>
      <c r="AF139" s="10"/>
    </row>
    <row r="140" spans="1:32" ht="28.5">
      <c r="A140" s="1"/>
      <c r="B140" s="124" t="s">
        <v>305</v>
      </c>
      <c r="C140" s="78" t="s">
        <v>306</v>
      </c>
      <c r="D140" s="77" t="s">
        <v>16</v>
      </c>
      <c r="E140" s="77" t="s">
        <v>307</v>
      </c>
      <c r="F140" s="79" t="s">
        <v>304</v>
      </c>
      <c r="G140" s="80">
        <v>6</v>
      </c>
      <c r="H140" s="81">
        <v>149.54</v>
      </c>
      <c r="I140" s="81">
        <f t="shared" si="53"/>
        <v>190.43</v>
      </c>
      <c r="J140" s="81">
        <f t="shared" si="54"/>
        <v>1142.58</v>
      </c>
      <c r="K140" s="125">
        <f t="shared" si="55"/>
        <v>1.4034100835909924E-4</v>
      </c>
      <c r="L140" s="10"/>
      <c r="M140" s="55"/>
      <c r="N140" s="42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10"/>
      <c r="AE140" s="10"/>
      <c r="AF140" s="10"/>
    </row>
    <row r="141" spans="1:32" ht="28.5">
      <c r="A141" s="1"/>
      <c r="B141" s="124" t="s">
        <v>308</v>
      </c>
      <c r="C141" s="78">
        <v>100659</v>
      </c>
      <c r="D141" s="77" t="s">
        <v>28</v>
      </c>
      <c r="E141" s="77" t="s">
        <v>309</v>
      </c>
      <c r="F141" s="79" t="s">
        <v>73</v>
      </c>
      <c r="G141" s="80">
        <v>494.54</v>
      </c>
      <c r="H141" s="81">
        <v>14.95</v>
      </c>
      <c r="I141" s="81">
        <f t="shared" si="53"/>
        <v>19.03</v>
      </c>
      <c r="J141" s="81">
        <f t="shared" si="54"/>
        <v>9411.09</v>
      </c>
      <c r="K141" s="125">
        <f t="shared" si="55"/>
        <v>1.1559469449476056E-3</v>
      </c>
      <c r="L141" s="10"/>
      <c r="M141" s="55"/>
      <c r="N141" s="42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10"/>
      <c r="AE141" s="10"/>
      <c r="AF141" s="10"/>
    </row>
    <row r="142" spans="1:32" ht="28.5">
      <c r="A142" s="1"/>
      <c r="B142" s="124" t="s">
        <v>310</v>
      </c>
      <c r="C142" s="78" t="s">
        <v>311</v>
      </c>
      <c r="D142" s="77" t="s">
        <v>16</v>
      </c>
      <c r="E142" s="77" t="s">
        <v>312</v>
      </c>
      <c r="F142" s="79" t="s">
        <v>30</v>
      </c>
      <c r="G142" s="80">
        <v>4</v>
      </c>
      <c r="H142" s="81">
        <v>305.22000000000003</v>
      </c>
      <c r="I142" s="81">
        <f t="shared" si="53"/>
        <v>388.69</v>
      </c>
      <c r="J142" s="81">
        <f t="shared" si="54"/>
        <v>1554.76</v>
      </c>
      <c r="K142" s="125">
        <f t="shared" si="55"/>
        <v>1.9096832270509997E-4</v>
      </c>
      <c r="L142" s="10"/>
      <c r="M142" s="55"/>
      <c r="N142" s="42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10"/>
      <c r="AE142" s="10"/>
      <c r="AF142" s="10"/>
    </row>
    <row r="143" spans="1:32" ht="28.5">
      <c r="A143" s="1"/>
      <c r="B143" s="124" t="s">
        <v>313</v>
      </c>
      <c r="C143" s="78" t="s">
        <v>314</v>
      </c>
      <c r="D143" s="77" t="s">
        <v>16</v>
      </c>
      <c r="E143" s="77" t="s">
        <v>315</v>
      </c>
      <c r="F143" s="79" t="s">
        <v>304</v>
      </c>
      <c r="G143" s="80">
        <v>69</v>
      </c>
      <c r="H143" s="81">
        <v>318.55</v>
      </c>
      <c r="I143" s="81">
        <f t="shared" si="53"/>
        <v>405.67</v>
      </c>
      <c r="J143" s="81">
        <f t="shared" si="54"/>
        <v>27991.23</v>
      </c>
      <c r="K143" s="125">
        <f t="shared" si="55"/>
        <v>3.4381115050250042E-3</v>
      </c>
      <c r="L143" s="10"/>
      <c r="M143" s="55"/>
      <c r="N143" s="42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10"/>
      <c r="AE143" s="10"/>
      <c r="AF143" s="10"/>
    </row>
    <row r="144" spans="1:32" ht="28.5">
      <c r="A144" s="1"/>
      <c r="B144" s="124" t="s">
        <v>316</v>
      </c>
      <c r="C144" s="78" t="s">
        <v>317</v>
      </c>
      <c r="D144" s="77" t="s">
        <v>28</v>
      </c>
      <c r="E144" s="77" t="s">
        <v>318</v>
      </c>
      <c r="F144" s="79" t="s">
        <v>30</v>
      </c>
      <c r="G144" s="80">
        <v>130</v>
      </c>
      <c r="H144" s="81">
        <v>60.46</v>
      </c>
      <c r="I144" s="81">
        <f t="shared" si="53"/>
        <v>76.989999999999995</v>
      </c>
      <c r="J144" s="81">
        <f t="shared" si="54"/>
        <v>10008.700000000001</v>
      </c>
      <c r="K144" s="125">
        <f t="shared" si="55"/>
        <v>1.2293502865127314E-3</v>
      </c>
      <c r="L144" s="10"/>
      <c r="M144" s="55"/>
      <c r="N144" s="42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10"/>
      <c r="AE144" s="10"/>
      <c r="AF144" s="10"/>
    </row>
    <row r="145" spans="1:32" ht="28.5">
      <c r="A145" s="1"/>
      <c r="B145" s="124" t="s">
        <v>319</v>
      </c>
      <c r="C145" s="78" t="s">
        <v>320</v>
      </c>
      <c r="D145" s="77" t="s">
        <v>16</v>
      </c>
      <c r="E145" s="77" t="s">
        <v>321</v>
      </c>
      <c r="F145" s="79" t="s">
        <v>22</v>
      </c>
      <c r="G145" s="80">
        <v>0.45</v>
      </c>
      <c r="H145" s="81">
        <v>1195.73</v>
      </c>
      <c r="I145" s="81">
        <f t="shared" si="53"/>
        <v>1522.76</v>
      </c>
      <c r="J145" s="81">
        <f t="shared" si="54"/>
        <v>685.24</v>
      </c>
      <c r="K145" s="125">
        <f t="shared" si="55"/>
        <v>8.4166773939670889E-5</v>
      </c>
      <c r="L145" s="10"/>
      <c r="M145" s="55"/>
      <c r="N145" s="42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10"/>
      <c r="AE145" s="10"/>
      <c r="AF145" s="10"/>
    </row>
    <row r="146" spans="1:32">
      <c r="A146" s="1"/>
      <c r="B146" s="124" t="s">
        <v>322</v>
      </c>
      <c r="C146" s="78" t="s">
        <v>323</v>
      </c>
      <c r="D146" s="77" t="s">
        <v>28</v>
      </c>
      <c r="E146" s="77" t="s">
        <v>324</v>
      </c>
      <c r="F146" s="79" t="s">
        <v>30</v>
      </c>
      <c r="G146" s="80">
        <v>28</v>
      </c>
      <c r="H146" s="81">
        <v>86.65</v>
      </c>
      <c r="I146" s="81">
        <f t="shared" si="53"/>
        <v>110.34</v>
      </c>
      <c r="J146" s="81">
        <f t="shared" si="54"/>
        <v>3089.52</v>
      </c>
      <c r="K146" s="125">
        <f t="shared" si="55"/>
        <v>3.7948008204730023E-4</v>
      </c>
      <c r="L146" s="10"/>
      <c r="M146" s="55"/>
      <c r="N146" s="42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10"/>
      <c r="AE146" s="10"/>
      <c r="AF146" s="10"/>
    </row>
    <row r="147" spans="1:32">
      <c r="A147" s="1"/>
      <c r="B147" s="126">
        <v>8</v>
      </c>
      <c r="C147" s="47"/>
      <c r="D147" s="45"/>
      <c r="E147" s="45" t="s">
        <v>325</v>
      </c>
      <c r="F147" s="45"/>
      <c r="G147" s="46"/>
      <c r="H147" s="47"/>
      <c r="I147" s="45"/>
      <c r="J147" s="48">
        <f>SUM(J148+J152)</f>
        <v>414302.46</v>
      </c>
      <c r="K147" s="127"/>
      <c r="L147" s="10"/>
      <c r="M147" s="55"/>
      <c r="N147" s="42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10"/>
      <c r="AE147" s="10"/>
      <c r="AF147" s="10"/>
    </row>
    <row r="148" spans="1:32">
      <c r="A148" s="1"/>
      <c r="B148" s="122" t="s">
        <v>326</v>
      </c>
      <c r="C148" s="52"/>
      <c r="D148" s="50"/>
      <c r="E148" s="50" t="s">
        <v>327</v>
      </c>
      <c r="F148" s="50"/>
      <c r="G148" s="51"/>
      <c r="H148" s="52"/>
      <c r="I148" s="50"/>
      <c r="J148" s="53">
        <f>SUM(J149:J151)</f>
        <v>369103.64</v>
      </c>
      <c r="K148" s="123"/>
      <c r="L148" s="10"/>
      <c r="M148" s="55"/>
      <c r="N148" s="42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10"/>
      <c r="AE148" s="10"/>
      <c r="AF148" s="10"/>
    </row>
    <row r="149" spans="1:32" ht="28.5" customHeight="1">
      <c r="A149" s="1"/>
      <c r="B149" s="124" t="s">
        <v>328</v>
      </c>
      <c r="C149" s="78" t="s">
        <v>329</v>
      </c>
      <c r="D149" s="77" t="s">
        <v>28</v>
      </c>
      <c r="E149" s="77" t="s">
        <v>330</v>
      </c>
      <c r="F149" s="79" t="s">
        <v>22</v>
      </c>
      <c r="G149" s="80">
        <f>(G85+G86+G92+G93+G94)*2</f>
        <v>5398.6200000000008</v>
      </c>
      <c r="H149" s="81">
        <v>8.61</v>
      </c>
      <c r="I149" s="81">
        <f t="shared" ref="I149:I151" si="56">TRUNC(H149+(H149*$I$6),2)</f>
        <v>10.96</v>
      </c>
      <c r="J149" s="81">
        <f t="shared" ref="J149:J151" si="57">TRUNC(I149*G149,2)</f>
        <v>59168.87</v>
      </c>
      <c r="K149" s="125">
        <f t="shared" ref="K149:K151" si="58">J149/$J$561</f>
        <v>7.2676039133088765E-3</v>
      </c>
      <c r="L149" s="10"/>
      <c r="M149" s="55"/>
      <c r="N149" s="42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10"/>
      <c r="AE149" s="10"/>
      <c r="AF149" s="10"/>
    </row>
    <row r="150" spans="1:32" ht="28.5">
      <c r="A150" s="1"/>
      <c r="B150" s="124" t="s">
        <v>331</v>
      </c>
      <c r="C150" s="78" t="s">
        <v>332</v>
      </c>
      <c r="D150" s="77" t="s">
        <v>28</v>
      </c>
      <c r="E150" s="77" t="s">
        <v>333</v>
      </c>
      <c r="F150" s="79" t="s">
        <v>22</v>
      </c>
      <c r="G150" s="80">
        <f>G149</f>
        <v>5398.6200000000008</v>
      </c>
      <c r="H150" s="81">
        <v>22.92</v>
      </c>
      <c r="I150" s="81">
        <f t="shared" si="56"/>
        <v>29.18</v>
      </c>
      <c r="J150" s="81">
        <f t="shared" si="57"/>
        <v>157531.73000000001</v>
      </c>
      <c r="K150" s="125">
        <f t="shared" si="58"/>
        <v>1.9349333820610694E-2</v>
      </c>
      <c r="L150" s="10"/>
      <c r="M150" s="55"/>
      <c r="N150" s="42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10"/>
      <c r="AE150" s="10"/>
      <c r="AF150" s="10"/>
    </row>
    <row r="151" spans="1:32" ht="28.5">
      <c r="A151" s="1"/>
      <c r="B151" s="124" t="s">
        <v>1409</v>
      </c>
      <c r="C151" s="78" t="s">
        <v>334</v>
      </c>
      <c r="D151" s="77" t="s">
        <v>28</v>
      </c>
      <c r="E151" s="77" t="s">
        <v>335</v>
      </c>
      <c r="F151" s="79" t="s">
        <v>22</v>
      </c>
      <c r="G151" s="80">
        <f>G149</f>
        <v>5398.6200000000008</v>
      </c>
      <c r="H151" s="81">
        <v>22.17</v>
      </c>
      <c r="I151" s="81">
        <f t="shared" si="56"/>
        <v>28.23</v>
      </c>
      <c r="J151" s="81">
        <f t="shared" si="57"/>
        <v>152403.04</v>
      </c>
      <c r="K151" s="125">
        <f t="shared" si="58"/>
        <v>1.8719386222927178E-2</v>
      </c>
      <c r="L151" s="10"/>
      <c r="M151" s="55"/>
      <c r="N151" s="42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10"/>
      <c r="AE151" s="10"/>
      <c r="AF151" s="10"/>
    </row>
    <row r="152" spans="1:32">
      <c r="A152" s="1"/>
      <c r="B152" s="122" t="s">
        <v>336</v>
      </c>
      <c r="C152" s="52"/>
      <c r="D152" s="50"/>
      <c r="E152" s="50" t="s">
        <v>337</v>
      </c>
      <c r="F152" s="50"/>
      <c r="G152" s="51"/>
      <c r="H152" s="52"/>
      <c r="I152" s="50"/>
      <c r="J152" s="53">
        <f>SUM(J153)</f>
        <v>45198.82</v>
      </c>
      <c r="K152" s="123"/>
      <c r="L152" s="10"/>
      <c r="M152" s="55"/>
      <c r="N152" s="42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10"/>
      <c r="AE152" s="10"/>
      <c r="AF152" s="10"/>
    </row>
    <row r="153" spans="1:32" ht="28.5">
      <c r="A153" s="1"/>
      <c r="B153" s="124" t="s">
        <v>338</v>
      </c>
      <c r="C153" s="78" t="s">
        <v>339</v>
      </c>
      <c r="D153" s="77" t="s">
        <v>28</v>
      </c>
      <c r="E153" s="77" t="s">
        <v>340</v>
      </c>
      <c r="F153" s="79" t="s">
        <v>22</v>
      </c>
      <c r="G153" s="80">
        <v>392.76</v>
      </c>
      <c r="H153" s="81">
        <v>90.37</v>
      </c>
      <c r="I153" s="81">
        <f t="shared" ref="I153" si="59">TRUNC(H153+(H153*$I$6),2)</f>
        <v>115.08</v>
      </c>
      <c r="J153" s="81">
        <f t="shared" ref="J153" si="60">TRUNC(I153*G153,2)</f>
        <v>45198.82</v>
      </c>
      <c r="K153" s="125">
        <f t="shared" ref="K153" si="61">J153/$J$561</f>
        <v>5.5516882629150013E-3</v>
      </c>
      <c r="L153" s="10"/>
      <c r="M153" s="55"/>
      <c r="N153" s="42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10"/>
      <c r="AE153" s="10"/>
      <c r="AF153" s="10"/>
    </row>
    <row r="154" spans="1:32">
      <c r="A154" s="1"/>
      <c r="B154" s="126">
        <v>9</v>
      </c>
      <c r="C154" s="47"/>
      <c r="D154" s="45"/>
      <c r="E154" s="45" t="s">
        <v>341</v>
      </c>
      <c r="F154" s="45"/>
      <c r="G154" s="46"/>
      <c r="H154" s="47"/>
      <c r="I154" s="45"/>
      <c r="J154" s="48">
        <f>SUM(J155+J157+J160)</f>
        <v>222921.99</v>
      </c>
      <c r="K154" s="127"/>
      <c r="L154" s="10"/>
      <c r="M154" s="55"/>
      <c r="N154" s="42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10"/>
      <c r="AE154" s="10"/>
      <c r="AF154" s="10"/>
    </row>
    <row r="155" spans="1:32">
      <c r="A155" s="1"/>
      <c r="B155" s="122" t="s">
        <v>342</v>
      </c>
      <c r="C155" s="52"/>
      <c r="D155" s="50"/>
      <c r="E155" s="50" t="s">
        <v>327</v>
      </c>
      <c r="F155" s="50"/>
      <c r="G155" s="51"/>
      <c r="H155" s="52"/>
      <c r="I155" s="50"/>
      <c r="J155" s="53">
        <f>SUM(J156)</f>
        <v>54556.32</v>
      </c>
      <c r="K155" s="123"/>
      <c r="L155" s="10"/>
      <c r="M155" s="55"/>
      <c r="N155" s="54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10"/>
      <c r="AE155" s="10"/>
      <c r="AF155" s="10"/>
    </row>
    <row r="156" spans="1:32" ht="28.5">
      <c r="A156" s="1"/>
      <c r="B156" s="124" t="s">
        <v>343</v>
      </c>
      <c r="C156" s="78" t="s">
        <v>344</v>
      </c>
      <c r="D156" s="77" t="s">
        <v>16</v>
      </c>
      <c r="E156" s="77" t="s">
        <v>345</v>
      </c>
      <c r="F156" s="79" t="s">
        <v>44</v>
      </c>
      <c r="G156" s="80">
        <f>1122.87*0.05</f>
        <v>56.143499999999996</v>
      </c>
      <c r="H156" s="81">
        <v>763.04</v>
      </c>
      <c r="I156" s="81">
        <f t="shared" ref="I156" si="62">TRUNC(H156+(H156*$I$6),2)</f>
        <v>971.73</v>
      </c>
      <c r="J156" s="81">
        <f t="shared" ref="J156" si="63">TRUNC(I156*G156,2)</f>
        <v>54556.32</v>
      </c>
      <c r="K156" s="125">
        <f>J156/$J$561</f>
        <v>6.7010528463317164E-3</v>
      </c>
      <c r="L156" s="10"/>
      <c r="M156" s="55"/>
      <c r="N156" s="54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10"/>
      <c r="AE156" s="10"/>
      <c r="AF156" s="10"/>
    </row>
    <row r="157" spans="1:32">
      <c r="A157" s="1"/>
      <c r="B157" s="122" t="s">
        <v>346</v>
      </c>
      <c r="C157" s="52"/>
      <c r="D157" s="50"/>
      <c r="E157" s="50" t="s">
        <v>347</v>
      </c>
      <c r="F157" s="50"/>
      <c r="G157" s="51"/>
      <c r="H157" s="51"/>
      <c r="I157" s="51"/>
      <c r="J157" s="51">
        <f>SUM(J158:J159)</f>
        <v>156709.26999999999</v>
      </c>
      <c r="K157" s="123"/>
      <c r="L157" s="10"/>
      <c r="M157" s="55"/>
      <c r="N157" s="54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10"/>
      <c r="AE157" s="10"/>
      <c r="AF157" s="10"/>
    </row>
    <row r="158" spans="1:32" ht="28.5">
      <c r="A158" s="1"/>
      <c r="B158" s="124" t="s">
        <v>348</v>
      </c>
      <c r="C158" s="78">
        <v>87263</v>
      </c>
      <c r="D158" s="77" t="s">
        <v>28</v>
      </c>
      <c r="E158" s="77" t="s">
        <v>349</v>
      </c>
      <c r="F158" s="79" t="s">
        <v>22</v>
      </c>
      <c r="G158" s="80">
        <v>962.12</v>
      </c>
      <c r="H158" s="81">
        <v>108.02</v>
      </c>
      <c r="I158" s="81">
        <f t="shared" ref="I158:I159" si="64">TRUNC(H158+(H158*$I$6),2)</f>
        <v>137.56</v>
      </c>
      <c r="J158" s="81">
        <f t="shared" ref="J158:J159" si="65">TRUNC(I158*G158,2)</f>
        <v>132349.22</v>
      </c>
      <c r="K158" s="125">
        <f t="shared" ref="K158:K159" si="66">J158/$J$561</f>
        <v>1.6256212248017876E-2</v>
      </c>
      <c r="L158" s="10"/>
      <c r="M158" s="55"/>
      <c r="N158" s="54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10"/>
      <c r="AE158" s="10"/>
      <c r="AF158" s="10"/>
    </row>
    <row r="159" spans="1:32" ht="28.5">
      <c r="A159" s="1"/>
      <c r="B159" s="124" t="s">
        <v>350</v>
      </c>
      <c r="C159" s="78">
        <v>87262</v>
      </c>
      <c r="D159" s="77" t="s">
        <v>28</v>
      </c>
      <c r="E159" s="77" t="s">
        <v>351</v>
      </c>
      <c r="F159" s="79" t="s">
        <v>22</v>
      </c>
      <c r="G159" s="80">
        <v>160.75</v>
      </c>
      <c r="H159" s="81">
        <v>119</v>
      </c>
      <c r="I159" s="81">
        <f t="shared" si="64"/>
        <v>151.54</v>
      </c>
      <c r="J159" s="81">
        <f t="shared" si="65"/>
        <v>24360.05</v>
      </c>
      <c r="K159" s="125">
        <f t="shared" si="66"/>
        <v>2.9921003174202903E-3</v>
      </c>
      <c r="L159" s="10"/>
      <c r="M159" s="55"/>
      <c r="N159" s="54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10"/>
      <c r="AE159" s="10"/>
      <c r="AF159" s="10"/>
    </row>
    <row r="160" spans="1:32">
      <c r="A160" s="1"/>
      <c r="B160" s="122" t="s">
        <v>352</v>
      </c>
      <c r="C160" s="52"/>
      <c r="D160" s="50"/>
      <c r="E160" s="50" t="s">
        <v>353</v>
      </c>
      <c r="F160" s="50"/>
      <c r="G160" s="51"/>
      <c r="H160" s="51"/>
      <c r="I160" s="51"/>
      <c r="J160" s="53">
        <f>SUM(J161)</f>
        <v>11656.4</v>
      </c>
      <c r="K160" s="123"/>
      <c r="L160" s="10"/>
      <c r="M160" s="55"/>
      <c r="N160" s="54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10"/>
      <c r="AE160" s="10"/>
      <c r="AF160" s="10"/>
    </row>
    <row r="161" spans="1:32" ht="18" customHeight="1">
      <c r="A161" s="1"/>
      <c r="B161" s="124" t="s">
        <v>354</v>
      </c>
      <c r="C161" s="78">
        <v>88650</v>
      </c>
      <c r="D161" s="77" t="s">
        <v>28</v>
      </c>
      <c r="E161" s="77" t="s">
        <v>355</v>
      </c>
      <c r="F161" s="79" t="s">
        <v>356</v>
      </c>
      <c r="G161" s="80">
        <v>808.35</v>
      </c>
      <c r="H161" s="81">
        <v>11.33</v>
      </c>
      <c r="I161" s="81">
        <f t="shared" ref="I161" si="67">TRUNC(H161+(H161*$I$6),2)</f>
        <v>14.42</v>
      </c>
      <c r="J161" s="81">
        <f t="shared" ref="J161" si="68">TRUNC(I161*G161,2)</f>
        <v>11656.4</v>
      </c>
      <c r="K161" s="125">
        <f>J161/$J$561</f>
        <v>1.4317342591652264E-3</v>
      </c>
      <c r="L161" s="10"/>
      <c r="M161" s="55"/>
      <c r="N161" s="54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10"/>
      <c r="AE161" s="10"/>
      <c r="AF161" s="10"/>
    </row>
    <row r="162" spans="1:32">
      <c r="A162" s="1"/>
      <c r="B162" s="126">
        <v>10</v>
      </c>
      <c r="C162" s="47"/>
      <c r="D162" s="45"/>
      <c r="E162" s="45" t="s">
        <v>357</v>
      </c>
      <c r="F162" s="45"/>
      <c r="G162" s="46"/>
      <c r="H162" s="47"/>
      <c r="I162" s="45"/>
      <c r="J162" s="48">
        <f>SUM(J163)</f>
        <v>53726.42</v>
      </c>
      <c r="K162" s="127"/>
      <c r="L162" s="10"/>
      <c r="M162" s="55"/>
      <c r="N162" s="54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10"/>
      <c r="AE162" s="10"/>
      <c r="AF162" s="10"/>
    </row>
    <row r="163" spans="1:32">
      <c r="A163" s="1"/>
      <c r="B163" s="122" t="s">
        <v>358</v>
      </c>
      <c r="C163" s="52"/>
      <c r="D163" s="50"/>
      <c r="E163" s="50" t="s">
        <v>327</v>
      </c>
      <c r="F163" s="50"/>
      <c r="G163" s="51"/>
      <c r="H163" s="52"/>
      <c r="I163" s="50"/>
      <c r="J163" s="53">
        <f>SUM(J164)</f>
        <v>53726.42</v>
      </c>
      <c r="K163" s="123"/>
      <c r="L163" s="10"/>
      <c r="M163" s="55"/>
      <c r="N163" s="54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10"/>
      <c r="AE163" s="10"/>
      <c r="AF163" s="10"/>
    </row>
    <row r="164" spans="1:32" ht="28.5">
      <c r="A164" s="1"/>
      <c r="B164" s="124" t="s">
        <v>359</v>
      </c>
      <c r="C164" s="78" t="s">
        <v>360</v>
      </c>
      <c r="D164" s="77" t="s">
        <v>28</v>
      </c>
      <c r="E164" s="77" t="s">
        <v>361</v>
      </c>
      <c r="F164" s="79" t="s">
        <v>44</v>
      </c>
      <c r="G164" s="80">
        <v>65.56</v>
      </c>
      <c r="H164" s="81">
        <v>643.51</v>
      </c>
      <c r="I164" s="81">
        <f t="shared" ref="I164" si="69">TRUNC(H164+(H164*$I$6),2)</f>
        <v>819.5</v>
      </c>
      <c r="J164" s="81">
        <f t="shared" ref="J164" si="70">TRUNC(I164*G164,2)</f>
        <v>53726.42</v>
      </c>
      <c r="K164" s="125">
        <f>J164/$J$561</f>
        <v>6.5991177495881917E-3</v>
      </c>
      <c r="L164" s="10"/>
      <c r="M164" s="55"/>
      <c r="N164" s="54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10"/>
      <c r="AE164" s="10"/>
      <c r="AF164" s="10"/>
    </row>
    <row r="165" spans="1:32">
      <c r="A165" s="1"/>
      <c r="B165" s="126">
        <v>11</v>
      </c>
      <c r="C165" s="47"/>
      <c r="D165" s="45"/>
      <c r="E165" s="45" t="s">
        <v>362</v>
      </c>
      <c r="F165" s="45"/>
      <c r="G165" s="46"/>
      <c r="H165" s="47"/>
      <c r="I165" s="45"/>
      <c r="J165" s="48">
        <f>SUM(J166:J166)</f>
        <v>109977.19</v>
      </c>
      <c r="K165" s="127"/>
      <c r="L165" s="10"/>
      <c r="M165" s="55"/>
      <c r="N165" s="54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10"/>
      <c r="AE165" s="10"/>
      <c r="AF165" s="10"/>
    </row>
    <row r="166" spans="1:32" s="97" customFormat="1" ht="27.6" customHeight="1">
      <c r="A166" s="1"/>
      <c r="B166" s="124" t="s">
        <v>363</v>
      </c>
      <c r="C166" s="78">
        <v>96114</v>
      </c>
      <c r="D166" s="77" t="s">
        <v>28</v>
      </c>
      <c r="E166" s="77" t="s">
        <v>1375</v>
      </c>
      <c r="F166" s="79" t="s">
        <v>22</v>
      </c>
      <c r="G166" s="80">
        <v>1161.69</v>
      </c>
      <c r="H166" s="81">
        <v>74.34</v>
      </c>
      <c r="I166" s="81">
        <f t="shared" ref="I166" si="71">TRUNC(H166+(H166*$I$6),2)</f>
        <v>94.67</v>
      </c>
      <c r="J166" s="81">
        <f t="shared" ref="J166" si="72">TRUNC(I166*G166,2)</f>
        <v>109977.19</v>
      </c>
      <c r="K166" s="125">
        <f>J166/$J$561</f>
        <v>1.3508296785433182E-2</v>
      </c>
      <c r="L166" s="10"/>
      <c r="M166" s="55"/>
      <c r="N166" s="54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10"/>
      <c r="AE166" s="10"/>
      <c r="AF166" s="10"/>
    </row>
    <row r="167" spans="1:32">
      <c r="A167" s="1"/>
      <c r="B167" s="126">
        <v>12</v>
      </c>
      <c r="C167" s="47"/>
      <c r="D167" s="45"/>
      <c r="E167" s="45" t="s">
        <v>364</v>
      </c>
      <c r="F167" s="45"/>
      <c r="G167" s="46"/>
      <c r="H167" s="47"/>
      <c r="I167" s="45"/>
      <c r="J167" s="48">
        <f>SUM(J168+J174+J177)</f>
        <v>257444.51</v>
      </c>
      <c r="K167" s="127"/>
      <c r="L167" s="10"/>
      <c r="M167" s="55"/>
      <c r="N167" s="54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10"/>
      <c r="AE167" s="10"/>
      <c r="AF167" s="10"/>
    </row>
    <row r="168" spans="1:32">
      <c r="A168" s="1"/>
      <c r="B168" s="122" t="s">
        <v>365</v>
      </c>
      <c r="C168" s="52"/>
      <c r="D168" s="50"/>
      <c r="E168" s="50" t="s">
        <v>366</v>
      </c>
      <c r="F168" s="50"/>
      <c r="G168" s="51"/>
      <c r="H168" s="52"/>
      <c r="I168" s="50"/>
      <c r="J168" s="53">
        <f>SUM(J169:J173)</f>
        <v>185307.22</v>
      </c>
      <c r="K168" s="123"/>
      <c r="L168" s="10"/>
      <c r="M168" s="55"/>
      <c r="N168" s="42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10"/>
      <c r="AE168" s="10"/>
      <c r="AF168" s="10"/>
    </row>
    <row r="169" spans="1:32">
      <c r="A169" s="1"/>
      <c r="B169" s="124" t="s">
        <v>367</v>
      </c>
      <c r="C169" s="78" t="s">
        <v>368</v>
      </c>
      <c r="D169" s="77" t="s">
        <v>28</v>
      </c>
      <c r="E169" s="77" t="s">
        <v>369</v>
      </c>
      <c r="F169" s="79" t="s">
        <v>22</v>
      </c>
      <c r="G169" s="80">
        <v>4049.24</v>
      </c>
      <c r="H169" s="81">
        <v>4.7699999999999996</v>
      </c>
      <c r="I169" s="81">
        <f t="shared" ref="I169:I173" si="73">TRUNC(H169+(H169*$I$6),2)</f>
        <v>6.07</v>
      </c>
      <c r="J169" s="81">
        <f t="shared" ref="J169:J173" si="74">TRUNC(I169*G169,2)</f>
        <v>24578.880000000001</v>
      </c>
      <c r="K169" s="125">
        <f t="shared" ref="K169:K173" si="75">J169/$J$561</f>
        <v>3.0189788054554578E-3</v>
      </c>
      <c r="L169" s="10"/>
      <c r="M169" s="55"/>
      <c r="N169" s="54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10"/>
      <c r="AE169" s="10"/>
      <c r="AF169" s="10"/>
    </row>
    <row r="170" spans="1:32">
      <c r="A170" s="1"/>
      <c r="B170" s="124" t="s">
        <v>370</v>
      </c>
      <c r="C170" s="78" t="s">
        <v>371</v>
      </c>
      <c r="D170" s="77" t="s">
        <v>28</v>
      </c>
      <c r="E170" s="77" t="s">
        <v>372</v>
      </c>
      <c r="F170" s="79" t="s">
        <v>22</v>
      </c>
      <c r="G170" s="80">
        <v>2795.27</v>
      </c>
      <c r="H170" s="81">
        <v>13.24</v>
      </c>
      <c r="I170" s="81">
        <f t="shared" si="73"/>
        <v>16.86</v>
      </c>
      <c r="J170" s="81">
        <f t="shared" si="74"/>
        <v>47128.25</v>
      </c>
      <c r="K170" s="125">
        <f t="shared" si="75"/>
        <v>5.7886766153789834E-3</v>
      </c>
      <c r="L170" s="10"/>
      <c r="M170" s="55"/>
      <c r="N170" s="54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10"/>
      <c r="AE170" s="10"/>
      <c r="AF170" s="10"/>
    </row>
    <row r="171" spans="1:32">
      <c r="A171" s="1"/>
      <c r="B171" s="124" t="s">
        <v>1410</v>
      </c>
      <c r="C171" s="78" t="s">
        <v>373</v>
      </c>
      <c r="D171" s="77" t="s">
        <v>28</v>
      </c>
      <c r="E171" s="77" t="s">
        <v>374</v>
      </c>
      <c r="F171" s="79" t="s">
        <v>22</v>
      </c>
      <c r="G171" s="80">
        <v>1253.97</v>
      </c>
      <c r="H171" s="81">
        <v>21.52</v>
      </c>
      <c r="I171" s="81">
        <f t="shared" si="73"/>
        <v>27.4</v>
      </c>
      <c r="J171" s="81">
        <f t="shared" si="74"/>
        <v>34358.769999999997</v>
      </c>
      <c r="K171" s="125">
        <f t="shared" si="75"/>
        <v>4.2202247788149343E-3</v>
      </c>
      <c r="L171" s="10"/>
      <c r="M171" s="55"/>
      <c r="N171" s="54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10"/>
      <c r="AE171" s="10"/>
      <c r="AF171" s="10"/>
    </row>
    <row r="172" spans="1:32">
      <c r="A172" s="1"/>
      <c r="B172" s="124" t="s">
        <v>1411</v>
      </c>
      <c r="C172" s="78" t="s">
        <v>375</v>
      </c>
      <c r="D172" s="77" t="s">
        <v>28</v>
      </c>
      <c r="E172" s="77" t="s">
        <v>376</v>
      </c>
      <c r="F172" s="79" t="s">
        <v>22</v>
      </c>
      <c r="G172" s="80">
        <v>2795.27</v>
      </c>
      <c r="H172" s="81">
        <v>10.5</v>
      </c>
      <c r="I172" s="81">
        <f t="shared" si="73"/>
        <v>13.37</v>
      </c>
      <c r="J172" s="81">
        <f t="shared" si="74"/>
        <v>37372.75</v>
      </c>
      <c r="K172" s="125">
        <f t="shared" si="75"/>
        <v>4.5904264210405625E-3</v>
      </c>
      <c r="L172" s="10"/>
      <c r="M172" s="55"/>
      <c r="N172" s="54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10"/>
      <c r="AE172" s="10"/>
      <c r="AF172" s="10"/>
    </row>
    <row r="173" spans="1:32">
      <c r="A173" s="1"/>
      <c r="B173" s="124" t="s">
        <v>1412</v>
      </c>
      <c r="C173" s="78" t="s">
        <v>377</v>
      </c>
      <c r="D173" s="77" t="s">
        <v>28</v>
      </c>
      <c r="E173" s="77" t="s">
        <v>378</v>
      </c>
      <c r="F173" s="79" t="s">
        <v>22</v>
      </c>
      <c r="G173" s="80">
        <v>2210.59</v>
      </c>
      <c r="H173" s="81">
        <v>14.88</v>
      </c>
      <c r="I173" s="81">
        <f t="shared" si="73"/>
        <v>18.940000000000001</v>
      </c>
      <c r="J173" s="81">
        <f t="shared" si="74"/>
        <v>41868.57</v>
      </c>
      <c r="K173" s="125">
        <f t="shared" si="75"/>
        <v>5.1426397559501584E-3</v>
      </c>
      <c r="L173" s="10"/>
      <c r="M173" s="55"/>
      <c r="N173" s="54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10"/>
      <c r="AE173" s="10"/>
      <c r="AF173" s="10"/>
    </row>
    <row r="174" spans="1:32">
      <c r="A174" s="1"/>
      <c r="B174" s="122" t="s">
        <v>379</v>
      </c>
      <c r="C174" s="52"/>
      <c r="D174" s="50"/>
      <c r="E174" s="50" t="s">
        <v>380</v>
      </c>
      <c r="F174" s="50"/>
      <c r="G174" s="51"/>
      <c r="H174" s="52"/>
      <c r="I174" s="50"/>
      <c r="J174" s="53">
        <f>SUM(J175:J176)</f>
        <v>55737.88</v>
      </c>
      <c r="K174" s="123"/>
      <c r="L174" s="10"/>
      <c r="M174" s="55"/>
      <c r="N174" s="54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10"/>
      <c r="AE174" s="10"/>
      <c r="AF174" s="10"/>
    </row>
    <row r="175" spans="1:32">
      <c r="A175" s="1"/>
      <c r="B175" s="124" t="s">
        <v>381</v>
      </c>
      <c r="C175" s="78" t="s">
        <v>382</v>
      </c>
      <c r="D175" s="77" t="s">
        <v>28</v>
      </c>
      <c r="E175" s="77" t="s">
        <v>383</v>
      </c>
      <c r="F175" s="79" t="s">
        <v>22</v>
      </c>
      <c r="G175" s="80">
        <v>1161.69</v>
      </c>
      <c r="H175" s="81">
        <v>24.43</v>
      </c>
      <c r="I175" s="81">
        <f t="shared" ref="I175:I176" si="76">TRUNC(H175+(H175*$I$6),2)</f>
        <v>31.11</v>
      </c>
      <c r="J175" s="81">
        <f t="shared" ref="J175:J176" si="77">TRUNC(I175*G175,2)</f>
        <v>36140.17</v>
      </c>
      <c r="K175" s="125">
        <f t="shared" ref="K175:K176" si="78">J175/$J$561</f>
        <v>4.4390308775484142E-3</v>
      </c>
      <c r="L175" s="10"/>
      <c r="M175" s="55"/>
      <c r="N175" s="54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10"/>
      <c r="AE175" s="10"/>
      <c r="AF175" s="10"/>
    </row>
    <row r="176" spans="1:32">
      <c r="A176" s="1"/>
      <c r="B176" s="124" t="s">
        <v>384</v>
      </c>
      <c r="C176" s="78" t="s">
        <v>385</v>
      </c>
      <c r="D176" s="77" t="s">
        <v>28</v>
      </c>
      <c r="E176" s="77" t="s">
        <v>386</v>
      </c>
      <c r="F176" s="79" t="s">
        <v>22</v>
      </c>
      <c r="G176" s="80">
        <v>1161.69</v>
      </c>
      <c r="H176" s="81">
        <v>13.25</v>
      </c>
      <c r="I176" s="81">
        <f t="shared" si="76"/>
        <v>16.87</v>
      </c>
      <c r="J176" s="81">
        <f t="shared" si="77"/>
        <v>19597.71</v>
      </c>
      <c r="K176" s="125">
        <f t="shared" si="78"/>
        <v>2.4071508191366928E-3</v>
      </c>
      <c r="L176" s="10"/>
      <c r="M176" s="55"/>
      <c r="N176" s="54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10"/>
      <c r="AE176" s="10"/>
      <c r="AF176" s="10"/>
    </row>
    <row r="177" spans="1:32">
      <c r="A177" s="1"/>
      <c r="B177" s="122" t="s">
        <v>387</v>
      </c>
      <c r="C177" s="52"/>
      <c r="D177" s="50"/>
      <c r="E177" s="50" t="s">
        <v>241</v>
      </c>
      <c r="F177" s="50"/>
      <c r="G177" s="51"/>
      <c r="H177" s="52"/>
      <c r="I177" s="50"/>
      <c r="J177" s="53">
        <f>SUM(J178:J179)</f>
        <v>16399.41</v>
      </c>
      <c r="K177" s="123"/>
      <c r="L177" s="10"/>
      <c r="M177" s="55"/>
      <c r="N177" s="54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10"/>
      <c r="AE177" s="10"/>
      <c r="AF177" s="10"/>
    </row>
    <row r="178" spans="1:32">
      <c r="A178" s="1"/>
      <c r="B178" s="124" t="s">
        <v>388</v>
      </c>
      <c r="C178" s="78" t="s">
        <v>389</v>
      </c>
      <c r="D178" s="77" t="s">
        <v>28</v>
      </c>
      <c r="E178" s="77" t="s">
        <v>390</v>
      </c>
      <c r="F178" s="79" t="s">
        <v>22</v>
      </c>
      <c r="G178" s="80">
        <v>269.55</v>
      </c>
      <c r="H178" s="81">
        <v>28.17</v>
      </c>
      <c r="I178" s="81">
        <f t="shared" ref="I178:I179" si="79">TRUNC(H178+(H178*$I$6),2)</f>
        <v>35.869999999999997</v>
      </c>
      <c r="J178" s="81">
        <f t="shared" ref="J178:J179" si="80">TRUNC(I178*G178,2)</f>
        <v>9668.75</v>
      </c>
      <c r="K178" s="125">
        <f t="shared" ref="K178:K179" si="81">J178/$J$561</f>
        <v>1.187594850751843E-3</v>
      </c>
      <c r="L178" s="10"/>
      <c r="M178" s="55"/>
      <c r="N178" s="54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10"/>
      <c r="AE178" s="10"/>
      <c r="AF178" s="10"/>
    </row>
    <row r="179" spans="1:32" ht="28.5">
      <c r="A179" s="1"/>
      <c r="B179" s="124" t="s">
        <v>391</v>
      </c>
      <c r="C179" s="78" t="s">
        <v>392</v>
      </c>
      <c r="D179" s="77" t="s">
        <v>28</v>
      </c>
      <c r="E179" s="77" t="s">
        <v>393</v>
      </c>
      <c r="F179" s="79" t="s">
        <v>22</v>
      </c>
      <c r="G179" s="80">
        <v>269.55</v>
      </c>
      <c r="H179" s="81">
        <v>19.61</v>
      </c>
      <c r="I179" s="81">
        <f t="shared" si="79"/>
        <v>24.97</v>
      </c>
      <c r="J179" s="81">
        <f t="shared" si="80"/>
        <v>6730.66</v>
      </c>
      <c r="K179" s="125">
        <f t="shared" si="81"/>
        <v>8.2671463820673809E-4</v>
      </c>
      <c r="L179" s="10"/>
      <c r="M179" s="55"/>
      <c r="N179" s="42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10"/>
      <c r="AE179" s="10"/>
      <c r="AF179" s="10"/>
    </row>
    <row r="180" spans="1:32">
      <c r="A180" s="1"/>
      <c r="B180" s="126">
        <v>13</v>
      </c>
      <c r="C180" s="47"/>
      <c r="D180" s="45"/>
      <c r="E180" s="45" t="s">
        <v>394</v>
      </c>
      <c r="F180" s="45"/>
      <c r="G180" s="46"/>
      <c r="H180" s="47"/>
      <c r="I180" s="47"/>
      <c r="J180" s="48">
        <f>SUM(J181:J182)</f>
        <v>68622.820000000007</v>
      </c>
      <c r="K180" s="127"/>
      <c r="L180" s="10"/>
      <c r="M180" s="55"/>
      <c r="N180" s="42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10"/>
      <c r="AE180" s="10"/>
      <c r="AF180" s="10"/>
    </row>
    <row r="181" spans="1:32" ht="28.5">
      <c r="A181" s="1"/>
      <c r="B181" s="124" t="s">
        <v>395</v>
      </c>
      <c r="C181" s="78" t="s">
        <v>396</v>
      </c>
      <c r="D181" s="77" t="s">
        <v>16</v>
      </c>
      <c r="E181" s="77" t="s">
        <v>397</v>
      </c>
      <c r="F181" s="79" t="s">
        <v>22</v>
      </c>
      <c r="G181" s="80">
        <v>34.380000000000003</v>
      </c>
      <c r="H181" s="81">
        <v>963.48</v>
      </c>
      <c r="I181" s="81">
        <f t="shared" ref="I181:I182" si="82">TRUNC(H181+(H181*$I$6),2)</f>
        <v>1226.99</v>
      </c>
      <c r="J181" s="81">
        <f t="shared" ref="J181:J182" si="83">TRUNC(I181*G181,2)</f>
        <v>42183.91</v>
      </c>
      <c r="K181" s="125">
        <f t="shared" ref="K181:K182" si="84">J181/$J$561</f>
        <v>5.1813723904929991E-3</v>
      </c>
      <c r="L181" s="10"/>
      <c r="M181" s="55"/>
      <c r="N181" s="42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10"/>
      <c r="AE181" s="10"/>
      <c r="AF181" s="10"/>
    </row>
    <row r="182" spans="1:32" ht="28.5">
      <c r="A182" s="1"/>
      <c r="B182" s="124" t="s">
        <v>398</v>
      </c>
      <c r="C182" s="78" t="s">
        <v>399</v>
      </c>
      <c r="D182" s="77" t="s">
        <v>28</v>
      </c>
      <c r="E182" s="77" t="s">
        <v>400</v>
      </c>
      <c r="F182" s="79" t="s">
        <v>73</v>
      </c>
      <c r="G182" s="80">
        <v>148.6</v>
      </c>
      <c r="H182" s="81">
        <v>139.71</v>
      </c>
      <c r="I182" s="81">
        <f t="shared" si="82"/>
        <v>177.92</v>
      </c>
      <c r="J182" s="81">
        <f t="shared" si="83"/>
        <v>26438.91</v>
      </c>
      <c r="K182" s="125">
        <f t="shared" si="84"/>
        <v>3.2474428830501782E-3</v>
      </c>
      <c r="L182" s="10"/>
      <c r="M182" s="55"/>
      <c r="N182" s="42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10"/>
      <c r="AE182" s="10"/>
      <c r="AF182" s="10"/>
    </row>
    <row r="183" spans="1:32">
      <c r="A183" s="1"/>
      <c r="B183" s="126">
        <v>14</v>
      </c>
      <c r="C183" s="47"/>
      <c r="D183" s="45"/>
      <c r="E183" s="45" t="s">
        <v>401</v>
      </c>
      <c r="F183" s="45"/>
      <c r="G183" s="46"/>
      <c r="H183" s="47"/>
      <c r="I183" s="45"/>
      <c r="J183" s="48">
        <f>SUM(J184+J186+J195)</f>
        <v>114951.37000000001</v>
      </c>
      <c r="K183" s="127"/>
      <c r="L183" s="10"/>
      <c r="M183" s="55"/>
      <c r="N183" s="42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10"/>
      <c r="AE183" s="10"/>
      <c r="AF183" s="10"/>
    </row>
    <row r="184" spans="1:32">
      <c r="A184" s="1"/>
      <c r="B184" s="122" t="s">
        <v>402</v>
      </c>
      <c r="C184" s="52"/>
      <c r="D184" s="50"/>
      <c r="E184" s="50" t="s">
        <v>403</v>
      </c>
      <c r="F184" s="50"/>
      <c r="G184" s="51"/>
      <c r="H184" s="52"/>
      <c r="I184" s="50"/>
      <c r="J184" s="53">
        <f>SUM(J185)</f>
        <v>1094.96</v>
      </c>
      <c r="K184" s="123"/>
      <c r="L184" s="10"/>
      <c r="M184" s="55"/>
      <c r="N184" s="42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10"/>
      <c r="AE184" s="10"/>
      <c r="AF184" s="10"/>
    </row>
    <row r="185" spans="1:32" ht="15.75" customHeight="1">
      <c r="A185" s="1"/>
      <c r="B185" s="124" t="s">
        <v>404</v>
      </c>
      <c r="C185" s="78" t="s">
        <v>405</v>
      </c>
      <c r="D185" s="77" t="s">
        <v>28</v>
      </c>
      <c r="E185" s="77" t="s">
        <v>406</v>
      </c>
      <c r="F185" s="79" t="s">
        <v>30</v>
      </c>
      <c r="G185" s="80">
        <v>8</v>
      </c>
      <c r="H185" s="81">
        <v>107.48</v>
      </c>
      <c r="I185" s="81">
        <f t="shared" ref="I185" si="85">TRUNC(H185+(H185*$I$6),2)</f>
        <v>136.87</v>
      </c>
      <c r="J185" s="81">
        <f t="shared" ref="J185" si="86">TRUNC(I185*G185,2)</f>
        <v>1094.96</v>
      </c>
      <c r="K185" s="125">
        <f>J185/$J$561</f>
        <v>1.3449193099203497E-4</v>
      </c>
      <c r="L185" s="10"/>
      <c r="M185" s="55"/>
      <c r="N185" s="42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10"/>
      <c r="AE185" s="10"/>
      <c r="AF185" s="10"/>
    </row>
    <row r="186" spans="1:32">
      <c r="A186" s="1"/>
      <c r="B186" s="122" t="s">
        <v>407</v>
      </c>
      <c r="C186" s="52"/>
      <c r="D186" s="50"/>
      <c r="E186" s="50" t="s">
        <v>408</v>
      </c>
      <c r="F186" s="50"/>
      <c r="G186" s="51"/>
      <c r="H186" s="52"/>
      <c r="I186" s="50"/>
      <c r="J186" s="53">
        <f>SUM(J187:J194)</f>
        <v>46432.560000000005</v>
      </c>
      <c r="K186" s="123"/>
      <c r="L186" s="10"/>
      <c r="M186" s="55"/>
      <c r="N186" s="42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10"/>
      <c r="AE186" s="10"/>
      <c r="AF186" s="10"/>
    </row>
    <row r="187" spans="1:32" ht="28.5">
      <c r="A187" s="1"/>
      <c r="B187" s="124" t="s">
        <v>409</v>
      </c>
      <c r="C187" s="78" t="s">
        <v>410</v>
      </c>
      <c r="D187" s="77" t="s">
        <v>28</v>
      </c>
      <c r="E187" s="77" t="s">
        <v>411</v>
      </c>
      <c r="F187" s="79" t="s">
        <v>30</v>
      </c>
      <c r="G187" s="80">
        <v>22</v>
      </c>
      <c r="H187" s="81">
        <v>519.29</v>
      </c>
      <c r="I187" s="81">
        <f t="shared" ref="I187:I194" si="87">TRUNC(H187+(H187*$I$6),2)</f>
        <v>661.31</v>
      </c>
      <c r="J187" s="81">
        <f t="shared" ref="J187:J194" si="88">TRUNC(I187*G187,2)</f>
        <v>14548.82</v>
      </c>
      <c r="K187" s="125">
        <f t="shared" ref="K187:K194" si="89">J187/$J$561</f>
        <v>1.7870049092711497E-3</v>
      </c>
      <c r="L187" s="10"/>
      <c r="M187" s="55"/>
      <c r="N187" s="42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10"/>
      <c r="AE187" s="10"/>
      <c r="AF187" s="10"/>
    </row>
    <row r="188" spans="1:32" ht="28.5">
      <c r="A188" s="1"/>
      <c r="B188" s="124" t="s">
        <v>412</v>
      </c>
      <c r="C188" s="78" t="s">
        <v>413</v>
      </c>
      <c r="D188" s="77" t="s">
        <v>16</v>
      </c>
      <c r="E188" s="77" t="s">
        <v>414</v>
      </c>
      <c r="F188" s="79" t="s">
        <v>304</v>
      </c>
      <c r="G188" s="80">
        <v>1</v>
      </c>
      <c r="H188" s="81">
        <v>1031.0999999999999</v>
      </c>
      <c r="I188" s="81">
        <f t="shared" si="87"/>
        <v>1313.1</v>
      </c>
      <c r="J188" s="81">
        <f t="shared" si="88"/>
        <v>1313.1</v>
      </c>
      <c r="K188" s="125">
        <f t="shared" si="89"/>
        <v>1.6128566759118242E-4</v>
      </c>
      <c r="L188" s="10"/>
      <c r="M188" s="55"/>
      <c r="N188" s="42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10"/>
      <c r="AE188" s="10"/>
      <c r="AF188" s="10"/>
    </row>
    <row r="189" spans="1:32" ht="42.75">
      <c r="A189" s="1"/>
      <c r="B189" s="124" t="s">
        <v>415</v>
      </c>
      <c r="C189" s="78" t="s">
        <v>416</v>
      </c>
      <c r="D189" s="77" t="s">
        <v>28</v>
      </c>
      <c r="E189" s="77" t="s">
        <v>417</v>
      </c>
      <c r="F189" s="79" t="s">
        <v>30</v>
      </c>
      <c r="G189" s="80">
        <v>36</v>
      </c>
      <c r="H189" s="81">
        <v>416.59</v>
      </c>
      <c r="I189" s="81">
        <f t="shared" si="87"/>
        <v>530.52</v>
      </c>
      <c r="J189" s="81">
        <f t="shared" si="88"/>
        <v>19098.72</v>
      </c>
      <c r="K189" s="125">
        <f t="shared" si="89"/>
        <v>2.3458607915140262E-3</v>
      </c>
      <c r="L189" s="10"/>
      <c r="M189" s="55"/>
      <c r="N189" s="54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10"/>
      <c r="AE189" s="10"/>
      <c r="AF189" s="10"/>
    </row>
    <row r="190" spans="1:32" ht="30" customHeight="1">
      <c r="A190" s="1"/>
      <c r="B190" s="124" t="s">
        <v>418</v>
      </c>
      <c r="C190" s="78" t="s">
        <v>419</v>
      </c>
      <c r="D190" s="77" t="s">
        <v>28</v>
      </c>
      <c r="E190" s="77" t="s">
        <v>420</v>
      </c>
      <c r="F190" s="79" t="s">
        <v>30</v>
      </c>
      <c r="G190" s="80">
        <v>2</v>
      </c>
      <c r="H190" s="81">
        <v>862.52</v>
      </c>
      <c r="I190" s="81">
        <f t="shared" si="87"/>
        <v>1098.4100000000001</v>
      </c>
      <c r="J190" s="81">
        <f t="shared" si="88"/>
        <v>2196.8200000000002</v>
      </c>
      <c r="K190" s="125">
        <f t="shared" si="89"/>
        <v>2.6983137634427036E-4</v>
      </c>
      <c r="L190" s="10"/>
      <c r="M190" s="55"/>
      <c r="N190" s="54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10"/>
      <c r="AE190" s="10"/>
      <c r="AF190" s="10"/>
    </row>
    <row r="191" spans="1:32">
      <c r="A191" s="1"/>
      <c r="B191" s="124" t="s">
        <v>421</v>
      </c>
      <c r="C191" s="78" t="s">
        <v>422</v>
      </c>
      <c r="D191" s="77" t="s">
        <v>28</v>
      </c>
      <c r="E191" s="77" t="s">
        <v>423</v>
      </c>
      <c r="F191" s="79" t="s">
        <v>30</v>
      </c>
      <c r="G191" s="80">
        <v>4</v>
      </c>
      <c r="H191" s="81">
        <v>735.9</v>
      </c>
      <c r="I191" s="81">
        <f t="shared" si="87"/>
        <v>937.16</v>
      </c>
      <c r="J191" s="81">
        <f t="shared" si="88"/>
        <v>3748.64</v>
      </c>
      <c r="K191" s="125">
        <f t="shared" si="89"/>
        <v>4.6043858423502405E-4</v>
      </c>
      <c r="L191" s="10"/>
      <c r="M191" s="55"/>
      <c r="N191" s="54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10"/>
      <c r="AE191" s="10"/>
      <c r="AF191" s="10"/>
    </row>
    <row r="192" spans="1:32" ht="28.5">
      <c r="A192" s="1"/>
      <c r="B192" s="124" t="s">
        <v>424</v>
      </c>
      <c r="C192" s="78" t="s">
        <v>425</v>
      </c>
      <c r="D192" s="77" t="s">
        <v>16</v>
      </c>
      <c r="E192" s="77" t="s">
        <v>426</v>
      </c>
      <c r="F192" s="79" t="s">
        <v>427</v>
      </c>
      <c r="G192" s="80">
        <v>1</v>
      </c>
      <c r="H192" s="81">
        <v>1000.83</v>
      </c>
      <c r="I192" s="81">
        <f t="shared" si="87"/>
        <v>1274.55</v>
      </c>
      <c r="J192" s="81">
        <f t="shared" si="88"/>
        <v>1274.55</v>
      </c>
      <c r="K192" s="125">
        <f t="shared" si="89"/>
        <v>1.5655064170919317E-4</v>
      </c>
      <c r="L192" s="10"/>
      <c r="M192" s="55"/>
      <c r="N192" s="42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10"/>
      <c r="AE192" s="10"/>
      <c r="AF192" s="10"/>
    </row>
    <row r="193" spans="1:32" ht="28.5">
      <c r="A193" s="1"/>
      <c r="B193" s="124" t="s">
        <v>428</v>
      </c>
      <c r="C193" s="78" t="s">
        <v>429</v>
      </c>
      <c r="D193" s="77" t="s">
        <v>28</v>
      </c>
      <c r="E193" s="77" t="s">
        <v>430</v>
      </c>
      <c r="F193" s="79" t="s">
        <v>30</v>
      </c>
      <c r="G193" s="80">
        <v>12</v>
      </c>
      <c r="H193" s="81">
        <v>143.72999999999999</v>
      </c>
      <c r="I193" s="81">
        <f t="shared" si="87"/>
        <v>183.04</v>
      </c>
      <c r="J193" s="81">
        <f t="shared" si="88"/>
        <v>2196.48</v>
      </c>
      <c r="K193" s="125">
        <f t="shared" si="89"/>
        <v>2.6978961476710104E-4</v>
      </c>
      <c r="L193" s="10"/>
      <c r="M193" s="55"/>
      <c r="N193" s="42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10"/>
      <c r="AE193" s="10"/>
      <c r="AF193" s="10"/>
    </row>
    <row r="194" spans="1:32" ht="28.5">
      <c r="A194" s="1"/>
      <c r="B194" s="124" t="s">
        <v>431</v>
      </c>
      <c r="C194" s="78" t="s">
        <v>432</v>
      </c>
      <c r="D194" s="77" t="s">
        <v>16</v>
      </c>
      <c r="E194" s="77" t="s">
        <v>433</v>
      </c>
      <c r="F194" s="79" t="s">
        <v>304</v>
      </c>
      <c r="G194" s="80">
        <v>13</v>
      </c>
      <c r="H194" s="81">
        <v>124.16</v>
      </c>
      <c r="I194" s="81">
        <f t="shared" si="87"/>
        <v>158.11000000000001</v>
      </c>
      <c r="J194" s="81">
        <f t="shared" si="88"/>
        <v>2055.4299999999998</v>
      </c>
      <c r="K194" s="125">
        <f t="shared" si="89"/>
        <v>2.5246470165025058E-4</v>
      </c>
      <c r="L194" s="10"/>
      <c r="M194" s="55"/>
      <c r="N194" s="42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10"/>
      <c r="AE194" s="10"/>
      <c r="AF194" s="10"/>
    </row>
    <row r="195" spans="1:32">
      <c r="A195" s="1"/>
      <c r="B195" s="122" t="s">
        <v>434</v>
      </c>
      <c r="C195" s="52"/>
      <c r="D195" s="50"/>
      <c r="E195" s="50" t="s">
        <v>435</v>
      </c>
      <c r="F195" s="50"/>
      <c r="G195" s="51"/>
      <c r="H195" s="52"/>
      <c r="I195" s="50"/>
      <c r="J195" s="53">
        <f>SUM(J196:J209)</f>
        <v>67423.850000000006</v>
      </c>
      <c r="K195" s="123"/>
      <c r="L195" s="10"/>
      <c r="M195" s="55"/>
      <c r="N195" s="42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10"/>
      <c r="AE195" s="10"/>
      <c r="AF195" s="10"/>
    </row>
    <row r="196" spans="1:32" ht="28.5">
      <c r="A196" s="1"/>
      <c r="B196" s="124" t="s">
        <v>436</v>
      </c>
      <c r="C196" s="78" t="s">
        <v>437</v>
      </c>
      <c r="D196" s="77" t="s">
        <v>16</v>
      </c>
      <c r="E196" s="77" t="s">
        <v>438</v>
      </c>
      <c r="F196" s="79" t="s">
        <v>22</v>
      </c>
      <c r="G196" s="80">
        <v>4.7300000000000004</v>
      </c>
      <c r="H196" s="81">
        <v>1394.27</v>
      </c>
      <c r="I196" s="81">
        <f t="shared" ref="I196:I209" si="90">TRUNC(H196+(H196*$I$6),2)</f>
        <v>1775.6</v>
      </c>
      <c r="J196" s="81">
        <f t="shared" ref="J196:J209" si="91">TRUNC(I196*G196,2)</f>
        <v>8398.58</v>
      </c>
      <c r="K196" s="125">
        <f t="shared" ref="K196:K209" si="92">J196/$J$561</f>
        <v>1.0315821964191247E-3</v>
      </c>
      <c r="L196" s="10"/>
      <c r="M196" s="55"/>
      <c r="N196" s="54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10"/>
      <c r="AE196" s="10"/>
      <c r="AF196" s="10"/>
    </row>
    <row r="197" spans="1:32">
      <c r="A197" s="1"/>
      <c r="B197" s="124" t="s">
        <v>439</v>
      </c>
      <c r="C197" s="78">
        <v>13262</v>
      </c>
      <c r="D197" s="77" t="s">
        <v>440</v>
      </c>
      <c r="E197" s="77" t="s">
        <v>441</v>
      </c>
      <c r="F197" s="79" t="s">
        <v>304</v>
      </c>
      <c r="G197" s="80">
        <v>3</v>
      </c>
      <c r="H197" s="81">
        <v>2408.48</v>
      </c>
      <c r="I197" s="81">
        <f t="shared" si="90"/>
        <v>3067.19</v>
      </c>
      <c r="J197" s="81">
        <f t="shared" si="91"/>
        <v>9201.57</v>
      </c>
      <c r="K197" s="125">
        <f t="shared" si="92"/>
        <v>1.1302119871578679E-3</v>
      </c>
      <c r="L197" s="10"/>
      <c r="M197" s="55"/>
      <c r="N197" s="54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10"/>
      <c r="AE197" s="10"/>
      <c r="AF197" s="10"/>
    </row>
    <row r="198" spans="1:32" ht="28.5">
      <c r="A198" s="1"/>
      <c r="B198" s="124" t="s">
        <v>1324</v>
      </c>
      <c r="C198" s="78" t="s">
        <v>442</v>
      </c>
      <c r="D198" s="77" t="s">
        <v>28</v>
      </c>
      <c r="E198" s="77" t="s">
        <v>443</v>
      </c>
      <c r="F198" s="79" t="s">
        <v>30</v>
      </c>
      <c r="G198" s="80">
        <v>14</v>
      </c>
      <c r="H198" s="81">
        <v>200.58</v>
      </c>
      <c r="I198" s="81">
        <f t="shared" si="90"/>
        <v>255.43</v>
      </c>
      <c r="J198" s="81">
        <f t="shared" si="91"/>
        <v>3576.02</v>
      </c>
      <c r="K198" s="125">
        <f t="shared" si="92"/>
        <v>4.392359858498364E-4</v>
      </c>
      <c r="L198" s="10"/>
      <c r="M198" s="55"/>
      <c r="N198" s="42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10"/>
      <c r="AE198" s="10"/>
      <c r="AF198" s="10"/>
    </row>
    <row r="199" spans="1:32" ht="28.5">
      <c r="A199" s="1"/>
      <c r="B199" s="124" t="s">
        <v>444</v>
      </c>
      <c r="C199" s="78" t="s">
        <v>445</v>
      </c>
      <c r="D199" s="77" t="s">
        <v>16</v>
      </c>
      <c r="E199" s="77" t="s">
        <v>446</v>
      </c>
      <c r="F199" s="79" t="s">
        <v>304</v>
      </c>
      <c r="G199" s="80">
        <v>7</v>
      </c>
      <c r="H199" s="81">
        <v>344.77</v>
      </c>
      <c r="I199" s="81">
        <f t="shared" si="90"/>
        <v>439.06</v>
      </c>
      <c r="J199" s="81">
        <f t="shared" si="91"/>
        <v>3073.42</v>
      </c>
      <c r="K199" s="125">
        <f t="shared" si="92"/>
        <v>3.7750254854016592E-4</v>
      </c>
      <c r="L199" s="10"/>
      <c r="M199" s="55"/>
      <c r="N199" s="42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10"/>
      <c r="AE199" s="10"/>
      <c r="AF199" s="10"/>
    </row>
    <row r="200" spans="1:32" ht="28.5">
      <c r="A200" s="1"/>
      <c r="B200" s="124" t="s">
        <v>447</v>
      </c>
      <c r="C200" s="78" t="s">
        <v>448</v>
      </c>
      <c r="D200" s="77" t="s">
        <v>16</v>
      </c>
      <c r="E200" s="77" t="s">
        <v>449</v>
      </c>
      <c r="F200" s="79" t="s">
        <v>30</v>
      </c>
      <c r="G200" s="80">
        <v>14</v>
      </c>
      <c r="H200" s="81">
        <v>358.91</v>
      </c>
      <c r="I200" s="81">
        <f t="shared" si="90"/>
        <v>457.07</v>
      </c>
      <c r="J200" s="81">
        <f t="shared" si="91"/>
        <v>6398.98</v>
      </c>
      <c r="K200" s="125">
        <f t="shared" si="92"/>
        <v>7.8597499139640881E-4</v>
      </c>
      <c r="L200" s="10"/>
      <c r="M200" s="55"/>
      <c r="N200" s="42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10"/>
      <c r="AE200" s="10"/>
      <c r="AF200" s="10"/>
    </row>
    <row r="201" spans="1:32" ht="28.5">
      <c r="A201" s="1"/>
      <c r="B201" s="124" t="s">
        <v>450</v>
      </c>
      <c r="C201" s="78" t="s">
        <v>451</v>
      </c>
      <c r="D201" s="77" t="s">
        <v>16</v>
      </c>
      <c r="E201" s="77" t="s">
        <v>452</v>
      </c>
      <c r="F201" s="79" t="s">
        <v>304</v>
      </c>
      <c r="G201" s="80">
        <v>61</v>
      </c>
      <c r="H201" s="81">
        <v>146.33000000000001</v>
      </c>
      <c r="I201" s="81">
        <f t="shared" si="90"/>
        <v>186.35</v>
      </c>
      <c r="J201" s="81">
        <f t="shared" si="91"/>
        <v>11367.35</v>
      </c>
      <c r="K201" s="125">
        <f t="shared" si="92"/>
        <v>1.3962307771629178E-3</v>
      </c>
      <c r="L201" s="10"/>
      <c r="M201" s="55"/>
      <c r="N201" s="42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  <c r="AC201" s="9"/>
      <c r="AD201" s="10"/>
      <c r="AE201" s="10"/>
      <c r="AF201" s="10"/>
    </row>
    <row r="202" spans="1:32" ht="28.5">
      <c r="A202" s="1"/>
      <c r="B202" s="124" t="s">
        <v>453</v>
      </c>
      <c r="C202" s="78" t="s">
        <v>454</v>
      </c>
      <c r="D202" s="77" t="s">
        <v>16</v>
      </c>
      <c r="E202" s="77" t="s">
        <v>455</v>
      </c>
      <c r="F202" s="79" t="s">
        <v>304</v>
      </c>
      <c r="G202" s="80">
        <v>10</v>
      </c>
      <c r="H202" s="81">
        <v>235.16</v>
      </c>
      <c r="I202" s="81">
        <f t="shared" si="90"/>
        <v>299.47000000000003</v>
      </c>
      <c r="J202" s="81">
        <f t="shared" si="91"/>
        <v>2994.7</v>
      </c>
      <c r="K202" s="125">
        <f t="shared" si="92"/>
        <v>3.6783351514379251E-4</v>
      </c>
      <c r="L202" s="10"/>
      <c r="M202" s="55"/>
      <c r="N202" s="42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  <c r="AC202" s="9"/>
      <c r="AD202" s="10"/>
      <c r="AE202" s="10"/>
      <c r="AF202" s="10"/>
    </row>
    <row r="203" spans="1:32" ht="16.5" customHeight="1">
      <c r="A203" s="1"/>
      <c r="B203" s="124" t="s">
        <v>456</v>
      </c>
      <c r="C203" s="78" t="s">
        <v>1372</v>
      </c>
      <c r="D203" s="77" t="s">
        <v>16</v>
      </c>
      <c r="E203" s="77" t="s">
        <v>1373</v>
      </c>
      <c r="F203" s="79" t="s">
        <v>304</v>
      </c>
      <c r="G203" s="80">
        <v>20</v>
      </c>
      <c r="H203" s="81">
        <v>162.36000000000001</v>
      </c>
      <c r="I203" s="81">
        <f t="shared" si="90"/>
        <v>206.76</v>
      </c>
      <c r="J203" s="81">
        <f t="shared" si="91"/>
        <v>4135.2</v>
      </c>
      <c r="K203" s="125">
        <f t="shared" si="92"/>
        <v>5.0791904091315016E-4</v>
      </c>
      <c r="L203" s="10"/>
      <c r="M203" s="55"/>
      <c r="N203" s="42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B203" s="9"/>
      <c r="AC203" s="9"/>
      <c r="AD203" s="10"/>
      <c r="AE203" s="10"/>
      <c r="AF203" s="10"/>
    </row>
    <row r="204" spans="1:32" ht="28.5">
      <c r="A204" s="1"/>
      <c r="B204" s="124" t="s">
        <v>457</v>
      </c>
      <c r="C204" s="78" t="s">
        <v>458</v>
      </c>
      <c r="D204" s="77" t="s">
        <v>16</v>
      </c>
      <c r="E204" s="77" t="s">
        <v>307</v>
      </c>
      <c r="F204" s="79" t="s">
        <v>304</v>
      </c>
      <c r="G204" s="80">
        <v>14</v>
      </c>
      <c r="H204" s="81">
        <v>149.54</v>
      </c>
      <c r="I204" s="81">
        <f t="shared" si="90"/>
        <v>190.43</v>
      </c>
      <c r="J204" s="81">
        <f t="shared" si="91"/>
        <v>2666.02</v>
      </c>
      <c r="K204" s="125">
        <f t="shared" si="92"/>
        <v>3.2746235283789821E-4</v>
      </c>
      <c r="L204" s="10"/>
      <c r="M204" s="55"/>
      <c r="N204" s="42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B204" s="9"/>
      <c r="AC204" s="9"/>
      <c r="AD204" s="10"/>
      <c r="AE204" s="10"/>
      <c r="AF204" s="10"/>
    </row>
    <row r="205" spans="1:32" ht="28.5">
      <c r="A205" s="1"/>
      <c r="B205" s="124" t="s">
        <v>459</v>
      </c>
      <c r="C205" s="78">
        <v>100865</v>
      </c>
      <c r="D205" s="77" t="s">
        <v>28</v>
      </c>
      <c r="E205" s="77" t="s">
        <v>460</v>
      </c>
      <c r="F205" s="79" t="s">
        <v>30</v>
      </c>
      <c r="G205" s="80">
        <v>1</v>
      </c>
      <c r="H205" s="81">
        <v>638.72</v>
      </c>
      <c r="I205" s="81">
        <f t="shared" si="90"/>
        <v>813.4</v>
      </c>
      <c r="J205" s="81">
        <f t="shared" si="91"/>
        <v>813.4</v>
      </c>
      <c r="K205" s="125">
        <f t="shared" si="92"/>
        <v>9.9908431969132413E-5</v>
      </c>
      <c r="L205" s="10"/>
      <c r="M205" s="55"/>
      <c r="N205" s="42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  <c r="AB205" s="9"/>
      <c r="AC205" s="9"/>
      <c r="AD205" s="10"/>
      <c r="AE205" s="10"/>
      <c r="AF205" s="10"/>
    </row>
    <row r="206" spans="1:32" ht="28.5">
      <c r="A206" s="1"/>
      <c r="B206" s="124" t="s">
        <v>461</v>
      </c>
      <c r="C206" s="78" t="s">
        <v>462</v>
      </c>
      <c r="D206" s="77" t="s">
        <v>28</v>
      </c>
      <c r="E206" s="77" t="s">
        <v>463</v>
      </c>
      <c r="F206" s="79" t="s">
        <v>30</v>
      </c>
      <c r="G206" s="80">
        <v>9</v>
      </c>
      <c r="H206" s="81">
        <v>363.84</v>
      </c>
      <c r="I206" s="81">
        <f t="shared" si="90"/>
        <v>463.35</v>
      </c>
      <c r="J206" s="81">
        <f t="shared" si="91"/>
        <v>4170.1499999999996</v>
      </c>
      <c r="K206" s="125">
        <f t="shared" si="92"/>
        <v>5.122118853898175E-4</v>
      </c>
      <c r="L206" s="10"/>
      <c r="M206" s="55"/>
      <c r="N206" s="42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B206" s="9"/>
      <c r="AC206" s="9"/>
      <c r="AD206" s="10"/>
      <c r="AE206" s="10"/>
      <c r="AF206" s="10"/>
    </row>
    <row r="207" spans="1:32" ht="15" customHeight="1">
      <c r="A207" s="1"/>
      <c r="B207" s="124" t="s">
        <v>464</v>
      </c>
      <c r="C207" s="78" t="s">
        <v>465</v>
      </c>
      <c r="D207" s="77" t="s">
        <v>28</v>
      </c>
      <c r="E207" s="77" t="s">
        <v>466</v>
      </c>
      <c r="F207" s="79" t="s">
        <v>30</v>
      </c>
      <c r="G207" s="80">
        <v>2</v>
      </c>
      <c r="H207" s="81">
        <v>1179.79</v>
      </c>
      <c r="I207" s="81">
        <f t="shared" si="90"/>
        <v>1502.46</v>
      </c>
      <c r="J207" s="81">
        <f t="shared" si="91"/>
        <v>3004.92</v>
      </c>
      <c r="K207" s="125">
        <f t="shared" si="92"/>
        <v>3.6908881902223431E-4</v>
      </c>
      <c r="L207" s="10"/>
      <c r="M207" s="55"/>
      <c r="N207" s="42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B207" s="9"/>
      <c r="AC207" s="9"/>
      <c r="AD207" s="10"/>
      <c r="AE207" s="10"/>
      <c r="AF207" s="10"/>
    </row>
    <row r="208" spans="1:32" ht="18.75" customHeight="1">
      <c r="A208" s="1"/>
      <c r="B208" s="124" t="s">
        <v>467</v>
      </c>
      <c r="C208" s="78">
        <v>5102</v>
      </c>
      <c r="D208" s="77" t="s">
        <v>28</v>
      </c>
      <c r="E208" s="77" t="s">
        <v>468</v>
      </c>
      <c r="F208" s="79" t="s">
        <v>30</v>
      </c>
      <c r="G208" s="80">
        <v>38</v>
      </c>
      <c r="H208" s="81">
        <v>12.67</v>
      </c>
      <c r="I208" s="81">
        <f t="shared" si="90"/>
        <v>16.13</v>
      </c>
      <c r="J208" s="81">
        <f t="shared" si="91"/>
        <v>612.94000000000005</v>
      </c>
      <c r="K208" s="125">
        <f t="shared" si="92"/>
        <v>7.5286297382788341E-5</v>
      </c>
      <c r="L208" s="10"/>
      <c r="M208" s="55"/>
      <c r="N208" s="42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B208" s="9"/>
      <c r="AC208" s="9"/>
      <c r="AD208" s="10"/>
      <c r="AE208" s="10"/>
      <c r="AF208" s="10"/>
    </row>
    <row r="209" spans="1:32" ht="19.5" customHeight="1">
      <c r="A209" s="1"/>
      <c r="B209" s="124" t="s">
        <v>469</v>
      </c>
      <c r="C209" s="78">
        <v>11961</v>
      </c>
      <c r="D209" s="77" t="s">
        <v>440</v>
      </c>
      <c r="E209" s="77" t="s">
        <v>470</v>
      </c>
      <c r="F209" s="79" t="s">
        <v>30</v>
      </c>
      <c r="G209" s="80">
        <v>10</v>
      </c>
      <c r="H209" s="81">
        <v>550.5</v>
      </c>
      <c r="I209" s="81">
        <f t="shared" si="90"/>
        <v>701.06</v>
      </c>
      <c r="J209" s="81">
        <f t="shared" si="91"/>
        <v>7010.6</v>
      </c>
      <c r="K209" s="125">
        <f t="shared" si="92"/>
        <v>8.6109915559724585E-4</v>
      </c>
      <c r="L209" s="10"/>
      <c r="M209" s="55"/>
      <c r="N209" s="42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B209" s="9"/>
      <c r="AC209" s="9"/>
      <c r="AD209" s="10"/>
      <c r="AE209" s="10"/>
      <c r="AF209" s="10"/>
    </row>
    <row r="210" spans="1:32">
      <c r="A210" s="1"/>
      <c r="B210" s="126">
        <v>15</v>
      </c>
      <c r="C210" s="47"/>
      <c r="D210" s="45"/>
      <c r="E210" s="45" t="s">
        <v>471</v>
      </c>
      <c r="F210" s="45"/>
      <c r="G210" s="46"/>
      <c r="H210" s="47"/>
      <c r="I210" s="45"/>
      <c r="J210" s="48">
        <f>SUM(J211+J250+J296+J310)</f>
        <v>583353.10000000009</v>
      </c>
      <c r="K210" s="127"/>
      <c r="L210" s="10"/>
      <c r="M210" s="55"/>
      <c r="N210" s="42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B210" s="9"/>
      <c r="AC210" s="9"/>
      <c r="AD210" s="10"/>
      <c r="AE210" s="10"/>
      <c r="AF210" s="10"/>
    </row>
    <row r="211" spans="1:32">
      <c r="A211" s="1"/>
      <c r="B211" s="122" t="s">
        <v>472</v>
      </c>
      <c r="C211" s="52"/>
      <c r="D211" s="50"/>
      <c r="E211" s="50" t="s">
        <v>473</v>
      </c>
      <c r="F211" s="50"/>
      <c r="G211" s="51"/>
      <c r="H211" s="52"/>
      <c r="I211" s="50"/>
      <c r="J211" s="53">
        <f>SUM(J212:J249)</f>
        <v>300722.5500000001</v>
      </c>
      <c r="K211" s="123"/>
      <c r="L211" s="10"/>
      <c r="M211" s="55"/>
      <c r="N211" s="42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  <c r="AB211" s="9"/>
      <c r="AC211" s="9"/>
      <c r="AD211" s="10"/>
      <c r="AE211" s="10"/>
      <c r="AF211" s="10"/>
    </row>
    <row r="212" spans="1:32" ht="28.5">
      <c r="A212" s="1"/>
      <c r="B212" s="124" t="s">
        <v>474</v>
      </c>
      <c r="C212" s="78">
        <v>97431</v>
      </c>
      <c r="D212" s="77" t="s">
        <v>28</v>
      </c>
      <c r="E212" s="77" t="s">
        <v>475</v>
      </c>
      <c r="F212" s="79" t="s">
        <v>30</v>
      </c>
      <c r="G212" s="80">
        <v>1</v>
      </c>
      <c r="H212" s="81">
        <v>48.86</v>
      </c>
      <c r="I212" s="81">
        <f t="shared" ref="I212:I275" si="93">TRUNC(H212+(H212*$I$6),2)</f>
        <v>62.22</v>
      </c>
      <c r="J212" s="81">
        <f t="shared" ref="J212:J249" si="94">TRUNC(I212*G212,2)</f>
        <v>62.22</v>
      </c>
      <c r="K212" s="125">
        <f t="shared" ref="K212:K249" si="95">J212/$J$561</f>
        <v>7.6423686219810898E-6</v>
      </c>
      <c r="L212" s="10"/>
      <c r="M212" s="55"/>
      <c r="N212" s="42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  <c r="AB212" s="9"/>
      <c r="AC212" s="9"/>
      <c r="AD212" s="10"/>
      <c r="AE212" s="10"/>
      <c r="AF212" s="10"/>
    </row>
    <row r="213" spans="1:32" ht="15.75" customHeight="1">
      <c r="A213" s="1"/>
      <c r="B213" s="124" t="s">
        <v>476</v>
      </c>
      <c r="C213" s="78" t="s">
        <v>477</v>
      </c>
      <c r="D213" s="77" t="s">
        <v>28</v>
      </c>
      <c r="E213" s="77" t="s">
        <v>478</v>
      </c>
      <c r="F213" s="79" t="s">
        <v>30</v>
      </c>
      <c r="G213" s="80">
        <v>1</v>
      </c>
      <c r="H213" s="81">
        <v>79.010000000000005</v>
      </c>
      <c r="I213" s="81">
        <f t="shared" si="93"/>
        <v>100.61</v>
      </c>
      <c r="J213" s="81">
        <f t="shared" si="94"/>
        <v>100.61</v>
      </c>
      <c r="K213" s="125">
        <f t="shared" si="95"/>
        <v>1.2357741997067142E-5</v>
      </c>
      <c r="L213" s="10"/>
      <c r="M213" s="55"/>
      <c r="N213" s="42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  <c r="AC213" s="9"/>
      <c r="AD213" s="10"/>
      <c r="AE213" s="10"/>
      <c r="AF213" s="10"/>
    </row>
    <row r="214" spans="1:32">
      <c r="A214" s="1"/>
      <c r="B214" s="124" t="s">
        <v>479</v>
      </c>
      <c r="C214" s="78" t="s">
        <v>480</v>
      </c>
      <c r="D214" s="77" t="s">
        <v>28</v>
      </c>
      <c r="E214" s="77" t="s">
        <v>481</v>
      </c>
      <c r="F214" s="79" t="s">
        <v>30</v>
      </c>
      <c r="G214" s="80">
        <v>1</v>
      </c>
      <c r="H214" s="81">
        <v>46.09</v>
      </c>
      <c r="I214" s="81">
        <f t="shared" si="93"/>
        <v>58.69</v>
      </c>
      <c r="J214" s="81">
        <f t="shared" si="94"/>
        <v>58.69</v>
      </c>
      <c r="K214" s="125">
        <f t="shared" si="95"/>
        <v>7.208785188429286E-6</v>
      </c>
      <c r="L214" s="10"/>
      <c r="M214" s="55"/>
      <c r="N214" s="42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  <c r="AC214" s="9"/>
      <c r="AD214" s="10"/>
      <c r="AE214" s="10"/>
      <c r="AF214" s="10"/>
    </row>
    <row r="215" spans="1:32" ht="16.5" customHeight="1">
      <c r="A215" s="1"/>
      <c r="B215" s="124" t="s">
        <v>482</v>
      </c>
      <c r="C215" s="78" t="s">
        <v>483</v>
      </c>
      <c r="D215" s="77" t="s">
        <v>28</v>
      </c>
      <c r="E215" s="77" t="s">
        <v>484</v>
      </c>
      <c r="F215" s="79" t="s">
        <v>30</v>
      </c>
      <c r="G215" s="80">
        <v>3</v>
      </c>
      <c r="H215" s="81">
        <v>70.05</v>
      </c>
      <c r="I215" s="81">
        <f t="shared" si="93"/>
        <v>89.2</v>
      </c>
      <c r="J215" s="81">
        <f t="shared" si="94"/>
        <v>267.60000000000002</v>
      </c>
      <c r="K215" s="125">
        <f t="shared" si="95"/>
        <v>3.2868817795598524E-5</v>
      </c>
      <c r="L215" s="10"/>
      <c r="M215" s="55"/>
      <c r="N215" s="42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  <c r="AC215" s="9"/>
      <c r="AD215" s="10"/>
      <c r="AE215" s="10"/>
      <c r="AF215" s="10"/>
    </row>
    <row r="216" spans="1:32" ht="28.5">
      <c r="A216" s="1"/>
      <c r="B216" s="124" t="s">
        <v>485</v>
      </c>
      <c r="C216" s="78" t="s">
        <v>486</v>
      </c>
      <c r="D216" s="77" t="s">
        <v>28</v>
      </c>
      <c r="E216" s="77" t="s">
        <v>487</v>
      </c>
      <c r="F216" s="79" t="s">
        <v>30</v>
      </c>
      <c r="G216" s="80">
        <v>1</v>
      </c>
      <c r="H216" s="81">
        <v>48.02</v>
      </c>
      <c r="I216" s="81">
        <f t="shared" si="93"/>
        <v>61.15</v>
      </c>
      <c r="J216" s="81">
        <f t="shared" si="94"/>
        <v>61.15</v>
      </c>
      <c r="K216" s="125">
        <f t="shared" si="95"/>
        <v>7.5109424820659543E-6</v>
      </c>
      <c r="L216" s="10"/>
      <c r="M216" s="55"/>
      <c r="N216" s="42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B216" s="9"/>
      <c r="AC216" s="9"/>
      <c r="AD216" s="10"/>
      <c r="AE216" s="10"/>
      <c r="AF216" s="10"/>
    </row>
    <row r="217" spans="1:32" ht="28.5">
      <c r="A217" s="1"/>
      <c r="B217" s="124" t="s">
        <v>488</v>
      </c>
      <c r="C217" s="78" t="s">
        <v>489</v>
      </c>
      <c r="D217" s="77" t="s">
        <v>16</v>
      </c>
      <c r="E217" s="77" t="s">
        <v>490</v>
      </c>
      <c r="F217" s="79" t="s">
        <v>356</v>
      </c>
      <c r="G217" s="80">
        <v>0.3</v>
      </c>
      <c r="H217" s="81">
        <v>127.36</v>
      </c>
      <c r="I217" s="81">
        <f t="shared" si="93"/>
        <v>162.19</v>
      </c>
      <c r="J217" s="81">
        <f t="shared" si="94"/>
        <v>48.65</v>
      </c>
      <c r="K217" s="125">
        <f t="shared" si="95"/>
        <v>5.9755903802536172E-6</v>
      </c>
      <c r="L217" s="10"/>
      <c r="M217" s="55"/>
      <c r="N217" s="42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B217" s="9"/>
      <c r="AC217" s="9"/>
      <c r="AD217" s="10"/>
      <c r="AE217" s="10"/>
      <c r="AF217" s="10"/>
    </row>
    <row r="218" spans="1:32" ht="28.5">
      <c r="A218" s="1"/>
      <c r="B218" s="124" t="s">
        <v>491</v>
      </c>
      <c r="C218" s="78" t="s">
        <v>492</v>
      </c>
      <c r="D218" s="77" t="s">
        <v>28</v>
      </c>
      <c r="E218" s="77" t="s">
        <v>493</v>
      </c>
      <c r="F218" s="79" t="s">
        <v>30</v>
      </c>
      <c r="G218" s="80">
        <v>4</v>
      </c>
      <c r="H218" s="81">
        <v>9.24</v>
      </c>
      <c r="I218" s="81">
        <f t="shared" si="93"/>
        <v>11.76</v>
      </c>
      <c r="J218" s="81">
        <f t="shared" si="94"/>
        <v>47.04</v>
      </c>
      <c r="K218" s="125">
        <f t="shared" si="95"/>
        <v>5.777837029540188E-6</v>
      </c>
      <c r="L218" s="10"/>
      <c r="M218" s="55"/>
      <c r="N218" s="42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B218" s="9"/>
      <c r="AC218" s="9"/>
      <c r="AD218" s="10"/>
      <c r="AE218" s="10"/>
      <c r="AF218" s="10"/>
    </row>
    <row r="219" spans="1:32" ht="42.75">
      <c r="A219" s="1"/>
      <c r="B219" s="124" t="s">
        <v>494</v>
      </c>
      <c r="C219" s="78" t="s">
        <v>495</v>
      </c>
      <c r="D219" s="77" t="s">
        <v>28</v>
      </c>
      <c r="E219" s="77" t="s">
        <v>496</v>
      </c>
      <c r="F219" s="79" t="s">
        <v>30</v>
      </c>
      <c r="G219" s="80">
        <v>7</v>
      </c>
      <c r="H219" s="81">
        <v>11.54</v>
      </c>
      <c r="I219" s="81">
        <f t="shared" si="93"/>
        <v>14.69</v>
      </c>
      <c r="J219" s="81">
        <f t="shared" si="94"/>
        <v>102.83</v>
      </c>
      <c r="K219" s="125">
        <f t="shared" si="95"/>
        <v>1.2630420530349012E-5</v>
      </c>
      <c r="L219" s="10"/>
      <c r="M219" s="55"/>
      <c r="N219" s="42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B219" s="9"/>
      <c r="AC219" s="9"/>
      <c r="AD219" s="10"/>
      <c r="AE219" s="10"/>
      <c r="AF219" s="10"/>
    </row>
    <row r="220" spans="1:32" ht="28.5">
      <c r="A220" s="1"/>
      <c r="B220" s="124" t="s">
        <v>497</v>
      </c>
      <c r="C220" s="78" t="s">
        <v>498</v>
      </c>
      <c r="D220" s="77" t="s">
        <v>28</v>
      </c>
      <c r="E220" s="77" t="s">
        <v>499</v>
      </c>
      <c r="F220" s="79" t="s">
        <v>30</v>
      </c>
      <c r="G220" s="80">
        <v>191</v>
      </c>
      <c r="H220" s="81">
        <v>8.32</v>
      </c>
      <c r="I220" s="81">
        <f t="shared" si="93"/>
        <v>10.59</v>
      </c>
      <c r="J220" s="81">
        <f t="shared" si="94"/>
        <v>2022.69</v>
      </c>
      <c r="K220" s="125">
        <f t="shared" si="95"/>
        <v>2.4844330742518377E-4</v>
      </c>
      <c r="L220" s="10"/>
      <c r="M220" s="55"/>
      <c r="N220" s="42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B220" s="9"/>
      <c r="AC220" s="9"/>
      <c r="AD220" s="10"/>
      <c r="AE220" s="10"/>
      <c r="AF220" s="10"/>
    </row>
    <row r="221" spans="1:32" ht="28.5">
      <c r="A221" s="1"/>
      <c r="B221" s="124" t="s">
        <v>500</v>
      </c>
      <c r="C221" s="78" t="s">
        <v>501</v>
      </c>
      <c r="D221" s="77" t="s">
        <v>28</v>
      </c>
      <c r="E221" s="77" t="s">
        <v>502</v>
      </c>
      <c r="F221" s="79" t="s">
        <v>30</v>
      </c>
      <c r="G221" s="80">
        <v>20</v>
      </c>
      <c r="H221" s="81">
        <v>29.71</v>
      </c>
      <c r="I221" s="81">
        <f t="shared" si="93"/>
        <v>37.83</v>
      </c>
      <c r="J221" s="81">
        <f t="shared" si="94"/>
        <v>756.6</v>
      </c>
      <c r="K221" s="125">
        <f t="shared" si="95"/>
        <v>9.2931792018497155E-5</v>
      </c>
      <c r="L221" s="10"/>
      <c r="M221" s="55"/>
      <c r="N221" s="42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  <c r="AB221" s="9"/>
      <c r="AC221" s="9"/>
      <c r="AD221" s="10"/>
      <c r="AE221" s="10"/>
      <c r="AF221" s="10"/>
    </row>
    <row r="222" spans="1:32" ht="28.5">
      <c r="A222" s="1"/>
      <c r="B222" s="124" t="s">
        <v>503</v>
      </c>
      <c r="C222" s="78" t="s">
        <v>504</v>
      </c>
      <c r="D222" s="77" t="s">
        <v>28</v>
      </c>
      <c r="E222" s="77" t="s">
        <v>505</v>
      </c>
      <c r="F222" s="79" t="s">
        <v>30</v>
      </c>
      <c r="G222" s="80">
        <v>4</v>
      </c>
      <c r="H222" s="81">
        <v>11.15</v>
      </c>
      <c r="I222" s="81">
        <f t="shared" si="93"/>
        <v>14.19</v>
      </c>
      <c r="J222" s="81">
        <f t="shared" si="94"/>
        <v>56.76</v>
      </c>
      <c r="K222" s="125">
        <f t="shared" si="95"/>
        <v>6.9717268239094611E-6</v>
      </c>
      <c r="L222" s="10"/>
      <c r="M222" s="55"/>
      <c r="N222" s="42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B222" s="9"/>
      <c r="AC222" s="9"/>
      <c r="AD222" s="10"/>
      <c r="AE222" s="10"/>
      <c r="AF222" s="10"/>
    </row>
    <row r="223" spans="1:32" ht="28.5">
      <c r="A223" s="1"/>
      <c r="B223" s="124" t="s">
        <v>506</v>
      </c>
      <c r="C223" s="78">
        <v>89356</v>
      </c>
      <c r="D223" s="77" t="s">
        <v>28</v>
      </c>
      <c r="E223" s="77" t="s">
        <v>507</v>
      </c>
      <c r="F223" s="79" t="s">
        <v>73</v>
      </c>
      <c r="G223" s="80">
        <v>597.6</v>
      </c>
      <c r="H223" s="81">
        <v>28.72</v>
      </c>
      <c r="I223" s="81">
        <f t="shared" si="93"/>
        <v>36.57</v>
      </c>
      <c r="J223" s="81">
        <f t="shared" si="94"/>
        <v>21854.23</v>
      </c>
      <c r="K223" s="125">
        <f t="shared" si="95"/>
        <v>2.6843150371192192E-3</v>
      </c>
      <c r="L223" s="10"/>
      <c r="M223" s="55"/>
      <c r="N223" s="42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  <c r="AB223" s="9"/>
      <c r="AC223" s="9"/>
      <c r="AD223" s="10"/>
      <c r="AE223" s="10"/>
      <c r="AF223" s="10"/>
    </row>
    <row r="224" spans="1:32" ht="28.5">
      <c r="A224" s="1"/>
      <c r="B224" s="124" t="s">
        <v>508</v>
      </c>
      <c r="C224" s="78" t="s">
        <v>509</v>
      </c>
      <c r="D224" s="77" t="s">
        <v>28</v>
      </c>
      <c r="E224" s="77" t="s">
        <v>510</v>
      </c>
      <c r="F224" s="79" t="s">
        <v>73</v>
      </c>
      <c r="G224" s="80">
        <v>13.7</v>
      </c>
      <c r="H224" s="81">
        <v>38.28</v>
      </c>
      <c r="I224" s="81">
        <f t="shared" si="93"/>
        <v>48.74</v>
      </c>
      <c r="J224" s="81">
        <f t="shared" si="94"/>
        <v>667.73</v>
      </c>
      <c r="K224" s="125">
        <f t="shared" si="95"/>
        <v>8.201605271545217E-5</v>
      </c>
      <c r="L224" s="10"/>
      <c r="M224" s="55"/>
      <c r="N224" s="42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B224" s="9"/>
      <c r="AC224" s="9"/>
      <c r="AD224" s="10"/>
      <c r="AE224" s="10"/>
      <c r="AF224" s="10"/>
    </row>
    <row r="225" spans="1:32" ht="28.5">
      <c r="A225" s="1"/>
      <c r="B225" s="124" t="s">
        <v>511</v>
      </c>
      <c r="C225" s="78" t="s">
        <v>512</v>
      </c>
      <c r="D225" s="77" t="s">
        <v>28</v>
      </c>
      <c r="E225" s="77" t="s">
        <v>513</v>
      </c>
      <c r="F225" s="79" t="s">
        <v>73</v>
      </c>
      <c r="G225" s="80">
        <v>292.89999999999998</v>
      </c>
      <c r="H225" s="81">
        <v>32.76</v>
      </c>
      <c r="I225" s="81">
        <f t="shared" si="93"/>
        <v>41.71</v>
      </c>
      <c r="J225" s="81">
        <f t="shared" si="94"/>
        <v>12216.85</v>
      </c>
      <c r="K225" s="125">
        <f t="shared" si="95"/>
        <v>1.5005733060020844E-3</v>
      </c>
      <c r="L225" s="10"/>
      <c r="M225" s="55"/>
      <c r="N225" s="42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  <c r="AB225" s="9"/>
      <c r="AC225" s="9"/>
      <c r="AD225" s="10"/>
      <c r="AE225" s="10"/>
      <c r="AF225" s="10"/>
    </row>
    <row r="226" spans="1:32" ht="28.5">
      <c r="A226" s="1"/>
      <c r="B226" s="124" t="s">
        <v>514</v>
      </c>
      <c r="C226" s="78" t="s">
        <v>515</v>
      </c>
      <c r="D226" s="77" t="s">
        <v>28</v>
      </c>
      <c r="E226" s="77" t="s">
        <v>516</v>
      </c>
      <c r="F226" s="79" t="s">
        <v>30</v>
      </c>
      <c r="G226" s="80">
        <v>94</v>
      </c>
      <c r="H226" s="81">
        <v>11.99</v>
      </c>
      <c r="I226" s="81">
        <f t="shared" si="93"/>
        <v>15.26</v>
      </c>
      <c r="J226" s="81">
        <f t="shared" si="94"/>
        <v>1434.44</v>
      </c>
      <c r="K226" s="125">
        <f t="shared" si="95"/>
        <v>1.7618963751389515E-4</v>
      </c>
      <c r="L226" s="10"/>
      <c r="M226" s="55"/>
      <c r="N226" s="42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/>
      <c r="AC226" s="9"/>
      <c r="AD226" s="10"/>
      <c r="AE226" s="10"/>
      <c r="AF226" s="10"/>
    </row>
    <row r="227" spans="1:32" ht="27.6" customHeight="1">
      <c r="A227" s="1"/>
      <c r="B227" s="124" t="s">
        <v>517</v>
      </c>
      <c r="C227" s="78" t="s">
        <v>518</v>
      </c>
      <c r="D227" s="77" t="s">
        <v>28</v>
      </c>
      <c r="E227" s="77" t="s">
        <v>519</v>
      </c>
      <c r="F227" s="79" t="s">
        <v>30</v>
      </c>
      <c r="G227" s="80">
        <v>11</v>
      </c>
      <c r="H227" s="81">
        <v>33.81</v>
      </c>
      <c r="I227" s="81">
        <f t="shared" si="93"/>
        <v>43.05</v>
      </c>
      <c r="J227" s="81">
        <f t="shared" si="94"/>
        <v>473.55</v>
      </c>
      <c r="K227" s="125">
        <f t="shared" si="95"/>
        <v>5.8165279025058595E-5</v>
      </c>
      <c r="L227" s="10"/>
      <c r="M227" s="55"/>
      <c r="N227" s="42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  <c r="AB227" s="9"/>
      <c r="AC227" s="9"/>
      <c r="AD227" s="10"/>
      <c r="AE227" s="10"/>
      <c r="AF227" s="10"/>
    </row>
    <row r="228" spans="1:32" ht="28.5">
      <c r="A228" s="1"/>
      <c r="B228" s="124" t="s">
        <v>520</v>
      </c>
      <c r="C228" s="78" t="s">
        <v>521</v>
      </c>
      <c r="D228" s="77" t="s">
        <v>28</v>
      </c>
      <c r="E228" s="77" t="s">
        <v>522</v>
      </c>
      <c r="F228" s="79" t="s">
        <v>30</v>
      </c>
      <c r="G228" s="80">
        <v>39</v>
      </c>
      <c r="H228" s="81">
        <v>20.73</v>
      </c>
      <c r="I228" s="81">
        <f t="shared" si="93"/>
        <v>26.39</v>
      </c>
      <c r="J228" s="81">
        <f t="shared" si="94"/>
        <v>1029.21</v>
      </c>
      <c r="K228" s="125">
        <f t="shared" si="95"/>
        <v>1.2641597893650207E-4</v>
      </c>
      <c r="L228" s="10"/>
      <c r="M228" s="55"/>
      <c r="N228" s="42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  <c r="AB228" s="9"/>
      <c r="AC228" s="9"/>
      <c r="AD228" s="10"/>
      <c r="AE228" s="10"/>
      <c r="AF228" s="10"/>
    </row>
    <row r="229" spans="1:32" ht="28.5">
      <c r="A229" s="1"/>
      <c r="B229" s="124" t="s">
        <v>523</v>
      </c>
      <c r="C229" s="78" t="s">
        <v>524</v>
      </c>
      <c r="D229" s="77" t="s">
        <v>28</v>
      </c>
      <c r="E229" s="77" t="s">
        <v>525</v>
      </c>
      <c r="F229" s="79" t="s">
        <v>30</v>
      </c>
      <c r="G229" s="80">
        <v>3</v>
      </c>
      <c r="H229" s="81">
        <v>124.5</v>
      </c>
      <c r="I229" s="81">
        <f t="shared" si="93"/>
        <v>158.55000000000001</v>
      </c>
      <c r="J229" s="81">
        <f t="shared" si="94"/>
        <v>475.65</v>
      </c>
      <c r="K229" s="125">
        <f t="shared" si="95"/>
        <v>5.8423218178163063E-5</v>
      </c>
      <c r="L229" s="10"/>
      <c r="M229" s="55"/>
      <c r="N229" s="42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  <c r="AC229" s="9"/>
      <c r="AD229" s="10"/>
      <c r="AE229" s="10"/>
      <c r="AF229" s="10"/>
    </row>
    <row r="230" spans="1:32" ht="28.5">
      <c r="A230" s="1"/>
      <c r="B230" s="124" t="s">
        <v>526</v>
      </c>
      <c r="C230" s="78" t="s">
        <v>527</v>
      </c>
      <c r="D230" s="77" t="s">
        <v>28</v>
      </c>
      <c r="E230" s="77" t="s">
        <v>528</v>
      </c>
      <c r="F230" s="79" t="s">
        <v>30</v>
      </c>
      <c r="G230" s="80">
        <v>58</v>
      </c>
      <c r="H230" s="81">
        <v>70.63</v>
      </c>
      <c r="I230" s="81">
        <f t="shared" si="93"/>
        <v>89.94</v>
      </c>
      <c r="J230" s="81">
        <f t="shared" si="94"/>
        <v>5216.5200000000004</v>
      </c>
      <c r="K230" s="125">
        <f t="shared" si="95"/>
        <v>6.4073559569168762E-4</v>
      </c>
      <c r="L230" s="10"/>
      <c r="M230" s="55"/>
      <c r="N230" s="42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B230" s="9"/>
      <c r="AC230" s="9"/>
      <c r="AD230" s="10"/>
      <c r="AE230" s="10"/>
      <c r="AF230" s="10"/>
    </row>
    <row r="231" spans="1:32" ht="28.5">
      <c r="A231" s="1"/>
      <c r="B231" s="124" t="s">
        <v>529</v>
      </c>
      <c r="C231" s="78" t="s">
        <v>530</v>
      </c>
      <c r="D231" s="77" t="s">
        <v>28</v>
      </c>
      <c r="E231" s="77" t="s">
        <v>531</v>
      </c>
      <c r="F231" s="79" t="s">
        <v>30</v>
      </c>
      <c r="G231" s="80">
        <v>12</v>
      </c>
      <c r="H231" s="81">
        <v>67.42</v>
      </c>
      <c r="I231" s="81">
        <f t="shared" si="93"/>
        <v>85.85</v>
      </c>
      <c r="J231" s="81">
        <f t="shared" si="94"/>
        <v>1030.2</v>
      </c>
      <c r="K231" s="125">
        <f t="shared" si="95"/>
        <v>1.265375788229656E-4</v>
      </c>
      <c r="L231" s="10"/>
      <c r="M231" s="55"/>
      <c r="N231" s="42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B231" s="9"/>
      <c r="AC231" s="9"/>
      <c r="AD231" s="10"/>
      <c r="AE231" s="10"/>
      <c r="AF231" s="10"/>
    </row>
    <row r="232" spans="1:32" ht="28.5">
      <c r="A232" s="1"/>
      <c r="B232" s="124" t="s">
        <v>532</v>
      </c>
      <c r="C232" s="78" t="s">
        <v>533</v>
      </c>
      <c r="D232" s="77" t="s">
        <v>28</v>
      </c>
      <c r="E232" s="77" t="s">
        <v>534</v>
      </c>
      <c r="F232" s="79" t="s">
        <v>30</v>
      </c>
      <c r="G232" s="80">
        <v>11</v>
      </c>
      <c r="H232" s="81">
        <v>8.26</v>
      </c>
      <c r="I232" s="81">
        <f t="shared" si="93"/>
        <v>10.51</v>
      </c>
      <c r="J232" s="81">
        <f t="shared" si="94"/>
        <v>115.61</v>
      </c>
      <c r="K232" s="125">
        <f t="shared" si="95"/>
        <v>1.4200164519241945E-5</v>
      </c>
      <c r="L232" s="10"/>
      <c r="M232" s="55"/>
      <c r="N232" s="42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  <c r="AC232" s="9"/>
      <c r="AD232" s="10"/>
      <c r="AE232" s="10"/>
      <c r="AF232" s="10"/>
    </row>
    <row r="233" spans="1:32" ht="42.75">
      <c r="A233" s="1"/>
      <c r="B233" s="124" t="s">
        <v>535</v>
      </c>
      <c r="C233" s="78" t="s">
        <v>536</v>
      </c>
      <c r="D233" s="77" t="s">
        <v>28</v>
      </c>
      <c r="E233" s="77" t="s">
        <v>537</v>
      </c>
      <c r="F233" s="79" t="s">
        <v>30</v>
      </c>
      <c r="G233" s="80">
        <v>127</v>
      </c>
      <c r="H233" s="81">
        <v>3.8</v>
      </c>
      <c r="I233" s="81">
        <f t="shared" si="93"/>
        <v>4.83</v>
      </c>
      <c r="J233" s="81">
        <f t="shared" si="94"/>
        <v>613.41</v>
      </c>
      <c r="K233" s="125">
        <f t="shared" si="95"/>
        <v>7.5344026621816462E-5</v>
      </c>
      <c r="L233" s="10"/>
      <c r="M233" s="55"/>
      <c r="N233" s="42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  <c r="AC233" s="9"/>
      <c r="AD233" s="10"/>
      <c r="AE233" s="10"/>
      <c r="AF233" s="10"/>
    </row>
    <row r="234" spans="1:32" ht="28.5">
      <c r="A234" s="1"/>
      <c r="B234" s="124" t="s">
        <v>538</v>
      </c>
      <c r="C234" s="78" t="s">
        <v>539</v>
      </c>
      <c r="D234" s="77" t="s">
        <v>28</v>
      </c>
      <c r="E234" s="77" t="s">
        <v>540</v>
      </c>
      <c r="F234" s="79" t="s">
        <v>30</v>
      </c>
      <c r="G234" s="80">
        <v>3</v>
      </c>
      <c r="H234" s="81">
        <v>18.36</v>
      </c>
      <c r="I234" s="81">
        <f t="shared" si="93"/>
        <v>23.38</v>
      </c>
      <c r="J234" s="81">
        <f t="shared" si="94"/>
        <v>70.14</v>
      </c>
      <c r="K234" s="125">
        <f t="shared" si="95"/>
        <v>8.6151677136893885E-6</v>
      </c>
      <c r="L234" s="10"/>
      <c r="M234" s="55"/>
      <c r="N234" s="42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  <c r="AB234" s="9"/>
      <c r="AC234" s="9"/>
      <c r="AD234" s="10"/>
      <c r="AE234" s="10"/>
      <c r="AF234" s="10"/>
    </row>
    <row r="235" spans="1:32" ht="28.5">
      <c r="A235" s="1"/>
      <c r="B235" s="124" t="s">
        <v>541</v>
      </c>
      <c r="C235" s="78" t="s">
        <v>542</v>
      </c>
      <c r="D235" s="77" t="s">
        <v>28</v>
      </c>
      <c r="E235" s="77" t="s">
        <v>543</v>
      </c>
      <c r="F235" s="79" t="s">
        <v>30</v>
      </c>
      <c r="G235" s="80">
        <v>8</v>
      </c>
      <c r="H235" s="81">
        <v>9.9600000000000009</v>
      </c>
      <c r="I235" s="81">
        <f t="shared" si="93"/>
        <v>12.68</v>
      </c>
      <c r="J235" s="81">
        <f t="shared" si="94"/>
        <v>101.44</v>
      </c>
      <c r="K235" s="125">
        <f t="shared" si="95"/>
        <v>1.2459689376627481E-5</v>
      </c>
      <c r="L235" s="10"/>
      <c r="M235" s="55"/>
      <c r="N235" s="42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  <c r="AB235" s="9"/>
      <c r="AC235" s="9"/>
      <c r="AD235" s="10"/>
      <c r="AE235" s="10"/>
      <c r="AF235" s="10"/>
    </row>
    <row r="236" spans="1:32" ht="28.5">
      <c r="A236" s="1"/>
      <c r="B236" s="124" t="s">
        <v>544</v>
      </c>
      <c r="C236" s="78" t="s">
        <v>545</v>
      </c>
      <c r="D236" s="77" t="s">
        <v>28</v>
      </c>
      <c r="E236" s="77" t="s">
        <v>546</v>
      </c>
      <c r="F236" s="79" t="s">
        <v>30</v>
      </c>
      <c r="G236" s="80">
        <v>1</v>
      </c>
      <c r="H236" s="81">
        <v>13.9</v>
      </c>
      <c r="I236" s="81">
        <f t="shared" si="93"/>
        <v>17.7</v>
      </c>
      <c r="J236" s="81">
        <f t="shared" si="94"/>
        <v>17.7</v>
      </c>
      <c r="K236" s="125">
        <f t="shared" si="95"/>
        <v>2.1740585761662698E-6</v>
      </c>
      <c r="L236" s="10"/>
      <c r="M236" s="55"/>
      <c r="N236" s="42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  <c r="AC236" s="9"/>
      <c r="AD236" s="10"/>
      <c r="AE236" s="10"/>
      <c r="AF236" s="10"/>
    </row>
    <row r="237" spans="1:32" ht="28.5">
      <c r="A237" s="1"/>
      <c r="B237" s="124" t="s">
        <v>547</v>
      </c>
      <c r="C237" s="78" t="s">
        <v>548</v>
      </c>
      <c r="D237" s="77" t="s">
        <v>28</v>
      </c>
      <c r="E237" s="77" t="s">
        <v>549</v>
      </c>
      <c r="F237" s="79" t="s">
        <v>30</v>
      </c>
      <c r="G237" s="80">
        <v>3</v>
      </c>
      <c r="H237" s="81">
        <v>16.21</v>
      </c>
      <c r="I237" s="81">
        <f t="shared" si="93"/>
        <v>20.64</v>
      </c>
      <c r="J237" s="81">
        <f t="shared" si="94"/>
        <v>61.92</v>
      </c>
      <c r="K237" s="125">
        <f t="shared" si="95"/>
        <v>7.6055201715375947E-6</v>
      </c>
      <c r="L237" s="10"/>
      <c r="M237" s="55"/>
      <c r="N237" s="42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  <c r="AB237" s="9"/>
      <c r="AC237" s="9"/>
      <c r="AD237" s="10"/>
      <c r="AE237" s="10"/>
      <c r="AF237" s="10"/>
    </row>
    <row r="238" spans="1:32" ht="28.5">
      <c r="A238" s="1"/>
      <c r="B238" s="124" t="s">
        <v>550</v>
      </c>
      <c r="C238" s="78" t="s">
        <v>551</v>
      </c>
      <c r="D238" s="77" t="s">
        <v>28</v>
      </c>
      <c r="E238" s="77" t="s">
        <v>552</v>
      </c>
      <c r="F238" s="79" t="s">
        <v>30</v>
      </c>
      <c r="G238" s="80">
        <v>58</v>
      </c>
      <c r="H238" s="81">
        <v>15.8</v>
      </c>
      <c r="I238" s="81">
        <f t="shared" si="93"/>
        <v>20.12</v>
      </c>
      <c r="J238" s="81">
        <f t="shared" si="94"/>
        <v>1166.96</v>
      </c>
      <c r="K238" s="125">
        <f t="shared" si="95"/>
        <v>1.4333555909847403E-4</v>
      </c>
      <c r="L238" s="10"/>
      <c r="M238" s="55"/>
      <c r="N238" s="42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  <c r="AB238" s="9"/>
      <c r="AC238" s="9"/>
      <c r="AD238" s="10"/>
      <c r="AE238" s="10"/>
      <c r="AF238" s="10"/>
    </row>
    <row r="239" spans="1:32" ht="28.5">
      <c r="A239" s="1"/>
      <c r="B239" s="124" t="s">
        <v>553</v>
      </c>
      <c r="C239" s="78" t="s">
        <v>554</v>
      </c>
      <c r="D239" s="77" t="s">
        <v>28</v>
      </c>
      <c r="E239" s="77" t="s">
        <v>555</v>
      </c>
      <c r="F239" s="79" t="s">
        <v>30</v>
      </c>
      <c r="G239" s="80">
        <v>3</v>
      </c>
      <c r="H239" s="81">
        <v>35.28</v>
      </c>
      <c r="I239" s="81">
        <f t="shared" si="93"/>
        <v>44.92</v>
      </c>
      <c r="J239" s="81">
        <f t="shared" si="94"/>
        <v>134.76</v>
      </c>
      <c r="K239" s="125">
        <f t="shared" si="95"/>
        <v>1.6552323939218447E-5</v>
      </c>
      <c r="L239" s="10"/>
      <c r="M239" s="55"/>
      <c r="N239" s="42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  <c r="AB239" s="9"/>
      <c r="AC239" s="9"/>
      <c r="AD239" s="10"/>
      <c r="AE239" s="10"/>
      <c r="AF239" s="10"/>
    </row>
    <row r="240" spans="1:32" ht="28.5">
      <c r="A240" s="1"/>
      <c r="B240" s="124" t="s">
        <v>556</v>
      </c>
      <c r="C240" s="78" t="s">
        <v>557</v>
      </c>
      <c r="D240" s="77" t="s">
        <v>28</v>
      </c>
      <c r="E240" s="77" t="s">
        <v>558</v>
      </c>
      <c r="F240" s="79" t="s">
        <v>73</v>
      </c>
      <c r="G240" s="80">
        <v>0.2</v>
      </c>
      <c r="H240" s="81">
        <v>15.98</v>
      </c>
      <c r="I240" s="81">
        <f t="shared" si="93"/>
        <v>20.350000000000001</v>
      </c>
      <c r="J240" s="81">
        <f t="shared" si="94"/>
        <v>4.07</v>
      </c>
      <c r="K240" s="125">
        <f t="shared" si="95"/>
        <v>4.9991064435009708E-7</v>
      </c>
      <c r="L240" s="10"/>
      <c r="M240" s="55"/>
      <c r="N240" s="42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  <c r="AB240" s="9"/>
      <c r="AC240" s="9"/>
      <c r="AD240" s="10"/>
      <c r="AE240" s="10"/>
      <c r="AF240" s="10"/>
    </row>
    <row r="241" spans="1:32" ht="28.5">
      <c r="A241" s="1"/>
      <c r="B241" s="124" t="s">
        <v>559</v>
      </c>
      <c r="C241" s="78" t="s">
        <v>560</v>
      </c>
      <c r="D241" s="77" t="s">
        <v>28</v>
      </c>
      <c r="E241" s="77" t="s">
        <v>561</v>
      </c>
      <c r="F241" s="79" t="s">
        <v>30</v>
      </c>
      <c r="G241" s="80">
        <v>15</v>
      </c>
      <c r="H241" s="81">
        <v>17.670000000000002</v>
      </c>
      <c r="I241" s="81">
        <f t="shared" si="93"/>
        <v>22.5</v>
      </c>
      <c r="J241" s="81">
        <f t="shared" si="94"/>
        <v>337.5</v>
      </c>
      <c r="K241" s="125">
        <f t="shared" si="95"/>
        <v>4.1454506748933112E-5</v>
      </c>
      <c r="L241" s="10"/>
      <c r="M241" s="55"/>
      <c r="N241" s="42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  <c r="AB241" s="9"/>
      <c r="AC241" s="9"/>
      <c r="AD241" s="10"/>
      <c r="AE241" s="10"/>
      <c r="AF241" s="10"/>
    </row>
    <row r="242" spans="1:32" ht="28.5">
      <c r="A242" s="1"/>
      <c r="B242" s="124" t="s">
        <v>562</v>
      </c>
      <c r="C242" s="78" t="s">
        <v>563</v>
      </c>
      <c r="D242" s="77" t="s">
        <v>28</v>
      </c>
      <c r="E242" s="77" t="s">
        <v>564</v>
      </c>
      <c r="F242" s="79" t="s">
        <v>30</v>
      </c>
      <c r="G242" s="80">
        <v>128</v>
      </c>
      <c r="H242" s="81">
        <v>14.4</v>
      </c>
      <c r="I242" s="81">
        <f t="shared" si="93"/>
        <v>18.329999999999998</v>
      </c>
      <c r="J242" s="81">
        <f t="shared" si="94"/>
        <v>2346.2399999999998</v>
      </c>
      <c r="K242" s="125">
        <f t="shared" si="95"/>
        <v>2.8818436122849425E-4</v>
      </c>
      <c r="L242" s="10"/>
      <c r="M242" s="55"/>
      <c r="N242" s="42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  <c r="AB242" s="9"/>
      <c r="AC242" s="9"/>
      <c r="AD242" s="10"/>
      <c r="AE242" s="10"/>
      <c r="AF242" s="10"/>
    </row>
    <row r="243" spans="1:32" ht="16.5" customHeight="1">
      <c r="A243" s="1"/>
      <c r="B243" s="124" t="s">
        <v>1325</v>
      </c>
      <c r="C243" s="78" t="s">
        <v>1330</v>
      </c>
      <c r="D243" s="77" t="s">
        <v>566</v>
      </c>
      <c r="E243" s="83" t="s">
        <v>567</v>
      </c>
      <c r="F243" s="79" t="s">
        <v>30</v>
      </c>
      <c r="G243" s="80">
        <v>1</v>
      </c>
      <c r="H243" s="81">
        <v>186620.12</v>
      </c>
      <c r="I243" s="81">
        <f t="shared" si="93"/>
        <v>237660.72</v>
      </c>
      <c r="J243" s="81">
        <f t="shared" si="94"/>
        <v>237660.72</v>
      </c>
      <c r="K243" s="125">
        <f t="shared" si="95"/>
        <v>2.9191430877618673E-2</v>
      </c>
      <c r="L243" s="10"/>
      <c r="M243" s="55"/>
      <c r="N243" s="42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  <c r="AB243" s="9"/>
      <c r="AC243" s="9"/>
      <c r="AD243" s="10"/>
      <c r="AE243" s="10"/>
      <c r="AF243" s="10"/>
    </row>
    <row r="244" spans="1:32" ht="20.25" customHeight="1">
      <c r="A244" s="1"/>
      <c r="B244" s="124" t="s">
        <v>565</v>
      </c>
      <c r="C244" s="78" t="s">
        <v>569</v>
      </c>
      <c r="D244" s="77" t="s">
        <v>28</v>
      </c>
      <c r="E244" s="77" t="s">
        <v>570</v>
      </c>
      <c r="F244" s="79" t="s">
        <v>30</v>
      </c>
      <c r="G244" s="80">
        <v>2</v>
      </c>
      <c r="H244" s="81">
        <v>50.1</v>
      </c>
      <c r="I244" s="81">
        <f t="shared" si="93"/>
        <v>63.8</v>
      </c>
      <c r="J244" s="81">
        <f t="shared" si="94"/>
        <v>127.6</v>
      </c>
      <c r="K244" s="125">
        <f t="shared" si="95"/>
        <v>1.5672874255300341E-5</v>
      </c>
      <c r="L244" s="10"/>
      <c r="M244" s="55"/>
      <c r="N244" s="42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  <c r="AB244" s="9"/>
      <c r="AC244" s="9"/>
      <c r="AD244" s="10"/>
      <c r="AE244" s="10"/>
      <c r="AF244" s="10"/>
    </row>
    <row r="245" spans="1:32" ht="28.5">
      <c r="A245" s="1"/>
      <c r="B245" s="124" t="s">
        <v>568</v>
      </c>
      <c r="C245" s="78" t="s">
        <v>572</v>
      </c>
      <c r="D245" s="77" t="s">
        <v>28</v>
      </c>
      <c r="E245" s="77" t="s">
        <v>573</v>
      </c>
      <c r="F245" s="79" t="s">
        <v>30</v>
      </c>
      <c r="G245" s="80">
        <v>1</v>
      </c>
      <c r="H245" s="81">
        <v>9.1999999999999993</v>
      </c>
      <c r="I245" s="81">
        <f t="shared" si="93"/>
        <v>11.71</v>
      </c>
      <c r="J245" s="81">
        <f t="shared" si="94"/>
        <v>11.71</v>
      </c>
      <c r="K245" s="125">
        <f t="shared" si="95"/>
        <v>1.4383178489777977E-6</v>
      </c>
      <c r="L245" s="10"/>
      <c r="M245" s="55"/>
      <c r="N245" s="42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  <c r="AB245" s="9"/>
      <c r="AC245" s="9"/>
      <c r="AD245" s="10"/>
      <c r="AE245" s="10"/>
      <c r="AF245" s="10"/>
    </row>
    <row r="246" spans="1:32" ht="28.5">
      <c r="A246" s="1"/>
      <c r="B246" s="124" t="s">
        <v>571</v>
      </c>
      <c r="C246" s="78" t="s">
        <v>575</v>
      </c>
      <c r="D246" s="77" t="s">
        <v>28</v>
      </c>
      <c r="E246" s="77" t="s">
        <v>576</v>
      </c>
      <c r="F246" s="79" t="s">
        <v>30</v>
      </c>
      <c r="G246" s="80">
        <v>7</v>
      </c>
      <c r="H246" s="81">
        <v>17.899999999999999</v>
      </c>
      <c r="I246" s="81">
        <f t="shared" si="93"/>
        <v>22.79</v>
      </c>
      <c r="J246" s="81">
        <f t="shared" si="94"/>
        <v>159.53</v>
      </c>
      <c r="K246" s="125">
        <f t="shared" si="95"/>
        <v>1.9594777664169774E-5</v>
      </c>
      <c r="L246" s="10"/>
      <c r="M246" s="55"/>
      <c r="N246" s="42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  <c r="AB246" s="9"/>
      <c r="AC246" s="9"/>
      <c r="AD246" s="10"/>
      <c r="AE246" s="10"/>
      <c r="AF246" s="10"/>
    </row>
    <row r="247" spans="1:32" ht="28.5">
      <c r="A247" s="1"/>
      <c r="B247" s="124" t="s">
        <v>574</v>
      </c>
      <c r="C247" s="78" t="s">
        <v>578</v>
      </c>
      <c r="D247" s="77" t="s">
        <v>16</v>
      </c>
      <c r="E247" s="77" t="s">
        <v>579</v>
      </c>
      <c r="F247" s="79" t="s">
        <v>304</v>
      </c>
      <c r="G247" s="80">
        <v>1</v>
      </c>
      <c r="H247" s="81">
        <v>401.82</v>
      </c>
      <c r="I247" s="81">
        <f t="shared" si="93"/>
        <v>511.71</v>
      </c>
      <c r="J247" s="81">
        <f t="shared" si="94"/>
        <v>511.71</v>
      </c>
      <c r="K247" s="125">
        <f t="shared" si="95"/>
        <v>6.2852401921471298E-5</v>
      </c>
      <c r="L247" s="10"/>
      <c r="M247" s="55"/>
      <c r="N247" s="42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10"/>
      <c r="AE247" s="10"/>
      <c r="AF247" s="10"/>
    </row>
    <row r="248" spans="1:32" ht="28.5">
      <c r="A248" s="1"/>
      <c r="B248" s="124" t="s">
        <v>577</v>
      </c>
      <c r="C248" s="78" t="s">
        <v>581</v>
      </c>
      <c r="D248" s="77" t="s">
        <v>28</v>
      </c>
      <c r="E248" s="77" t="s">
        <v>582</v>
      </c>
      <c r="F248" s="79" t="s">
        <v>30</v>
      </c>
      <c r="G248" s="80">
        <v>1</v>
      </c>
      <c r="H248" s="81">
        <v>22.41</v>
      </c>
      <c r="I248" s="81">
        <f t="shared" si="93"/>
        <v>28.53</v>
      </c>
      <c r="J248" s="81">
        <f t="shared" si="94"/>
        <v>28.53</v>
      </c>
      <c r="K248" s="125">
        <f t="shared" si="95"/>
        <v>3.5042876371764789E-6</v>
      </c>
      <c r="L248" s="10"/>
      <c r="M248" s="55"/>
      <c r="N248" s="42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10"/>
      <c r="AE248" s="10"/>
      <c r="AF248" s="10"/>
    </row>
    <row r="249" spans="1:32" ht="28.5">
      <c r="A249" s="1"/>
      <c r="B249" s="124" t="s">
        <v>580</v>
      </c>
      <c r="C249" s="78" t="s">
        <v>583</v>
      </c>
      <c r="D249" s="77" t="s">
        <v>16</v>
      </c>
      <c r="E249" s="77" t="s">
        <v>584</v>
      </c>
      <c r="F249" s="79" t="s">
        <v>585</v>
      </c>
      <c r="G249" s="80">
        <v>1</v>
      </c>
      <c r="H249" s="81">
        <v>7278.98</v>
      </c>
      <c r="I249" s="81">
        <f t="shared" si="93"/>
        <v>9269.7800000000007</v>
      </c>
      <c r="J249" s="81">
        <f t="shared" si="94"/>
        <v>9269.7800000000007</v>
      </c>
      <c r="K249" s="125">
        <f t="shared" si="95"/>
        <v>1.1385900965070377E-3</v>
      </c>
      <c r="L249" s="10"/>
      <c r="M249" s="55"/>
      <c r="N249" s="42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  <c r="AB249" s="9"/>
      <c r="AC249" s="9"/>
      <c r="AD249" s="10"/>
      <c r="AE249" s="10"/>
      <c r="AF249" s="10"/>
    </row>
    <row r="250" spans="1:32">
      <c r="A250" s="1"/>
      <c r="B250" s="122" t="s">
        <v>586</v>
      </c>
      <c r="C250" s="52"/>
      <c r="D250" s="50"/>
      <c r="E250" s="50" t="s">
        <v>587</v>
      </c>
      <c r="F250" s="50"/>
      <c r="G250" s="51"/>
      <c r="H250" s="52"/>
      <c r="I250" s="50"/>
      <c r="J250" s="53">
        <f>SUM(J251:J295)</f>
        <v>124513.32999999999</v>
      </c>
      <c r="K250" s="123"/>
      <c r="L250" s="10"/>
      <c r="M250" s="55"/>
      <c r="N250" s="42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  <c r="AB250" s="9"/>
      <c r="AC250" s="9"/>
      <c r="AD250" s="10"/>
      <c r="AE250" s="10"/>
      <c r="AF250" s="10"/>
    </row>
    <row r="251" spans="1:32" ht="28.5">
      <c r="A251" s="1"/>
      <c r="B251" s="124" t="s">
        <v>588</v>
      </c>
      <c r="C251" s="78" t="s">
        <v>589</v>
      </c>
      <c r="D251" s="77" t="s">
        <v>28</v>
      </c>
      <c r="E251" s="77" t="s">
        <v>590</v>
      </c>
      <c r="F251" s="79" t="s">
        <v>30</v>
      </c>
      <c r="G251" s="80">
        <v>1</v>
      </c>
      <c r="H251" s="81">
        <v>53.03</v>
      </c>
      <c r="I251" s="81">
        <f t="shared" si="93"/>
        <v>67.53</v>
      </c>
      <c r="J251" s="81">
        <f t="shared" ref="J251:J295" si="96">TRUNC(I251*G251,2)</f>
        <v>67.53</v>
      </c>
      <c r="K251" s="125">
        <f t="shared" ref="K251:K295" si="97">J251/$J$561</f>
        <v>8.2945861948309714E-6</v>
      </c>
      <c r="L251" s="10"/>
      <c r="M251" s="55"/>
      <c r="N251" s="42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  <c r="AB251" s="9"/>
      <c r="AC251" s="9"/>
      <c r="AD251" s="10"/>
      <c r="AE251" s="10"/>
      <c r="AF251" s="10"/>
    </row>
    <row r="252" spans="1:32">
      <c r="A252" s="1"/>
      <c r="B252" s="124" t="s">
        <v>591</v>
      </c>
      <c r="C252" s="78" t="s">
        <v>592</v>
      </c>
      <c r="D252" s="77" t="s">
        <v>440</v>
      </c>
      <c r="E252" s="77" t="s">
        <v>593</v>
      </c>
      <c r="F252" s="79" t="s">
        <v>304</v>
      </c>
      <c r="G252" s="80">
        <v>11</v>
      </c>
      <c r="H252" s="81">
        <v>643.75</v>
      </c>
      <c r="I252" s="81">
        <f t="shared" si="93"/>
        <v>819.81</v>
      </c>
      <c r="J252" s="81">
        <f t="shared" si="96"/>
        <v>9017.91</v>
      </c>
      <c r="K252" s="125">
        <f t="shared" si="97"/>
        <v>1.1076533657963597E-3</v>
      </c>
      <c r="L252" s="10"/>
      <c r="M252" s="55"/>
      <c r="N252" s="42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  <c r="AB252" s="9"/>
      <c r="AC252" s="9"/>
      <c r="AD252" s="10"/>
      <c r="AE252" s="10"/>
      <c r="AF252" s="10"/>
    </row>
    <row r="253" spans="1:32" ht="28.5">
      <c r="A253" s="1"/>
      <c r="B253" s="124" t="s">
        <v>594</v>
      </c>
      <c r="C253" s="78" t="s">
        <v>595</v>
      </c>
      <c r="D253" s="77" t="s">
        <v>28</v>
      </c>
      <c r="E253" s="77" t="s">
        <v>596</v>
      </c>
      <c r="F253" s="79" t="s">
        <v>30</v>
      </c>
      <c r="G253" s="80">
        <v>47</v>
      </c>
      <c r="H253" s="81">
        <v>74.569999999999993</v>
      </c>
      <c r="I253" s="81">
        <f t="shared" si="93"/>
        <v>94.96</v>
      </c>
      <c r="J253" s="81">
        <f t="shared" si="96"/>
        <v>4463.12</v>
      </c>
      <c r="K253" s="125">
        <f t="shared" si="97"/>
        <v>5.4819685381125437E-4</v>
      </c>
      <c r="L253" s="10"/>
      <c r="M253" s="55"/>
      <c r="N253" s="42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  <c r="AB253" s="9"/>
      <c r="AC253" s="9"/>
      <c r="AD253" s="10"/>
      <c r="AE253" s="10"/>
      <c r="AF253" s="10"/>
    </row>
    <row r="254" spans="1:32" ht="28.5">
      <c r="A254" s="1"/>
      <c r="B254" s="124" t="s">
        <v>597</v>
      </c>
      <c r="C254" s="78" t="s">
        <v>598</v>
      </c>
      <c r="D254" s="77" t="s">
        <v>28</v>
      </c>
      <c r="E254" s="77" t="s">
        <v>599</v>
      </c>
      <c r="F254" s="79" t="s">
        <v>30</v>
      </c>
      <c r="G254" s="80">
        <v>3</v>
      </c>
      <c r="H254" s="81">
        <v>106.94</v>
      </c>
      <c r="I254" s="81">
        <f t="shared" si="93"/>
        <v>136.18</v>
      </c>
      <c r="J254" s="81">
        <f t="shared" si="96"/>
        <v>408.54</v>
      </c>
      <c r="K254" s="125">
        <f t="shared" si="97"/>
        <v>5.0180219813952987E-5</v>
      </c>
      <c r="L254" s="10"/>
      <c r="M254" s="55"/>
      <c r="N254" s="42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  <c r="AB254" s="9"/>
      <c r="AC254" s="9"/>
      <c r="AD254" s="10"/>
      <c r="AE254" s="10"/>
      <c r="AF254" s="10"/>
    </row>
    <row r="255" spans="1:32" ht="28.5">
      <c r="A255" s="1"/>
      <c r="B255" s="124" t="s">
        <v>600</v>
      </c>
      <c r="C255" s="78" t="s">
        <v>601</v>
      </c>
      <c r="D255" s="77" t="s">
        <v>28</v>
      </c>
      <c r="E255" s="77" t="s">
        <v>602</v>
      </c>
      <c r="F255" s="79" t="s">
        <v>30</v>
      </c>
      <c r="G255" s="80">
        <v>10</v>
      </c>
      <c r="H255" s="81">
        <v>22.91</v>
      </c>
      <c r="I255" s="81">
        <f t="shared" si="93"/>
        <v>29.17</v>
      </c>
      <c r="J255" s="81">
        <f t="shared" si="96"/>
        <v>291.7</v>
      </c>
      <c r="K255" s="125">
        <f t="shared" si="97"/>
        <v>3.5828976647892702E-5</v>
      </c>
      <c r="L255" s="10"/>
      <c r="M255" s="55"/>
      <c r="N255" s="42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  <c r="AB255" s="9"/>
      <c r="AC255" s="9"/>
      <c r="AD255" s="10"/>
      <c r="AE255" s="10"/>
      <c r="AF255" s="10"/>
    </row>
    <row r="256" spans="1:32">
      <c r="A256" s="1"/>
      <c r="B256" s="124" t="s">
        <v>603</v>
      </c>
      <c r="C256" s="78" t="s">
        <v>604</v>
      </c>
      <c r="D256" s="77" t="s">
        <v>28</v>
      </c>
      <c r="E256" s="77" t="s">
        <v>605</v>
      </c>
      <c r="F256" s="79" t="s">
        <v>30</v>
      </c>
      <c r="G256" s="80">
        <v>82</v>
      </c>
      <c r="H256" s="81">
        <v>13.76</v>
      </c>
      <c r="I256" s="81">
        <f t="shared" si="93"/>
        <v>17.52</v>
      </c>
      <c r="J256" s="81">
        <f t="shared" si="96"/>
        <v>1436.64</v>
      </c>
      <c r="K256" s="125">
        <f t="shared" si="97"/>
        <v>1.7645985948381413E-4</v>
      </c>
      <c r="L256" s="10"/>
      <c r="M256" s="55"/>
      <c r="N256" s="54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  <c r="AB256" s="9"/>
      <c r="AC256" s="9"/>
      <c r="AD256" s="10"/>
      <c r="AE256" s="10"/>
      <c r="AF256" s="10"/>
    </row>
    <row r="257" spans="1:32">
      <c r="A257" s="1"/>
      <c r="B257" s="124" t="s">
        <v>606</v>
      </c>
      <c r="C257" s="78" t="s">
        <v>607</v>
      </c>
      <c r="D257" s="77" t="s">
        <v>28</v>
      </c>
      <c r="E257" s="77" t="s">
        <v>608</v>
      </c>
      <c r="F257" s="79" t="s">
        <v>30</v>
      </c>
      <c r="G257" s="80">
        <v>3</v>
      </c>
      <c r="H257" s="81">
        <v>25.23</v>
      </c>
      <c r="I257" s="81">
        <f t="shared" si="93"/>
        <v>32.130000000000003</v>
      </c>
      <c r="J257" s="81">
        <f t="shared" si="96"/>
        <v>96.39</v>
      </c>
      <c r="K257" s="125">
        <f t="shared" si="97"/>
        <v>1.1839407127495296E-5</v>
      </c>
      <c r="L257" s="10"/>
      <c r="M257" s="55"/>
      <c r="N257" s="54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  <c r="AB257" s="9"/>
      <c r="AC257" s="9"/>
      <c r="AD257" s="10"/>
      <c r="AE257" s="10"/>
      <c r="AF257" s="10"/>
    </row>
    <row r="258" spans="1:32" ht="28.5">
      <c r="A258" s="1"/>
      <c r="B258" s="124" t="s">
        <v>609</v>
      </c>
      <c r="C258" s="78" t="s">
        <v>610</v>
      </c>
      <c r="D258" s="77" t="s">
        <v>16</v>
      </c>
      <c r="E258" s="77" t="s">
        <v>611</v>
      </c>
      <c r="F258" s="79" t="s">
        <v>30</v>
      </c>
      <c r="G258" s="80">
        <v>4</v>
      </c>
      <c r="H258" s="81">
        <v>164.67</v>
      </c>
      <c r="I258" s="81">
        <f t="shared" si="93"/>
        <v>209.7</v>
      </c>
      <c r="J258" s="81">
        <f t="shared" si="96"/>
        <v>838.8</v>
      </c>
      <c r="K258" s="125">
        <f t="shared" si="97"/>
        <v>1.0302826744001508E-4</v>
      </c>
      <c r="L258" s="10"/>
      <c r="M258" s="55"/>
      <c r="N258" s="54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  <c r="AB258" s="9"/>
      <c r="AC258" s="9"/>
      <c r="AD258" s="10"/>
      <c r="AE258" s="10"/>
      <c r="AF258" s="10"/>
    </row>
    <row r="259" spans="1:32" ht="28.5">
      <c r="A259" s="1"/>
      <c r="B259" s="124" t="s">
        <v>612</v>
      </c>
      <c r="C259" s="78" t="s">
        <v>613</v>
      </c>
      <c r="D259" s="77" t="s">
        <v>28</v>
      </c>
      <c r="E259" s="77" t="s">
        <v>614</v>
      </c>
      <c r="F259" s="79" t="s">
        <v>30</v>
      </c>
      <c r="G259" s="80">
        <v>85</v>
      </c>
      <c r="H259" s="81">
        <v>11.32</v>
      </c>
      <c r="I259" s="81">
        <f t="shared" si="93"/>
        <v>14.41</v>
      </c>
      <c r="J259" s="81">
        <f t="shared" si="96"/>
        <v>1224.8499999999999</v>
      </c>
      <c r="K259" s="125">
        <f t="shared" si="97"/>
        <v>1.5044608175238732E-4</v>
      </c>
      <c r="L259" s="10"/>
      <c r="M259" s="55"/>
      <c r="N259" s="42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  <c r="AB259" s="9"/>
      <c r="AC259" s="9"/>
      <c r="AD259" s="10"/>
      <c r="AE259" s="10"/>
      <c r="AF259" s="10"/>
    </row>
    <row r="260" spans="1:32" ht="28.5">
      <c r="A260" s="1"/>
      <c r="B260" s="124" t="s">
        <v>615</v>
      </c>
      <c r="C260" s="78" t="s">
        <v>616</v>
      </c>
      <c r="D260" s="77" t="s">
        <v>28</v>
      </c>
      <c r="E260" s="77" t="s">
        <v>617</v>
      </c>
      <c r="F260" s="79" t="s">
        <v>30</v>
      </c>
      <c r="G260" s="80">
        <v>16</v>
      </c>
      <c r="H260" s="81">
        <v>71.7</v>
      </c>
      <c r="I260" s="81">
        <f t="shared" si="93"/>
        <v>91.3</v>
      </c>
      <c r="J260" s="81">
        <f t="shared" si="96"/>
        <v>1460.8</v>
      </c>
      <c r="K260" s="125">
        <f t="shared" si="97"/>
        <v>1.7942738802619699E-4</v>
      </c>
      <c r="L260" s="10"/>
      <c r="M260" s="55"/>
      <c r="N260" s="42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  <c r="AB260" s="9"/>
      <c r="AC260" s="9"/>
      <c r="AD260" s="10"/>
      <c r="AE260" s="10"/>
      <c r="AF260" s="10"/>
    </row>
    <row r="261" spans="1:32" ht="28.5">
      <c r="A261" s="1"/>
      <c r="B261" s="124" t="s">
        <v>618</v>
      </c>
      <c r="C261" s="78" t="s">
        <v>619</v>
      </c>
      <c r="D261" s="77" t="s">
        <v>28</v>
      </c>
      <c r="E261" s="77" t="s">
        <v>620</v>
      </c>
      <c r="F261" s="79" t="s">
        <v>30</v>
      </c>
      <c r="G261" s="80">
        <v>25</v>
      </c>
      <c r="H261" s="81">
        <v>46.78</v>
      </c>
      <c r="I261" s="81">
        <f t="shared" si="93"/>
        <v>59.57</v>
      </c>
      <c r="J261" s="81">
        <f t="shared" si="96"/>
        <v>1489.25</v>
      </c>
      <c r="K261" s="125">
        <f t="shared" si="97"/>
        <v>1.8292184940992188E-4</v>
      </c>
      <c r="L261" s="10"/>
      <c r="M261" s="55"/>
      <c r="N261" s="42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  <c r="AB261" s="9"/>
      <c r="AC261" s="9"/>
      <c r="AD261" s="10"/>
      <c r="AE261" s="10"/>
      <c r="AF261" s="10"/>
    </row>
    <row r="262" spans="1:32" ht="28.5">
      <c r="A262" s="10"/>
      <c r="B262" s="124" t="s">
        <v>621</v>
      </c>
      <c r="C262" s="78" t="s">
        <v>622</v>
      </c>
      <c r="D262" s="77" t="s">
        <v>28</v>
      </c>
      <c r="E262" s="77" t="s">
        <v>623</v>
      </c>
      <c r="F262" s="79" t="s">
        <v>30</v>
      </c>
      <c r="G262" s="80">
        <v>140</v>
      </c>
      <c r="H262" s="81">
        <v>15.04</v>
      </c>
      <c r="I262" s="81">
        <f t="shared" si="93"/>
        <v>19.149999999999999</v>
      </c>
      <c r="J262" s="81">
        <f t="shared" si="96"/>
        <v>2681</v>
      </c>
      <c r="K262" s="125">
        <f t="shared" si="97"/>
        <v>3.2930231879671013E-4</v>
      </c>
      <c r="L262" s="10"/>
      <c r="M262" s="55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</row>
    <row r="263" spans="1:32" ht="28.5">
      <c r="A263" s="1"/>
      <c r="B263" s="124" t="s">
        <v>624</v>
      </c>
      <c r="C263" s="78" t="s">
        <v>625</v>
      </c>
      <c r="D263" s="77" t="s">
        <v>28</v>
      </c>
      <c r="E263" s="77" t="s">
        <v>626</v>
      </c>
      <c r="F263" s="79" t="s">
        <v>30</v>
      </c>
      <c r="G263" s="80">
        <v>70</v>
      </c>
      <c r="H263" s="81">
        <v>12.16</v>
      </c>
      <c r="I263" s="81">
        <f t="shared" si="93"/>
        <v>15.48</v>
      </c>
      <c r="J263" s="81">
        <f t="shared" si="96"/>
        <v>1083.5999999999999</v>
      </c>
      <c r="K263" s="125">
        <f t="shared" si="97"/>
        <v>1.330966030019079E-4</v>
      </c>
      <c r="L263" s="10"/>
      <c r="M263" s="55"/>
      <c r="N263" s="8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  <c r="AB263" s="9"/>
      <c r="AC263" s="9"/>
      <c r="AD263" s="9"/>
      <c r="AE263" s="10"/>
      <c r="AF263" s="10"/>
    </row>
    <row r="264" spans="1:32" ht="28.5">
      <c r="A264" s="1"/>
      <c r="B264" s="124" t="s">
        <v>627</v>
      </c>
      <c r="C264" s="78" t="s">
        <v>628</v>
      </c>
      <c r="D264" s="77" t="s">
        <v>28</v>
      </c>
      <c r="E264" s="77" t="s">
        <v>629</v>
      </c>
      <c r="F264" s="79" t="s">
        <v>30</v>
      </c>
      <c r="G264" s="80">
        <v>52</v>
      </c>
      <c r="H264" s="81">
        <v>16.989999999999998</v>
      </c>
      <c r="I264" s="81">
        <f t="shared" si="93"/>
        <v>21.63</v>
      </c>
      <c r="J264" s="81">
        <f t="shared" si="96"/>
        <v>1124.76</v>
      </c>
      <c r="K264" s="125">
        <f t="shared" si="97"/>
        <v>1.3815221040275558E-4</v>
      </c>
      <c r="L264" s="10"/>
      <c r="M264" s="55"/>
      <c r="N264" s="8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  <c r="AB264" s="9"/>
      <c r="AC264" s="9"/>
      <c r="AD264" s="9"/>
      <c r="AE264" s="10"/>
      <c r="AF264" s="10"/>
    </row>
    <row r="265" spans="1:32" ht="28.5">
      <c r="A265" s="62"/>
      <c r="B265" s="124" t="s">
        <v>630</v>
      </c>
      <c r="C265" s="78" t="s">
        <v>631</v>
      </c>
      <c r="D265" s="77" t="s">
        <v>28</v>
      </c>
      <c r="E265" s="77" t="s">
        <v>632</v>
      </c>
      <c r="F265" s="79" t="s">
        <v>30</v>
      </c>
      <c r="G265" s="80">
        <v>10</v>
      </c>
      <c r="H265" s="81">
        <v>25.14</v>
      </c>
      <c r="I265" s="81">
        <f t="shared" si="93"/>
        <v>32.01</v>
      </c>
      <c r="J265" s="81">
        <f t="shared" si="96"/>
        <v>320.10000000000002</v>
      </c>
      <c r="K265" s="125">
        <f t="shared" si="97"/>
        <v>3.9317296623210338E-5</v>
      </c>
      <c r="L265" s="10"/>
      <c r="M265" s="55"/>
      <c r="N265" s="63"/>
      <c r="O265" s="64"/>
      <c r="P265" s="64"/>
      <c r="Q265" s="64"/>
      <c r="R265" s="64"/>
      <c r="S265" s="64"/>
      <c r="T265" s="64"/>
      <c r="U265" s="64"/>
      <c r="V265" s="64"/>
      <c r="W265" s="64"/>
      <c r="X265" s="64"/>
      <c r="Y265" s="64"/>
      <c r="Z265" s="64"/>
      <c r="AA265" s="64"/>
      <c r="AB265" s="64"/>
      <c r="AC265" s="64"/>
      <c r="AD265" s="64"/>
      <c r="AE265" s="10"/>
      <c r="AF265" s="10"/>
    </row>
    <row r="266" spans="1:32" ht="28.5">
      <c r="A266" s="1"/>
      <c r="B266" s="124" t="s">
        <v>633</v>
      </c>
      <c r="C266" s="78" t="s">
        <v>634</v>
      </c>
      <c r="D266" s="77" t="s">
        <v>28</v>
      </c>
      <c r="E266" s="77" t="s">
        <v>635</v>
      </c>
      <c r="F266" s="79" t="s">
        <v>30</v>
      </c>
      <c r="G266" s="80">
        <v>88</v>
      </c>
      <c r="H266" s="81">
        <v>11.92</v>
      </c>
      <c r="I266" s="81">
        <f t="shared" si="93"/>
        <v>15.18</v>
      </c>
      <c r="J266" s="81">
        <f t="shared" si="96"/>
        <v>1335.84</v>
      </c>
      <c r="K266" s="125">
        <f t="shared" si="97"/>
        <v>1.6407878013479941E-4</v>
      </c>
      <c r="L266" s="10"/>
      <c r="M266" s="55"/>
      <c r="N266" s="8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  <c r="AB266" s="9"/>
      <c r="AC266" s="9"/>
      <c r="AD266" s="9"/>
      <c r="AE266" s="10"/>
      <c r="AF266" s="10"/>
    </row>
    <row r="267" spans="1:32" ht="28.5">
      <c r="A267" s="1"/>
      <c r="B267" s="124" t="s">
        <v>636</v>
      </c>
      <c r="C267" s="78" t="s">
        <v>548</v>
      </c>
      <c r="D267" s="77" t="s">
        <v>28</v>
      </c>
      <c r="E267" s="77" t="s">
        <v>549</v>
      </c>
      <c r="F267" s="79" t="s">
        <v>30</v>
      </c>
      <c r="G267" s="80">
        <v>112</v>
      </c>
      <c r="H267" s="81">
        <v>16.21</v>
      </c>
      <c r="I267" s="81">
        <f t="shared" si="93"/>
        <v>20.64</v>
      </c>
      <c r="J267" s="81">
        <f t="shared" si="96"/>
        <v>2311.6799999999998</v>
      </c>
      <c r="K267" s="125">
        <f t="shared" si="97"/>
        <v>2.8393941973740351E-4</v>
      </c>
      <c r="L267" s="10"/>
      <c r="M267" s="55"/>
      <c r="N267" s="8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  <c r="AB267" s="9"/>
      <c r="AC267" s="9"/>
      <c r="AD267" s="9"/>
      <c r="AE267" s="10"/>
      <c r="AF267" s="10"/>
    </row>
    <row r="268" spans="1:32" ht="27.75" customHeight="1">
      <c r="A268" s="1"/>
      <c r="B268" s="124" t="s">
        <v>637</v>
      </c>
      <c r="C268" s="78" t="s">
        <v>638</v>
      </c>
      <c r="D268" s="77" t="s">
        <v>28</v>
      </c>
      <c r="E268" s="77" t="s">
        <v>639</v>
      </c>
      <c r="F268" s="79" t="s">
        <v>30</v>
      </c>
      <c r="G268" s="80">
        <v>25</v>
      </c>
      <c r="H268" s="81">
        <v>45.28</v>
      </c>
      <c r="I268" s="81">
        <f t="shared" si="93"/>
        <v>57.66</v>
      </c>
      <c r="J268" s="81">
        <f t="shared" si="96"/>
        <v>1441.5</v>
      </c>
      <c r="K268" s="125">
        <f t="shared" si="97"/>
        <v>1.7705680438099875E-4</v>
      </c>
      <c r="L268" s="10"/>
      <c r="M268" s="55"/>
      <c r="N268" s="8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  <c r="AB268" s="9"/>
      <c r="AC268" s="9"/>
      <c r="AD268" s="9"/>
      <c r="AE268" s="10"/>
      <c r="AF268" s="10"/>
    </row>
    <row r="269" spans="1:32" ht="30.75" customHeight="1">
      <c r="A269" s="1"/>
      <c r="B269" s="124" t="s">
        <v>640</v>
      </c>
      <c r="C269" s="78" t="s">
        <v>641</v>
      </c>
      <c r="D269" s="77" t="s">
        <v>28</v>
      </c>
      <c r="E269" s="77" t="s">
        <v>642</v>
      </c>
      <c r="F269" s="79" t="s">
        <v>30</v>
      </c>
      <c r="G269" s="80">
        <v>1</v>
      </c>
      <c r="H269" s="81">
        <v>50.38</v>
      </c>
      <c r="I269" s="81">
        <f t="shared" si="93"/>
        <v>64.150000000000006</v>
      </c>
      <c r="J269" s="81">
        <f t="shared" si="96"/>
        <v>64.150000000000006</v>
      </c>
      <c r="K269" s="125">
        <f t="shared" si="97"/>
        <v>7.8794269865009155E-6</v>
      </c>
      <c r="L269" s="10"/>
      <c r="M269" s="55"/>
      <c r="N269" s="8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  <c r="AB269" s="9"/>
      <c r="AC269" s="9"/>
      <c r="AD269" s="9"/>
      <c r="AE269" s="10"/>
      <c r="AF269" s="10"/>
    </row>
    <row r="270" spans="1:32" ht="28.5">
      <c r="A270" s="1"/>
      <c r="B270" s="124" t="s">
        <v>643</v>
      </c>
      <c r="C270" s="78" t="s">
        <v>644</v>
      </c>
      <c r="D270" s="77" t="s">
        <v>28</v>
      </c>
      <c r="E270" s="77" t="s">
        <v>645</v>
      </c>
      <c r="F270" s="79" t="s">
        <v>30</v>
      </c>
      <c r="G270" s="80">
        <v>12</v>
      </c>
      <c r="H270" s="81">
        <v>54.04</v>
      </c>
      <c r="I270" s="81">
        <f t="shared" si="93"/>
        <v>68.81</v>
      </c>
      <c r="J270" s="81">
        <f t="shared" si="96"/>
        <v>825.72</v>
      </c>
      <c r="K270" s="125">
        <f t="shared" si="97"/>
        <v>1.0142167500067866E-4</v>
      </c>
      <c r="L270" s="10"/>
      <c r="M270" s="55"/>
      <c r="N270" s="8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  <c r="AB270" s="9"/>
      <c r="AC270" s="9"/>
      <c r="AD270" s="9"/>
      <c r="AE270" s="10"/>
      <c r="AF270" s="10"/>
    </row>
    <row r="271" spans="1:32" ht="28.5">
      <c r="A271" s="1"/>
      <c r="B271" s="124" t="s">
        <v>646</v>
      </c>
      <c r="C271" s="78" t="s">
        <v>647</v>
      </c>
      <c r="D271" s="77" t="s">
        <v>28</v>
      </c>
      <c r="E271" s="77" t="s">
        <v>648</v>
      </c>
      <c r="F271" s="79" t="s">
        <v>30</v>
      </c>
      <c r="G271" s="80">
        <v>1</v>
      </c>
      <c r="H271" s="81">
        <v>193.1</v>
      </c>
      <c r="I271" s="81">
        <f t="shared" si="93"/>
        <v>245.91</v>
      </c>
      <c r="J271" s="81">
        <f t="shared" si="96"/>
        <v>245.91</v>
      </c>
      <c r="K271" s="125">
        <f t="shared" si="97"/>
        <v>3.0204674828533752E-5</v>
      </c>
      <c r="L271" s="10"/>
      <c r="M271" s="55"/>
      <c r="N271" s="8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  <c r="AB271" s="9"/>
      <c r="AC271" s="9"/>
      <c r="AD271" s="9"/>
      <c r="AE271" s="10"/>
      <c r="AF271" s="10"/>
    </row>
    <row r="272" spans="1:32" ht="28.5">
      <c r="A272" s="1"/>
      <c r="B272" s="124" t="s">
        <v>649</v>
      </c>
      <c r="C272" s="78" t="s">
        <v>650</v>
      </c>
      <c r="D272" s="77" t="s">
        <v>28</v>
      </c>
      <c r="E272" s="77" t="s">
        <v>651</v>
      </c>
      <c r="F272" s="79" t="s">
        <v>30</v>
      </c>
      <c r="G272" s="80">
        <v>11</v>
      </c>
      <c r="H272" s="81">
        <v>17.190000000000001</v>
      </c>
      <c r="I272" s="81">
        <f t="shared" si="93"/>
        <v>21.89</v>
      </c>
      <c r="J272" s="81">
        <f t="shared" si="96"/>
        <v>240.79</v>
      </c>
      <c r="K272" s="125">
        <f t="shared" si="97"/>
        <v>2.9575794607631417E-5</v>
      </c>
      <c r="L272" s="10"/>
      <c r="M272" s="55"/>
      <c r="N272" s="8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  <c r="AB272" s="9"/>
      <c r="AC272" s="9"/>
      <c r="AD272" s="9"/>
      <c r="AE272" s="10"/>
      <c r="AF272" s="10"/>
    </row>
    <row r="273" spans="1:32" ht="28.5">
      <c r="A273" s="1"/>
      <c r="B273" s="124" t="s">
        <v>652</v>
      </c>
      <c r="C273" s="78" t="s">
        <v>653</v>
      </c>
      <c r="D273" s="77" t="s">
        <v>28</v>
      </c>
      <c r="E273" s="77" t="s">
        <v>654</v>
      </c>
      <c r="F273" s="79" t="s">
        <v>30</v>
      </c>
      <c r="G273" s="80">
        <v>4</v>
      </c>
      <c r="H273" s="81">
        <v>30.86</v>
      </c>
      <c r="I273" s="81">
        <f t="shared" si="93"/>
        <v>39.299999999999997</v>
      </c>
      <c r="J273" s="81">
        <f t="shared" si="96"/>
        <v>157.19999999999999</v>
      </c>
      <c r="K273" s="125">
        <f t="shared" si="97"/>
        <v>1.9308588032391953E-5</v>
      </c>
      <c r="L273" s="10"/>
      <c r="M273" s="55"/>
      <c r="N273" s="8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  <c r="AB273" s="9"/>
      <c r="AC273" s="9"/>
      <c r="AD273" s="9"/>
      <c r="AE273" s="10"/>
      <c r="AF273" s="10"/>
    </row>
    <row r="274" spans="1:32" ht="28.5">
      <c r="A274" s="1"/>
      <c r="B274" s="124" t="s">
        <v>655</v>
      </c>
      <c r="C274" s="78" t="s">
        <v>656</v>
      </c>
      <c r="D274" s="77" t="s">
        <v>28</v>
      </c>
      <c r="E274" s="77" t="s">
        <v>657</v>
      </c>
      <c r="F274" s="79" t="s">
        <v>30</v>
      </c>
      <c r="G274" s="80">
        <v>4</v>
      </c>
      <c r="H274" s="81">
        <v>43.23</v>
      </c>
      <c r="I274" s="81">
        <f t="shared" si="93"/>
        <v>55.05</v>
      </c>
      <c r="J274" s="81">
        <f t="shared" si="96"/>
        <v>220.2</v>
      </c>
      <c r="K274" s="125">
        <f t="shared" si="97"/>
        <v>2.7046762625526133E-5</v>
      </c>
      <c r="L274" s="10"/>
      <c r="M274" s="55"/>
      <c r="N274" s="8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  <c r="AB274" s="9"/>
      <c r="AC274" s="9"/>
      <c r="AD274" s="9"/>
      <c r="AE274" s="10"/>
      <c r="AF274" s="10"/>
    </row>
    <row r="275" spans="1:32" ht="28.5">
      <c r="A275" s="1"/>
      <c r="B275" s="124" t="s">
        <v>658</v>
      </c>
      <c r="C275" s="78">
        <v>89673</v>
      </c>
      <c r="D275" s="77" t="s">
        <v>28</v>
      </c>
      <c r="E275" s="77" t="s">
        <v>659</v>
      </c>
      <c r="F275" s="79" t="s">
        <v>30</v>
      </c>
      <c r="G275" s="80">
        <v>1</v>
      </c>
      <c r="H275" s="81">
        <v>36.880000000000003</v>
      </c>
      <c r="I275" s="81">
        <f t="shared" si="93"/>
        <v>46.96</v>
      </c>
      <c r="J275" s="81">
        <f t="shared" si="96"/>
        <v>46.96</v>
      </c>
      <c r="K275" s="125">
        <f t="shared" si="97"/>
        <v>5.7680107760885893E-6</v>
      </c>
      <c r="L275" s="10"/>
      <c r="M275" s="55"/>
      <c r="N275" s="8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  <c r="AB275" s="9"/>
      <c r="AC275" s="9"/>
      <c r="AD275" s="9"/>
      <c r="AE275" s="10"/>
      <c r="AF275" s="10"/>
    </row>
    <row r="276" spans="1:32" ht="28.5">
      <c r="A276" s="1"/>
      <c r="B276" s="124" t="s">
        <v>660</v>
      </c>
      <c r="C276" s="78" t="s">
        <v>661</v>
      </c>
      <c r="D276" s="77" t="s">
        <v>28</v>
      </c>
      <c r="E276" s="77" t="s">
        <v>662</v>
      </c>
      <c r="F276" s="79" t="s">
        <v>30</v>
      </c>
      <c r="G276" s="80">
        <v>4</v>
      </c>
      <c r="H276" s="81">
        <v>19.010000000000002</v>
      </c>
      <c r="I276" s="81">
        <f t="shared" ref="I276:I295" si="98">TRUNC(H276+(H276*$I$6),2)</f>
        <v>24.2</v>
      </c>
      <c r="J276" s="81">
        <f t="shared" si="96"/>
        <v>96.8</v>
      </c>
      <c r="K276" s="125">
        <f t="shared" si="97"/>
        <v>1.1889766676434741E-5</v>
      </c>
      <c r="L276" s="10"/>
      <c r="M276" s="55"/>
      <c r="N276" s="8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  <c r="AB276" s="9"/>
      <c r="AC276" s="9"/>
      <c r="AD276" s="9"/>
      <c r="AE276" s="10"/>
      <c r="AF276" s="10"/>
    </row>
    <row r="277" spans="1:32" ht="28.5">
      <c r="A277" s="1"/>
      <c r="B277" s="124" t="s">
        <v>663</v>
      </c>
      <c r="C277" s="78" t="s">
        <v>664</v>
      </c>
      <c r="D277" s="77" t="s">
        <v>16</v>
      </c>
      <c r="E277" s="77" t="s">
        <v>665</v>
      </c>
      <c r="F277" s="79" t="s">
        <v>356</v>
      </c>
      <c r="G277" s="80">
        <v>222.2</v>
      </c>
      <c r="H277" s="81">
        <v>104.22</v>
      </c>
      <c r="I277" s="81">
        <f t="shared" si="98"/>
        <v>132.72</v>
      </c>
      <c r="J277" s="81">
        <f t="shared" si="96"/>
        <v>29490.38</v>
      </c>
      <c r="K277" s="125">
        <f t="shared" si="97"/>
        <v>3.6222493532995616E-3</v>
      </c>
      <c r="L277" s="10"/>
      <c r="M277" s="55"/>
      <c r="N277" s="8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  <c r="AB277" s="9"/>
      <c r="AC277" s="9"/>
      <c r="AD277" s="9"/>
      <c r="AE277" s="10"/>
      <c r="AF277" s="10"/>
    </row>
    <row r="278" spans="1:32" ht="28.5">
      <c r="A278" s="1"/>
      <c r="B278" s="124" t="s">
        <v>666</v>
      </c>
      <c r="C278" s="78" t="s">
        <v>667</v>
      </c>
      <c r="D278" s="77" t="s">
        <v>16</v>
      </c>
      <c r="E278" s="77" t="s">
        <v>668</v>
      </c>
      <c r="F278" s="79" t="s">
        <v>356</v>
      </c>
      <c r="G278" s="80">
        <v>48.3</v>
      </c>
      <c r="H278" s="81">
        <v>155.54</v>
      </c>
      <c r="I278" s="81">
        <f t="shared" si="98"/>
        <v>198.08</v>
      </c>
      <c r="J278" s="81">
        <f t="shared" si="96"/>
        <v>9567.26</v>
      </c>
      <c r="K278" s="125">
        <f t="shared" si="97"/>
        <v>1.1751290199668084E-3</v>
      </c>
      <c r="L278" s="10"/>
      <c r="M278" s="55"/>
      <c r="N278" s="65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  <c r="AB278" s="9"/>
      <c r="AC278" s="9"/>
      <c r="AD278" s="9"/>
      <c r="AE278" s="10"/>
      <c r="AF278" s="10"/>
    </row>
    <row r="279" spans="1:32" ht="28.5">
      <c r="A279" s="1"/>
      <c r="B279" s="124" t="s">
        <v>669</v>
      </c>
      <c r="C279" s="78" t="s">
        <v>670</v>
      </c>
      <c r="D279" s="77" t="s">
        <v>16</v>
      </c>
      <c r="E279" s="77" t="s">
        <v>671</v>
      </c>
      <c r="F279" s="79" t="s">
        <v>356</v>
      </c>
      <c r="G279" s="80">
        <v>111.5</v>
      </c>
      <c r="H279" s="81">
        <v>48.96</v>
      </c>
      <c r="I279" s="81">
        <f t="shared" si="98"/>
        <v>62.35</v>
      </c>
      <c r="J279" s="81">
        <f t="shared" si="96"/>
        <v>6952.02</v>
      </c>
      <c r="K279" s="125">
        <f t="shared" si="97"/>
        <v>8.539038815073125E-4</v>
      </c>
      <c r="L279" s="10"/>
      <c r="M279" s="55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  <c r="AB279" s="9"/>
      <c r="AC279" s="9"/>
      <c r="AD279" s="9"/>
      <c r="AE279" s="10"/>
      <c r="AF279" s="10"/>
    </row>
    <row r="280" spans="1:32" ht="28.5">
      <c r="A280" s="66"/>
      <c r="B280" s="124" t="s">
        <v>672</v>
      </c>
      <c r="C280" s="78" t="s">
        <v>673</v>
      </c>
      <c r="D280" s="77" t="s">
        <v>16</v>
      </c>
      <c r="E280" s="77" t="s">
        <v>674</v>
      </c>
      <c r="F280" s="79" t="s">
        <v>356</v>
      </c>
      <c r="G280" s="80">
        <v>45.7</v>
      </c>
      <c r="H280" s="81">
        <v>80.23</v>
      </c>
      <c r="I280" s="81">
        <f t="shared" si="98"/>
        <v>102.17</v>
      </c>
      <c r="J280" s="81">
        <f t="shared" si="96"/>
        <v>4669.16</v>
      </c>
      <c r="K280" s="125">
        <f t="shared" si="97"/>
        <v>5.7350436957584743E-4</v>
      </c>
      <c r="L280" s="10"/>
      <c r="M280" s="55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  <c r="AC280" s="67"/>
      <c r="AD280" s="67"/>
      <c r="AE280" s="10"/>
      <c r="AF280" s="10"/>
    </row>
    <row r="281" spans="1:32" ht="28.5">
      <c r="A281" s="66"/>
      <c r="B281" s="124" t="s">
        <v>675</v>
      </c>
      <c r="C281" s="78" t="s">
        <v>676</v>
      </c>
      <c r="D281" s="77" t="s">
        <v>16</v>
      </c>
      <c r="E281" s="77" t="s">
        <v>677</v>
      </c>
      <c r="F281" s="79" t="s">
        <v>356</v>
      </c>
      <c r="G281" s="80">
        <v>128.1</v>
      </c>
      <c r="H281" s="81">
        <v>45.82</v>
      </c>
      <c r="I281" s="81">
        <f t="shared" si="98"/>
        <v>58.35</v>
      </c>
      <c r="J281" s="81">
        <f t="shared" si="96"/>
        <v>7474.63</v>
      </c>
      <c r="K281" s="125">
        <f t="shared" si="97"/>
        <v>9.1809511046156411E-4</v>
      </c>
      <c r="L281" s="10"/>
      <c r="M281" s="55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  <c r="AC281" s="67"/>
      <c r="AD281" s="67"/>
      <c r="AE281" s="10"/>
      <c r="AF281" s="10"/>
    </row>
    <row r="282" spans="1:32" ht="28.5">
      <c r="A282" s="66"/>
      <c r="B282" s="124" t="s">
        <v>678</v>
      </c>
      <c r="C282" s="78" t="s">
        <v>679</v>
      </c>
      <c r="D282" s="77" t="s">
        <v>16</v>
      </c>
      <c r="E282" s="77" t="s">
        <v>680</v>
      </c>
      <c r="F282" s="79" t="s">
        <v>356</v>
      </c>
      <c r="G282" s="80">
        <v>52.8</v>
      </c>
      <c r="H282" s="81">
        <v>34.76</v>
      </c>
      <c r="I282" s="81">
        <f t="shared" si="98"/>
        <v>44.26</v>
      </c>
      <c r="J282" s="81">
        <f t="shared" si="96"/>
        <v>2336.92</v>
      </c>
      <c r="K282" s="125">
        <f t="shared" si="97"/>
        <v>2.87039602701383E-4</v>
      </c>
      <c r="L282" s="10"/>
      <c r="M282" s="55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  <c r="AC282" s="67"/>
      <c r="AD282" s="67"/>
      <c r="AE282" s="10"/>
      <c r="AF282" s="10"/>
    </row>
    <row r="283" spans="1:32" ht="28.5">
      <c r="A283" s="66"/>
      <c r="B283" s="124" t="s">
        <v>681</v>
      </c>
      <c r="C283" s="78" t="s">
        <v>682</v>
      </c>
      <c r="D283" s="77" t="s">
        <v>16</v>
      </c>
      <c r="E283" s="77" t="s">
        <v>683</v>
      </c>
      <c r="F283" s="79" t="s">
        <v>356</v>
      </c>
      <c r="G283" s="80">
        <v>293.2</v>
      </c>
      <c r="H283" s="81">
        <v>41.53</v>
      </c>
      <c r="I283" s="81">
        <f t="shared" si="98"/>
        <v>52.88</v>
      </c>
      <c r="J283" s="81">
        <f t="shared" si="96"/>
        <v>15504.41</v>
      </c>
      <c r="K283" s="125">
        <f t="shared" si="97"/>
        <v>1.9043782784688179E-3</v>
      </c>
      <c r="L283" s="10"/>
      <c r="M283" s="55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  <c r="AC283" s="67"/>
      <c r="AD283" s="67"/>
      <c r="AE283" s="10"/>
      <c r="AF283" s="10"/>
    </row>
    <row r="284" spans="1:32" ht="28.5">
      <c r="A284" s="68"/>
      <c r="B284" s="124" t="s">
        <v>684</v>
      </c>
      <c r="C284" s="78" t="s">
        <v>685</v>
      </c>
      <c r="D284" s="77" t="s">
        <v>28</v>
      </c>
      <c r="E284" s="77" t="s">
        <v>686</v>
      </c>
      <c r="F284" s="79" t="s">
        <v>30</v>
      </c>
      <c r="G284" s="80">
        <v>12</v>
      </c>
      <c r="H284" s="81">
        <v>17.09</v>
      </c>
      <c r="I284" s="81">
        <f t="shared" si="98"/>
        <v>21.76</v>
      </c>
      <c r="J284" s="81">
        <f t="shared" si="96"/>
        <v>261.12</v>
      </c>
      <c r="K284" s="125">
        <f t="shared" si="97"/>
        <v>3.2072891266019003E-5</v>
      </c>
      <c r="L284" s="10"/>
      <c r="M284" s="55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  <c r="AC284" s="67"/>
      <c r="AD284" s="67"/>
      <c r="AE284" s="10"/>
      <c r="AF284" s="10"/>
    </row>
    <row r="285" spans="1:32">
      <c r="A285" s="68"/>
      <c r="B285" s="124" t="s">
        <v>687</v>
      </c>
      <c r="C285" s="78" t="s">
        <v>688</v>
      </c>
      <c r="D285" s="77" t="s">
        <v>440</v>
      </c>
      <c r="E285" s="77" t="s">
        <v>689</v>
      </c>
      <c r="F285" s="79" t="s">
        <v>304</v>
      </c>
      <c r="G285" s="80">
        <v>25</v>
      </c>
      <c r="H285" s="81">
        <v>23.16</v>
      </c>
      <c r="I285" s="81">
        <f t="shared" si="98"/>
        <v>29.49</v>
      </c>
      <c r="J285" s="81">
        <f t="shared" si="96"/>
        <v>737.25</v>
      </c>
      <c r="K285" s="125">
        <f t="shared" si="97"/>
        <v>9.0555066964891656E-5</v>
      </c>
      <c r="L285" s="10"/>
      <c r="M285" s="55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  <c r="AC285" s="67"/>
      <c r="AD285" s="67"/>
      <c r="AE285" s="10"/>
      <c r="AF285" s="10"/>
    </row>
    <row r="286" spans="1:32" ht="28.5">
      <c r="A286" s="68"/>
      <c r="B286" s="124" t="s">
        <v>690</v>
      </c>
      <c r="C286" s="78" t="s">
        <v>533</v>
      </c>
      <c r="D286" s="77" t="s">
        <v>28</v>
      </c>
      <c r="E286" s="77" t="s">
        <v>534</v>
      </c>
      <c r="F286" s="79" t="s">
        <v>30</v>
      </c>
      <c r="G286" s="80">
        <v>42</v>
      </c>
      <c r="H286" s="81">
        <v>8.26</v>
      </c>
      <c r="I286" s="81">
        <f t="shared" si="98"/>
        <v>10.51</v>
      </c>
      <c r="J286" s="81">
        <f t="shared" si="96"/>
        <v>441.42</v>
      </c>
      <c r="K286" s="125">
        <f t="shared" si="97"/>
        <v>5.4218809982560158E-5</v>
      </c>
      <c r="L286" s="10"/>
      <c r="M286" s="55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  <c r="AC286" s="67"/>
      <c r="AD286" s="67"/>
      <c r="AE286" s="10"/>
      <c r="AF286" s="10"/>
    </row>
    <row r="287" spans="1:32" ht="28.5">
      <c r="A287" s="68"/>
      <c r="B287" s="124" t="s">
        <v>691</v>
      </c>
      <c r="C287" s="78" t="s">
        <v>692</v>
      </c>
      <c r="D287" s="77" t="s">
        <v>28</v>
      </c>
      <c r="E287" s="77" t="s">
        <v>693</v>
      </c>
      <c r="F287" s="79" t="s">
        <v>30</v>
      </c>
      <c r="G287" s="80">
        <v>42</v>
      </c>
      <c r="H287" s="81">
        <v>11.83</v>
      </c>
      <c r="I287" s="81">
        <f t="shared" si="98"/>
        <v>15.06</v>
      </c>
      <c r="J287" s="81">
        <f t="shared" si="96"/>
        <v>632.52</v>
      </c>
      <c r="K287" s="125">
        <f t="shared" si="97"/>
        <v>7.7691272915067172E-5</v>
      </c>
      <c r="L287" s="10"/>
      <c r="M287" s="55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  <c r="AC287" s="67"/>
      <c r="AD287" s="67"/>
      <c r="AE287" s="10"/>
      <c r="AF287" s="10"/>
    </row>
    <row r="288" spans="1:32" ht="28.5">
      <c r="A288" s="68"/>
      <c r="B288" s="124" t="s">
        <v>694</v>
      </c>
      <c r="C288" s="78" t="s">
        <v>545</v>
      </c>
      <c r="D288" s="77" t="s">
        <v>28</v>
      </c>
      <c r="E288" s="77" t="s">
        <v>546</v>
      </c>
      <c r="F288" s="79" t="s">
        <v>30</v>
      </c>
      <c r="G288" s="80">
        <v>42</v>
      </c>
      <c r="H288" s="81">
        <v>13.9</v>
      </c>
      <c r="I288" s="81">
        <f t="shared" si="98"/>
        <v>17.7</v>
      </c>
      <c r="J288" s="81">
        <f t="shared" si="96"/>
        <v>743.4</v>
      </c>
      <c r="K288" s="125">
        <f t="shared" si="97"/>
        <v>9.1310460198983323E-5</v>
      </c>
      <c r="L288" s="10"/>
      <c r="M288" s="55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  <c r="AC288" s="67"/>
      <c r="AD288" s="67"/>
      <c r="AE288" s="10"/>
      <c r="AF288" s="10"/>
    </row>
    <row r="289" spans="1:32" ht="28.5">
      <c r="A289" s="68"/>
      <c r="B289" s="124" t="s">
        <v>695</v>
      </c>
      <c r="C289" s="78" t="s">
        <v>696</v>
      </c>
      <c r="D289" s="77" t="s">
        <v>28</v>
      </c>
      <c r="E289" s="77" t="s">
        <v>697</v>
      </c>
      <c r="F289" s="79" t="s">
        <v>30</v>
      </c>
      <c r="G289" s="80">
        <v>84</v>
      </c>
      <c r="H289" s="81">
        <v>10.38</v>
      </c>
      <c r="I289" s="81">
        <f t="shared" si="98"/>
        <v>13.21</v>
      </c>
      <c r="J289" s="81">
        <f t="shared" si="96"/>
        <v>1109.6400000000001</v>
      </c>
      <c r="K289" s="125">
        <f t="shared" si="97"/>
        <v>1.3629504850040338E-4</v>
      </c>
      <c r="L289" s="10"/>
      <c r="M289" s="55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  <c r="AC289" s="67"/>
      <c r="AD289" s="67"/>
      <c r="AE289" s="10"/>
      <c r="AF289" s="10"/>
    </row>
    <row r="290" spans="1:32" ht="28.5">
      <c r="A290" s="68"/>
      <c r="B290" s="124" t="s">
        <v>698</v>
      </c>
      <c r="C290" s="78" t="s">
        <v>699</v>
      </c>
      <c r="D290" s="77" t="s">
        <v>28</v>
      </c>
      <c r="E290" s="77" t="s">
        <v>507</v>
      </c>
      <c r="F290" s="79" t="s">
        <v>73</v>
      </c>
      <c r="G290" s="80">
        <v>252</v>
      </c>
      <c r="H290" s="81">
        <v>28.72</v>
      </c>
      <c r="I290" s="81">
        <f t="shared" si="98"/>
        <v>36.57</v>
      </c>
      <c r="J290" s="81">
        <f t="shared" si="96"/>
        <v>9215.64</v>
      </c>
      <c r="K290" s="125">
        <f t="shared" si="97"/>
        <v>1.1319401794836678E-3</v>
      </c>
      <c r="L290" s="10"/>
      <c r="M290" s="55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  <c r="AC290" s="67"/>
      <c r="AD290" s="67"/>
      <c r="AE290" s="10"/>
      <c r="AF290" s="10"/>
    </row>
    <row r="291" spans="1:32" ht="15.75" customHeight="1">
      <c r="A291" s="68"/>
      <c r="B291" s="124" t="s">
        <v>700</v>
      </c>
      <c r="C291" s="78">
        <v>98110</v>
      </c>
      <c r="D291" s="77" t="s">
        <v>28</v>
      </c>
      <c r="E291" s="77" t="s">
        <v>701</v>
      </c>
      <c r="F291" s="79" t="s">
        <v>304</v>
      </c>
      <c r="G291" s="80">
        <v>1</v>
      </c>
      <c r="H291" s="81">
        <v>380.58</v>
      </c>
      <c r="I291" s="81">
        <f t="shared" si="98"/>
        <v>484.66</v>
      </c>
      <c r="J291" s="81">
        <f t="shared" si="96"/>
        <v>484.66</v>
      </c>
      <c r="K291" s="125">
        <f t="shared" si="97"/>
        <v>5.9529899973149402E-5</v>
      </c>
      <c r="L291" s="10"/>
      <c r="M291" s="55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  <c r="AC291" s="67"/>
      <c r="AD291" s="67"/>
      <c r="AE291" s="10"/>
      <c r="AF291" s="10"/>
    </row>
    <row r="292" spans="1:32" ht="32.25" customHeight="1">
      <c r="A292" s="68"/>
      <c r="B292" s="124" t="s">
        <v>702</v>
      </c>
      <c r="C292" s="78">
        <v>89520</v>
      </c>
      <c r="D292" s="77" t="s">
        <v>28</v>
      </c>
      <c r="E292" s="77" t="s">
        <v>703</v>
      </c>
      <c r="F292" s="79" t="s">
        <v>304</v>
      </c>
      <c r="G292" s="80">
        <v>1</v>
      </c>
      <c r="H292" s="81">
        <v>16.100000000000001</v>
      </c>
      <c r="I292" s="81">
        <f t="shared" si="98"/>
        <v>20.5</v>
      </c>
      <c r="J292" s="81">
        <f t="shared" si="96"/>
        <v>20.5</v>
      </c>
      <c r="K292" s="125">
        <f t="shared" si="97"/>
        <v>2.5179774469722333E-6</v>
      </c>
      <c r="L292" s="10"/>
      <c r="M292" s="55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  <c r="AC292" s="67"/>
      <c r="AD292" s="67"/>
      <c r="AE292" s="10"/>
      <c r="AF292" s="10"/>
    </row>
    <row r="293" spans="1:32" ht="28.5">
      <c r="A293" s="69"/>
      <c r="B293" s="124" t="s">
        <v>704</v>
      </c>
      <c r="C293" s="78" t="s">
        <v>705</v>
      </c>
      <c r="D293" s="77" t="s">
        <v>28</v>
      </c>
      <c r="E293" s="77" t="s">
        <v>706</v>
      </c>
      <c r="F293" s="79" t="s">
        <v>30</v>
      </c>
      <c r="G293" s="80">
        <v>48</v>
      </c>
      <c r="H293" s="81">
        <v>11.64</v>
      </c>
      <c r="I293" s="81">
        <f t="shared" si="98"/>
        <v>14.82</v>
      </c>
      <c r="J293" s="81">
        <f t="shared" si="96"/>
        <v>711.36</v>
      </c>
      <c r="K293" s="125">
        <f t="shared" si="97"/>
        <v>8.7375045691617952E-5</v>
      </c>
      <c r="L293" s="10"/>
      <c r="M293" s="55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</row>
    <row r="294" spans="1:32" ht="28.5">
      <c r="A294" s="69"/>
      <c r="B294" s="124" t="s">
        <v>707</v>
      </c>
      <c r="C294" s="78" t="s">
        <v>708</v>
      </c>
      <c r="D294" s="77" t="s">
        <v>28</v>
      </c>
      <c r="E294" s="77" t="s">
        <v>709</v>
      </c>
      <c r="F294" s="79" t="s">
        <v>30</v>
      </c>
      <c r="G294" s="80">
        <v>47</v>
      </c>
      <c r="H294" s="81">
        <v>17.14</v>
      </c>
      <c r="I294" s="81">
        <f t="shared" si="98"/>
        <v>21.82</v>
      </c>
      <c r="J294" s="81">
        <f t="shared" si="96"/>
        <v>1025.54</v>
      </c>
      <c r="K294" s="125">
        <f t="shared" si="97"/>
        <v>1.2596519955940995E-4</v>
      </c>
      <c r="L294" s="10"/>
      <c r="M294" s="55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</row>
    <row r="295" spans="1:32" ht="28.5">
      <c r="A295" s="69"/>
      <c r="B295" s="124" t="s">
        <v>710</v>
      </c>
      <c r="C295" s="78" t="s">
        <v>711</v>
      </c>
      <c r="D295" s="77" t="s">
        <v>28</v>
      </c>
      <c r="E295" s="77" t="s">
        <v>712</v>
      </c>
      <c r="F295" s="79" t="s">
        <v>30</v>
      </c>
      <c r="G295" s="80">
        <v>3</v>
      </c>
      <c r="H295" s="81">
        <v>37.630000000000003</v>
      </c>
      <c r="I295" s="81">
        <f t="shared" si="98"/>
        <v>47.92</v>
      </c>
      <c r="J295" s="81">
        <f t="shared" si="96"/>
        <v>143.76</v>
      </c>
      <c r="K295" s="125">
        <f t="shared" si="97"/>
        <v>1.765777745252333E-5</v>
      </c>
      <c r="L295" s="10"/>
      <c r="M295" s="55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</row>
    <row r="296" spans="1:32">
      <c r="A296" s="69"/>
      <c r="B296" s="122" t="s">
        <v>713</v>
      </c>
      <c r="C296" s="52"/>
      <c r="D296" s="50"/>
      <c r="E296" s="50" t="s">
        <v>714</v>
      </c>
      <c r="F296" s="50"/>
      <c r="G296" s="51"/>
      <c r="H296" s="52"/>
      <c r="I296" s="52"/>
      <c r="J296" s="53">
        <f>SUM(J297:J309)</f>
        <v>83279.98</v>
      </c>
      <c r="K296" s="123"/>
      <c r="L296" s="10"/>
      <c r="M296" s="55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</row>
    <row r="297" spans="1:32" ht="28.5">
      <c r="A297" s="69"/>
      <c r="B297" s="124" t="s">
        <v>715</v>
      </c>
      <c r="C297" s="78" t="s">
        <v>716</v>
      </c>
      <c r="D297" s="77" t="s">
        <v>440</v>
      </c>
      <c r="E297" s="77" t="s">
        <v>717</v>
      </c>
      <c r="F297" s="79" t="s">
        <v>304</v>
      </c>
      <c r="G297" s="80">
        <v>7</v>
      </c>
      <c r="H297" s="81">
        <v>543.91999999999996</v>
      </c>
      <c r="I297" s="81">
        <f t="shared" ref="I297:I309" si="99">TRUNC(H297+(H297*$I$6),2)</f>
        <v>692.68</v>
      </c>
      <c r="J297" s="81">
        <f t="shared" ref="J297:J309" si="100">TRUNC(I297*G297,2)</f>
        <v>4848.76</v>
      </c>
      <c r="K297" s="125">
        <f t="shared" ref="K297:K309" si="101">J297/$J$561</f>
        <v>5.9556430857468721E-4</v>
      </c>
      <c r="L297" s="10"/>
      <c r="M297" s="55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</row>
    <row r="298" spans="1:32">
      <c r="A298" s="69"/>
      <c r="B298" s="124" t="s">
        <v>718</v>
      </c>
      <c r="C298" s="78">
        <v>2799</v>
      </c>
      <c r="D298" s="77" t="s">
        <v>440</v>
      </c>
      <c r="E298" s="77" t="s">
        <v>719</v>
      </c>
      <c r="F298" s="79" t="s">
        <v>304</v>
      </c>
      <c r="G298" s="80">
        <v>1</v>
      </c>
      <c r="H298" s="81">
        <v>620.22</v>
      </c>
      <c r="I298" s="81">
        <f t="shared" si="99"/>
        <v>789.85</v>
      </c>
      <c r="J298" s="81">
        <f t="shared" si="100"/>
        <v>789.85</v>
      </c>
      <c r="K298" s="125">
        <f t="shared" si="101"/>
        <v>9.7015828609317979E-5</v>
      </c>
      <c r="L298" s="10"/>
      <c r="M298" s="55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</row>
    <row r="299" spans="1:32" ht="28.5">
      <c r="A299" s="69"/>
      <c r="B299" s="124" t="s">
        <v>720</v>
      </c>
      <c r="C299" s="78" t="s">
        <v>721</v>
      </c>
      <c r="D299" s="77" t="s">
        <v>28</v>
      </c>
      <c r="E299" s="77" t="s">
        <v>722</v>
      </c>
      <c r="F299" s="79" t="s">
        <v>30</v>
      </c>
      <c r="G299" s="80">
        <v>1</v>
      </c>
      <c r="H299" s="81">
        <v>2456.11</v>
      </c>
      <c r="I299" s="81">
        <f t="shared" si="99"/>
        <v>3127.85</v>
      </c>
      <c r="J299" s="81">
        <f t="shared" si="100"/>
        <v>3127.85</v>
      </c>
      <c r="K299" s="125">
        <f t="shared" si="101"/>
        <v>3.8418808573229755E-4</v>
      </c>
      <c r="L299" s="10"/>
      <c r="M299" s="55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</row>
    <row r="300" spans="1:32" ht="28.5">
      <c r="A300" s="69"/>
      <c r="B300" s="124" t="s">
        <v>723</v>
      </c>
      <c r="C300" s="78" t="s">
        <v>724</v>
      </c>
      <c r="D300" s="77" t="s">
        <v>16</v>
      </c>
      <c r="E300" s="77" t="s">
        <v>725</v>
      </c>
      <c r="F300" s="79" t="s">
        <v>356</v>
      </c>
      <c r="G300" s="80">
        <v>5.0999999999999996</v>
      </c>
      <c r="H300" s="81">
        <v>272.02</v>
      </c>
      <c r="I300" s="81">
        <f t="shared" si="99"/>
        <v>346.41</v>
      </c>
      <c r="J300" s="81">
        <f t="shared" si="100"/>
        <v>1766.69</v>
      </c>
      <c r="K300" s="125">
        <f t="shared" si="101"/>
        <v>2.1699929638006708E-4</v>
      </c>
      <c r="L300" s="10"/>
      <c r="M300" s="55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</row>
    <row r="301" spans="1:32" ht="28.5">
      <c r="A301" s="69"/>
      <c r="B301" s="124" t="s">
        <v>726</v>
      </c>
      <c r="C301" s="78" t="s">
        <v>619</v>
      </c>
      <c r="D301" s="77" t="s">
        <v>28</v>
      </c>
      <c r="E301" s="77" t="s">
        <v>620</v>
      </c>
      <c r="F301" s="79" t="s">
        <v>30</v>
      </c>
      <c r="G301" s="80">
        <v>139</v>
      </c>
      <c r="H301" s="81">
        <v>46.78</v>
      </c>
      <c r="I301" s="81">
        <f t="shared" si="99"/>
        <v>59.57</v>
      </c>
      <c r="J301" s="81">
        <f t="shared" si="100"/>
        <v>8280.23</v>
      </c>
      <c r="K301" s="125">
        <f t="shared" si="101"/>
        <v>1.0170454827191657E-3</v>
      </c>
      <c r="L301" s="10"/>
      <c r="M301" s="55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</row>
    <row r="302" spans="1:32" ht="28.5">
      <c r="A302" s="69"/>
      <c r="B302" s="124" t="s">
        <v>727</v>
      </c>
      <c r="C302" s="78" t="s">
        <v>664</v>
      </c>
      <c r="D302" s="77" t="s">
        <v>16</v>
      </c>
      <c r="E302" s="77" t="s">
        <v>665</v>
      </c>
      <c r="F302" s="79" t="s">
        <v>356</v>
      </c>
      <c r="G302" s="80">
        <v>14.5</v>
      </c>
      <c r="H302" s="81">
        <v>104.22</v>
      </c>
      <c r="I302" s="81">
        <f t="shared" si="99"/>
        <v>132.72</v>
      </c>
      <c r="J302" s="81">
        <f t="shared" si="100"/>
        <v>1924.44</v>
      </c>
      <c r="K302" s="125">
        <f t="shared" si="101"/>
        <v>2.3637543990493877E-4</v>
      </c>
      <c r="L302" s="10"/>
      <c r="M302" s="55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</row>
    <row r="303" spans="1:32" ht="28.5">
      <c r="A303" s="69"/>
      <c r="B303" s="124" t="s">
        <v>728</v>
      </c>
      <c r="C303" s="78" t="s">
        <v>729</v>
      </c>
      <c r="D303" s="77" t="s">
        <v>16</v>
      </c>
      <c r="E303" s="77" t="s">
        <v>730</v>
      </c>
      <c r="F303" s="79" t="s">
        <v>356</v>
      </c>
      <c r="G303" s="80">
        <v>507.3</v>
      </c>
      <c r="H303" s="81">
        <v>46.72</v>
      </c>
      <c r="I303" s="81">
        <f t="shared" si="99"/>
        <v>59.49</v>
      </c>
      <c r="J303" s="81">
        <f t="shared" si="100"/>
        <v>30179.27</v>
      </c>
      <c r="K303" s="125">
        <f t="shared" si="101"/>
        <v>3.7068644500529617E-3</v>
      </c>
      <c r="L303" s="10"/>
      <c r="M303" s="55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</row>
    <row r="304" spans="1:32" ht="28.5">
      <c r="A304" s="69"/>
      <c r="B304" s="124" t="s">
        <v>731</v>
      </c>
      <c r="C304" s="78" t="s">
        <v>732</v>
      </c>
      <c r="D304" s="77" t="s">
        <v>28</v>
      </c>
      <c r="E304" s="77" t="s">
        <v>733</v>
      </c>
      <c r="F304" s="79" t="s">
        <v>73</v>
      </c>
      <c r="G304" s="80">
        <v>59.1</v>
      </c>
      <c r="H304" s="81">
        <v>156.01</v>
      </c>
      <c r="I304" s="81">
        <f t="shared" si="99"/>
        <v>198.67</v>
      </c>
      <c r="J304" s="81">
        <f t="shared" si="100"/>
        <v>11741.39</v>
      </c>
      <c r="K304" s="125">
        <f t="shared" si="101"/>
        <v>1.4421734251758688E-3</v>
      </c>
      <c r="L304" s="10"/>
      <c r="M304" s="55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</row>
    <row r="305" spans="1:32" ht="28.5">
      <c r="A305" s="69"/>
      <c r="B305" s="124" t="s">
        <v>734</v>
      </c>
      <c r="C305" s="78" t="s">
        <v>735</v>
      </c>
      <c r="D305" s="77" t="s">
        <v>28</v>
      </c>
      <c r="E305" s="77" t="s">
        <v>736</v>
      </c>
      <c r="F305" s="79" t="s">
        <v>73</v>
      </c>
      <c r="G305" s="80">
        <v>33.200000000000003</v>
      </c>
      <c r="H305" s="81">
        <v>241.92</v>
      </c>
      <c r="I305" s="81">
        <f t="shared" si="99"/>
        <v>308.08</v>
      </c>
      <c r="J305" s="81">
        <f t="shared" si="100"/>
        <v>10228.25</v>
      </c>
      <c r="K305" s="125">
        <f t="shared" si="101"/>
        <v>1.2563172108289633E-3</v>
      </c>
      <c r="L305" s="10"/>
      <c r="M305" s="55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</row>
    <row r="306" spans="1:32" ht="28.5">
      <c r="A306" s="69"/>
      <c r="B306" s="124" t="s">
        <v>737</v>
      </c>
      <c r="C306" s="78">
        <v>89363</v>
      </c>
      <c r="D306" s="77" t="s">
        <v>28</v>
      </c>
      <c r="E306" s="77" t="s">
        <v>738</v>
      </c>
      <c r="F306" s="79" t="s">
        <v>30</v>
      </c>
      <c r="G306" s="80">
        <v>3</v>
      </c>
      <c r="H306" s="81">
        <v>12.16</v>
      </c>
      <c r="I306" s="81">
        <f t="shared" si="99"/>
        <v>15.48</v>
      </c>
      <c r="J306" s="81">
        <f t="shared" si="100"/>
        <v>46.44</v>
      </c>
      <c r="K306" s="125">
        <f t="shared" si="101"/>
        <v>5.7041401286531954E-6</v>
      </c>
      <c r="L306" s="10"/>
      <c r="M306" s="55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</row>
    <row r="307" spans="1:32" ht="28.5">
      <c r="A307" s="69"/>
      <c r="B307" s="124" t="s">
        <v>739</v>
      </c>
      <c r="C307" s="78">
        <v>89408</v>
      </c>
      <c r="D307" s="77" t="s">
        <v>28</v>
      </c>
      <c r="E307" s="77" t="s">
        <v>697</v>
      </c>
      <c r="F307" s="79" t="s">
        <v>30</v>
      </c>
      <c r="G307" s="80">
        <v>25</v>
      </c>
      <c r="H307" s="81">
        <v>10.38</v>
      </c>
      <c r="I307" s="81">
        <f t="shared" si="99"/>
        <v>13.21</v>
      </c>
      <c r="J307" s="81">
        <f t="shared" si="100"/>
        <v>330.25</v>
      </c>
      <c r="K307" s="125">
        <f t="shared" si="101"/>
        <v>4.0564002529881957E-5</v>
      </c>
      <c r="L307" s="10"/>
      <c r="M307" s="55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</row>
    <row r="308" spans="1:32" ht="28.5">
      <c r="A308" s="69"/>
      <c r="B308" s="124" t="s">
        <v>740</v>
      </c>
      <c r="C308" s="78" t="s">
        <v>699</v>
      </c>
      <c r="D308" s="77" t="s">
        <v>28</v>
      </c>
      <c r="E308" s="77" t="s">
        <v>507</v>
      </c>
      <c r="F308" s="79" t="s">
        <v>73</v>
      </c>
      <c r="G308" s="80">
        <v>261.8</v>
      </c>
      <c r="H308" s="81">
        <v>28.72</v>
      </c>
      <c r="I308" s="81">
        <f t="shared" si="99"/>
        <v>36.57</v>
      </c>
      <c r="J308" s="81">
        <f t="shared" si="100"/>
        <v>9574.02</v>
      </c>
      <c r="K308" s="125">
        <f t="shared" si="101"/>
        <v>1.1759593383834685E-3</v>
      </c>
      <c r="L308" s="10"/>
      <c r="M308" s="55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</row>
    <row r="309" spans="1:32" ht="28.5">
      <c r="A309" s="69"/>
      <c r="B309" s="124" t="s">
        <v>741</v>
      </c>
      <c r="C309" s="78">
        <v>89869</v>
      </c>
      <c r="D309" s="77" t="s">
        <v>28</v>
      </c>
      <c r="E309" s="77" t="s">
        <v>516</v>
      </c>
      <c r="F309" s="79" t="s">
        <v>30</v>
      </c>
      <c r="G309" s="80">
        <v>29</v>
      </c>
      <c r="H309" s="81">
        <v>11.99</v>
      </c>
      <c r="I309" s="81">
        <f t="shared" si="99"/>
        <v>15.26</v>
      </c>
      <c r="J309" s="81">
        <f t="shared" si="100"/>
        <v>442.54</v>
      </c>
      <c r="K309" s="125">
        <f t="shared" si="101"/>
        <v>5.4356377530882545E-5</v>
      </c>
      <c r="L309" s="10"/>
      <c r="M309" s="55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</row>
    <row r="310" spans="1:32">
      <c r="A310" s="69"/>
      <c r="B310" s="122" t="s">
        <v>742</v>
      </c>
      <c r="C310" s="52"/>
      <c r="D310" s="50"/>
      <c r="E310" s="50" t="s">
        <v>743</v>
      </c>
      <c r="F310" s="50"/>
      <c r="G310" s="51"/>
      <c r="H310" s="52"/>
      <c r="I310" s="50"/>
      <c r="J310" s="53">
        <f>SUM(J311:J347)</f>
        <v>74837.240000000005</v>
      </c>
      <c r="K310" s="123"/>
      <c r="L310" s="10"/>
      <c r="M310" s="55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</row>
    <row r="311" spans="1:32" ht="28.5">
      <c r="A311" s="69"/>
      <c r="B311" s="124" t="s">
        <v>744</v>
      </c>
      <c r="C311" s="78" t="s">
        <v>745</v>
      </c>
      <c r="D311" s="77" t="s">
        <v>16</v>
      </c>
      <c r="E311" s="77" t="s">
        <v>746</v>
      </c>
      <c r="F311" s="79" t="s">
        <v>304</v>
      </c>
      <c r="G311" s="80">
        <v>11</v>
      </c>
      <c r="H311" s="81">
        <v>15.3</v>
      </c>
      <c r="I311" s="81">
        <f t="shared" ref="I311:I347" si="102">TRUNC(H311+(H311*$I$6),2)</f>
        <v>19.48</v>
      </c>
      <c r="J311" s="81">
        <f t="shared" ref="J311:J347" si="103">TRUNC(I311*G311,2)</f>
        <v>214.28</v>
      </c>
      <c r="K311" s="125">
        <f t="shared" ref="K311:K347" si="104">J311/$J$561</f>
        <v>2.6319619870107812E-5</v>
      </c>
      <c r="L311" s="10"/>
      <c r="M311" s="55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</row>
    <row r="312" spans="1:32" ht="28.5">
      <c r="A312" s="69"/>
      <c r="B312" s="124" t="s">
        <v>747</v>
      </c>
      <c r="C312" s="78" t="s">
        <v>748</v>
      </c>
      <c r="D312" s="77" t="s">
        <v>28</v>
      </c>
      <c r="E312" s="77" t="s">
        <v>749</v>
      </c>
      <c r="F312" s="79" t="s">
        <v>30</v>
      </c>
      <c r="G312" s="80">
        <v>14</v>
      </c>
      <c r="H312" s="81">
        <v>304.89999999999998</v>
      </c>
      <c r="I312" s="81">
        <f t="shared" si="102"/>
        <v>388.29</v>
      </c>
      <c r="J312" s="81">
        <f t="shared" si="103"/>
        <v>5436.06</v>
      </c>
      <c r="K312" s="125">
        <f t="shared" si="104"/>
        <v>6.6770129172623804E-4</v>
      </c>
      <c r="L312" s="10"/>
      <c r="M312" s="55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</row>
    <row r="313" spans="1:32" ht="28.5">
      <c r="A313" s="69"/>
      <c r="B313" s="124" t="s">
        <v>750</v>
      </c>
      <c r="C313" s="78" t="s">
        <v>751</v>
      </c>
      <c r="D313" s="77" t="s">
        <v>16</v>
      </c>
      <c r="E313" s="77" t="s">
        <v>752</v>
      </c>
      <c r="F313" s="79" t="s">
        <v>304</v>
      </c>
      <c r="G313" s="80">
        <v>2</v>
      </c>
      <c r="H313" s="81">
        <v>20.32</v>
      </c>
      <c r="I313" s="81">
        <f t="shared" si="102"/>
        <v>25.87</v>
      </c>
      <c r="J313" s="81">
        <f t="shared" si="103"/>
        <v>51.74</v>
      </c>
      <c r="K313" s="125">
        <f t="shared" si="104"/>
        <v>6.3551294198216275E-6</v>
      </c>
      <c r="L313" s="10"/>
      <c r="M313" s="55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</row>
    <row r="314" spans="1:32" ht="28.5">
      <c r="A314" s="69"/>
      <c r="B314" s="124" t="s">
        <v>753</v>
      </c>
      <c r="C314" s="78" t="s">
        <v>754</v>
      </c>
      <c r="D314" s="77" t="s">
        <v>16</v>
      </c>
      <c r="E314" s="77" t="s">
        <v>752</v>
      </c>
      <c r="F314" s="79" t="s">
        <v>304</v>
      </c>
      <c r="G314" s="80">
        <v>4</v>
      </c>
      <c r="H314" s="81">
        <v>20.32</v>
      </c>
      <c r="I314" s="81">
        <f t="shared" si="102"/>
        <v>25.87</v>
      </c>
      <c r="J314" s="81">
        <f t="shared" si="103"/>
        <v>103.48</v>
      </c>
      <c r="K314" s="125">
        <f t="shared" si="104"/>
        <v>1.2710258839643255E-5</v>
      </c>
      <c r="L314" s="10"/>
      <c r="M314" s="55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</row>
    <row r="315" spans="1:32" ht="28.5">
      <c r="A315" s="69"/>
      <c r="B315" s="124" t="s">
        <v>755</v>
      </c>
      <c r="C315" s="78" t="s">
        <v>756</v>
      </c>
      <c r="D315" s="77" t="s">
        <v>16</v>
      </c>
      <c r="E315" s="77" t="s">
        <v>757</v>
      </c>
      <c r="F315" s="79" t="s">
        <v>304</v>
      </c>
      <c r="G315" s="80">
        <v>1</v>
      </c>
      <c r="H315" s="81">
        <v>23.35</v>
      </c>
      <c r="I315" s="81">
        <f t="shared" si="102"/>
        <v>29.73</v>
      </c>
      <c r="J315" s="81">
        <f t="shared" si="103"/>
        <v>29.73</v>
      </c>
      <c r="K315" s="125">
        <f t="shared" si="104"/>
        <v>3.6516814389504632E-6</v>
      </c>
      <c r="L315" s="10"/>
      <c r="M315" s="55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</row>
    <row r="316" spans="1:32" ht="28.5">
      <c r="A316" s="69"/>
      <c r="B316" s="124" t="s">
        <v>758</v>
      </c>
      <c r="C316" s="78" t="s">
        <v>759</v>
      </c>
      <c r="D316" s="77" t="s">
        <v>16</v>
      </c>
      <c r="E316" s="77" t="s">
        <v>746</v>
      </c>
      <c r="F316" s="79" t="s">
        <v>304</v>
      </c>
      <c r="G316" s="80">
        <v>14</v>
      </c>
      <c r="H316" s="81">
        <v>15.3</v>
      </c>
      <c r="I316" s="81">
        <f t="shared" si="102"/>
        <v>19.48</v>
      </c>
      <c r="J316" s="81">
        <f t="shared" si="103"/>
        <v>272.72000000000003</v>
      </c>
      <c r="K316" s="125">
        <f t="shared" si="104"/>
        <v>3.3497698016500856E-5</v>
      </c>
      <c r="L316" s="10"/>
      <c r="M316" s="55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</row>
    <row r="317" spans="1:32" ht="28.5">
      <c r="A317" s="69"/>
      <c r="B317" s="124" t="s">
        <v>760</v>
      </c>
      <c r="C317" s="78" t="s">
        <v>751</v>
      </c>
      <c r="D317" s="77" t="s">
        <v>16</v>
      </c>
      <c r="E317" s="77" t="s">
        <v>752</v>
      </c>
      <c r="F317" s="79" t="s">
        <v>304</v>
      </c>
      <c r="G317" s="80">
        <v>3</v>
      </c>
      <c r="H317" s="81">
        <v>20.32</v>
      </c>
      <c r="I317" s="81">
        <f t="shared" si="102"/>
        <v>25.87</v>
      </c>
      <c r="J317" s="81">
        <f t="shared" si="103"/>
        <v>77.61</v>
      </c>
      <c r="K317" s="125">
        <f t="shared" si="104"/>
        <v>9.53269412973244E-6</v>
      </c>
      <c r="L317" s="10"/>
      <c r="M317" s="55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</row>
    <row r="318" spans="1:32">
      <c r="A318" s="69"/>
      <c r="B318" s="124" t="s">
        <v>761</v>
      </c>
      <c r="C318" s="78" t="s">
        <v>762</v>
      </c>
      <c r="D318" s="77" t="s">
        <v>28</v>
      </c>
      <c r="E318" s="77" t="s">
        <v>763</v>
      </c>
      <c r="F318" s="79" t="s">
        <v>22</v>
      </c>
      <c r="G318" s="80">
        <v>3</v>
      </c>
      <c r="H318" s="81">
        <v>72.88</v>
      </c>
      <c r="I318" s="81">
        <f t="shared" si="102"/>
        <v>92.81</v>
      </c>
      <c r="J318" s="81">
        <f t="shared" si="103"/>
        <v>278.43</v>
      </c>
      <c r="K318" s="125">
        <f t="shared" si="104"/>
        <v>3.4199046856608731E-5</v>
      </c>
      <c r="L318" s="10"/>
      <c r="M318" s="55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</row>
    <row r="319" spans="1:32" ht="28.5">
      <c r="A319" s="69"/>
      <c r="B319" s="124" t="s">
        <v>764</v>
      </c>
      <c r="C319" s="78" t="s">
        <v>765</v>
      </c>
      <c r="D319" s="77" t="s">
        <v>16</v>
      </c>
      <c r="E319" s="77" t="s">
        <v>766</v>
      </c>
      <c r="F319" s="79" t="s">
        <v>304</v>
      </c>
      <c r="G319" s="80">
        <v>2</v>
      </c>
      <c r="H319" s="81">
        <v>213.19</v>
      </c>
      <c r="I319" s="81">
        <f t="shared" si="102"/>
        <v>271.49</v>
      </c>
      <c r="J319" s="81">
        <f t="shared" si="103"/>
        <v>542.98</v>
      </c>
      <c r="K319" s="125">
        <f t="shared" si="104"/>
        <v>6.6693238739365035E-5</v>
      </c>
      <c r="L319" s="10"/>
      <c r="M319" s="55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</row>
    <row r="320" spans="1:32" ht="28.5">
      <c r="A320" s="69"/>
      <c r="B320" s="124" t="s">
        <v>767</v>
      </c>
      <c r="C320" s="78" t="s">
        <v>756</v>
      </c>
      <c r="D320" s="77" t="s">
        <v>16</v>
      </c>
      <c r="E320" s="77" t="s">
        <v>757</v>
      </c>
      <c r="F320" s="79" t="s">
        <v>768</v>
      </c>
      <c r="G320" s="80">
        <v>7</v>
      </c>
      <c r="H320" s="81">
        <v>23.35</v>
      </c>
      <c r="I320" s="81">
        <f t="shared" si="102"/>
        <v>29.73</v>
      </c>
      <c r="J320" s="81">
        <f t="shared" si="103"/>
        <v>208.11</v>
      </c>
      <c r="K320" s="125">
        <f t="shared" si="104"/>
        <v>2.5561770072653246E-5</v>
      </c>
      <c r="L320" s="10"/>
      <c r="M320" s="55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</row>
    <row r="321" spans="1:32" ht="28.5">
      <c r="A321" s="69"/>
      <c r="B321" s="124" t="s">
        <v>769</v>
      </c>
      <c r="C321" s="78" t="s">
        <v>770</v>
      </c>
      <c r="D321" s="77" t="s">
        <v>16</v>
      </c>
      <c r="E321" s="77" t="s">
        <v>771</v>
      </c>
      <c r="F321" s="79" t="s">
        <v>304</v>
      </c>
      <c r="G321" s="80">
        <v>2</v>
      </c>
      <c r="H321" s="81">
        <v>14.5</v>
      </c>
      <c r="I321" s="81">
        <f t="shared" si="102"/>
        <v>18.46</v>
      </c>
      <c r="J321" s="81">
        <f t="shared" si="103"/>
        <v>36.92</v>
      </c>
      <c r="K321" s="125">
        <f t="shared" si="104"/>
        <v>4.5348159679129196E-6</v>
      </c>
      <c r="L321" s="10"/>
      <c r="M321" s="55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</row>
    <row r="322" spans="1:32" ht="28.5">
      <c r="A322" s="69"/>
      <c r="B322" s="124" t="s">
        <v>772</v>
      </c>
      <c r="C322" s="78" t="s">
        <v>756</v>
      </c>
      <c r="D322" s="77" t="s">
        <v>16</v>
      </c>
      <c r="E322" s="77" t="s">
        <v>757</v>
      </c>
      <c r="F322" s="79" t="s">
        <v>304</v>
      </c>
      <c r="G322" s="80">
        <v>61</v>
      </c>
      <c r="H322" s="81">
        <v>23.35</v>
      </c>
      <c r="I322" s="81">
        <f t="shared" si="102"/>
        <v>29.73</v>
      </c>
      <c r="J322" s="81">
        <f t="shared" si="103"/>
        <v>1813.53</v>
      </c>
      <c r="K322" s="125">
        <f t="shared" si="104"/>
        <v>2.2275256777597825E-4</v>
      </c>
      <c r="L322" s="10"/>
      <c r="M322" s="55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</row>
    <row r="323" spans="1:32" ht="28.5">
      <c r="A323" s="69"/>
      <c r="B323" s="124" t="s">
        <v>773</v>
      </c>
      <c r="C323" s="78" t="s">
        <v>756</v>
      </c>
      <c r="D323" s="77" t="s">
        <v>16</v>
      </c>
      <c r="E323" s="77" t="s">
        <v>757</v>
      </c>
      <c r="F323" s="79" t="s">
        <v>427</v>
      </c>
      <c r="G323" s="80">
        <v>10</v>
      </c>
      <c r="H323" s="81">
        <v>23.35</v>
      </c>
      <c r="I323" s="81">
        <f t="shared" si="102"/>
        <v>29.73</v>
      </c>
      <c r="J323" s="81">
        <f t="shared" si="103"/>
        <v>297.3</v>
      </c>
      <c r="K323" s="125">
        <f t="shared" si="104"/>
        <v>3.6516814389504632E-5</v>
      </c>
      <c r="L323" s="10"/>
      <c r="M323" s="55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</row>
    <row r="324" spans="1:32">
      <c r="A324" s="69"/>
      <c r="B324" s="124" t="s">
        <v>774</v>
      </c>
      <c r="C324" s="78">
        <v>10785</v>
      </c>
      <c r="D324" s="77" t="s">
        <v>440</v>
      </c>
      <c r="E324" s="77" t="s">
        <v>775</v>
      </c>
      <c r="F324" s="79" t="s">
        <v>304</v>
      </c>
      <c r="G324" s="80">
        <v>6</v>
      </c>
      <c r="H324" s="81">
        <v>353.44</v>
      </c>
      <c r="I324" s="81">
        <f t="shared" si="102"/>
        <v>450.1</v>
      </c>
      <c r="J324" s="81">
        <f t="shared" si="103"/>
        <v>2700.6</v>
      </c>
      <c r="K324" s="125">
        <f t="shared" si="104"/>
        <v>3.3170975089235184E-4</v>
      </c>
      <c r="L324" s="10"/>
      <c r="M324" s="55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</row>
    <row r="325" spans="1:32" ht="28.5">
      <c r="A325" s="69"/>
      <c r="B325" s="124" t="s">
        <v>776</v>
      </c>
      <c r="C325" s="78" t="s">
        <v>777</v>
      </c>
      <c r="D325" s="77" t="s">
        <v>16</v>
      </c>
      <c r="E325" s="77" t="s">
        <v>778</v>
      </c>
      <c r="F325" s="79" t="s">
        <v>304</v>
      </c>
      <c r="G325" s="80">
        <v>1</v>
      </c>
      <c r="H325" s="81">
        <v>772.15</v>
      </c>
      <c r="I325" s="81">
        <f t="shared" si="102"/>
        <v>983.33</v>
      </c>
      <c r="J325" s="81">
        <f t="shared" si="103"/>
        <v>983.33</v>
      </c>
      <c r="K325" s="125">
        <f t="shared" si="104"/>
        <v>1.2078062258201007E-4</v>
      </c>
      <c r="L325" s="10"/>
      <c r="M325" s="55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</row>
    <row r="326" spans="1:32">
      <c r="A326" s="69"/>
      <c r="B326" s="124" t="s">
        <v>779</v>
      </c>
      <c r="C326" s="78" t="s">
        <v>780</v>
      </c>
      <c r="D326" s="77" t="s">
        <v>440</v>
      </c>
      <c r="E326" s="77" t="s">
        <v>781</v>
      </c>
      <c r="F326" s="79" t="s">
        <v>304</v>
      </c>
      <c r="G326" s="80">
        <v>2</v>
      </c>
      <c r="H326" s="81">
        <v>321.87</v>
      </c>
      <c r="I326" s="81">
        <f t="shared" si="102"/>
        <v>409.9</v>
      </c>
      <c r="J326" s="81">
        <f t="shared" si="103"/>
        <v>819.8</v>
      </c>
      <c r="K326" s="125">
        <f t="shared" si="104"/>
        <v>1.0069453224526032E-4</v>
      </c>
      <c r="L326" s="10"/>
      <c r="M326" s="55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</row>
    <row r="327" spans="1:32" ht="28.5">
      <c r="A327" s="69"/>
      <c r="B327" s="124" t="s">
        <v>782</v>
      </c>
      <c r="C327" s="78" t="s">
        <v>783</v>
      </c>
      <c r="D327" s="77" t="s">
        <v>16</v>
      </c>
      <c r="E327" s="77" t="s">
        <v>784</v>
      </c>
      <c r="F327" s="79" t="s">
        <v>304</v>
      </c>
      <c r="G327" s="80">
        <v>3</v>
      </c>
      <c r="H327" s="81">
        <v>184.57</v>
      </c>
      <c r="I327" s="81">
        <f t="shared" si="102"/>
        <v>235.04</v>
      </c>
      <c r="J327" s="81">
        <f t="shared" si="103"/>
        <v>705.12</v>
      </c>
      <c r="K327" s="125">
        <f t="shared" si="104"/>
        <v>8.6608597922393233E-5</v>
      </c>
      <c r="L327" s="10"/>
      <c r="M327" s="55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</row>
    <row r="328" spans="1:32" ht="28.5">
      <c r="A328" s="69"/>
      <c r="B328" s="124" t="s">
        <v>785</v>
      </c>
      <c r="C328" s="78" t="s">
        <v>786</v>
      </c>
      <c r="D328" s="77" t="s">
        <v>28</v>
      </c>
      <c r="E328" s="77" t="s">
        <v>787</v>
      </c>
      <c r="F328" s="79" t="s">
        <v>30</v>
      </c>
      <c r="G328" s="80">
        <v>1</v>
      </c>
      <c r="H328" s="81">
        <v>297.52</v>
      </c>
      <c r="I328" s="81">
        <f t="shared" si="102"/>
        <v>378.89</v>
      </c>
      <c r="J328" s="81">
        <f t="shared" si="103"/>
        <v>378.89</v>
      </c>
      <c r="K328" s="125">
        <f t="shared" si="104"/>
        <v>4.653836462845412E-5</v>
      </c>
      <c r="L328" s="10"/>
      <c r="M328" s="55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</row>
    <row r="329" spans="1:32" ht="42.75">
      <c r="A329" s="69"/>
      <c r="B329" s="124" t="s">
        <v>788</v>
      </c>
      <c r="C329" s="78" t="s">
        <v>789</v>
      </c>
      <c r="D329" s="77" t="s">
        <v>28</v>
      </c>
      <c r="E329" s="77" t="s">
        <v>790</v>
      </c>
      <c r="F329" s="79" t="s">
        <v>30</v>
      </c>
      <c r="G329" s="80">
        <v>3</v>
      </c>
      <c r="H329" s="81">
        <v>2375.41</v>
      </c>
      <c r="I329" s="81">
        <f t="shared" si="102"/>
        <v>3025.08</v>
      </c>
      <c r="J329" s="81">
        <f t="shared" si="103"/>
        <v>9075.24</v>
      </c>
      <c r="K329" s="125">
        <f t="shared" si="104"/>
        <v>1.1146951046761117E-3</v>
      </c>
      <c r="L329" s="10"/>
      <c r="M329" s="55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</row>
    <row r="330" spans="1:32" ht="28.5">
      <c r="A330" s="69"/>
      <c r="B330" s="124" t="s">
        <v>1326</v>
      </c>
      <c r="C330" s="78" t="s">
        <v>1426</v>
      </c>
      <c r="D330" s="77" t="s">
        <v>16</v>
      </c>
      <c r="E330" s="77" t="s">
        <v>1427</v>
      </c>
      <c r="F330" s="79" t="s">
        <v>427</v>
      </c>
      <c r="G330" s="80">
        <v>1</v>
      </c>
      <c r="H330" s="81">
        <v>5666.22</v>
      </c>
      <c r="I330" s="81">
        <f t="shared" si="102"/>
        <v>7215.93</v>
      </c>
      <c r="J330" s="81">
        <f t="shared" si="103"/>
        <v>7215.93</v>
      </c>
      <c r="K330" s="125">
        <f t="shared" si="104"/>
        <v>8.8631946336245604E-4</v>
      </c>
      <c r="L330" s="10"/>
      <c r="M330" s="55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</row>
    <row r="331" spans="1:32">
      <c r="A331" s="69"/>
      <c r="B331" s="124" t="s">
        <v>791</v>
      </c>
      <c r="C331" s="78" t="s">
        <v>793</v>
      </c>
      <c r="D331" s="77" t="s">
        <v>49</v>
      </c>
      <c r="E331" s="77" t="s">
        <v>794</v>
      </c>
      <c r="F331" s="79" t="s">
        <v>30</v>
      </c>
      <c r="G331" s="80">
        <v>1</v>
      </c>
      <c r="H331" s="81">
        <v>2574.5500000000002</v>
      </c>
      <c r="I331" s="81">
        <f t="shared" si="102"/>
        <v>3278.68</v>
      </c>
      <c r="J331" s="81">
        <f t="shared" si="103"/>
        <v>3278.68</v>
      </c>
      <c r="K331" s="125">
        <f t="shared" si="104"/>
        <v>4.0271425833360595E-4</v>
      </c>
      <c r="L331" s="10"/>
      <c r="M331" s="55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</row>
    <row r="332" spans="1:32">
      <c r="A332" s="69"/>
      <c r="B332" s="124" t="s">
        <v>792</v>
      </c>
      <c r="C332" s="78" t="s">
        <v>796</v>
      </c>
      <c r="D332" s="77" t="s">
        <v>28</v>
      </c>
      <c r="E332" s="77" t="s">
        <v>797</v>
      </c>
      <c r="F332" s="79" t="s">
        <v>30</v>
      </c>
      <c r="G332" s="80">
        <v>2</v>
      </c>
      <c r="H332" s="81">
        <v>210.69</v>
      </c>
      <c r="I332" s="81">
        <f t="shared" si="102"/>
        <v>268.31</v>
      </c>
      <c r="J332" s="81">
        <f t="shared" si="103"/>
        <v>536.62</v>
      </c>
      <c r="K332" s="125">
        <f t="shared" si="104"/>
        <v>6.5912051589962921E-5</v>
      </c>
      <c r="L332" s="10"/>
      <c r="M332" s="55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</row>
    <row r="333" spans="1:32" ht="28.5">
      <c r="A333" s="69"/>
      <c r="B333" s="124" t="s">
        <v>795</v>
      </c>
      <c r="C333" s="78" t="s">
        <v>799</v>
      </c>
      <c r="D333" s="77" t="s">
        <v>28</v>
      </c>
      <c r="E333" s="77" t="s">
        <v>800</v>
      </c>
      <c r="F333" s="79" t="s">
        <v>30</v>
      </c>
      <c r="G333" s="80">
        <v>1</v>
      </c>
      <c r="H333" s="81">
        <v>622.72</v>
      </c>
      <c r="I333" s="81">
        <f t="shared" si="102"/>
        <v>793.03</v>
      </c>
      <c r="J333" s="81">
        <f t="shared" si="103"/>
        <v>793.03</v>
      </c>
      <c r="K333" s="125">
        <f t="shared" si="104"/>
        <v>9.7406422184019036E-5</v>
      </c>
      <c r="L333" s="10"/>
      <c r="M333" s="55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</row>
    <row r="334" spans="1:32" ht="28.5">
      <c r="A334" s="69"/>
      <c r="B334" s="124" t="s">
        <v>798</v>
      </c>
      <c r="C334" s="78" t="s">
        <v>802</v>
      </c>
      <c r="D334" s="77" t="s">
        <v>28</v>
      </c>
      <c r="E334" s="77" t="s">
        <v>803</v>
      </c>
      <c r="F334" s="79" t="s">
        <v>30</v>
      </c>
      <c r="G334" s="80">
        <v>1</v>
      </c>
      <c r="H334" s="81">
        <v>483.35</v>
      </c>
      <c r="I334" s="81">
        <f t="shared" si="102"/>
        <v>615.54</v>
      </c>
      <c r="J334" s="81">
        <f t="shared" si="103"/>
        <v>615.54</v>
      </c>
      <c r="K334" s="125">
        <f t="shared" si="104"/>
        <v>7.5605650619965285E-5</v>
      </c>
      <c r="L334" s="10"/>
      <c r="M334" s="55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</row>
    <row r="335" spans="1:32">
      <c r="A335" s="69"/>
      <c r="B335" s="124" t="s">
        <v>801</v>
      </c>
      <c r="C335" s="78" t="s">
        <v>805</v>
      </c>
      <c r="D335" s="77" t="s">
        <v>28</v>
      </c>
      <c r="E335" s="77" t="s">
        <v>806</v>
      </c>
      <c r="F335" s="79" t="s">
        <v>30</v>
      </c>
      <c r="G335" s="80">
        <v>1</v>
      </c>
      <c r="H335" s="81">
        <v>187.62</v>
      </c>
      <c r="I335" s="81">
        <f t="shared" si="102"/>
        <v>238.93</v>
      </c>
      <c r="J335" s="81">
        <f t="shared" si="103"/>
        <v>238.93</v>
      </c>
      <c r="K335" s="125">
        <f t="shared" si="104"/>
        <v>2.9347334214881744E-5</v>
      </c>
      <c r="L335" s="10"/>
      <c r="M335" s="55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</row>
    <row r="336" spans="1:32" ht="28.5">
      <c r="A336" s="69"/>
      <c r="B336" s="124" t="s">
        <v>804</v>
      </c>
      <c r="C336" s="78" t="s">
        <v>808</v>
      </c>
      <c r="D336" s="77" t="s">
        <v>16</v>
      </c>
      <c r="E336" s="77" t="s">
        <v>809</v>
      </c>
      <c r="F336" s="79" t="s">
        <v>30</v>
      </c>
      <c r="G336" s="80">
        <v>2</v>
      </c>
      <c r="H336" s="81">
        <v>117.3</v>
      </c>
      <c r="I336" s="81">
        <f t="shared" si="102"/>
        <v>149.38</v>
      </c>
      <c r="J336" s="81">
        <f t="shared" si="103"/>
        <v>298.76</v>
      </c>
      <c r="K336" s="125">
        <f t="shared" si="104"/>
        <v>3.669614351499631E-5</v>
      </c>
      <c r="L336" s="10"/>
      <c r="M336" s="55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</row>
    <row r="337" spans="1:32" ht="28.5">
      <c r="A337" s="69"/>
      <c r="B337" s="124" t="s">
        <v>807</v>
      </c>
      <c r="C337" s="78" t="s">
        <v>811</v>
      </c>
      <c r="D337" s="77" t="s">
        <v>28</v>
      </c>
      <c r="E337" s="77" t="s">
        <v>812</v>
      </c>
      <c r="F337" s="79" t="s">
        <v>30</v>
      </c>
      <c r="G337" s="80">
        <v>2</v>
      </c>
      <c r="H337" s="81">
        <v>136.12</v>
      </c>
      <c r="I337" s="81">
        <f t="shared" si="102"/>
        <v>173.34</v>
      </c>
      <c r="J337" s="81">
        <f t="shared" si="103"/>
        <v>346.68</v>
      </c>
      <c r="K337" s="125">
        <f t="shared" si="104"/>
        <v>4.2582069332504093E-5</v>
      </c>
      <c r="L337" s="10"/>
      <c r="M337" s="55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</row>
    <row r="338" spans="1:32" ht="28.5">
      <c r="A338" s="69"/>
      <c r="B338" s="124" t="s">
        <v>810</v>
      </c>
      <c r="C338" s="78" t="s">
        <v>814</v>
      </c>
      <c r="D338" s="77" t="s">
        <v>28</v>
      </c>
      <c r="E338" s="77" t="s">
        <v>815</v>
      </c>
      <c r="F338" s="79" t="s">
        <v>30</v>
      </c>
      <c r="G338" s="80">
        <v>2</v>
      </c>
      <c r="H338" s="81">
        <v>96.58</v>
      </c>
      <c r="I338" s="81">
        <f t="shared" si="102"/>
        <v>122.99</v>
      </c>
      <c r="J338" s="81">
        <f t="shared" si="103"/>
        <v>245.98</v>
      </c>
      <c r="K338" s="125">
        <f t="shared" si="104"/>
        <v>3.0213272800303899E-5</v>
      </c>
      <c r="L338" s="10"/>
      <c r="M338" s="55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</row>
    <row r="339" spans="1:32" ht="28.5">
      <c r="A339" s="69"/>
      <c r="B339" s="124" t="s">
        <v>813</v>
      </c>
      <c r="C339" s="78" t="s">
        <v>817</v>
      </c>
      <c r="D339" s="77" t="s">
        <v>16</v>
      </c>
      <c r="E339" s="77" t="s">
        <v>818</v>
      </c>
      <c r="F339" s="79" t="s">
        <v>30</v>
      </c>
      <c r="G339" s="80">
        <v>1</v>
      </c>
      <c r="H339" s="81">
        <v>575.91999999999996</v>
      </c>
      <c r="I339" s="81">
        <f t="shared" si="102"/>
        <v>733.43</v>
      </c>
      <c r="J339" s="81">
        <f t="shared" si="103"/>
        <v>733.43</v>
      </c>
      <c r="K339" s="125">
        <f t="shared" si="104"/>
        <v>9.0085863362577803E-5</v>
      </c>
      <c r="L339" s="10"/>
      <c r="M339" s="55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</row>
    <row r="340" spans="1:32" ht="28.5">
      <c r="A340" s="69"/>
      <c r="B340" s="124" t="s">
        <v>816</v>
      </c>
      <c r="C340" s="78" t="s">
        <v>820</v>
      </c>
      <c r="D340" s="77" t="s">
        <v>28</v>
      </c>
      <c r="E340" s="77" t="s">
        <v>821</v>
      </c>
      <c r="F340" s="79" t="s">
        <v>73</v>
      </c>
      <c r="G340" s="80">
        <v>138</v>
      </c>
      <c r="H340" s="81">
        <v>118.19</v>
      </c>
      <c r="I340" s="81">
        <f t="shared" si="102"/>
        <v>150.51</v>
      </c>
      <c r="J340" s="81">
        <f t="shared" si="103"/>
        <v>20770.38</v>
      </c>
      <c r="K340" s="125">
        <f t="shared" si="104"/>
        <v>2.5511877270752749E-3</v>
      </c>
      <c r="L340" s="10"/>
      <c r="M340" s="55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</row>
    <row r="341" spans="1:32" ht="28.5">
      <c r="A341" s="69"/>
      <c r="B341" s="124" t="s">
        <v>819</v>
      </c>
      <c r="C341" s="78" t="s">
        <v>823</v>
      </c>
      <c r="D341" s="77" t="s">
        <v>28</v>
      </c>
      <c r="E341" s="77" t="s">
        <v>824</v>
      </c>
      <c r="F341" s="79" t="s">
        <v>73</v>
      </c>
      <c r="G341" s="80">
        <v>6</v>
      </c>
      <c r="H341" s="81">
        <v>58.83</v>
      </c>
      <c r="I341" s="81">
        <f t="shared" si="102"/>
        <v>74.92</v>
      </c>
      <c r="J341" s="81">
        <f t="shared" si="103"/>
        <v>449.52</v>
      </c>
      <c r="K341" s="125">
        <f t="shared" si="104"/>
        <v>5.521371814453455E-5</v>
      </c>
      <c r="L341" s="10"/>
      <c r="M341" s="55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</row>
    <row r="342" spans="1:32" ht="42.75">
      <c r="A342" s="69"/>
      <c r="B342" s="124" t="s">
        <v>822</v>
      </c>
      <c r="C342" s="78" t="s">
        <v>826</v>
      </c>
      <c r="D342" s="77" t="s">
        <v>28</v>
      </c>
      <c r="E342" s="77" t="s">
        <v>827</v>
      </c>
      <c r="F342" s="79" t="s">
        <v>30</v>
      </c>
      <c r="G342" s="80">
        <v>3</v>
      </c>
      <c r="H342" s="81">
        <v>1971.89</v>
      </c>
      <c r="I342" s="81">
        <f t="shared" si="102"/>
        <v>2511.1999999999998</v>
      </c>
      <c r="J342" s="81">
        <f t="shared" si="103"/>
        <v>7533.6</v>
      </c>
      <c r="K342" s="125">
        <f t="shared" si="104"/>
        <v>9.2533828753707406E-4</v>
      </c>
      <c r="L342" s="10"/>
      <c r="M342" s="55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</row>
    <row r="343" spans="1:32" ht="28.5">
      <c r="A343" s="69"/>
      <c r="B343" s="124" t="s">
        <v>825</v>
      </c>
      <c r="C343" s="78" t="s">
        <v>829</v>
      </c>
      <c r="D343" s="77" t="s">
        <v>28</v>
      </c>
      <c r="E343" s="77" t="s">
        <v>830</v>
      </c>
      <c r="F343" s="79" t="s">
        <v>30</v>
      </c>
      <c r="G343" s="80">
        <v>3</v>
      </c>
      <c r="H343" s="81">
        <v>166.69</v>
      </c>
      <c r="I343" s="81">
        <f t="shared" si="102"/>
        <v>212.27</v>
      </c>
      <c r="J343" s="81">
        <f t="shared" si="103"/>
        <v>636.80999999999995</v>
      </c>
      <c r="K343" s="125">
        <f t="shared" si="104"/>
        <v>7.821820575640916E-5</v>
      </c>
      <c r="L343" s="10"/>
      <c r="M343" s="55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</row>
    <row r="344" spans="1:32" ht="28.5">
      <c r="A344" s="69"/>
      <c r="B344" s="124" t="s">
        <v>828</v>
      </c>
      <c r="C344" s="78" t="s">
        <v>832</v>
      </c>
      <c r="D344" s="77" t="s">
        <v>28</v>
      </c>
      <c r="E344" s="77" t="s">
        <v>833</v>
      </c>
      <c r="F344" s="79" t="s">
        <v>30</v>
      </c>
      <c r="G344" s="80">
        <v>17</v>
      </c>
      <c r="H344" s="81">
        <v>112.27</v>
      </c>
      <c r="I344" s="81">
        <f t="shared" si="102"/>
        <v>142.97</v>
      </c>
      <c r="J344" s="81">
        <f t="shared" si="103"/>
        <v>2430.4899999999998</v>
      </c>
      <c r="K344" s="125">
        <f t="shared" si="104"/>
        <v>2.9853263439470941E-4</v>
      </c>
      <c r="L344" s="10"/>
      <c r="M344" s="55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</row>
    <row r="345" spans="1:32" ht="28.5">
      <c r="A345" s="69"/>
      <c r="B345" s="124" t="s">
        <v>831</v>
      </c>
      <c r="C345" s="78" t="s">
        <v>835</v>
      </c>
      <c r="D345" s="77" t="s">
        <v>28</v>
      </c>
      <c r="E345" s="77" t="s">
        <v>836</v>
      </c>
      <c r="F345" s="79" t="s">
        <v>30</v>
      </c>
      <c r="G345" s="80">
        <v>66</v>
      </c>
      <c r="H345" s="81">
        <v>48.86</v>
      </c>
      <c r="I345" s="81">
        <f t="shared" si="102"/>
        <v>62.22</v>
      </c>
      <c r="J345" s="81">
        <f t="shared" si="103"/>
        <v>4106.5200000000004</v>
      </c>
      <c r="K345" s="125">
        <f t="shared" si="104"/>
        <v>5.0439632905075209E-4</v>
      </c>
      <c r="L345" s="10"/>
      <c r="M345" s="55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</row>
    <row r="346" spans="1:32" ht="28.5">
      <c r="A346" s="69"/>
      <c r="B346" s="124" t="s">
        <v>834</v>
      </c>
      <c r="C346" s="78" t="s">
        <v>838</v>
      </c>
      <c r="D346" s="77" t="s">
        <v>28</v>
      </c>
      <c r="E346" s="77" t="s">
        <v>839</v>
      </c>
      <c r="F346" s="79" t="s">
        <v>30</v>
      </c>
      <c r="G346" s="80">
        <v>10</v>
      </c>
      <c r="H346" s="81">
        <v>43.55</v>
      </c>
      <c r="I346" s="81">
        <f t="shared" si="102"/>
        <v>55.46</v>
      </c>
      <c r="J346" s="81">
        <f t="shared" si="103"/>
        <v>554.6</v>
      </c>
      <c r="K346" s="125">
        <f t="shared" si="104"/>
        <v>6.8120502053209788E-5</v>
      </c>
      <c r="L346" s="10"/>
      <c r="M346" s="55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</row>
    <row r="347" spans="1:32" ht="28.5">
      <c r="A347" s="69"/>
      <c r="B347" s="124" t="s">
        <v>837</v>
      </c>
      <c r="C347" s="78" t="s">
        <v>754</v>
      </c>
      <c r="D347" s="77" t="s">
        <v>16</v>
      </c>
      <c r="E347" s="77" t="s">
        <v>752</v>
      </c>
      <c r="F347" s="79" t="s">
        <v>30</v>
      </c>
      <c r="G347" s="80">
        <v>1</v>
      </c>
      <c r="H347" s="81">
        <v>20.32</v>
      </c>
      <c r="I347" s="81">
        <f t="shared" si="102"/>
        <v>25.87</v>
      </c>
      <c r="J347" s="81">
        <f t="shared" si="103"/>
        <v>25.87</v>
      </c>
      <c r="K347" s="125">
        <f t="shared" si="104"/>
        <v>3.1775647099108137E-6</v>
      </c>
      <c r="L347" s="10"/>
      <c r="M347" s="55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</row>
    <row r="348" spans="1:32">
      <c r="A348" s="69"/>
      <c r="B348" s="126">
        <v>16</v>
      </c>
      <c r="C348" s="47"/>
      <c r="D348" s="45"/>
      <c r="E348" s="45" t="s">
        <v>840</v>
      </c>
      <c r="F348" s="45"/>
      <c r="G348" s="46"/>
      <c r="H348" s="47"/>
      <c r="I348" s="45"/>
      <c r="J348" s="48">
        <f>SUM(J349+J443+J452)</f>
        <v>818628.94</v>
      </c>
      <c r="K348" s="127"/>
      <c r="L348" s="10"/>
      <c r="M348" s="55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</row>
    <row r="349" spans="1:32">
      <c r="A349" s="69"/>
      <c r="B349" s="122" t="s">
        <v>841</v>
      </c>
      <c r="C349" s="52"/>
      <c r="D349" s="50"/>
      <c r="E349" s="50" t="s">
        <v>842</v>
      </c>
      <c r="F349" s="50"/>
      <c r="G349" s="51"/>
      <c r="H349" s="52"/>
      <c r="I349" s="50"/>
      <c r="J349" s="53">
        <f>SUM(J350:J442)</f>
        <v>604711.63</v>
      </c>
      <c r="K349" s="123"/>
      <c r="L349" s="10"/>
      <c r="M349" s="55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</row>
    <row r="350" spans="1:32">
      <c r="A350" s="69"/>
      <c r="B350" s="124" t="s">
        <v>843</v>
      </c>
      <c r="C350" s="78" t="s">
        <v>844</v>
      </c>
      <c r="D350" s="83" t="s">
        <v>440</v>
      </c>
      <c r="E350" s="77" t="s">
        <v>845</v>
      </c>
      <c r="F350" s="79" t="s">
        <v>304</v>
      </c>
      <c r="G350" s="80">
        <v>1</v>
      </c>
      <c r="H350" s="81">
        <v>1.99</v>
      </c>
      <c r="I350" s="81">
        <f t="shared" ref="I350:I413" si="105">TRUNC(H350+(H350*$I$6),2)</f>
        <v>2.5299999999999998</v>
      </c>
      <c r="J350" s="81">
        <f t="shared" ref="J350:J413" si="106">TRUNC(I350*G350,2)</f>
        <v>2.5299999999999998</v>
      </c>
      <c r="K350" s="125">
        <f t="shared" ref="K350:K413" si="107">J350/$J$561</f>
        <v>3.1075526540681705E-7</v>
      </c>
      <c r="L350" s="10"/>
      <c r="M350" s="55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</row>
    <row r="351" spans="1:32" ht="28.5">
      <c r="A351" s="69"/>
      <c r="B351" s="124" t="s">
        <v>846</v>
      </c>
      <c r="C351" s="78" t="s">
        <v>847</v>
      </c>
      <c r="D351" s="77" t="s">
        <v>28</v>
      </c>
      <c r="E351" s="77" t="s">
        <v>848</v>
      </c>
      <c r="F351" s="79" t="s">
        <v>30</v>
      </c>
      <c r="G351" s="80">
        <v>460</v>
      </c>
      <c r="H351" s="81">
        <v>22.83</v>
      </c>
      <c r="I351" s="81">
        <f t="shared" si="105"/>
        <v>29.07</v>
      </c>
      <c r="J351" s="81">
        <f t="shared" si="106"/>
        <v>13372.2</v>
      </c>
      <c r="K351" s="125">
        <f>J351/$J$561</f>
        <v>1.6424828300683951E-3</v>
      </c>
      <c r="L351" s="10"/>
      <c r="M351" s="55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</row>
    <row r="352" spans="1:32" ht="28.5">
      <c r="A352" s="69"/>
      <c r="B352" s="124" t="s">
        <v>1327</v>
      </c>
      <c r="C352" s="78" t="s">
        <v>849</v>
      </c>
      <c r="D352" s="77" t="s">
        <v>28</v>
      </c>
      <c r="E352" s="77" t="s">
        <v>850</v>
      </c>
      <c r="F352" s="79" t="s">
        <v>30</v>
      </c>
      <c r="G352" s="80">
        <v>49</v>
      </c>
      <c r="H352" s="81">
        <v>25.62</v>
      </c>
      <c r="I352" s="81">
        <f t="shared" si="105"/>
        <v>32.619999999999997</v>
      </c>
      <c r="J352" s="81">
        <f t="shared" si="106"/>
        <v>1598.38</v>
      </c>
      <c r="K352" s="125">
        <f t="shared" si="107"/>
        <v>1.9632608739958432E-4</v>
      </c>
      <c r="L352" s="10"/>
      <c r="M352" s="55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</row>
    <row r="353" spans="1:32">
      <c r="A353" s="69"/>
      <c r="B353" s="124" t="s">
        <v>851</v>
      </c>
      <c r="C353" s="78" t="s">
        <v>852</v>
      </c>
      <c r="D353" s="77" t="s">
        <v>28</v>
      </c>
      <c r="E353" s="77" t="s">
        <v>853</v>
      </c>
      <c r="F353" s="79" t="s">
        <v>30</v>
      </c>
      <c r="G353" s="80">
        <v>218</v>
      </c>
      <c r="H353" s="81">
        <v>18.989999999999998</v>
      </c>
      <c r="I353" s="81">
        <f t="shared" si="105"/>
        <v>24.18</v>
      </c>
      <c r="J353" s="81">
        <f t="shared" si="106"/>
        <v>5271.24</v>
      </c>
      <c r="K353" s="125">
        <f t="shared" si="107"/>
        <v>6.4745675305258126E-4</v>
      </c>
      <c r="L353" s="10"/>
      <c r="M353" s="55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</row>
    <row r="354" spans="1:32" ht="27.6" customHeight="1">
      <c r="A354" s="69"/>
      <c r="B354" s="124" t="s">
        <v>854</v>
      </c>
      <c r="C354" s="78" t="s">
        <v>855</v>
      </c>
      <c r="D354" s="77" t="s">
        <v>28</v>
      </c>
      <c r="E354" s="77" t="s">
        <v>856</v>
      </c>
      <c r="F354" s="79" t="s">
        <v>30</v>
      </c>
      <c r="G354" s="80">
        <v>14</v>
      </c>
      <c r="H354" s="81">
        <v>22.28</v>
      </c>
      <c r="I354" s="81">
        <f t="shared" si="105"/>
        <v>28.37</v>
      </c>
      <c r="J354" s="81">
        <f t="shared" si="106"/>
        <v>397.18</v>
      </c>
      <c r="K354" s="125">
        <f t="shared" si="107"/>
        <v>4.8784891823825935E-5</v>
      </c>
      <c r="L354" s="10"/>
      <c r="M354" s="55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</row>
    <row r="355" spans="1:32" ht="28.5">
      <c r="A355" s="69"/>
      <c r="B355" s="124" t="s">
        <v>857</v>
      </c>
      <c r="C355" s="78" t="s">
        <v>858</v>
      </c>
      <c r="D355" s="77" t="s">
        <v>28</v>
      </c>
      <c r="E355" s="77" t="s">
        <v>859</v>
      </c>
      <c r="F355" s="79" t="s">
        <v>30</v>
      </c>
      <c r="G355" s="80">
        <v>1</v>
      </c>
      <c r="H355" s="81">
        <v>29.39</v>
      </c>
      <c r="I355" s="81">
        <f t="shared" si="105"/>
        <v>37.42</v>
      </c>
      <c r="J355" s="81">
        <f t="shared" si="106"/>
        <v>37.42</v>
      </c>
      <c r="K355" s="125">
        <f t="shared" si="107"/>
        <v>4.5962300519854136E-6</v>
      </c>
      <c r="L355" s="10"/>
      <c r="M355" s="55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</row>
    <row r="356" spans="1:32" ht="28.5">
      <c r="A356" s="69"/>
      <c r="B356" s="124" t="s">
        <v>860</v>
      </c>
      <c r="C356" s="78" t="s">
        <v>861</v>
      </c>
      <c r="D356" s="77" t="s">
        <v>16</v>
      </c>
      <c r="E356" s="77" t="s">
        <v>862</v>
      </c>
      <c r="F356" s="79" t="s">
        <v>73</v>
      </c>
      <c r="G356" s="80">
        <v>1163</v>
      </c>
      <c r="H356" s="81">
        <v>10.82</v>
      </c>
      <c r="I356" s="81">
        <f t="shared" si="105"/>
        <v>13.77</v>
      </c>
      <c r="J356" s="81">
        <f t="shared" si="106"/>
        <v>16014.51</v>
      </c>
      <c r="K356" s="125">
        <f t="shared" si="107"/>
        <v>1.9670329270395758E-3</v>
      </c>
      <c r="L356" s="10"/>
      <c r="M356" s="55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</row>
    <row r="357" spans="1:32" ht="28.5">
      <c r="A357" s="69"/>
      <c r="B357" s="124" t="s">
        <v>864</v>
      </c>
      <c r="C357" s="78" t="s">
        <v>865</v>
      </c>
      <c r="D357" s="77" t="s">
        <v>16</v>
      </c>
      <c r="E357" s="77" t="s">
        <v>866</v>
      </c>
      <c r="F357" s="79" t="s">
        <v>73</v>
      </c>
      <c r="G357" s="80">
        <v>162</v>
      </c>
      <c r="H357" s="81">
        <v>15.96</v>
      </c>
      <c r="I357" s="81">
        <f t="shared" si="105"/>
        <v>20.32</v>
      </c>
      <c r="J357" s="81">
        <f t="shared" si="106"/>
        <v>3291.84</v>
      </c>
      <c r="K357" s="125">
        <f t="shared" si="107"/>
        <v>4.0433067702639399E-4</v>
      </c>
      <c r="L357" s="10"/>
      <c r="M357" s="55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</row>
    <row r="358" spans="1:32">
      <c r="A358" s="69"/>
      <c r="B358" s="124" t="s">
        <v>867</v>
      </c>
      <c r="C358" s="78">
        <v>11964</v>
      </c>
      <c r="D358" s="77" t="s">
        <v>28</v>
      </c>
      <c r="E358" s="77" t="s">
        <v>868</v>
      </c>
      <c r="F358" s="79" t="s">
        <v>30</v>
      </c>
      <c r="G358" s="80">
        <v>162</v>
      </c>
      <c r="H358" s="81">
        <v>2.65</v>
      </c>
      <c r="I358" s="81">
        <f t="shared" si="105"/>
        <v>3.37</v>
      </c>
      <c r="J358" s="81">
        <f t="shared" si="106"/>
        <v>545.94000000000005</v>
      </c>
      <c r="K358" s="125">
        <f t="shared" si="107"/>
        <v>6.7056810117074203E-5</v>
      </c>
      <c r="L358" s="10"/>
      <c r="M358" s="55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</row>
    <row r="359" spans="1:32" ht="28.5">
      <c r="A359" s="69"/>
      <c r="B359" s="124" t="s">
        <v>869</v>
      </c>
      <c r="C359" s="78">
        <v>39443</v>
      </c>
      <c r="D359" s="77" t="s">
        <v>28</v>
      </c>
      <c r="E359" s="77" t="s">
        <v>870</v>
      </c>
      <c r="F359" s="79" t="s">
        <v>30</v>
      </c>
      <c r="G359" s="80">
        <v>680</v>
      </c>
      <c r="H359" s="81">
        <v>0.27</v>
      </c>
      <c r="I359" s="81">
        <f t="shared" si="105"/>
        <v>0.34</v>
      </c>
      <c r="J359" s="81">
        <f t="shared" si="106"/>
        <v>231.2</v>
      </c>
      <c r="K359" s="125">
        <f t="shared" si="107"/>
        <v>2.8397872475120992E-5</v>
      </c>
      <c r="L359" s="10"/>
      <c r="M359" s="55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</row>
    <row r="360" spans="1:32" ht="28.5">
      <c r="A360" s="69"/>
      <c r="B360" s="124" t="s">
        <v>871</v>
      </c>
      <c r="C360" s="78" t="s">
        <v>872</v>
      </c>
      <c r="D360" s="77" t="s">
        <v>16</v>
      </c>
      <c r="E360" s="77" t="s">
        <v>873</v>
      </c>
      <c r="F360" s="79" t="s">
        <v>30</v>
      </c>
      <c r="G360" s="80">
        <v>162</v>
      </c>
      <c r="H360" s="81">
        <v>18.88</v>
      </c>
      <c r="I360" s="81">
        <f t="shared" si="105"/>
        <v>24.04</v>
      </c>
      <c r="J360" s="81">
        <f t="shared" si="106"/>
        <v>3894.48</v>
      </c>
      <c r="K360" s="125">
        <f t="shared" si="107"/>
        <v>4.7835184427728894E-4</v>
      </c>
      <c r="L360" s="10"/>
      <c r="M360" s="55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</row>
    <row r="361" spans="1:32">
      <c r="A361" s="69"/>
      <c r="B361" s="124" t="s">
        <v>874</v>
      </c>
      <c r="C361" s="78">
        <v>39996</v>
      </c>
      <c r="D361" s="77" t="s">
        <v>28</v>
      </c>
      <c r="E361" s="77" t="s">
        <v>875</v>
      </c>
      <c r="F361" s="79" t="s">
        <v>73</v>
      </c>
      <c r="G361" s="80">
        <v>162</v>
      </c>
      <c r="H361" s="81">
        <v>2.82</v>
      </c>
      <c r="I361" s="81">
        <f t="shared" si="105"/>
        <v>3.59</v>
      </c>
      <c r="J361" s="81">
        <f t="shared" si="106"/>
        <v>581.58000000000004</v>
      </c>
      <c r="K361" s="125">
        <f t="shared" si="107"/>
        <v>7.1434406029761537E-5</v>
      </c>
      <c r="L361" s="10"/>
      <c r="M361" s="55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</row>
    <row r="362" spans="1:32" ht="28.5">
      <c r="A362" s="69"/>
      <c r="B362" s="124" t="s">
        <v>876</v>
      </c>
      <c r="C362" s="78" t="s">
        <v>877</v>
      </c>
      <c r="D362" s="77" t="s">
        <v>16</v>
      </c>
      <c r="E362" s="77" t="s">
        <v>878</v>
      </c>
      <c r="F362" s="79" t="s">
        <v>356</v>
      </c>
      <c r="G362" s="80">
        <v>411</v>
      </c>
      <c r="H362" s="81">
        <v>2.5299999999999998</v>
      </c>
      <c r="I362" s="81">
        <f t="shared" si="105"/>
        <v>3.22</v>
      </c>
      <c r="J362" s="81">
        <f t="shared" si="106"/>
        <v>1323.42</v>
      </c>
      <c r="K362" s="125">
        <f t="shared" si="107"/>
        <v>1.6255325428643871E-4</v>
      </c>
      <c r="L362" s="10"/>
      <c r="M362" s="55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</row>
    <row r="363" spans="1:32" ht="28.5">
      <c r="A363" s="69"/>
      <c r="B363" s="124" t="s">
        <v>879</v>
      </c>
      <c r="C363" s="78" t="s">
        <v>880</v>
      </c>
      <c r="D363" s="77" t="s">
        <v>16</v>
      </c>
      <c r="E363" s="77" t="s">
        <v>881</v>
      </c>
      <c r="F363" s="79" t="s">
        <v>356</v>
      </c>
      <c r="G363" s="80">
        <v>287.60000000000002</v>
      </c>
      <c r="H363" s="81">
        <v>107.4</v>
      </c>
      <c r="I363" s="81">
        <f t="shared" si="105"/>
        <v>136.77000000000001</v>
      </c>
      <c r="J363" s="81">
        <f t="shared" si="106"/>
        <v>39335.050000000003</v>
      </c>
      <c r="K363" s="125">
        <f t="shared" si="107"/>
        <v>4.8314521353914706E-3</v>
      </c>
      <c r="L363" s="10"/>
      <c r="M363" s="55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</row>
    <row r="364" spans="1:32" ht="28.5">
      <c r="A364" s="69"/>
      <c r="B364" s="124" t="s">
        <v>882</v>
      </c>
      <c r="C364" s="78">
        <v>988</v>
      </c>
      <c r="D364" s="77" t="s">
        <v>28</v>
      </c>
      <c r="E364" s="77" t="s">
        <v>1370</v>
      </c>
      <c r="F364" s="79" t="s">
        <v>356</v>
      </c>
      <c r="G364" s="80">
        <v>68.900000000000006</v>
      </c>
      <c r="H364" s="81">
        <v>94.87</v>
      </c>
      <c r="I364" s="81">
        <f t="shared" si="105"/>
        <v>120.81</v>
      </c>
      <c r="J364" s="81">
        <f t="shared" si="106"/>
        <v>8323.7999999999993</v>
      </c>
      <c r="K364" s="125">
        <f t="shared" si="107"/>
        <v>1.0223971060052425E-3</v>
      </c>
      <c r="L364" s="10"/>
      <c r="M364" s="55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</row>
    <row r="365" spans="1:32" ht="28.5">
      <c r="A365" s="69"/>
      <c r="B365" s="124" t="s">
        <v>883</v>
      </c>
      <c r="C365" s="78" t="s">
        <v>884</v>
      </c>
      <c r="D365" s="77" t="s">
        <v>28</v>
      </c>
      <c r="E365" s="77" t="s">
        <v>885</v>
      </c>
      <c r="F365" s="79" t="s">
        <v>73</v>
      </c>
      <c r="G365" s="80">
        <v>429.8</v>
      </c>
      <c r="H365" s="81">
        <v>28.32</v>
      </c>
      <c r="I365" s="81">
        <f t="shared" si="105"/>
        <v>36.06</v>
      </c>
      <c r="J365" s="81">
        <f t="shared" si="106"/>
        <v>15498.58</v>
      </c>
      <c r="K365" s="125">
        <f t="shared" si="107"/>
        <v>1.9036621902485324E-3</v>
      </c>
      <c r="L365" s="10"/>
      <c r="M365" s="55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</row>
    <row r="366" spans="1:32" ht="28.5">
      <c r="A366" s="69"/>
      <c r="B366" s="124" t="s">
        <v>886</v>
      </c>
      <c r="C366" s="78" t="s">
        <v>887</v>
      </c>
      <c r="D366" s="77" t="s">
        <v>28</v>
      </c>
      <c r="E366" s="77" t="s">
        <v>888</v>
      </c>
      <c r="F366" s="79" t="s">
        <v>73</v>
      </c>
      <c r="G366" s="80">
        <v>539.29999999999995</v>
      </c>
      <c r="H366" s="81">
        <v>29.98</v>
      </c>
      <c r="I366" s="81">
        <f t="shared" si="105"/>
        <v>38.17</v>
      </c>
      <c r="J366" s="81">
        <f t="shared" si="106"/>
        <v>20585.080000000002</v>
      </c>
      <c r="K366" s="125">
        <f t="shared" si="107"/>
        <v>2.5284276675180089E-3</v>
      </c>
      <c r="L366" s="10"/>
      <c r="M366" s="55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</row>
    <row r="367" spans="1:32" ht="28.5">
      <c r="A367" s="69"/>
      <c r="B367" s="124" t="s">
        <v>889</v>
      </c>
      <c r="C367" s="78" t="s">
        <v>890</v>
      </c>
      <c r="D367" s="77" t="s">
        <v>28</v>
      </c>
      <c r="E367" s="77" t="s">
        <v>891</v>
      </c>
      <c r="F367" s="79" t="s">
        <v>73</v>
      </c>
      <c r="G367" s="80">
        <v>115.2</v>
      </c>
      <c r="H367" s="81">
        <v>41.22</v>
      </c>
      <c r="I367" s="81">
        <f t="shared" si="105"/>
        <v>52.49</v>
      </c>
      <c r="J367" s="81">
        <f t="shared" si="106"/>
        <v>6046.84</v>
      </c>
      <c r="K367" s="125">
        <f t="shared" si="107"/>
        <v>7.4272228026583313E-4</v>
      </c>
      <c r="L367" s="10"/>
      <c r="M367" s="55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</row>
    <row r="368" spans="1:32" ht="28.5">
      <c r="A368" s="69"/>
      <c r="B368" s="124" t="s">
        <v>892</v>
      </c>
      <c r="C368" s="78" t="s">
        <v>893</v>
      </c>
      <c r="D368" s="77" t="s">
        <v>28</v>
      </c>
      <c r="E368" s="77" t="s">
        <v>894</v>
      </c>
      <c r="F368" s="79" t="s">
        <v>73</v>
      </c>
      <c r="G368" s="80">
        <v>168.4</v>
      </c>
      <c r="H368" s="81">
        <v>59.52</v>
      </c>
      <c r="I368" s="81">
        <f t="shared" si="105"/>
        <v>75.790000000000006</v>
      </c>
      <c r="J368" s="81">
        <f t="shared" si="106"/>
        <v>12763.03</v>
      </c>
      <c r="K368" s="125">
        <f t="shared" si="107"/>
        <v>1.5676595948795134E-3</v>
      </c>
      <c r="L368" s="10"/>
      <c r="M368" s="55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</row>
    <row r="369" spans="1:32" ht="28.5">
      <c r="A369" s="69"/>
      <c r="B369" s="124" t="s">
        <v>895</v>
      </c>
      <c r="C369" s="78" t="s">
        <v>896</v>
      </c>
      <c r="D369" s="77" t="s">
        <v>28</v>
      </c>
      <c r="E369" s="77" t="s">
        <v>897</v>
      </c>
      <c r="F369" s="79" t="s">
        <v>73</v>
      </c>
      <c r="G369" s="80">
        <v>4994.8</v>
      </c>
      <c r="H369" s="81">
        <v>3.52</v>
      </c>
      <c r="I369" s="81">
        <f t="shared" si="105"/>
        <v>4.4800000000000004</v>
      </c>
      <c r="J369" s="81">
        <f t="shared" si="106"/>
        <v>22376.7</v>
      </c>
      <c r="K369" s="125">
        <f t="shared" si="107"/>
        <v>2.7484890701299307E-3</v>
      </c>
      <c r="L369" s="10"/>
      <c r="M369" s="55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</row>
    <row r="370" spans="1:32" ht="28.5">
      <c r="A370" s="69"/>
      <c r="B370" s="124" t="s">
        <v>898</v>
      </c>
      <c r="C370" s="78" t="s">
        <v>899</v>
      </c>
      <c r="D370" s="77" t="s">
        <v>28</v>
      </c>
      <c r="E370" s="77" t="s">
        <v>900</v>
      </c>
      <c r="F370" s="79" t="s">
        <v>73</v>
      </c>
      <c r="G370" s="80">
        <v>11319.5</v>
      </c>
      <c r="H370" s="81">
        <v>5.0199999999999996</v>
      </c>
      <c r="I370" s="81">
        <f t="shared" si="105"/>
        <v>6.39</v>
      </c>
      <c r="J370" s="81">
        <f t="shared" si="106"/>
        <v>72331.600000000006</v>
      </c>
      <c r="K370" s="125">
        <f t="shared" si="107"/>
        <v>8.8843579269959425E-3</v>
      </c>
      <c r="L370" s="10"/>
      <c r="M370" s="55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</row>
    <row r="371" spans="1:32" ht="28.5">
      <c r="A371" s="69"/>
      <c r="B371" s="124" t="s">
        <v>901</v>
      </c>
      <c r="C371" s="78" t="s">
        <v>902</v>
      </c>
      <c r="D371" s="77" t="s">
        <v>28</v>
      </c>
      <c r="E371" s="77" t="s">
        <v>903</v>
      </c>
      <c r="F371" s="79" t="s">
        <v>73</v>
      </c>
      <c r="G371" s="80">
        <v>1051.5999999999999</v>
      </c>
      <c r="H371" s="81">
        <v>7.65</v>
      </c>
      <c r="I371" s="81">
        <f t="shared" si="105"/>
        <v>9.74</v>
      </c>
      <c r="J371" s="81">
        <f t="shared" si="106"/>
        <v>10242.58</v>
      </c>
      <c r="K371" s="125">
        <f t="shared" si="107"/>
        <v>1.2580773384784809E-3</v>
      </c>
      <c r="L371" s="10"/>
      <c r="M371" s="55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</row>
    <row r="372" spans="1:32" ht="28.5">
      <c r="A372" s="69"/>
      <c r="B372" s="124" t="s">
        <v>904</v>
      </c>
      <c r="C372" s="78" t="s">
        <v>905</v>
      </c>
      <c r="D372" s="77" t="s">
        <v>28</v>
      </c>
      <c r="E372" s="77" t="s">
        <v>906</v>
      </c>
      <c r="F372" s="79" t="s">
        <v>73</v>
      </c>
      <c r="G372" s="80">
        <v>60.3</v>
      </c>
      <c r="H372" s="81">
        <v>10.61</v>
      </c>
      <c r="I372" s="81">
        <f t="shared" si="105"/>
        <v>13.51</v>
      </c>
      <c r="J372" s="81">
        <f t="shared" si="106"/>
        <v>814.65</v>
      </c>
      <c r="K372" s="125">
        <f t="shared" si="107"/>
        <v>1.0006196717931365E-4</v>
      </c>
      <c r="L372" s="10"/>
      <c r="M372" s="55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</row>
    <row r="373" spans="1:32" ht="28.5">
      <c r="A373" s="69"/>
      <c r="B373" s="124" t="s">
        <v>907</v>
      </c>
      <c r="C373" s="78" t="s">
        <v>908</v>
      </c>
      <c r="D373" s="77" t="s">
        <v>28</v>
      </c>
      <c r="E373" s="77" t="s">
        <v>909</v>
      </c>
      <c r="F373" s="79" t="s">
        <v>30</v>
      </c>
      <c r="G373" s="80">
        <v>2</v>
      </c>
      <c r="H373" s="81">
        <v>171.94</v>
      </c>
      <c r="I373" s="81">
        <f t="shared" si="105"/>
        <v>218.96</v>
      </c>
      <c r="J373" s="81">
        <f t="shared" si="106"/>
        <v>437.92</v>
      </c>
      <c r="K373" s="125">
        <f t="shared" si="107"/>
        <v>5.3788911394052703E-5</v>
      </c>
      <c r="L373" s="10"/>
      <c r="M373" s="55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</row>
    <row r="374" spans="1:32" ht="28.5">
      <c r="A374" s="69"/>
      <c r="B374" s="124" t="s">
        <v>910</v>
      </c>
      <c r="C374" s="78" t="s">
        <v>911</v>
      </c>
      <c r="D374" s="77" t="s">
        <v>16</v>
      </c>
      <c r="E374" s="77" t="s">
        <v>912</v>
      </c>
      <c r="F374" s="79" t="s">
        <v>30</v>
      </c>
      <c r="G374" s="80">
        <v>1</v>
      </c>
      <c r="H374" s="81">
        <v>41</v>
      </c>
      <c r="I374" s="81">
        <f t="shared" si="105"/>
        <v>52.21</v>
      </c>
      <c r="J374" s="81">
        <f t="shared" si="106"/>
        <v>52.21</v>
      </c>
      <c r="K374" s="125">
        <f t="shared" si="107"/>
        <v>6.4128586588497712E-6</v>
      </c>
      <c r="L374" s="10"/>
      <c r="M374" s="55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</row>
    <row r="375" spans="1:32" ht="28.5">
      <c r="A375" s="69"/>
      <c r="B375" s="124" t="s">
        <v>913</v>
      </c>
      <c r="C375" s="78" t="s">
        <v>914</v>
      </c>
      <c r="D375" s="77" t="s">
        <v>16</v>
      </c>
      <c r="E375" s="77" t="s">
        <v>915</v>
      </c>
      <c r="F375" s="79" t="s">
        <v>30</v>
      </c>
      <c r="G375" s="80">
        <v>7</v>
      </c>
      <c r="H375" s="81">
        <v>73.66</v>
      </c>
      <c r="I375" s="81">
        <f t="shared" si="105"/>
        <v>93.8</v>
      </c>
      <c r="J375" s="81">
        <f t="shared" si="106"/>
        <v>656.6</v>
      </c>
      <c r="K375" s="125">
        <f t="shared" si="107"/>
        <v>8.0648975203998464E-5</v>
      </c>
      <c r="L375" s="10"/>
      <c r="M375" s="55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</row>
    <row r="376" spans="1:32" ht="28.5">
      <c r="A376" s="69"/>
      <c r="B376" s="124" t="s">
        <v>916</v>
      </c>
      <c r="C376" s="78" t="s">
        <v>911</v>
      </c>
      <c r="D376" s="77" t="s">
        <v>16</v>
      </c>
      <c r="E376" s="77" t="s">
        <v>912</v>
      </c>
      <c r="F376" s="79" t="s">
        <v>30</v>
      </c>
      <c r="G376" s="80">
        <v>9</v>
      </c>
      <c r="H376" s="81">
        <v>41</v>
      </c>
      <c r="I376" s="81">
        <f t="shared" si="105"/>
        <v>52.21</v>
      </c>
      <c r="J376" s="81">
        <f t="shared" si="106"/>
        <v>469.89</v>
      </c>
      <c r="K376" s="125">
        <f t="shared" si="107"/>
        <v>5.7715727929647934E-5</v>
      </c>
      <c r="L376" s="10"/>
      <c r="M376" s="55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</row>
    <row r="377" spans="1:32" ht="28.5">
      <c r="A377" s="69"/>
      <c r="B377" s="124" t="s">
        <v>917</v>
      </c>
      <c r="C377" s="78" t="s">
        <v>918</v>
      </c>
      <c r="D377" s="77" t="s">
        <v>28</v>
      </c>
      <c r="E377" s="77" t="s">
        <v>919</v>
      </c>
      <c r="F377" s="79" t="s">
        <v>30</v>
      </c>
      <c r="G377" s="80">
        <v>1</v>
      </c>
      <c r="H377" s="81">
        <v>90.66</v>
      </c>
      <c r="I377" s="81">
        <f t="shared" si="105"/>
        <v>115.45</v>
      </c>
      <c r="J377" s="81">
        <f t="shared" si="106"/>
        <v>115.45</v>
      </c>
      <c r="K377" s="125">
        <f t="shared" si="107"/>
        <v>1.4180512012338748E-5</v>
      </c>
      <c r="L377" s="10"/>
      <c r="M377" s="55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</row>
    <row r="378" spans="1:32" ht="28.5">
      <c r="A378" s="69"/>
      <c r="B378" s="124" t="s">
        <v>920</v>
      </c>
      <c r="C378" s="78" t="s">
        <v>921</v>
      </c>
      <c r="D378" s="77" t="s">
        <v>28</v>
      </c>
      <c r="E378" s="77" t="s">
        <v>922</v>
      </c>
      <c r="F378" s="79" t="s">
        <v>30</v>
      </c>
      <c r="G378" s="80">
        <v>11</v>
      </c>
      <c r="H378" s="81">
        <v>71.8</v>
      </c>
      <c r="I378" s="81">
        <f t="shared" si="105"/>
        <v>91.43</v>
      </c>
      <c r="J378" s="81">
        <f t="shared" si="106"/>
        <v>1005.73</v>
      </c>
      <c r="K378" s="125">
        <f t="shared" si="107"/>
        <v>1.2353197354845777E-4</v>
      </c>
      <c r="L378" s="10"/>
      <c r="M378" s="55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</row>
    <row r="379" spans="1:32" ht="28.5">
      <c r="A379" s="69"/>
      <c r="B379" s="124" t="s">
        <v>923</v>
      </c>
      <c r="C379" s="78" t="s">
        <v>924</v>
      </c>
      <c r="D379" s="77" t="s">
        <v>28</v>
      </c>
      <c r="E379" s="77" t="s">
        <v>925</v>
      </c>
      <c r="F379" s="79" t="s">
        <v>30</v>
      </c>
      <c r="G379" s="80">
        <v>2</v>
      </c>
      <c r="H379" s="81">
        <v>61.03</v>
      </c>
      <c r="I379" s="81">
        <f t="shared" si="105"/>
        <v>77.72</v>
      </c>
      <c r="J379" s="81">
        <f t="shared" si="106"/>
        <v>155.44</v>
      </c>
      <c r="K379" s="125">
        <f t="shared" si="107"/>
        <v>1.9092410456456776E-5</v>
      </c>
      <c r="L379" s="10"/>
      <c r="M379" s="55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</row>
    <row r="380" spans="1:32" ht="28.5">
      <c r="A380" s="69"/>
      <c r="B380" s="124" t="s">
        <v>926</v>
      </c>
      <c r="C380" s="78" t="s">
        <v>927</v>
      </c>
      <c r="D380" s="77" t="s">
        <v>28</v>
      </c>
      <c r="E380" s="77" t="s">
        <v>928</v>
      </c>
      <c r="F380" s="79" t="s">
        <v>30</v>
      </c>
      <c r="G380" s="80">
        <v>9</v>
      </c>
      <c r="H380" s="81">
        <v>44.8</v>
      </c>
      <c r="I380" s="81">
        <f t="shared" si="105"/>
        <v>57.05</v>
      </c>
      <c r="J380" s="81">
        <f t="shared" si="106"/>
        <v>513.45000000000005</v>
      </c>
      <c r="K380" s="125">
        <f t="shared" si="107"/>
        <v>6.3066122934043583E-5</v>
      </c>
      <c r="L380" s="10"/>
      <c r="M380" s="55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</row>
    <row r="381" spans="1:32" ht="28.5">
      <c r="A381" s="69"/>
      <c r="B381" s="124" t="s">
        <v>929</v>
      </c>
      <c r="C381" s="78" t="s">
        <v>930</v>
      </c>
      <c r="D381" s="77" t="s">
        <v>28</v>
      </c>
      <c r="E381" s="77" t="s">
        <v>931</v>
      </c>
      <c r="F381" s="79" t="s">
        <v>30</v>
      </c>
      <c r="G381" s="80">
        <v>1</v>
      </c>
      <c r="H381" s="81">
        <v>98.73</v>
      </c>
      <c r="I381" s="81">
        <f t="shared" si="105"/>
        <v>125.73</v>
      </c>
      <c r="J381" s="81">
        <f t="shared" si="106"/>
        <v>125.73</v>
      </c>
      <c r="K381" s="125">
        <f t="shared" si="107"/>
        <v>1.5443185580869215E-5</v>
      </c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</row>
    <row r="382" spans="1:32" ht="28.5">
      <c r="A382" s="69"/>
      <c r="B382" s="124" t="s">
        <v>932</v>
      </c>
      <c r="C382" s="78" t="s">
        <v>933</v>
      </c>
      <c r="D382" s="77" t="s">
        <v>28</v>
      </c>
      <c r="E382" s="77" t="s">
        <v>934</v>
      </c>
      <c r="F382" s="79" t="s">
        <v>30</v>
      </c>
      <c r="G382" s="80">
        <v>42</v>
      </c>
      <c r="H382" s="81">
        <v>36.729999999999997</v>
      </c>
      <c r="I382" s="81">
        <f t="shared" si="105"/>
        <v>46.77</v>
      </c>
      <c r="J382" s="81">
        <f t="shared" si="106"/>
        <v>1964.34</v>
      </c>
      <c r="K382" s="125">
        <f t="shared" si="107"/>
        <v>2.4127628381392374E-4</v>
      </c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</row>
    <row r="383" spans="1:32" ht="27.6" customHeight="1">
      <c r="A383" s="69"/>
      <c r="B383" s="124" t="s">
        <v>935</v>
      </c>
      <c r="C383" s="78" t="s">
        <v>936</v>
      </c>
      <c r="D383" s="77" t="s">
        <v>28</v>
      </c>
      <c r="E383" s="77" t="s">
        <v>937</v>
      </c>
      <c r="F383" s="79" t="s">
        <v>30</v>
      </c>
      <c r="G383" s="80">
        <v>1</v>
      </c>
      <c r="H383" s="81">
        <v>55.65</v>
      </c>
      <c r="I383" s="81">
        <f t="shared" si="105"/>
        <v>70.87</v>
      </c>
      <c r="J383" s="81">
        <f t="shared" si="106"/>
        <v>70.87</v>
      </c>
      <c r="K383" s="125">
        <f t="shared" si="107"/>
        <v>8.7048322764352291E-6</v>
      </c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</row>
    <row r="384" spans="1:32">
      <c r="A384" s="69"/>
      <c r="B384" s="124" t="s">
        <v>938</v>
      </c>
      <c r="C384" s="78">
        <v>38092</v>
      </c>
      <c r="D384" s="77" t="s">
        <v>28</v>
      </c>
      <c r="E384" s="77" t="s">
        <v>939</v>
      </c>
      <c r="F384" s="79" t="s">
        <v>30</v>
      </c>
      <c r="G384" s="80">
        <v>76</v>
      </c>
      <c r="H384" s="81">
        <v>2.35</v>
      </c>
      <c r="I384" s="81">
        <f t="shared" si="105"/>
        <v>2.99</v>
      </c>
      <c r="J384" s="81">
        <f t="shared" si="106"/>
        <v>227.24</v>
      </c>
      <c r="K384" s="125">
        <f t="shared" si="107"/>
        <v>2.7911472929266845E-5</v>
      </c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</row>
    <row r="385" spans="1:32" ht="13.9" customHeight="1">
      <c r="A385" s="69"/>
      <c r="B385" s="124" t="s">
        <v>940</v>
      </c>
      <c r="C385" s="78">
        <v>38092</v>
      </c>
      <c r="D385" s="77" t="s">
        <v>28</v>
      </c>
      <c r="E385" s="77" t="s">
        <v>939</v>
      </c>
      <c r="F385" s="79" t="s">
        <v>30</v>
      </c>
      <c r="G385" s="80">
        <v>316</v>
      </c>
      <c r="H385" s="81">
        <v>2.35</v>
      </c>
      <c r="I385" s="81">
        <f t="shared" si="105"/>
        <v>2.99</v>
      </c>
      <c r="J385" s="81">
        <f t="shared" si="106"/>
        <v>944.84</v>
      </c>
      <c r="K385" s="125">
        <f t="shared" si="107"/>
        <v>1.1605296639010952E-4</v>
      </c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</row>
    <row r="386" spans="1:32" ht="28.5">
      <c r="A386" s="69"/>
      <c r="B386" s="124" t="s">
        <v>941</v>
      </c>
      <c r="C386" s="78" t="s">
        <v>942</v>
      </c>
      <c r="D386" s="77" t="s">
        <v>28</v>
      </c>
      <c r="E386" s="77" t="s">
        <v>943</v>
      </c>
      <c r="F386" s="79" t="s">
        <v>30</v>
      </c>
      <c r="G386" s="80">
        <v>20</v>
      </c>
      <c r="H386" s="81">
        <v>43.65</v>
      </c>
      <c r="I386" s="81">
        <f t="shared" si="105"/>
        <v>55.58</v>
      </c>
      <c r="J386" s="81">
        <f t="shared" si="106"/>
        <v>1111.5999999999999</v>
      </c>
      <c r="K386" s="125">
        <f t="shared" si="107"/>
        <v>1.3653579170996754E-4</v>
      </c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</row>
    <row r="387" spans="1:32" ht="17.25" customHeight="1">
      <c r="A387" s="69"/>
      <c r="B387" s="124" t="s">
        <v>944</v>
      </c>
      <c r="C387" s="78">
        <v>38095</v>
      </c>
      <c r="D387" s="77" t="s">
        <v>28</v>
      </c>
      <c r="E387" s="77" t="s">
        <v>945</v>
      </c>
      <c r="F387" s="79" t="s">
        <v>30</v>
      </c>
      <c r="G387" s="80">
        <v>37</v>
      </c>
      <c r="H387" s="81">
        <v>5.24</v>
      </c>
      <c r="I387" s="81">
        <f t="shared" si="105"/>
        <v>6.67</v>
      </c>
      <c r="J387" s="81">
        <f t="shared" si="106"/>
        <v>246.79</v>
      </c>
      <c r="K387" s="125">
        <f t="shared" si="107"/>
        <v>3.0312763616501337E-5</v>
      </c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</row>
    <row r="388" spans="1:32" ht="28.5">
      <c r="A388" s="69"/>
      <c r="B388" s="124" t="s">
        <v>946</v>
      </c>
      <c r="C388" s="78" t="s">
        <v>947</v>
      </c>
      <c r="D388" s="77" t="s">
        <v>28</v>
      </c>
      <c r="E388" s="77" t="s">
        <v>948</v>
      </c>
      <c r="F388" s="79" t="s">
        <v>30</v>
      </c>
      <c r="G388" s="80">
        <v>12</v>
      </c>
      <c r="H388" s="81">
        <v>19.05</v>
      </c>
      <c r="I388" s="81">
        <f t="shared" si="105"/>
        <v>24.26</v>
      </c>
      <c r="J388" s="81">
        <f t="shared" si="106"/>
        <v>291.12</v>
      </c>
      <c r="K388" s="125">
        <f t="shared" si="107"/>
        <v>3.5757736310368617E-5</v>
      </c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</row>
    <row r="389" spans="1:32" ht="28.5">
      <c r="A389" s="69"/>
      <c r="B389" s="124" t="s">
        <v>949</v>
      </c>
      <c r="C389" s="78" t="s">
        <v>950</v>
      </c>
      <c r="D389" s="77" t="s">
        <v>28</v>
      </c>
      <c r="E389" s="77" t="s">
        <v>951</v>
      </c>
      <c r="F389" s="79" t="s">
        <v>30</v>
      </c>
      <c r="G389" s="80">
        <v>21</v>
      </c>
      <c r="H389" s="81">
        <v>49.05</v>
      </c>
      <c r="I389" s="81">
        <f t="shared" si="105"/>
        <v>62.46</v>
      </c>
      <c r="J389" s="81">
        <f t="shared" si="106"/>
        <v>1311.66</v>
      </c>
      <c r="K389" s="125">
        <f t="shared" si="107"/>
        <v>1.6110879502905366E-4</v>
      </c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</row>
    <row r="390" spans="1:32" ht="28.5">
      <c r="A390" s="69"/>
      <c r="B390" s="124" t="s">
        <v>952</v>
      </c>
      <c r="C390" s="78" t="s">
        <v>953</v>
      </c>
      <c r="D390" s="77" t="s">
        <v>28</v>
      </c>
      <c r="E390" s="77" t="s">
        <v>954</v>
      </c>
      <c r="F390" s="79" t="s">
        <v>30</v>
      </c>
      <c r="G390" s="80">
        <v>237</v>
      </c>
      <c r="H390" s="81">
        <v>56.04</v>
      </c>
      <c r="I390" s="81">
        <f t="shared" si="105"/>
        <v>71.36</v>
      </c>
      <c r="J390" s="81">
        <f t="shared" si="106"/>
        <v>16912.32</v>
      </c>
      <c r="K390" s="125">
        <f t="shared" si="107"/>
        <v>2.0773092846818266E-3</v>
      </c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</row>
    <row r="391" spans="1:32" ht="28.5">
      <c r="A391" s="69"/>
      <c r="B391" s="124" t="s">
        <v>955</v>
      </c>
      <c r="C391" s="78" t="s">
        <v>956</v>
      </c>
      <c r="D391" s="77" t="s">
        <v>28</v>
      </c>
      <c r="E391" s="77" t="s">
        <v>957</v>
      </c>
      <c r="F391" s="79" t="s">
        <v>30</v>
      </c>
      <c r="G391" s="80">
        <v>2</v>
      </c>
      <c r="H391" s="81">
        <v>60.5</v>
      </c>
      <c r="I391" s="81">
        <f t="shared" si="105"/>
        <v>77.040000000000006</v>
      </c>
      <c r="J391" s="81">
        <f t="shared" si="106"/>
        <v>154.08000000000001</v>
      </c>
      <c r="K391" s="125">
        <f t="shared" si="107"/>
        <v>1.8925364147779597E-5</v>
      </c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</row>
    <row r="392" spans="1:32" ht="28.5">
      <c r="A392" s="69"/>
      <c r="B392" s="124" t="s">
        <v>958</v>
      </c>
      <c r="C392" s="78" t="s">
        <v>959</v>
      </c>
      <c r="D392" s="77" t="s">
        <v>28</v>
      </c>
      <c r="E392" s="77" t="s">
        <v>960</v>
      </c>
      <c r="F392" s="79" t="s">
        <v>30</v>
      </c>
      <c r="G392" s="80">
        <v>12</v>
      </c>
      <c r="H392" s="81">
        <v>81.819999999999993</v>
      </c>
      <c r="I392" s="81">
        <f t="shared" si="105"/>
        <v>104.19</v>
      </c>
      <c r="J392" s="81">
        <f t="shared" si="106"/>
        <v>1250.28</v>
      </c>
      <c r="K392" s="125">
        <f t="shared" si="107"/>
        <v>1.5356960206831433E-4</v>
      </c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</row>
    <row r="393" spans="1:32" ht="28.5">
      <c r="A393" s="69"/>
      <c r="B393" s="124" t="s">
        <v>961</v>
      </c>
      <c r="C393" s="78" t="s">
        <v>962</v>
      </c>
      <c r="D393" s="77" t="s">
        <v>28</v>
      </c>
      <c r="E393" s="77" t="s">
        <v>963</v>
      </c>
      <c r="F393" s="79" t="s">
        <v>30</v>
      </c>
      <c r="G393" s="80">
        <v>43</v>
      </c>
      <c r="H393" s="81">
        <v>30.19</v>
      </c>
      <c r="I393" s="81">
        <f t="shared" si="105"/>
        <v>38.44</v>
      </c>
      <c r="J393" s="81">
        <f t="shared" si="106"/>
        <v>1652.92</v>
      </c>
      <c r="K393" s="125">
        <f t="shared" si="107"/>
        <v>2.030251356902119E-4</v>
      </c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</row>
    <row r="394" spans="1:32" ht="28.5">
      <c r="A394" s="69"/>
      <c r="B394" s="124" t="s">
        <v>964</v>
      </c>
      <c r="C394" s="78" t="s">
        <v>965</v>
      </c>
      <c r="D394" s="77" t="s">
        <v>28</v>
      </c>
      <c r="E394" s="77" t="s">
        <v>966</v>
      </c>
      <c r="F394" s="79" t="s">
        <v>30</v>
      </c>
      <c r="G394" s="80">
        <v>7</v>
      </c>
      <c r="H394" s="81">
        <v>32.42</v>
      </c>
      <c r="I394" s="81">
        <f t="shared" si="105"/>
        <v>41.28</v>
      </c>
      <c r="J394" s="81">
        <f t="shared" si="106"/>
        <v>288.95999999999998</v>
      </c>
      <c r="K394" s="125">
        <f t="shared" si="107"/>
        <v>3.5492427467175438E-5</v>
      </c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</row>
    <row r="395" spans="1:32" ht="28.5">
      <c r="A395" s="69"/>
      <c r="B395" s="124" t="s">
        <v>967</v>
      </c>
      <c r="C395" s="78">
        <v>39392</v>
      </c>
      <c r="D395" s="77" t="s">
        <v>28</v>
      </c>
      <c r="E395" s="77" t="s">
        <v>968</v>
      </c>
      <c r="F395" s="79" t="s">
        <v>30</v>
      </c>
      <c r="G395" s="80">
        <v>1</v>
      </c>
      <c r="H395" s="81">
        <v>78.33</v>
      </c>
      <c r="I395" s="81">
        <f t="shared" si="105"/>
        <v>99.75</v>
      </c>
      <c r="J395" s="81">
        <f t="shared" si="106"/>
        <v>99.75</v>
      </c>
      <c r="K395" s="125">
        <f t="shared" si="107"/>
        <v>1.2252109772462452E-5</v>
      </c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</row>
    <row r="396" spans="1:32" ht="28.5">
      <c r="A396" s="69"/>
      <c r="B396" s="124" t="s">
        <v>969</v>
      </c>
      <c r="C396" s="78" t="s">
        <v>970</v>
      </c>
      <c r="D396" s="77" t="s">
        <v>28</v>
      </c>
      <c r="E396" s="77" t="s">
        <v>971</v>
      </c>
      <c r="F396" s="79" t="s">
        <v>30</v>
      </c>
      <c r="G396" s="80">
        <v>10</v>
      </c>
      <c r="H396" s="81">
        <v>36.630000000000003</v>
      </c>
      <c r="I396" s="81">
        <f t="shared" si="105"/>
        <v>46.64</v>
      </c>
      <c r="J396" s="81">
        <f t="shared" si="106"/>
        <v>466.4</v>
      </c>
      <c r="K396" s="125">
        <f t="shared" si="107"/>
        <v>5.7287057622821928E-5</v>
      </c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</row>
    <row r="397" spans="1:32" ht="15" customHeight="1">
      <c r="A397" s="69"/>
      <c r="B397" s="124" t="s">
        <v>972</v>
      </c>
      <c r="C397" s="78" t="s">
        <v>973</v>
      </c>
      <c r="D397" s="77" t="s">
        <v>16</v>
      </c>
      <c r="E397" s="77" t="s">
        <v>974</v>
      </c>
      <c r="F397" s="79" t="s">
        <v>304</v>
      </c>
      <c r="G397" s="80">
        <v>10</v>
      </c>
      <c r="H397" s="81">
        <v>164.45</v>
      </c>
      <c r="I397" s="81">
        <f t="shared" si="105"/>
        <v>209.42</v>
      </c>
      <c r="J397" s="81">
        <f t="shared" si="106"/>
        <v>2094.1999999999998</v>
      </c>
      <c r="K397" s="125">
        <f t="shared" si="107"/>
        <v>2.5722674972923176E-4</v>
      </c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</row>
    <row r="398" spans="1:32" ht="15" customHeight="1">
      <c r="A398" s="69"/>
      <c r="B398" s="124" t="s">
        <v>975</v>
      </c>
      <c r="C398" s="78" t="s">
        <v>976</v>
      </c>
      <c r="D398" s="77" t="s">
        <v>28</v>
      </c>
      <c r="E398" s="77" t="s">
        <v>977</v>
      </c>
      <c r="F398" s="79" t="s">
        <v>30</v>
      </c>
      <c r="G398" s="80">
        <v>123</v>
      </c>
      <c r="H398" s="81">
        <v>53.8</v>
      </c>
      <c r="I398" s="81">
        <f t="shared" si="105"/>
        <v>68.510000000000005</v>
      </c>
      <c r="J398" s="81">
        <f t="shared" si="106"/>
        <v>8426.73</v>
      </c>
      <c r="K398" s="125">
        <f t="shared" si="107"/>
        <v>1.0350398093524062E-3</v>
      </c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</row>
    <row r="399" spans="1:32">
      <c r="A399" s="69"/>
      <c r="B399" s="124" t="s">
        <v>978</v>
      </c>
      <c r="C399" s="78" t="s">
        <v>979</v>
      </c>
      <c r="D399" s="77" t="s">
        <v>28</v>
      </c>
      <c r="E399" s="77" t="s">
        <v>980</v>
      </c>
      <c r="F399" s="79" t="s">
        <v>30</v>
      </c>
      <c r="G399" s="80">
        <v>9</v>
      </c>
      <c r="H399" s="81">
        <v>55.55</v>
      </c>
      <c r="I399" s="81">
        <f t="shared" si="105"/>
        <v>70.739999999999995</v>
      </c>
      <c r="J399" s="81">
        <f t="shared" si="106"/>
        <v>636.66</v>
      </c>
      <c r="K399" s="125">
        <f t="shared" si="107"/>
        <v>7.819978153118741E-5</v>
      </c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</row>
    <row r="400" spans="1:32">
      <c r="A400" s="69"/>
      <c r="B400" s="124" t="s">
        <v>981</v>
      </c>
      <c r="C400" s="78" t="s">
        <v>982</v>
      </c>
      <c r="D400" s="77" t="s">
        <v>28</v>
      </c>
      <c r="E400" s="77" t="s">
        <v>983</v>
      </c>
      <c r="F400" s="79" t="s">
        <v>30</v>
      </c>
      <c r="G400" s="80">
        <v>7</v>
      </c>
      <c r="H400" s="81">
        <v>58.76</v>
      </c>
      <c r="I400" s="81">
        <f t="shared" si="105"/>
        <v>74.83</v>
      </c>
      <c r="J400" s="81">
        <f t="shared" si="106"/>
        <v>523.80999999999995</v>
      </c>
      <c r="K400" s="125">
        <f t="shared" si="107"/>
        <v>6.4338622756025628E-5</v>
      </c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</row>
    <row r="401" spans="1:32">
      <c r="A401" s="69"/>
      <c r="B401" s="124" t="s">
        <v>984</v>
      </c>
      <c r="C401" s="78" t="s">
        <v>985</v>
      </c>
      <c r="D401" s="77" t="s">
        <v>28</v>
      </c>
      <c r="E401" s="77" t="s">
        <v>986</v>
      </c>
      <c r="F401" s="79" t="s">
        <v>30</v>
      </c>
      <c r="G401" s="80">
        <v>7</v>
      </c>
      <c r="H401" s="81">
        <v>62.77</v>
      </c>
      <c r="I401" s="81">
        <f t="shared" si="105"/>
        <v>79.930000000000007</v>
      </c>
      <c r="J401" s="81">
        <f t="shared" si="106"/>
        <v>559.51</v>
      </c>
      <c r="K401" s="125">
        <f t="shared" si="107"/>
        <v>6.8723588358801673E-5</v>
      </c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</row>
    <row r="402" spans="1:32">
      <c r="A402" s="69"/>
      <c r="B402" s="124" t="s">
        <v>987</v>
      </c>
      <c r="C402" s="78" t="s">
        <v>988</v>
      </c>
      <c r="D402" s="77" t="s">
        <v>28</v>
      </c>
      <c r="E402" s="77" t="s">
        <v>989</v>
      </c>
      <c r="F402" s="79" t="s">
        <v>30</v>
      </c>
      <c r="G402" s="80">
        <v>1</v>
      </c>
      <c r="H402" s="81">
        <v>58.76</v>
      </c>
      <c r="I402" s="81">
        <f t="shared" si="105"/>
        <v>74.83</v>
      </c>
      <c r="J402" s="81">
        <f t="shared" si="106"/>
        <v>74.83</v>
      </c>
      <c r="K402" s="125">
        <f t="shared" si="107"/>
        <v>9.1912318222893759E-6</v>
      </c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</row>
    <row r="403" spans="1:32">
      <c r="A403" s="69"/>
      <c r="B403" s="124" t="s">
        <v>990</v>
      </c>
      <c r="C403" s="78" t="s">
        <v>991</v>
      </c>
      <c r="D403" s="77" t="s">
        <v>28</v>
      </c>
      <c r="E403" s="77" t="s">
        <v>992</v>
      </c>
      <c r="F403" s="79" t="s">
        <v>30</v>
      </c>
      <c r="G403" s="80">
        <v>1</v>
      </c>
      <c r="H403" s="81">
        <v>68.489999999999995</v>
      </c>
      <c r="I403" s="81">
        <f t="shared" si="105"/>
        <v>87.22</v>
      </c>
      <c r="J403" s="81">
        <f t="shared" si="106"/>
        <v>87.22</v>
      </c>
      <c r="K403" s="125">
        <f t="shared" si="107"/>
        <v>1.0713072825605766E-5</v>
      </c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</row>
    <row r="404" spans="1:32" ht="28.5">
      <c r="A404" s="69"/>
      <c r="B404" s="124" t="s">
        <v>993</v>
      </c>
      <c r="C404" s="78" t="s">
        <v>994</v>
      </c>
      <c r="D404" s="77" t="s">
        <v>16</v>
      </c>
      <c r="E404" s="77" t="s">
        <v>995</v>
      </c>
      <c r="F404" s="79" t="s">
        <v>427</v>
      </c>
      <c r="G404" s="80">
        <v>4</v>
      </c>
      <c r="H404" s="81">
        <v>60.62</v>
      </c>
      <c r="I404" s="81">
        <f t="shared" si="105"/>
        <v>77.19</v>
      </c>
      <c r="J404" s="81">
        <f t="shared" si="106"/>
        <v>308.76</v>
      </c>
      <c r="K404" s="125">
        <f t="shared" si="107"/>
        <v>3.7924425196446186E-5</v>
      </c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</row>
    <row r="405" spans="1:32">
      <c r="A405" s="69"/>
      <c r="B405" s="124" t="s">
        <v>996</v>
      </c>
      <c r="C405" s="78">
        <v>10237</v>
      </c>
      <c r="D405" s="77" t="s">
        <v>440</v>
      </c>
      <c r="E405" s="77" t="s">
        <v>997</v>
      </c>
      <c r="F405" s="79" t="s">
        <v>304</v>
      </c>
      <c r="G405" s="80">
        <v>6</v>
      </c>
      <c r="H405" s="81">
        <v>101.53</v>
      </c>
      <c r="I405" s="81">
        <f t="shared" si="105"/>
        <v>129.29</v>
      </c>
      <c r="J405" s="81">
        <f t="shared" si="106"/>
        <v>775.74</v>
      </c>
      <c r="K405" s="125">
        <f t="shared" si="107"/>
        <v>9.5282723156792207E-5</v>
      </c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</row>
    <row r="406" spans="1:32" ht="28.5">
      <c r="A406" s="69"/>
      <c r="B406" s="124" t="s">
        <v>998</v>
      </c>
      <c r="C406" s="78" t="s">
        <v>999</v>
      </c>
      <c r="D406" s="77" t="s">
        <v>16</v>
      </c>
      <c r="E406" s="77" t="s">
        <v>1000</v>
      </c>
      <c r="F406" s="79" t="s">
        <v>30</v>
      </c>
      <c r="G406" s="80">
        <v>8</v>
      </c>
      <c r="H406" s="81">
        <v>184.37</v>
      </c>
      <c r="I406" s="81">
        <f t="shared" si="105"/>
        <v>234.79</v>
      </c>
      <c r="J406" s="81">
        <f t="shared" si="106"/>
        <v>1878.32</v>
      </c>
      <c r="K406" s="125">
        <f t="shared" si="107"/>
        <v>2.3071060479009197E-4</v>
      </c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</row>
    <row r="407" spans="1:32">
      <c r="A407" s="69"/>
      <c r="B407" s="124" t="s">
        <v>1001</v>
      </c>
      <c r="C407" s="78" t="s">
        <v>1002</v>
      </c>
      <c r="D407" s="77" t="s">
        <v>28</v>
      </c>
      <c r="E407" s="77" t="s">
        <v>1003</v>
      </c>
      <c r="F407" s="79" t="s">
        <v>30</v>
      </c>
      <c r="G407" s="80">
        <v>3</v>
      </c>
      <c r="H407" s="81">
        <v>70.45</v>
      </c>
      <c r="I407" s="81">
        <f t="shared" si="105"/>
        <v>89.71</v>
      </c>
      <c r="J407" s="81">
        <f t="shared" si="106"/>
        <v>269.13</v>
      </c>
      <c r="K407" s="125">
        <f t="shared" si="107"/>
        <v>3.3056744892860349E-5</v>
      </c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</row>
    <row r="408" spans="1:32" ht="27.75" customHeight="1">
      <c r="A408" s="69"/>
      <c r="B408" s="124" t="s">
        <v>1004</v>
      </c>
      <c r="C408" s="78">
        <v>101895</v>
      </c>
      <c r="D408" s="77" t="s">
        <v>28</v>
      </c>
      <c r="E408" s="77" t="s">
        <v>1005</v>
      </c>
      <c r="F408" s="79" t="s">
        <v>30</v>
      </c>
      <c r="G408" s="80">
        <v>4</v>
      </c>
      <c r="H408" s="81">
        <v>422.25</v>
      </c>
      <c r="I408" s="81">
        <f t="shared" si="105"/>
        <v>537.73</v>
      </c>
      <c r="J408" s="81">
        <f t="shared" si="106"/>
        <v>2150.92</v>
      </c>
      <c r="K408" s="125">
        <f t="shared" si="107"/>
        <v>2.6419356342641541E-4</v>
      </c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</row>
    <row r="409" spans="1:32">
      <c r="A409" s="69"/>
      <c r="B409" s="124" t="s">
        <v>1006</v>
      </c>
      <c r="C409" s="78">
        <v>2379</v>
      </c>
      <c r="D409" s="77" t="s">
        <v>28</v>
      </c>
      <c r="E409" s="77" t="s">
        <v>1007</v>
      </c>
      <c r="F409" s="79" t="s">
        <v>30</v>
      </c>
      <c r="G409" s="80">
        <v>2</v>
      </c>
      <c r="H409" s="81">
        <v>1147.1600000000001</v>
      </c>
      <c r="I409" s="81">
        <f t="shared" si="105"/>
        <v>1460.9</v>
      </c>
      <c r="J409" s="81">
        <f t="shared" si="106"/>
        <v>2921.8</v>
      </c>
      <c r="K409" s="125">
        <f t="shared" si="107"/>
        <v>3.58879341686023E-4</v>
      </c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</row>
    <row r="410" spans="1:32">
      <c r="A410" s="69"/>
      <c r="B410" s="124" t="s">
        <v>1008</v>
      </c>
      <c r="C410" s="78">
        <v>34709</v>
      </c>
      <c r="D410" s="77" t="s">
        <v>28</v>
      </c>
      <c r="E410" s="77" t="s">
        <v>1009</v>
      </c>
      <c r="F410" s="79" t="s">
        <v>30</v>
      </c>
      <c r="G410" s="80">
        <v>2</v>
      </c>
      <c r="H410" s="81">
        <v>54.42</v>
      </c>
      <c r="I410" s="81">
        <f t="shared" si="105"/>
        <v>69.3</v>
      </c>
      <c r="J410" s="81">
        <f t="shared" si="106"/>
        <v>138.6</v>
      </c>
      <c r="K410" s="125">
        <f t="shared" si="107"/>
        <v>1.7023984104895196E-5</v>
      </c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</row>
    <row r="411" spans="1:32">
      <c r="A411" s="69"/>
      <c r="B411" s="124" t="s">
        <v>1010</v>
      </c>
      <c r="C411" s="78">
        <v>2373</v>
      </c>
      <c r="D411" s="77" t="s">
        <v>28</v>
      </c>
      <c r="E411" s="77" t="s">
        <v>1011</v>
      </c>
      <c r="F411" s="79" t="s">
        <v>30</v>
      </c>
      <c r="G411" s="80">
        <v>6</v>
      </c>
      <c r="H411" s="81">
        <v>100.16</v>
      </c>
      <c r="I411" s="81">
        <f t="shared" si="105"/>
        <v>127.55</v>
      </c>
      <c r="J411" s="81">
        <f t="shared" si="106"/>
        <v>765.3</v>
      </c>
      <c r="K411" s="125">
        <f t="shared" si="107"/>
        <v>9.4000397081358538E-5</v>
      </c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</row>
    <row r="412" spans="1:32">
      <c r="A412" s="69"/>
      <c r="B412" s="124" t="s">
        <v>1012</v>
      </c>
      <c r="C412" s="78">
        <v>39465</v>
      </c>
      <c r="D412" s="77" t="s">
        <v>28</v>
      </c>
      <c r="E412" s="77" t="s">
        <v>1013</v>
      </c>
      <c r="F412" s="79" t="s">
        <v>30</v>
      </c>
      <c r="G412" s="80">
        <v>34</v>
      </c>
      <c r="H412" s="81">
        <v>61.18</v>
      </c>
      <c r="I412" s="81">
        <f t="shared" si="105"/>
        <v>77.91</v>
      </c>
      <c r="J412" s="81">
        <f t="shared" si="106"/>
        <v>2648.94</v>
      </c>
      <c r="K412" s="125">
        <f t="shared" si="107"/>
        <v>3.2536444772598186E-4</v>
      </c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</row>
    <row r="413" spans="1:32" ht="28.5">
      <c r="A413" s="69"/>
      <c r="B413" s="124" t="s">
        <v>1014</v>
      </c>
      <c r="C413" s="78" t="s">
        <v>1015</v>
      </c>
      <c r="D413" s="77" t="s">
        <v>16</v>
      </c>
      <c r="E413" s="77" t="s">
        <v>1016</v>
      </c>
      <c r="F413" s="79" t="s">
        <v>304</v>
      </c>
      <c r="G413" s="80">
        <v>8</v>
      </c>
      <c r="H413" s="81">
        <v>135.32</v>
      </c>
      <c r="I413" s="81">
        <f t="shared" si="105"/>
        <v>172.33</v>
      </c>
      <c r="J413" s="81">
        <f t="shared" si="106"/>
        <v>1378.64</v>
      </c>
      <c r="K413" s="125">
        <f t="shared" si="107"/>
        <v>1.6933582573140489E-4</v>
      </c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</row>
    <row r="414" spans="1:32" ht="28.5">
      <c r="A414" s="69"/>
      <c r="B414" s="124" t="s">
        <v>1017</v>
      </c>
      <c r="C414" s="78" t="s">
        <v>1018</v>
      </c>
      <c r="D414" s="77" t="s">
        <v>16</v>
      </c>
      <c r="E414" s="77" t="s">
        <v>1019</v>
      </c>
      <c r="F414" s="79" t="s">
        <v>30</v>
      </c>
      <c r="G414" s="80">
        <v>12</v>
      </c>
      <c r="H414" s="81">
        <v>2077.92</v>
      </c>
      <c r="I414" s="81">
        <f t="shared" ref="I414:I442" si="108">TRUNC(H414+(H414*$I$6),2)</f>
        <v>2646.23</v>
      </c>
      <c r="J414" s="81">
        <f t="shared" ref="J414:J441" si="109">TRUNC(I414*G414,2)</f>
        <v>31754.76</v>
      </c>
      <c r="K414" s="125">
        <f t="shared" ref="K414:K442" si="110">J414/$J$561</f>
        <v>3.9003790006837068E-3</v>
      </c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</row>
    <row r="415" spans="1:32">
      <c r="A415" s="69"/>
      <c r="B415" s="124" t="s">
        <v>1020</v>
      </c>
      <c r="C415" s="78">
        <v>39449</v>
      </c>
      <c r="D415" s="77" t="s">
        <v>28</v>
      </c>
      <c r="E415" s="77" t="s">
        <v>1021</v>
      </c>
      <c r="F415" s="79" t="s">
        <v>304</v>
      </c>
      <c r="G415" s="80">
        <v>7</v>
      </c>
      <c r="H415" s="81">
        <v>289.89</v>
      </c>
      <c r="I415" s="81">
        <f t="shared" si="108"/>
        <v>369.17</v>
      </c>
      <c r="J415" s="81">
        <f t="shared" si="109"/>
        <v>2584.19</v>
      </c>
      <c r="K415" s="125">
        <f t="shared" si="110"/>
        <v>3.1741132383859394E-4</v>
      </c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</row>
    <row r="416" spans="1:32" ht="28.5">
      <c r="A416" s="69"/>
      <c r="B416" s="124" t="s">
        <v>1022</v>
      </c>
      <c r="C416" s="78" t="s">
        <v>1023</v>
      </c>
      <c r="D416" s="77" t="s">
        <v>16</v>
      </c>
      <c r="E416" s="77" t="s">
        <v>1024</v>
      </c>
      <c r="F416" s="79" t="s">
        <v>30</v>
      </c>
      <c r="G416" s="80">
        <v>12</v>
      </c>
      <c r="H416" s="81">
        <v>10.3</v>
      </c>
      <c r="I416" s="81">
        <f t="shared" si="108"/>
        <v>13.11</v>
      </c>
      <c r="J416" s="81">
        <f t="shared" si="109"/>
        <v>157.32</v>
      </c>
      <c r="K416" s="125">
        <f t="shared" si="110"/>
        <v>1.9323327412569354E-5</v>
      </c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</row>
    <row r="417" spans="1:32" ht="28.5">
      <c r="A417" s="69"/>
      <c r="B417" s="124" t="s">
        <v>1025</v>
      </c>
      <c r="C417" s="78" t="s">
        <v>1026</v>
      </c>
      <c r="D417" s="77" t="s">
        <v>16</v>
      </c>
      <c r="E417" s="77" t="s">
        <v>1027</v>
      </c>
      <c r="F417" s="79" t="s">
        <v>30</v>
      </c>
      <c r="G417" s="80">
        <v>58</v>
      </c>
      <c r="H417" s="81">
        <v>10.3</v>
      </c>
      <c r="I417" s="81">
        <f t="shared" si="108"/>
        <v>13.11</v>
      </c>
      <c r="J417" s="81">
        <f t="shared" si="109"/>
        <v>760.38</v>
      </c>
      <c r="K417" s="125">
        <f t="shared" si="110"/>
        <v>9.339608249408521E-5</v>
      </c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</row>
    <row r="418" spans="1:32">
      <c r="A418" s="69"/>
      <c r="B418" s="124" t="s">
        <v>1028</v>
      </c>
      <c r="C418" s="78">
        <v>12959</v>
      </c>
      <c r="D418" s="77" t="s">
        <v>440</v>
      </c>
      <c r="E418" s="77" t="s">
        <v>1029</v>
      </c>
      <c r="F418" s="79" t="s">
        <v>304</v>
      </c>
      <c r="G418" s="80">
        <v>8</v>
      </c>
      <c r="H418" s="81">
        <v>38.51</v>
      </c>
      <c r="I418" s="81">
        <f t="shared" si="108"/>
        <v>49.04</v>
      </c>
      <c r="J418" s="81">
        <f t="shared" si="109"/>
        <v>392.32</v>
      </c>
      <c r="K418" s="125">
        <f t="shared" si="110"/>
        <v>4.8187946926641297E-5</v>
      </c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</row>
    <row r="419" spans="1:32" ht="28.5">
      <c r="A419" s="69"/>
      <c r="B419" s="124" t="s">
        <v>1030</v>
      </c>
      <c r="C419" s="78" t="s">
        <v>1031</v>
      </c>
      <c r="D419" s="77" t="s">
        <v>16</v>
      </c>
      <c r="E419" s="77" t="s">
        <v>1032</v>
      </c>
      <c r="F419" s="79" t="s">
        <v>73</v>
      </c>
      <c r="G419" s="80">
        <v>164.9</v>
      </c>
      <c r="H419" s="81">
        <v>148.63999999999999</v>
      </c>
      <c r="I419" s="81">
        <f t="shared" si="108"/>
        <v>189.29</v>
      </c>
      <c r="J419" s="81">
        <f t="shared" si="109"/>
        <v>31213.919999999998</v>
      </c>
      <c r="K419" s="125">
        <f t="shared" si="110"/>
        <v>3.8339486142241722E-3</v>
      </c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</row>
    <row r="420" spans="1:32">
      <c r="A420" s="69"/>
      <c r="B420" s="124" t="s">
        <v>1033</v>
      </c>
      <c r="C420" s="78" t="s">
        <v>1034</v>
      </c>
      <c r="D420" s="77" t="s">
        <v>440</v>
      </c>
      <c r="E420" s="77" t="s">
        <v>1035</v>
      </c>
      <c r="F420" s="79" t="s">
        <v>304</v>
      </c>
      <c r="G420" s="80">
        <v>162</v>
      </c>
      <c r="H420" s="81">
        <v>16.21</v>
      </c>
      <c r="I420" s="81">
        <f t="shared" si="108"/>
        <v>20.64</v>
      </c>
      <c r="J420" s="81">
        <f t="shared" si="109"/>
        <v>3343.68</v>
      </c>
      <c r="K420" s="125">
        <f t="shared" si="110"/>
        <v>4.106980892630301E-4</v>
      </c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</row>
    <row r="421" spans="1:32">
      <c r="A421" s="69"/>
      <c r="B421" s="124" t="s">
        <v>1036</v>
      </c>
      <c r="C421" s="78" t="s">
        <v>1037</v>
      </c>
      <c r="D421" s="77" t="s">
        <v>440</v>
      </c>
      <c r="E421" s="77" t="s">
        <v>1038</v>
      </c>
      <c r="F421" s="79" t="s">
        <v>304</v>
      </c>
      <c r="G421" s="80">
        <v>15</v>
      </c>
      <c r="H421" s="81">
        <v>87.67</v>
      </c>
      <c r="I421" s="81">
        <f t="shared" si="108"/>
        <v>111.64</v>
      </c>
      <c r="J421" s="81">
        <f t="shared" si="109"/>
        <v>1674.6</v>
      </c>
      <c r="K421" s="125">
        <f t="shared" si="110"/>
        <v>2.056880503755952E-4</v>
      </c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</row>
    <row r="422" spans="1:32">
      <c r="A422" s="69"/>
      <c r="B422" s="124" t="s">
        <v>1039</v>
      </c>
      <c r="C422" s="78">
        <v>11848</v>
      </c>
      <c r="D422" s="77" t="s">
        <v>440</v>
      </c>
      <c r="E422" s="77" t="s">
        <v>1040</v>
      </c>
      <c r="F422" s="79" t="s">
        <v>30</v>
      </c>
      <c r="G422" s="80">
        <v>170</v>
      </c>
      <c r="H422" s="81">
        <v>12.21</v>
      </c>
      <c r="I422" s="81">
        <f t="shared" si="108"/>
        <v>15.54</v>
      </c>
      <c r="J422" s="81">
        <f t="shared" si="109"/>
        <v>2641.8</v>
      </c>
      <c r="K422" s="125">
        <f t="shared" si="110"/>
        <v>3.2448745460542664E-4</v>
      </c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</row>
    <row r="423" spans="1:32">
      <c r="A423" s="69"/>
      <c r="B423" s="124" t="s">
        <v>1041</v>
      </c>
      <c r="C423" s="78" t="s">
        <v>1042</v>
      </c>
      <c r="D423" s="77" t="s">
        <v>440</v>
      </c>
      <c r="E423" s="77" t="s">
        <v>1043</v>
      </c>
      <c r="F423" s="79" t="s">
        <v>304</v>
      </c>
      <c r="G423" s="80">
        <v>4</v>
      </c>
      <c r="H423" s="81">
        <v>26.25</v>
      </c>
      <c r="I423" s="81">
        <f t="shared" si="108"/>
        <v>33.42</v>
      </c>
      <c r="J423" s="81">
        <f t="shared" si="109"/>
        <v>133.68</v>
      </c>
      <c r="K423" s="125">
        <f t="shared" si="110"/>
        <v>1.6419669517621861E-5</v>
      </c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</row>
    <row r="424" spans="1:32" ht="28.5">
      <c r="A424" s="69"/>
      <c r="B424" s="124" t="s">
        <v>1044</v>
      </c>
      <c r="C424" s="78" t="s">
        <v>1045</v>
      </c>
      <c r="D424" s="77" t="s">
        <v>28</v>
      </c>
      <c r="E424" s="77" t="s">
        <v>1046</v>
      </c>
      <c r="F424" s="79" t="s">
        <v>73</v>
      </c>
      <c r="G424" s="80">
        <v>140.5</v>
      </c>
      <c r="H424" s="81">
        <v>26.82</v>
      </c>
      <c r="I424" s="81">
        <f t="shared" si="108"/>
        <v>34.15</v>
      </c>
      <c r="J424" s="81">
        <f t="shared" si="109"/>
        <v>4798.07</v>
      </c>
      <c r="K424" s="125">
        <f t="shared" si="110"/>
        <v>5.8933814873141771E-4</v>
      </c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</row>
    <row r="425" spans="1:32" ht="28.5">
      <c r="A425" s="69"/>
      <c r="B425" s="124" t="s">
        <v>1047</v>
      </c>
      <c r="C425" s="78" t="s">
        <v>1048</v>
      </c>
      <c r="D425" s="77" t="s">
        <v>28</v>
      </c>
      <c r="E425" s="77" t="s">
        <v>1049</v>
      </c>
      <c r="F425" s="79" t="s">
        <v>73</v>
      </c>
      <c r="G425" s="80">
        <v>2112.6999999999998</v>
      </c>
      <c r="H425" s="81">
        <v>22.2</v>
      </c>
      <c r="I425" s="81">
        <f t="shared" si="108"/>
        <v>28.27</v>
      </c>
      <c r="J425" s="81">
        <f t="shared" si="109"/>
        <v>59726.02</v>
      </c>
      <c r="K425" s="125">
        <f t="shared" si="110"/>
        <v>7.3360376271908558E-3</v>
      </c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</row>
    <row r="426" spans="1:32" ht="28.5">
      <c r="A426" s="69"/>
      <c r="B426" s="124" t="s">
        <v>1050</v>
      </c>
      <c r="C426" s="78" t="s">
        <v>1051</v>
      </c>
      <c r="D426" s="77" t="s">
        <v>28</v>
      </c>
      <c r="E426" s="77" t="s">
        <v>1052</v>
      </c>
      <c r="F426" s="79" t="s">
        <v>73</v>
      </c>
      <c r="G426" s="80">
        <v>135.69999999999999</v>
      </c>
      <c r="H426" s="81">
        <v>19.09</v>
      </c>
      <c r="I426" s="81">
        <f t="shared" si="108"/>
        <v>24.31</v>
      </c>
      <c r="J426" s="81">
        <f t="shared" si="109"/>
        <v>3298.86</v>
      </c>
      <c r="K426" s="125">
        <f t="shared" si="110"/>
        <v>4.0519293076677178E-4</v>
      </c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</row>
    <row r="427" spans="1:32" ht="28.5">
      <c r="A427" s="69"/>
      <c r="B427" s="124" t="s">
        <v>1053</v>
      </c>
      <c r="C427" s="78" t="s">
        <v>1054</v>
      </c>
      <c r="D427" s="77" t="s">
        <v>28</v>
      </c>
      <c r="E427" s="77" t="s">
        <v>1055</v>
      </c>
      <c r="F427" s="79" t="s">
        <v>73</v>
      </c>
      <c r="G427" s="80">
        <v>373.7</v>
      </c>
      <c r="H427" s="81">
        <v>20.79</v>
      </c>
      <c r="I427" s="81">
        <f t="shared" si="108"/>
        <v>26.47</v>
      </c>
      <c r="J427" s="81">
        <f t="shared" si="109"/>
        <v>9891.83</v>
      </c>
      <c r="K427" s="125">
        <f t="shared" si="110"/>
        <v>1.2149953585016266E-3</v>
      </c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</row>
    <row r="428" spans="1:32" ht="28.5">
      <c r="A428" s="69"/>
      <c r="B428" s="124" t="s">
        <v>1056</v>
      </c>
      <c r="C428" s="78" t="s">
        <v>1057</v>
      </c>
      <c r="D428" s="77" t="s">
        <v>28</v>
      </c>
      <c r="E428" s="77" t="s">
        <v>1058</v>
      </c>
      <c r="F428" s="79" t="s">
        <v>73</v>
      </c>
      <c r="G428" s="80">
        <v>36</v>
      </c>
      <c r="H428" s="81">
        <v>67.88</v>
      </c>
      <c r="I428" s="81">
        <f t="shared" si="108"/>
        <v>86.44</v>
      </c>
      <c r="J428" s="81">
        <f t="shared" si="109"/>
        <v>3111.84</v>
      </c>
      <c r="K428" s="125">
        <f t="shared" si="110"/>
        <v>3.8222160676029633E-4</v>
      </c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</row>
    <row r="429" spans="1:32" ht="28.5">
      <c r="A429" s="69"/>
      <c r="B429" s="124" t="s">
        <v>1059</v>
      </c>
      <c r="C429" s="78" t="s">
        <v>1060</v>
      </c>
      <c r="D429" s="77" t="s">
        <v>16</v>
      </c>
      <c r="E429" s="77" t="s">
        <v>1061</v>
      </c>
      <c r="F429" s="79" t="s">
        <v>356</v>
      </c>
      <c r="G429" s="80">
        <v>1</v>
      </c>
      <c r="H429" s="81">
        <v>71.47</v>
      </c>
      <c r="I429" s="81">
        <f t="shared" si="108"/>
        <v>91.01</v>
      </c>
      <c r="J429" s="81">
        <f t="shared" si="109"/>
        <v>91.01</v>
      </c>
      <c r="K429" s="125">
        <f t="shared" si="110"/>
        <v>1.1178591582875267E-5</v>
      </c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  <c r="AB429" s="10"/>
      <c r="AC429" s="10"/>
      <c r="AD429" s="10"/>
      <c r="AE429" s="10"/>
      <c r="AF429" s="10"/>
    </row>
    <row r="430" spans="1:32" ht="28.5">
      <c r="A430" s="69"/>
      <c r="B430" s="124" t="s">
        <v>1062</v>
      </c>
      <c r="C430" s="78" t="s">
        <v>1063</v>
      </c>
      <c r="D430" s="77" t="s">
        <v>16</v>
      </c>
      <c r="E430" s="77" t="s">
        <v>1064</v>
      </c>
      <c r="F430" s="79" t="s">
        <v>304</v>
      </c>
      <c r="G430" s="80">
        <v>59</v>
      </c>
      <c r="H430" s="81">
        <v>242.44</v>
      </c>
      <c r="I430" s="81">
        <f t="shared" si="108"/>
        <v>308.74</v>
      </c>
      <c r="J430" s="81">
        <f t="shared" si="109"/>
        <v>18215.66</v>
      </c>
      <c r="K430" s="125">
        <f t="shared" si="110"/>
        <v>2.2373961493519137E-3</v>
      </c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  <c r="AB430" s="10"/>
      <c r="AC430" s="10"/>
      <c r="AD430" s="10"/>
      <c r="AE430" s="10"/>
      <c r="AF430" s="10"/>
    </row>
    <row r="431" spans="1:32">
      <c r="A431" s="69"/>
      <c r="B431" s="124" t="s">
        <v>1065</v>
      </c>
      <c r="C431" s="78" t="s">
        <v>1066</v>
      </c>
      <c r="D431" s="77" t="s">
        <v>440</v>
      </c>
      <c r="E431" s="77" t="s">
        <v>1067</v>
      </c>
      <c r="F431" s="79" t="s">
        <v>304</v>
      </c>
      <c r="G431" s="80">
        <v>224</v>
      </c>
      <c r="H431" s="81">
        <v>12.52</v>
      </c>
      <c r="I431" s="81">
        <f t="shared" si="108"/>
        <v>15.94</v>
      </c>
      <c r="J431" s="81">
        <f t="shared" si="109"/>
        <v>3570.56</v>
      </c>
      <c r="K431" s="125">
        <f t="shared" si="110"/>
        <v>4.3856534405176475E-4</v>
      </c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  <c r="AB431" s="10"/>
      <c r="AC431" s="10"/>
      <c r="AD431" s="10"/>
      <c r="AE431" s="10"/>
      <c r="AF431" s="10"/>
    </row>
    <row r="432" spans="1:32">
      <c r="A432" s="69"/>
      <c r="B432" s="124" t="s">
        <v>1068</v>
      </c>
      <c r="C432" s="78" t="s">
        <v>1069</v>
      </c>
      <c r="D432" s="77" t="s">
        <v>28</v>
      </c>
      <c r="E432" s="77" t="s">
        <v>1070</v>
      </c>
      <c r="F432" s="79" t="s">
        <v>30</v>
      </c>
      <c r="G432" s="80">
        <v>2</v>
      </c>
      <c r="H432" s="81">
        <v>46.2</v>
      </c>
      <c r="I432" s="81">
        <f t="shared" si="108"/>
        <v>58.83</v>
      </c>
      <c r="J432" s="81">
        <f t="shared" si="109"/>
        <v>117.66</v>
      </c>
      <c r="K432" s="125">
        <f t="shared" si="110"/>
        <v>1.4451962263939169E-5</v>
      </c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  <c r="AB432" s="10"/>
      <c r="AC432" s="10"/>
      <c r="AD432" s="10"/>
      <c r="AE432" s="10"/>
      <c r="AF432" s="10"/>
    </row>
    <row r="433" spans="1:32" ht="20.25" customHeight="1">
      <c r="A433" s="69"/>
      <c r="B433" s="124" t="s">
        <v>1071</v>
      </c>
      <c r="C433" s="78" t="s">
        <v>1072</v>
      </c>
      <c r="D433" s="77" t="s">
        <v>28</v>
      </c>
      <c r="E433" s="77" t="s">
        <v>1073</v>
      </c>
      <c r="F433" s="79" t="s">
        <v>30</v>
      </c>
      <c r="G433" s="80">
        <v>1</v>
      </c>
      <c r="H433" s="81">
        <v>8439.9</v>
      </c>
      <c r="I433" s="81">
        <f t="shared" si="108"/>
        <v>10748.21</v>
      </c>
      <c r="J433" s="81">
        <f t="shared" si="109"/>
        <v>10748.21</v>
      </c>
      <c r="K433" s="125">
        <f t="shared" si="110"/>
        <v>1.3201829451376305E-3</v>
      </c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  <c r="AB433" s="10"/>
      <c r="AC433" s="10"/>
      <c r="AD433" s="10"/>
      <c r="AE433" s="10"/>
      <c r="AF433" s="10"/>
    </row>
    <row r="434" spans="1:32" ht="28.5">
      <c r="A434" s="69"/>
      <c r="B434" s="124" t="s">
        <v>1074</v>
      </c>
      <c r="C434" s="78" t="s">
        <v>1075</v>
      </c>
      <c r="D434" s="77" t="s">
        <v>16</v>
      </c>
      <c r="E434" s="77" t="s">
        <v>1076</v>
      </c>
      <c r="F434" s="79" t="s">
        <v>304</v>
      </c>
      <c r="G434" s="80">
        <v>4</v>
      </c>
      <c r="H434" s="81">
        <v>1588.81</v>
      </c>
      <c r="I434" s="81">
        <f t="shared" si="108"/>
        <v>2023.34</v>
      </c>
      <c r="J434" s="81">
        <f t="shared" si="109"/>
        <v>8093.36</v>
      </c>
      <c r="K434" s="125">
        <f t="shared" si="110"/>
        <v>9.9409258293791194E-4</v>
      </c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  <c r="AB434" s="10"/>
      <c r="AC434" s="10"/>
      <c r="AD434" s="10"/>
      <c r="AE434" s="10"/>
      <c r="AF434" s="10"/>
    </row>
    <row r="435" spans="1:32" ht="28.5">
      <c r="A435" s="69"/>
      <c r="B435" s="124" t="s">
        <v>1077</v>
      </c>
      <c r="C435" s="78" t="s">
        <v>1078</v>
      </c>
      <c r="D435" s="77" t="s">
        <v>440</v>
      </c>
      <c r="E435" s="77" t="s">
        <v>1079</v>
      </c>
      <c r="F435" s="79" t="s">
        <v>304</v>
      </c>
      <c r="G435" s="80">
        <v>2</v>
      </c>
      <c r="H435" s="81">
        <v>10110.06</v>
      </c>
      <c r="I435" s="81">
        <f t="shared" si="108"/>
        <v>12875.16</v>
      </c>
      <c r="J435" s="81">
        <f t="shared" si="109"/>
        <v>25750.32</v>
      </c>
      <c r="K435" s="125">
        <f t="shared" si="110"/>
        <v>3.1628646347472214E-3</v>
      </c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  <c r="AB435" s="10"/>
      <c r="AC435" s="10"/>
      <c r="AD435" s="10"/>
      <c r="AE435" s="10"/>
      <c r="AF435" s="10"/>
    </row>
    <row r="436" spans="1:32" ht="28.5">
      <c r="A436" s="69"/>
      <c r="B436" s="124" t="s">
        <v>1080</v>
      </c>
      <c r="C436" s="78" t="s">
        <v>1081</v>
      </c>
      <c r="D436" s="77" t="s">
        <v>28</v>
      </c>
      <c r="E436" s="77" t="s">
        <v>1082</v>
      </c>
      <c r="F436" s="79" t="s">
        <v>30</v>
      </c>
      <c r="G436" s="80">
        <v>1</v>
      </c>
      <c r="H436" s="81">
        <v>509.48</v>
      </c>
      <c r="I436" s="81">
        <f t="shared" si="108"/>
        <v>648.82000000000005</v>
      </c>
      <c r="J436" s="81">
        <f t="shared" si="109"/>
        <v>648.82000000000005</v>
      </c>
      <c r="K436" s="125">
        <f t="shared" si="110"/>
        <v>7.9693372055830464E-5</v>
      </c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  <c r="AB436" s="10"/>
      <c r="AC436" s="10"/>
      <c r="AD436" s="10"/>
      <c r="AE436" s="10"/>
      <c r="AF436" s="10"/>
    </row>
    <row r="437" spans="1:32" ht="28.5">
      <c r="A437" s="69"/>
      <c r="B437" s="124" t="s">
        <v>1083</v>
      </c>
      <c r="C437" s="78" t="s">
        <v>1084</v>
      </c>
      <c r="D437" s="77" t="s">
        <v>28</v>
      </c>
      <c r="E437" s="77" t="s">
        <v>1085</v>
      </c>
      <c r="F437" s="79" t="s">
        <v>30</v>
      </c>
      <c r="G437" s="80">
        <v>4</v>
      </c>
      <c r="H437" s="81">
        <v>835.51</v>
      </c>
      <c r="I437" s="81">
        <f t="shared" si="108"/>
        <v>1064.02</v>
      </c>
      <c r="J437" s="81">
        <f t="shared" si="109"/>
        <v>4256.08</v>
      </c>
      <c r="K437" s="125">
        <f t="shared" si="110"/>
        <v>5.2276650987851628E-4</v>
      </c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  <c r="AB437" s="10"/>
      <c r="AC437" s="10"/>
      <c r="AD437" s="10"/>
      <c r="AE437" s="10"/>
      <c r="AF437" s="10"/>
    </row>
    <row r="438" spans="1:32" ht="28.5">
      <c r="A438" s="69"/>
      <c r="B438" s="124" t="s">
        <v>1086</v>
      </c>
      <c r="C438" s="78" t="s">
        <v>1087</v>
      </c>
      <c r="D438" s="77" t="s">
        <v>440</v>
      </c>
      <c r="E438" s="77" t="s">
        <v>1088</v>
      </c>
      <c r="F438" s="79" t="s">
        <v>304</v>
      </c>
      <c r="G438" s="80">
        <v>1</v>
      </c>
      <c r="H438" s="81">
        <v>1975.9</v>
      </c>
      <c r="I438" s="81">
        <f t="shared" si="108"/>
        <v>2516.3000000000002</v>
      </c>
      <c r="J438" s="81">
        <f t="shared" si="109"/>
        <v>2516.3000000000002</v>
      </c>
      <c r="K438" s="125">
        <f t="shared" si="110"/>
        <v>3.0907251950323077E-4</v>
      </c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  <c r="AB438" s="10"/>
      <c r="AC438" s="10"/>
      <c r="AD438" s="10"/>
      <c r="AE438" s="10"/>
      <c r="AF438" s="10"/>
    </row>
    <row r="439" spans="1:32" s="98" customFormat="1" ht="28.5">
      <c r="A439" s="69"/>
      <c r="B439" s="124" t="s">
        <v>1089</v>
      </c>
      <c r="C439" s="78" t="s">
        <v>1090</v>
      </c>
      <c r="D439" s="77" t="s">
        <v>28</v>
      </c>
      <c r="E439" s="77" t="s">
        <v>1091</v>
      </c>
      <c r="F439" s="79" t="s">
        <v>73</v>
      </c>
      <c r="G439" s="80">
        <v>10.9</v>
      </c>
      <c r="H439" s="81">
        <v>27.39</v>
      </c>
      <c r="I439" s="81">
        <f t="shared" si="108"/>
        <v>34.880000000000003</v>
      </c>
      <c r="J439" s="81">
        <f t="shared" ref="J439:J440" si="111">TRUNC(I439*G439,2)</f>
        <v>380.19</v>
      </c>
      <c r="K439" s="125">
        <f t="shared" si="110"/>
        <v>4.6698041247042605E-5</v>
      </c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  <c r="AB439" s="10"/>
      <c r="AC439" s="10"/>
      <c r="AD439" s="10"/>
      <c r="AE439" s="10"/>
      <c r="AF439" s="10"/>
    </row>
    <row r="440" spans="1:32" s="98" customFormat="1">
      <c r="A440" s="69"/>
      <c r="B440" s="124" t="s">
        <v>1376</v>
      </c>
      <c r="C440" s="78" t="s">
        <v>1377</v>
      </c>
      <c r="D440" s="77" t="s">
        <v>49</v>
      </c>
      <c r="E440" s="77" t="s">
        <v>1378</v>
      </c>
      <c r="F440" s="79" t="s">
        <v>30</v>
      </c>
      <c r="G440" s="80">
        <v>1</v>
      </c>
      <c r="H440" s="81">
        <v>15481.98</v>
      </c>
      <c r="I440" s="81">
        <f t="shared" si="108"/>
        <v>19716.3</v>
      </c>
      <c r="J440" s="81">
        <f t="shared" si="111"/>
        <v>19716.3</v>
      </c>
      <c r="K440" s="125">
        <f t="shared" si="110"/>
        <v>2.4217170115970071E-3</v>
      </c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  <c r="AB440" s="10"/>
      <c r="AC440" s="10"/>
      <c r="AD440" s="10"/>
      <c r="AE440" s="10"/>
      <c r="AF440" s="10"/>
    </row>
    <row r="441" spans="1:32" ht="42.75">
      <c r="A441" s="69"/>
      <c r="B441" s="124" t="s">
        <v>1388</v>
      </c>
      <c r="C441" s="78">
        <v>102107</v>
      </c>
      <c r="D441" s="77" t="s">
        <v>28</v>
      </c>
      <c r="E441" s="77" t="s">
        <v>1379</v>
      </c>
      <c r="F441" s="79" t="s">
        <v>30</v>
      </c>
      <c r="G441" s="80">
        <v>1</v>
      </c>
      <c r="H441" s="81">
        <v>34549.32</v>
      </c>
      <c r="I441" s="81">
        <f t="shared" si="108"/>
        <v>43998.55</v>
      </c>
      <c r="J441" s="81">
        <f t="shared" si="109"/>
        <v>43998.55</v>
      </c>
      <c r="K441" s="125">
        <f t="shared" si="110"/>
        <v>5.4042612975356182E-3</v>
      </c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  <c r="AB441" s="10"/>
      <c r="AC441" s="10"/>
      <c r="AD441" s="10"/>
      <c r="AE441" s="10"/>
      <c r="AF441" s="10"/>
    </row>
    <row r="442" spans="1:32" s="98" customFormat="1" ht="42.75">
      <c r="A442" s="69"/>
      <c r="B442" s="124" t="s">
        <v>1389</v>
      </c>
      <c r="C442" s="78">
        <v>102109</v>
      </c>
      <c r="D442" s="77" t="s">
        <v>28</v>
      </c>
      <c r="E442" s="77" t="s">
        <v>1380</v>
      </c>
      <c r="F442" s="79" t="s">
        <v>30</v>
      </c>
      <c r="G442" s="80">
        <v>1</v>
      </c>
      <c r="H442" s="81">
        <v>63.46</v>
      </c>
      <c r="I442" s="81">
        <f t="shared" si="108"/>
        <v>80.81</v>
      </c>
      <c r="J442" s="81">
        <f t="shared" ref="J442" si="112">TRUNC(I442*G442,2)</f>
        <v>80.81</v>
      </c>
      <c r="K442" s="125">
        <f t="shared" si="110"/>
        <v>9.9257442677963993E-6</v>
      </c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  <c r="AB442" s="10"/>
      <c r="AC442" s="10"/>
      <c r="AD442" s="10"/>
      <c r="AE442" s="10"/>
      <c r="AF442" s="10"/>
    </row>
    <row r="443" spans="1:32">
      <c r="A443" s="69"/>
      <c r="B443" s="122" t="s">
        <v>1092</v>
      </c>
      <c r="C443" s="52"/>
      <c r="D443" s="50"/>
      <c r="E443" s="50" t="s">
        <v>1093</v>
      </c>
      <c r="F443" s="50"/>
      <c r="G443" s="51"/>
      <c r="H443" s="52"/>
      <c r="I443" s="50"/>
      <c r="J443" s="53">
        <f>SUM(J444:J451)</f>
        <v>98603.38</v>
      </c>
      <c r="K443" s="123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  <c r="AB443" s="10"/>
      <c r="AC443" s="10"/>
      <c r="AD443" s="10"/>
      <c r="AE443" s="10"/>
      <c r="AF443" s="10"/>
    </row>
    <row r="444" spans="1:32" ht="28.5">
      <c r="A444" s="69"/>
      <c r="B444" s="124" t="s">
        <v>1094</v>
      </c>
      <c r="C444" s="78">
        <v>97607</v>
      </c>
      <c r="D444" s="77" t="s">
        <v>28</v>
      </c>
      <c r="E444" s="77" t="s">
        <v>1095</v>
      </c>
      <c r="F444" s="79" t="s">
        <v>30</v>
      </c>
      <c r="G444" s="80">
        <v>45</v>
      </c>
      <c r="H444" s="81">
        <v>113.47</v>
      </c>
      <c r="I444" s="81">
        <f t="shared" ref="I444:I451" si="113">TRUNC(H444+(H444*$I$6),2)</f>
        <v>144.5</v>
      </c>
      <c r="J444" s="81">
        <f t="shared" ref="J444:J451" si="114">TRUNC(I444*G444,2)</f>
        <v>6502.5</v>
      </c>
      <c r="K444" s="125">
        <f t="shared" ref="K444:K451" si="115">J444/$J$561</f>
        <v>7.9869016336277796E-4</v>
      </c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  <c r="AB444" s="10"/>
      <c r="AC444" s="10"/>
      <c r="AD444" s="10"/>
      <c r="AE444" s="10"/>
      <c r="AF444" s="10"/>
    </row>
    <row r="445" spans="1:32" ht="28.5">
      <c r="A445" s="69"/>
      <c r="B445" s="124" t="s">
        <v>1096</v>
      </c>
      <c r="C445" s="78" t="s">
        <v>1097</v>
      </c>
      <c r="D445" s="77" t="s">
        <v>16</v>
      </c>
      <c r="E445" s="77" t="s">
        <v>1098</v>
      </c>
      <c r="F445" s="79" t="s">
        <v>304</v>
      </c>
      <c r="G445" s="80">
        <v>38</v>
      </c>
      <c r="H445" s="81">
        <v>330.32</v>
      </c>
      <c r="I445" s="81">
        <f t="shared" si="113"/>
        <v>420.66</v>
      </c>
      <c r="J445" s="81">
        <f t="shared" si="114"/>
        <v>15985.08</v>
      </c>
      <c r="K445" s="125">
        <f t="shared" si="115"/>
        <v>1.9634180940510688E-3</v>
      </c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  <c r="AB445" s="10"/>
      <c r="AC445" s="10"/>
      <c r="AD445" s="10"/>
      <c r="AE445" s="10"/>
      <c r="AF445" s="10"/>
    </row>
    <row r="446" spans="1:32" ht="28.5">
      <c r="A446" s="69"/>
      <c r="B446" s="124" t="s">
        <v>1099</v>
      </c>
      <c r="C446" s="78" t="s">
        <v>1100</v>
      </c>
      <c r="D446" s="77" t="s">
        <v>16</v>
      </c>
      <c r="E446" s="77" t="s">
        <v>1101</v>
      </c>
      <c r="F446" s="79" t="s">
        <v>30</v>
      </c>
      <c r="G446" s="80">
        <v>17</v>
      </c>
      <c r="H446" s="81">
        <v>273.37</v>
      </c>
      <c r="I446" s="81">
        <f t="shared" si="113"/>
        <v>348.13</v>
      </c>
      <c r="J446" s="81">
        <f t="shared" si="114"/>
        <v>5918.21</v>
      </c>
      <c r="K446" s="125">
        <f t="shared" si="115"/>
        <v>7.2692289299734346E-4</v>
      </c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  <c r="AB446" s="10"/>
      <c r="AC446" s="10"/>
      <c r="AD446" s="10"/>
      <c r="AE446" s="10"/>
      <c r="AF446" s="10"/>
    </row>
    <row r="447" spans="1:32" ht="28.5">
      <c r="A447" s="69"/>
      <c r="B447" s="124" t="s">
        <v>1102</v>
      </c>
      <c r="C447" s="78" t="s">
        <v>1103</v>
      </c>
      <c r="D447" s="77" t="s">
        <v>16</v>
      </c>
      <c r="E447" s="77" t="s">
        <v>1104</v>
      </c>
      <c r="F447" s="79" t="s">
        <v>304</v>
      </c>
      <c r="G447" s="80">
        <v>163</v>
      </c>
      <c r="H447" s="81">
        <v>297.33</v>
      </c>
      <c r="I447" s="81">
        <f>TRUNC(H447+(H447*$I$6),2)</f>
        <v>378.64</v>
      </c>
      <c r="J447" s="81">
        <f t="shared" si="114"/>
        <v>61718.32</v>
      </c>
      <c r="K447" s="125">
        <f t="shared" si="115"/>
        <v>7.5807481865861137E-3</v>
      </c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  <c r="AB447" s="10"/>
      <c r="AC447" s="10"/>
      <c r="AD447" s="10"/>
      <c r="AE447" s="10"/>
      <c r="AF447" s="10"/>
    </row>
    <row r="448" spans="1:32" ht="28.5">
      <c r="A448" s="69"/>
      <c r="B448" s="124" t="s">
        <v>1105</v>
      </c>
      <c r="C448" s="78" t="s">
        <v>1106</v>
      </c>
      <c r="D448" s="77" t="s">
        <v>28</v>
      </c>
      <c r="E448" s="77" t="s">
        <v>1107</v>
      </c>
      <c r="F448" s="79" t="s">
        <v>30</v>
      </c>
      <c r="G448" s="80">
        <v>30</v>
      </c>
      <c r="H448" s="81">
        <v>113.47</v>
      </c>
      <c r="I448" s="81">
        <f t="shared" si="113"/>
        <v>144.5</v>
      </c>
      <c r="J448" s="81">
        <f t="shared" si="114"/>
        <v>4335</v>
      </c>
      <c r="K448" s="125">
        <f t="shared" si="115"/>
        <v>5.324601089085186E-4</v>
      </c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  <c r="AB448" s="10"/>
      <c r="AC448" s="10"/>
      <c r="AD448" s="10"/>
      <c r="AE448" s="10"/>
      <c r="AF448" s="10"/>
    </row>
    <row r="449" spans="1:32" ht="28.5">
      <c r="A449" s="69"/>
      <c r="B449" s="124" t="s">
        <v>1108</v>
      </c>
      <c r="C449" s="78" t="s">
        <v>1109</v>
      </c>
      <c r="D449" s="77" t="s">
        <v>16</v>
      </c>
      <c r="E449" s="77" t="s">
        <v>1110</v>
      </c>
      <c r="F449" s="79" t="s">
        <v>30</v>
      </c>
      <c r="G449" s="80">
        <v>6</v>
      </c>
      <c r="H449" s="81">
        <v>114.4</v>
      </c>
      <c r="I449" s="81">
        <f t="shared" si="113"/>
        <v>145.68</v>
      </c>
      <c r="J449" s="81">
        <f t="shared" si="114"/>
        <v>874.08</v>
      </c>
      <c r="K449" s="125">
        <f t="shared" si="115"/>
        <v>1.0736164521217024E-4</v>
      </c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  <c r="AB449" s="10"/>
      <c r="AC449" s="10"/>
      <c r="AD449" s="10"/>
      <c r="AE449" s="10"/>
      <c r="AF449" s="10"/>
    </row>
    <row r="450" spans="1:32" ht="30" customHeight="1">
      <c r="A450" s="69"/>
      <c r="B450" s="124" t="s">
        <v>1111</v>
      </c>
      <c r="C450" s="78">
        <v>97599</v>
      </c>
      <c r="D450" s="77" t="s">
        <v>28</v>
      </c>
      <c r="E450" s="77" t="s">
        <v>1371</v>
      </c>
      <c r="F450" s="79" t="s">
        <v>30</v>
      </c>
      <c r="G450" s="80">
        <v>53</v>
      </c>
      <c r="H450" s="81">
        <v>21.01</v>
      </c>
      <c r="I450" s="81">
        <f t="shared" si="113"/>
        <v>26.75</v>
      </c>
      <c r="J450" s="81">
        <f t="shared" si="114"/>
        <v>1417.75</v>
      </c>
      <c r="K450" s="125">
        <f t="shared" si="115"/>
        <v>1.7413963538755531E-4</v>
      </c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  <c r="AB450" s="10"/>
      <c r="AC450" s="10"/>
      <c r="AD450" s="10"/>
      <c r="AE450" s="10"/>
      <c r="AF450" s="10"/>
    </row>
    <row r="451" spans="1:32" ht="13.9" customHeight="1">
      <c r="A451" s="69"/>
      <c r="B451" s="124" t="s">
        <v>1112</v>
      </c>
      <c r="C451" s="78" t="s">
        <v>1063</v>
      </c>
      <c r="D451" s="77" t="s">
        <v>16</v>
      </c>
      <c r="E451" s="77" t="s">
        <v>1064</v>
      </c>
      <c r="F451" s="79" t="s">
        <v>304</v>
      </c>
      <c r="G451" s="80">
        <v>6</v>
      </c>
      <c r="H451" s="81">
        <v>242.44</v>
      </c>
      <c r="I451" s="81">
        <f t="shared" si="113"/>
        <v>308.74</v>
      </c>
      <c r="J451" s="81">
        <f t="shared" si="114"/>
        <v>1852.44</v>
      </c>
      <c r="K451" s="125">
        <f t="shared" si="115"/>
        <v>2.2753181179849971E-4</v>
      </c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  <c r="AB451" s="10"/>
      <c r="AC451" s="10"/>
      <c r="AD451" s="10"/>
      <c r="AE451" s="10"/>
      <c r="AF451" s="10"/>
    </row>
    <row r="452" spans="1:32">
      <c r="A452" s="69"/>
      <c r="B452" s="122" t="s">
        <v>1113</v>
      </c>
      <c r="C452" s="52"/>
      <c r="D452" s="50"/>
      <c r="E452" s="50" t="s">
        <v>1114</v>
      </c>
      <c r="F452" s="50"/>
      <c r="G452" s="51"/>
      <c r="H452" s="52"/>
      <c r="I452" s="50"/>
      <c r="J452" s="53">
        <f>SUM(J453:J463)</f>
        <v>115313.93</v>
      </c>
      <c r="K452" s="123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  <c r="AB452" s="10"/>
      <c r="AC452" s="10"/>
      <c r="AD452" s="10"/>
      <c r="AE452" s="10"/>
      <c r="AF452" s="10"/>
    </row>
    <row r="453" spans="1:32" ht="27.6" customHeight="1">
      <c r="A453" s="69"/>
      <c r="B453" s="124" t="s">
        <v>1115</v>
      </c>
      <c r="C453" s="78" t="s">
        <v>1116</v>
      </c>
      <c r="D453" s="77" t="s">
        <v>440</v>
      </c>
      <c r="E453" s="77" t="s">
        <v>1117</v>
      </c>
      <c r="F453" s="79" t="s">
        <v>304</v>
      </c>
      <c r="G453" s="80">
        <v>1</v>
      </c>
      <c r="H453" s="81">
        <v>390.9</v>
      </c>
      <c r="I453" s="81">
        <f t="shared" ref="I453:I463" si="116">TRUNC(H453+(H453*$I$6),2)</f>
        <v>497.81</v>
      </c>
      <c r="J453" s="81">
        <f t="shared" ref="J453:J463" si="117">TRUNC(I453*G453,2)</f>
        <v>497.81</v>
      </c>
      <c r="K453" s="125">
        <f t="shared" ref="K453:K463" si="118">J453/$J$561</f>
        <v>6.1145090384255972E-5</v>
      </c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  <c r="AB453" s="10"/>
      <c r="AC453" s="10"/>
      <c r="AD453" s="10"/>
      <c r="AE453" s="10"/>
      <c r="AF453" s="10"/>
    </row>
    <row r="454" spans="1:32" ht="28.5">
      <c r="A454" s="69"/>
      <c r="B454" s="124" t="s">
        <v>1118</v>
      </c>
      <c r="C454" s="78" t="s">
        <v>1119</v>
      </c>
      <c r="D454" s="77" t="s">
        <v>28</v>
      </c>
      <c r="E454" s="77" t="s">
        <v>1120</v>
      </c>
      <c r="F454" s="79" t="s">
        <v>30</v>
      </c>
      <c r="G454" s="80">
        <v>20</v>
      </c>
      <c r="H454" s="81">
        <v>1008.45</v>
      </c>
      <c r="I454" s="81">
        <f t="shared" si="116"/>
        <v>1284.26</v>
      </c>
      <c r="J454" s="81">
        <f t="shared" si="117"/>
        <v>25685.200000000001</v>
      </c>
      <c r="K454" s="125">
        <f t="shared" si="118"/>
        <v>3.1548660644376198E-3</v>
      </c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  <c r="AB454" s="10"/>
      <c r="AC454" s="10"/>
      <c r="AD454" s="10"/>
      <c r="AE454" s="10"/>
      <c r="AF454" s="10"/>
    </row>
    <row r="455" spans="1:32" ht="28.5">
      <c r="A455" s="69"/>
      <c r="B455" s="124" t="s">
        <v>1121</v>
      </c>
      <c r="C455" s="78" t="s">
        <v>1122</v>
      </c>
      <c r="D455" s="77" t="s">
        <v>16</v>
      </c>
      <c r="E455" s="77" t="s">
        <v>1123</v>
      </c>
      <c r="F455" s="79" t="s">
        <v>304</v>
      </c>
      <c r="G455" s="80">
        <v>22</v>
      </c>
      <c r="H455" s="81">
        <v>61.75</v>
      </c>
      <c r="I455" s="81">
        <f t="shared" si="116"/>
        <v>78.63</v>
      </c>
      <c r="J455" s="81">
        <f t="shared" si="117"/>
        <v>1729.86</v>
      </c>
      <c r="K455" s="125">
        <f t="shared" si="118"/>
        <v>2.1247553494728718E-4</v>
      </c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  <c r="AB455" s="10"/>
      <c r="AC455" s="10"/>
      <c r="AD455" s="10"/>
      <c r="AE455" s="10"/>
      <c r="AF455" s="10"/>
    </row>
    <row r="456" spans="1:32">
      <c r="A456" s="69"/>
      <c r="B456" s="124" t="s">
        <v>1124</v>
      </c>
      <c r="C456" s="78" t="s">
        <v>1125</v>
      </c>
      <c r="D456" s="77" t="s">
        <v>28</v>
      </c>
      <c r="E456" s="77" t="s">
        <v>1126</v>
      </c>
      <c r="F456" s="79" t="s">
        <v>30</v>
      </c>
      <c r="G456" s="80">
        <v>20</v>
      </c>
      <c r="H456" s="81">
        <v>158.43</v>
      </c>
      <c r="I456" s="81">
        <f t="shared" si="116"/>
        <v>201.76</v>
      </c>
      <c r="J456" s="81">
        <f t="shared" si="117"/>
        <v>4035.2</v>
      </c>
      <c r="K456" s="125">
        <f t="shared" si="118"/>
        <v>4.9563622409865146E-4</v>
      </c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  <c r="AB456" s="10"/>
      <c r="AC456" s="10"/>
      <c r="AD456" s="10"/>
      <c r="AE456" s="10"/>
      <c r="AF456" s="10"/>
    </row>
    <row r="457" spans="1:32">
      <c r="A457" s="69"/>
      <c r="B457" s="124" t="s">
        <v>1127</v>
      </c>
      <c r="C457" s="78" t="s">
        <v>1128</v>
      </c>
      <c r="D457" s="77" t="s">
        <v>28</v>
      </c>
      <c r="E457" s="77" t="s">
        <v>1129</v>
      </c>
      <c r="F457" s="79" t="s">
        <v>30</v>
      </c>
      <c r="G457" s="80">
        <v>1</v>
      </c>
      <c r="H457" s="81">
        <v>152.94999999999999</v>
      </c>
      <c r="I457" s="81">
        <f t="shared" si="116"/>
        <v>194.78</v>
      </c>
      <c r="J457" s="81">
        <f t="shared" si="117"/>
        <v>194.78</v>
      </c>
      <c r="K457" s="125">
        <f t="shared" si="118"/>
        <v>2.3924470591280567E-5</v>
      </c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  <c r="AB457" s="10"/>
      <c r="AC457" s="10"/>
      <c r="AD457" s="10"/>
      <c r="AE457" s="10"/>
      <c r="AF457" s="10"/>
    </row>
    <row r="458" spans="1:32">
      <c r="A458" s="69"/>
      <c r="B458" s="124" t="s">
        <v>1130</v>
      </c>
      <c r="C458" s="78" t="s">
        <v>1131</v>
      </c>
      <c r="D458" s="77" t="s">
        <v>28</v>
      </c>
      <c r="E458" s="77" t="s">
        <v>1132</v>
      </c>
      <c r="F458" s="79" t="s">
        <v>30</v>
      </c>
      <c r="G458" s="80">
        <v>1</v>
      </c>
      <c r="H458" s="81">
        <v>182.79</v>
      </c>
      <c r="I458" s="81">
        <f t="shared" si="116"/>
        <v>232.78</v>
      </c>
      <c r="J458" s="81">
        <f t="shared" si="117"/>
        <v>232.78</v>
      </c>
      <c r="K458" s="125">
        <f t="shared" si="118"/>
        <v>2.8591940980790071E-5</v>
      </c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  <c r="AB458" s="10"/>
      <c r="AC458" s="10"/>
      <c r="AD458" s="10"/>
      <c r="AE458" s="10"/>
      <c r="AF458" s="10"/>
    </row>
    <row r="459" spans="1:32">
      <c r="A459" s="69"/>
      <c r="B459" s="124" t="s">
        <v>1133</v>
      </c>
      <c r="C459" s="78" t="s">
        <v>1134</v>
      </c>
      <c r="D459" s="77" t="s">
        <v>28</v>
      </c>
      <c r="E459" s="77" t="s">
        <v>1135</v>
      </c>
      <c r="F459" s="79" t="s">
        <v>30</v>
      </c>
      <c r="G459" s="80">
        <v>63</v>
      </c>
      <c r="H459" s="81">
        <v>31.32</v>
      </c>
      <c r="I459" s="81">
        <f t="shared" si="116"/>
        <v>39.880000000000003</v>
      </c>
      <c r="J459" s="81">
        <f t="shared" si="117"/>
        <v>2512.44</v>
      </c>
      <c r="K459" s="125">
        <f t="shared" si="118"/>
        <v>3.085984027741911E-4</v>
      </c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  <c r="AB459" s="10"/>
      <c r="AC459" s="10"/>
      <c r="AD459" s="10"/>
      <c r="AE459" s="10"/>
      <c r="AF459" s="10"/>
    </row>
    <row r="460" spans="1:32" ht="15.75" customHeight="1">
      <c r="A460" s="10"/>
      <c r="B460" s="124" t="s">
        <v>1136</v>
      </c>
      <c r="C460" s="78">
        <v>96973</v>
      </c>
      <c r="D460" s="77" t="s">
        <v>28</v>
      </c>
      <c r="E460" s="77" t="s">
        <v>1137</v>
      </c>
      <c r="F460" s="79" t="s">
        <v>73</v>
      </c>
      <c r="G460" s="80">
        <v>599.4</v>
      </c>
      <c r="H460" s="81">
        <v>79.599999999999994</v>
      </c>
      <c r="I460" s="81">
        <f t="shared" si="116"/>
        <v>101.37</v>
      </c>
      <c r="J460" s="81">
        <f t="shared" si="117"/>
        <v>60761.17</v>
      </c>
      <c r="K460" s="125">
        <f t="shared" si="118"/>
        <v>7.4631832054461392E-3</v>
      </c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  <c r="AB460" s="10"/>
      <c r="AC460" s="10"/>
      <c r="AD460" s="10"/>
      <c r="AE460" s="10"/>
      <c r="AF460" s="10"/>
    </row>
    <row r="461" spans="1:32" ht="15.75" customHeight="1">
      <c r="A461" s="10"/>
      <c r="B461" s="124" t="s">
        <v>1138</v>
      </c>
      <c r="C461" s="78">
        <v>96977</v>
      </c>
      <c r="D461" s="77" t="s">
        <v>28</v>
      </c>
      <c r="E461" s="77" t="s">
        <v>1139</v>
      </c>
      <c r="F461" s="79" t="s">
        <v>73</v>
      </c>
      <c r="G461" s="80">
        <v>213.7</v>
      </c>
      <c r="H461" s="81">
        <v>60.64</v>
      </c>
      <c r="I461" s="81">
        <f t="shared" si="116"/>
        <v>77.22</v>
      </c>
      <c r="J461" s="81">
        <f t="shared" si="117"/>
        <v>16501.91</v>
      </c>
      <c r="K461" s="125">
        <f t="shared" si="118"/>
        <v>2.0268993761934423E-3</v>
      </c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  <c r="AB461" s="10"/>
      <c r="AC461" s="10"/>
      <c r="AD461" s="10"/>
      <c r="AE461" s="10"/>
      <c r="AF461" s="10"/>
    </row>
    <row r="462" spans="1:32" ht="15.75" customHeight="1">
      <c r="A462" s="10"/>
      <c r="B462" s="124" t="s">
        <v>1140</v>
      </c>
      <c r="C462" s="78" t="s">
        <v>1141</v>
      </c>
      <c r="D462" s="77" t="s">
        <v>28</v>
      </c>
      <c r="E462" s="77" t="s">
        <v>1142</v>
      </c>
      <c r="F462" s="79" t="s">
        <v>30</v>
      </c>
      <c r="G462" s="80">
        <v>23</v>
      </c>
      <c r="H462" s="81">
        <v>69.03</v>
      </c>
      <c r="I462" s="81">
        <f t="shared" si="116"/>
        <v>87.9</v>
      </c>
      <c r="J462" s="81">
        <f t="shared" si="117"/>
        <v>2021.7</v>
      </c>
      <c r="K462" s="125">
        <f t="shared" si="118"/>
        <v>2.4832170753872018E-4</v>
      </c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  <c r="AB462" s="10"/>
      <c r="AC462" s="10"/>
      <c r="AD462" s="10"/>
      <c r="AE462" s="10"/>
      <c r="AF462" s="10"/>
    </row>
    <row r="463" spans="1:32" ht="15.75" customHeight="1">
      <c r="A463" s="10"/>
      <c r="B463" s="124" t="s">
        <v>1143</v>
      </c>
      <c r="C463" s="78" t="s">
        <v>1144</v>
      </c>
      <c r="D463" s="77" t="s">
        <v>28</v>
      </c>
      <c r="E463" s="77" t="s">
        <v>1145</v>
      </c>
      <c r="F463" s="79" t="s">
        <v>30</v>
      </c>
      <c r="G463" s="80">
        <v>111</v>
      </c>
      <c r="H463" s="81">
        <v>8.08</v>
      </c>
      <c r="I463" s="81">
        <f t="shared" si="116"/>
        <v>10.28</v>
      </c>
      <c r="J463" s="81">
        <f t="shared" si="117"/>
        <v>1141.08</v>
      </c>
      <c r="K463" s="125">
        <f t="shared" si="118"/>
        <v>1.4015676610688174E-4</v>
      </c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  <c r="AB463" s="10"/>
      <c r="AC463" s="10"/>
      <c r="AD463" s="10"/>
      <c r="AE463" s="10"/>
      <c r="AF463" s="10"/>
    </row>
    <row r="464" spans="1:32" ht="15.75" customHeight="1">
      <c r="A464" s="10"/>
      <c r="B464" s="126">
        <v>17</v>
      </c>
      <c r="C464" s="47"/>
      <c r="D464" s="45"/>
      <c r="E464" s="45" t="s">
        <v>1146</v>
      </c>
      <c r="F464" s="45"/>
      <c r="G464" s="46"/>
      <c r="H464" s="47"/>
      <c r="I464" s="45"/>
      <c r="J464" s="48">
        <f>SUM(J465+J480)</f>
        <v>480615.64</v>
      </c>
      <c r="K464" s="127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  <c r="AB464" s="10"/>
      <c r="AC464" s="10"/>
      <c r="AD464" s="10"/>
      <c r="AE464" s="10"/>
      <c r="AF464" s="10"/>
    </row>
    <row r="465" spans="1:32" ht="15.75" customHeight="1">
      <c r="A465" s="10"/>
      <c r="B465" s="122" t="s">
        <v>1147</v>
      </c>
      <c r="C465" s="52"/>
      <c r="D465" s="50"/>
      <c r="E465" s="50" t="s">
        <v>842</v>
      </c>
      <c r="F465" s="50"/>
      <c r="G465" s="51"/>
      <c r="H465" s="52"/>
      <c r="I465" s="50"/>
      <c r="J465" s="53">
        <f>SUM(J466:J479)</f>
        <v>188655.98</v>
      </c>
      <c r="K465" s="123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  <c r="AB465" s="10"/>
      <c r="AC465" s="10"/>
      <c r="AD465" s="10"/>
      <c r="AE465" s="10"/>
      <c r="AF465" s="10"/>
    </row>
    <row r="466" spans="1:32" ht="15.75" customHeight="1">
      <c r="A466" s="10"/>
      <c r="B466" s="124" t="s">
        <v>1148</v>
      </c>
      <c r="C466" s="78" t="s">
        <v>1149</v>
      </c>
      <c r="D466" s="77" t="s">
        <v>28</v>
      </c>
      <c r="E466" s="77" t="s">
        <v>1150</v>
      </c>
      <c r="F466" s="79" t="s">
        <v>73</v>
      </c>
      <c r="G466" s="80">
        <v>234</v>
      </c>
      <c r="H466" s="81">
        <v>33.17</v>
      </c>
      <c r="I466" s="81">
        <f t="shared" ref="I466:I479" si="119">TRUNC(H466+(H466*$I$6),2)</f>
        <v>42.24</v>
      </c>
      <c r="J466" s="81">
        <f t="shared" ref="J466:J479" si="120">TRUNC(I466*G466,2)</f>
        <v>9884.16</v>
      </c>
      <c r="K466" s="125">
        <f t="shared" ref="K466:K479" si="121">J466/$J$561</f>
        <v>1.2140532664519546E-3</v>
      </c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  <c r="AB466" s="10"/>
      <c r="AC466" s="10"/>
      <c r="AD466" s="10"/>
      <c r="AE466" s="10"/>
      <c r="AF466" s="10"/>
    </row>
    <row r="467" spans="1:32" ht="15.75" customHeight="1">
      <c r="A467" s="10"/>
      <c r="B467" s="124" t="s">
        <v>1151</v>
      </c>
      <c r="C467" s="78" t="s">
        <v>1152</v>
      </c>
      <c r="D467" s="77" t="s">
        <v>28</v>
      </c>
      <c r="E467" s="77" t="s">
        <v>1153</v>
      </c>
      <c r="F467" s="79" t="s">
        <v>73</v>
      </c>
      <c r="G467" s="80">
        <v>212</v>
      </c>
      <c r="H467" s="81">
        <v>50.52</v>
      </c>
      <c r="I467" s="81">
        <f t="shared" si="119"/>
        <v>64.33</v>
      </c>
      <c r="J467" s="81">
        <f t="shared" si="120"/>
        <v>13637.96</v>
      </c>
      <c r="K467" s="125">
        <f t="shared" si="121"/>
        <v>1.6751256440346066E-3</v>
      </c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  <c r="AB467" s="10"/>
      <c r="AC467" s="10"/>
      <c r="AD467" s="10"/>
      <c r="AE467" s="10"/>
      <c r="AF467" s="10"/>
    </row>
    <row r="468" spans="1:32" ht="15.75" customHeight="1">
      <c r="A468" s="10"/>
      <c r="B468" s="124" t="s">
        <v>1154</v>
      </c>
      <c r="C468" s="78" t="s">
        <v>1155</v>
      </c>
      <c r="D468" s="77" t="s">
        <v>28</v>
      </c>
      <c r="E468" s="77" t="s">
        <v>1156</v>
      </c>
      <c r="F468" s="79" t="s">
        <v>73</v>
      </c>
      <c r="G468" s="80">
        <v>226</v>
      </c>
      <c r="H468" s="81">
        <v>63.38</v>
      </c>
      <c r="I468" s="81">
        <f t="shared" si="119"/>
        <v>80.709999999999994</v>
      </c>
      <c r="J468" s="81">
        <f t="shared" si="120"/>
        <v>18240.46</v>
      </c>
      <c r="K468" s="125">
        <f t="shared" si="121"/>
        <v>2.2404422879219094E-3</v>
      </c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  <c r="AB468" s="10"/>
      <c r="AC468" s="10"/>
      <c r="AD468" s="10"/>
      <c r="AE468" s="10"/>
      <c r="AF468" s="10"/>
    </row>
    <row r="469" spans="1:32" ht="15.75" customHeight="1">
      <c r="A469" s="10"/>
      <c r="B469" s="124" t="s">
        <v>1157</v>
      </c>
      <c r="C469" s="78" t="s">
        <v>1158</v>
      </c>
      <c r="D469" s="77" t="s">
        <v>28</v>
      </c>
      <c r="E469" s="77" t="s">
        <v>1159</v>
      </c>
      <c r="F469" s="79" t="s">
        <v>73</v>
      </c>
      <c r="G469" s="80">
        <v>94</v>
      </c>
      <c r="H469" s="81">
        <v>71</v>
      </c>
      <c r="I469" s="81">
        <f t="shared" si="119"/>
        <v>90.41</v>
      </c>
      <c r="J469" s="81">
        <f t="shared" si="120"/>
        <v>8498.5400000000009</v>
      </c>
      <c r="K469" s="125">
        <f t="shared" si="121"/>
        <v>1.0438601001068978E-3</v>
      </c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  <c r="AB469" s="10"/>
      <c r="AC469" s="10"/>
      <c r="AD469" s="10"/>
      <c r="AE469" s="10"/>
      <c r="AF469" s="10"/>
    </row>
    <row r="470" spans="1:32" ht="15.75" customHeight="1">
      <c r="A470" s="10"/>
      <c r="B470" s="124" t="s">
        <v>1160</v>
      </c>
      <c r="C470" s="78" t="s">
        <v>1161</v>
      </c>
      <c r="D470" s="77" t="s">
        <v>1162</v>
      </c>
      <c r="E470" s="77" t="s">
        <v>1163</v>
      </c>
      <c r="F470" s="79" t="s">
        <v>356</v>
      </c>
      <c r="G470" s="80">
        <v>38</v>
      </c>
      <c r="H470" s="81">
        <v>57.66</v>
      </c>
      <c r="I470" s="81">
        <f t="shared" si="119"/>
        <v>73.430000000000007</v>
      </c>
      <c r="J470" s="81">
        <f t="shared" si="120"/>
        <v>2790.34</v>
      </c>
      <c r="K470" s="125">
        <f t="shared" si="121"/>
        <v>3.4273235070168302E-4</v>
      </c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  <c r="AB470" s="10"/>
      <c r="AC470" s="10"/>
      <c r="AD470" s="10"/>
      <c r="AE470" s="10"/>
      <c r="AF470" s="10"/>
    </row>
    <row r="471" spans="1:32" ht="15.75" customHeight="1">
      <c r="A471" s="10"/>
      <c r="B471" s="124" t="s">
        <v>1164</v>
      </c>
      <c r="C471" s="78" t="s">
        <v>1165</v>
      </c>
      <c r="D471" s="77" t="s">
        <v>1162</v>
      </c>
      <c r="E471" s="77" t="s">
        <v>1166</v>
      </c>
      <c r="F471" s="79" t="s">
        <v>356</v>
      </c>
      <c r="G471" s="80">
        <v>12</v>
      </c>
      <c r="H471" s="81">
        <v>72.87</v>
      </c>
      <c r="I471" s="81">
        <f t="shared" si="119"/>
        <v>92.79</v>
      </c>
      <c r="J471" s="81">
        <f t="shared" si="120"/>
        <v>1113.48</v>
      </c>
      <c r="K471" s="125">
        <f t="shared" si="121"/>
        <v>1.3676670866608011E-4</v>
      </c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  <c r="AB471" s="10"/>
      <c r="AC471" s="10"/>
      <c r="AD471" s="10"/>
      <c r="AE471" s="10"/>
      <c r="AF471" s="10"/>
    </row>
    <row r="472" spans="1:32" ht="15.75" customHeight="1">
      <c r="A472" s="10"/>
      <c r="B472" s="124" t="s">
        <v>1167</v>
      </c>
      <c r="C472" s="78" t="s">
        <v>1168</v>
      </c>
      <c r="D472" s="77" t="s">
        <v>440</v>
      </c>
      <c r="E472" s="77" t="s">
        <v>1169</v>
      </c>
      <c r="F472" s="79" t="s">
        <v>73</v>
      </c>
      <c r="G472" s="80">
        <v>380</v>
      </c>
      <c r="H472" s="81">
        <v>15.64</v>
      </c>
      <c r="I472" s="81">
        <f t="shared" si="119"/>
        <v>19.91</v>
      </c>
      <c r="J472" s="81">
        <f t="shared" si="120"/>
        <v>7565.8</v>
      </c>
      <c r="K472" s="125">
        <f t="shared" si="121"/>
        <v>9.2929335455134258E-4</v>
      </c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  <c r="AB472" s="10"/>
      <c r="AC472" s="10"/>
      <c r="AD472" s="10"/>
      <c r="AE472" s="10"/>
      <c r="AF472" s="10"/>
    </row>
    <row r="473" spans="1:32" ht="15.75" customHeight="1">
      <c r="A473" s="10"/>
      <c r="B473" s="124" t="s">
        <v>1328</v>
      </c>
      <c r="C473" s="78" t="s">
        <v>1171</v>
      </c>
      <c r="D473" s="77" t="s">
        <v>16</v>
      </c>
      <c r="E473" s="77" t="s">
        <v>1172</v>
      </c>
      <c r="F473" s="79" t="s">
        <v>89</v>
      </c>
      <c r="G473" s="80">
        <v>1705</v>
      </c>
      <c r="H473" s="81">
        <v>47.2</v>
      </c>
      <c r="I473" s="81">
        <f t="shared" si="119"/>
        <v>60.1</v>
      </c>
      <c r="J473" s="81">
        <f t="shared" si="120"/>
        <v>102470.5</v>
      </c>
      <c r="K473" s="125">
        <f t="shared" si="121"/>
        <v>1.2586263803900889E-2</v>
      </c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  <c r="AB473" s="10"/>
      <c r="AC473" s="10"/>
      <c r="AD473" s="10"/>
      <c r="AE473" s="10"/>
      <c r="AF473" s="10"/>
    </row>
    <row r="474" spans="1:32" ht="15.75" customHeight="1">
      <c r="A474" s="10"/>
      <c r="B474" s="124" t="s">
        <v>1170</v>
      </c>
      <c r="C474" s="78" t="s">
        <v>1174</v>
      </c>
      <c r="D474" s="77" t="s">
        <v>16</v>
      </c>
      <c r="E474" s="77" t="s">
        <v>1175</v>
      </c>
      <c r="F474" s="79" t="s">
        <v>73</v>
      </c>
      <c r="G474" s="80">
        <v>25</v>
      </c>
      <c r="H474" s="81">
        <v>26.53</v>
      </c>
      <c r="I474" s="81">
        <f t="shared" si="119"/>
        <v>33.78</v>
      </c>
      <c r="J474" s="81">
        <f t="shared" si="120"/>
        <v>844.5</v>
      </c>
      <c r="K474" s="125">
        <f t="shared" si="121"/>
        <v>1.0372838799844152E-4</v>
      </c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  <c r="AB474" s="10"/>
      <c r="AC474" s="10"/>
      <c r="AD474" s="10"/>
      <c r="AE474" s="10"/>
      <c r="AF474" s="10"/>
    </row>
    <row r="475" spans="1:32" ht="15.75" customHeight="1">
      <c r="A475" s="10"/>
      <c r="B475" s="124" t="s">
        <v>1173</v>
      </c>
      <c r="C475" s="78" t="s">
        <v>1177</v>
      </c>
      <c r="D475" s="77" t="s">
        <v>16</v>
      </c>
      <c r="E475" s="77" t="s">
        <v>1178</v>
      </c>
      <c r="F475" s="79" t="s">
        <v>73</v>
      </c>
      <c r="G475" s="80">
        <v>128</v>
      </c>
      <c r="H475" s="81">
        <v>22.54</v>
      </c>
      <c r="I475" s="81">
        <f t="shared" si="119"/>
        <v>28.7</v>
      </c>
      <c r="J475" s="81">
        <f t="shared" si="120"/>
        <v>3673.6</v>
      </c>
      <c r="K475" s="125">
        <f t="shared" si="121"/>
        <v>4.5122155849742422E-4</v>
      </c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  <c r="AB475" s="10"/>
      <c r="AC475" s="10"/>
      <c r="AD475" s="10"/>
      <c r="AE475" s="10"/>
      <c r="AF475" s="10"/>
    </row>
    <row r="476" spans="1:32" ht="15.75" customHeight="1">
      <c r="A476" s="10"/>
      <c r="B476" s="124" t="s">
        <v>1176</v>
      </c>
      <c r="C476" s="78">
        <v>12498</v>
      </c>
      <c r="D476" s="77" t="s">
        <v>440</v>
      </c>
      <c r="E476" s="77" t="s">
        <v>1180</v>
      </c>
      <c r="F476" s="79" t="s">
        <v>304</v>
      </c>
      <c r="G476" s="80">
        <v>164</v>
      </c>
      <c r="H476" s="81">
        <v>84.69</v>
      </c>
      <c r="I476" s="81">
        <f t="shared" si="119"/>
        <v>107.85</v>
      </c>
      <c r="J476" s="81">
        <f t="shared" si="120"/>
        <v>17687.400000000001</v>
      </c>
      <c r="K476" s="125">
        <f t="shared" si="121"/>
        <v>2.1725109412476431E-3</v>
      </c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  <c r="AB476" s="10"/>
      <c r="AC476" s="10"/>
      <c r="AD476" s="10"/>
      <c r="AE476" s="10"/>
      <c r="AF476" s="10"/>
    </row>
    <row r="477" spans="1:32" ht="15.75" customHeight="1">
      <c r="A477" s="10"/>
      <c r="B477" s="124" t="s">
        <v>1179</v>
      </c>
      <c r="C477" s="78" t="s">
        <v>1182</v>
      </c>
      <c r="D477" s="77" t="s">
        <v>440</v>
      </c>
      <c r="E477" s="77" t="s">
        <v>1183</v>
      </c>
      <c r="F477" s="79" t="s">
        <v>304</v>
      </c>
      <c r="G477" s="80">
        <v>98</v>
      </c>
      <c r="H477" s="81">
        <v>2.25</v>
      </c>
      <c r="I477" s="81">
        <f t="shared" si="119"/>
        <v>2.86</v>
      </c>
      <c r="J477" s="81">
        <f t="shared" si="120"/>
        <v>280.27999999999997</v>
      </c>
      <c r="K477" s="125">
        <f t="shared" si="121"/>
        <v>3.4426278967676954E-5</v>
      </c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  <c r="AB477" s="10"/>
      <c r="AC477" s="10"/>
      <c r="AD477" s="10"/>
      <c r="AE477" s="10"/>
      <c r="AF477" s="10"/>
    </row>
    <row r="478" spans="1:32" ht="15.75" customHeight="1">
      <c r="A478" s="10"/>
      <c r="B478" s="124" t="s">
        <v>1181</v>
      </c>
      <c r="C478" s="78" t="s">
        <v>1185</v>
      </c>
      <c r="D478" s="77" t="s">
        <v>28</v>
      </c>
      <c r="E478" s="77" t="s">
        <v>1186</v>
      </c>
      <c r="F478" s="79" t="s">
        <v>73</v>
      </c>
      <c r="G478" s="80">
        <v>48</v>
      </c>
      <c r="H478" s="81">
        <v>27.26</v>
      </c>
      <c r="I478" s="81">
        <f t="shared" si="119"/>
        <v>34.71</v>
      </c>
      <c r="J478" s="81">
        <f t="shared" si="120"/>
        <v>1666.08</v>
      </c>
      <c r="K478" s="125">
        <f t="shared" si="121"/>
        <v>2.0464155438299991E-4</v>
      </c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  <c r="AB478" s="10"/>
      <c r="AC478" s="10"/>
      <c r="AD478" s="10"/>
      <c r="AE478" s="10"/>
      <c r="AF478" s="10"/>
    </row>
    <row r="479" spans="1:32" ht="15.75" customHeight="1">
      <c r="A479" s="10"/>
      <c r="B479" s="124" t="s">
        <v>1184</v>
      </c>
      <c r="C479" s="78">
        <v>91993</v>
      </c>
      <c r="D479" s="77" t="s">
        <v>28</v>
      </c>
      <c r="E479" s="77" t="s">
        <v>1187</v>
      </c>
      <c r="F479" s="79" t="s">
        <v>30</v>
      </c>
      <c r="G479" s="80">
        <v>4</v>
      </c>
      <c r="H479" s="81">
        <v>59.46</v>
      </c>
      <c r="I479" s="81">
        <f t="shared" si="119"/>
        <v>75.72</v>
      </c>
      <c r="J479" s="81">
        <f t="shared" si="120"/>
        <v>302.88</v>
      </c>
      <c r="K479" s="125">
        <f t="shared" si="121"/>
        <v>3.7202195567753663E-5</v>
      </c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  <c r="AB479" s="10"/>
      <c r="AC479" s="10"/>
      <c r="AD479" s="10"/>
      <c r="AE479" s="10"/>
      <c r="AF479" s="10"/>
    </row>
    <row r="480" spans="1:32" ht="15.75" customHeight="1">
      <c r="A480" s="10"/>
      <c r="B480" s="122" t="s">
        <v>1188</v>
      </c>
      <c r="C480" s="52"/>
      <c r="D480" s="50"/>
      <c r="E480" s="50" t="s">
        <v>403</v>
      </c>
      <c r="F480" s="50"/>
      <c r="G480" s="51"/>
      <c r="H480" s="52"/>
      <c r="I480" s="50"/>
      <c r="J480" s="53">
        <f>SUM(J481:J491)</f>
        <v>291959.66000000003</v>
      </c>
      <c r="K480" s="123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  <c r="AB480" s="10"/>
      <c r="AC480" s="10"/>
      <c r="AD480" s="10"/>
      <c r="AE480" s="10"/>
      <c r="AF480" s="10"/>
    </row>
    <row r="481" spans="1:32" ht="15.75" customHeight="1">
      <c r="A481" s="10"/>
      <c r="B481" s="124" t="s">
        <v>1189</v>
      </c>
      <c r="C481" s="78" t="s">
        <v>1190</v>
      </c>
      <c r="D481" s="77" t="s">
        <v>16</v>
      </c>
      <c r="E481" s="77" t="s">
        <v>1191</v>
      </c>
      <c r="F481" s="79" t="s">
        <v>30</v>
      </c>
      <c r="G481" s="80">
        <v>1</v>
      </c>
      <c r="H481" s="81">
        <v>9905.9699999999993</v>
      </c>
      <c r="I481" s="81">
        <f t="shared" ref="I481:I491" si="122">TRUNC(H481+(H481*$I$6),2)</f>
        <v>12615.25</v>
      </c>
      <c r="J481" s="81">
        <f t="shared" ref="J481:J483" si="123">TRUNC(I481*G481,2)</f>
        <v>12615.25</v>
      </c>
      <c r="K481" s="125">
        <f t="shared" ref="K481:K491" si="124">J481/$J$561</f>
        <v>1.5495080481910471E-3</v>
      </c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  <c r="AB481" s="10"/>
      <c r="AC481" s="10"/>
      <c r="AD481" s="10"/>
      <c r="AE481" s="10"/>
      <c r="AF481" s="10"/>
    </row>
    <row r="482" spans="1:32" ht="15.75" customHeight="1">
      <c r="A482" s="10"/>
      <c r="B482" s="124" t="s">
        <v>1192</v>
      </c>
      <c r="C482" s="78" t="s">
        <v>1193</v>
      </c>
      <c r="D482" s="77" t="s">
        <v>16</v>
      </c>
      <c r="E482" s="77" t="s">
        <v>1194</v>
      </c>
      <c r="F482" s="79" t="s">
        <v>30</v>
      </c>
      <c r="G482" s="80">
        <v>1</v>
      </c>
      <c r="H482" s="81">
        <v>5795.68</v>
      </c>
      <c r="I482" s="81">
        <f t="shared" si="122"/>
        <v>7380.79</v>
      </c>
      <c r="J482" s="81">
        <f t="shared" si="123"/>
        <v>7380.79</v>
      </c>
      <c r="K482" s="125">
        <f t="shared" si="124"/>
        <v>9.0656891516283859E-4</v>
      </c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  <c r="AB482" s="10"/>
      <c r="AC482" s="10"/>
      <c r="AD482" s="10"/>
      <c r="AE482" s="10"/>
      <c r="AF482" s="10"/>
    </row>
    <row r="483" spans="1:32" ht="15.75" customHeight="1">
      <c r="A483" s="10"/>
      <c r="B483" s="124" t="s">
        <v>1195</v>
      </c>
      <c r="C483" s="78" t="s">
        <v>1196</v>
      </c>
      <c r="D483" s="77" t="s">
        <v>16</v>
      </c>
      <c r="E483" s="77" t="s">
        <v>1197</v>
      </c>
      <c r="F483" s="79" t="s">
        <v>30</v>
      </c>
      <c r="G483" s="80">
        <v>3</v>
      </c>
      <c r="H483" s="81">
        <v>4612.6499999999996</v>
      </c>
      <c r="I483" s="81">
        <f t="shared" si="122"/>
        <v>5874.2</v>
      </c>
      <c r="J483" s="81">
        <f t="shared" si="123"/>
        <v>17622.599999999999</v>
      </c>
      <c r="K483" s="125">
        <f t="shared" si="124"/>
        <v>2.1645516759518477E-3</v>
      </c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  <c r="AB483" s="10"/>
      <c r="AC483" s="10"/>
      <c r="AD483" s="10"/>
      <c r="AE483" s="10"/>
      <c r="AF483" s="10"/>
    </row>
    <row r="484" spans="1:32" s="98" customFormat="1" ht="15.75" customHeight="1">
      <c r="A484" s="10"/>
      <c r="B484" s="124" t="s">
        <v>1413</v>
      </c>
      <c r="C484" s="78" t="s">
        <v>1198</v>
      </c>
      <c r="D484" s="77" t="s">
        <v>16</v>
      </c>
      <c r="E484" s="77" t="s">
        <v>1199</v>
      </c>
      <c r="F484" s="79" t="s">
        <v>30</v>
      </c>
      <c r="G484" s="80">
        <v>1</v>
      </c>
      <c r="H484" s="81">
        <v>472.17</v>
      </c>
      <c r="I484" s="81">
        <f t="shared" si="122"/>
        <v>601.29999999999995</v>
      </c>
      <c r="J484" s="81">
        <f t="shared" ref="J484" si="125">TRUNC(I484*G484,2)</f>
        <v>601.29999999999995</v>
      </c>
      <c r="K484" s="125">
        <f t="shared" si="124"/>
        <v>7.3856577505580675E-5</v>
      </c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  <c r="AB484" s="10"/>
      <c r="AC484" s="10"/>
      <c r="AD484" s="10"/>
      <c r="AE484" s="10"/>
      <c r="AF484" s="10"/>
    </row>
    <row r="485" spans="1:32" s="98" customFormat="1" ht="15.75" customHeight="1">
      <c r="A485" s="10"/>
      <c r="B485" s="124" t="s">
        <v>1414</v>
      </c>
      <c r="C485" s="78">
        <v>103269</v>
      </c>
      <c r="D485" s="77" t="s">
        <v>28</v>
      </c>
      <c r="E485" s="77" t="s">
        <v>1384</v>
      </c>
      <c r="F485" s="79" t="s">
        <v>30</v>
      </c>
      <c r="G485" s="80">
        <v>3</v>
      </c>
      <c r="H485" s="81">
        <v>7971.14</v>
      </c>
      <c r="I485" s="81">
        <f t="shared" si="122"/>
        <v>10151.24</v>
      </c>
      <c r="J485" s="81">
        <f t="shared" ref="J485:J489" si="126">TRUNC(I485*G485,2)</f>
        <v>30453.72</v>
      </c>
      <c r="K485" s="125">
        <f t="shared" si="124"/>
        <v>3.7405746408003533E-3</v>
      </c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  <c r="AB485" s="10"/>
      <c r="AC485" s="10"/>
      <c r="AD485" s="10"/>
      <c r="AE485" s="10"/>
      <c r="AF485" s="10"/>
    </row>
    <row r="486" spans="1:32" s="98" customFormat="1" ht="15.75" customHeight="1">
      <c r="A486" s="10"/>
      <c r="B486" s="124" t="s">
        <v>1415</v>
      </c>
      <c r="C486" s="78">
        <v>103273</v>
      </c>
      <c r="D486" s="77" t="s">
        <v>28</v>
      </c>
      <c r="E486" s="77" t="s">
        <v>1385</v>
      </c>
      <c r="F486" s="79" t="s">
        <v>30</v>
      </c>
      <c r="G486" s="80">
        <v>2</v>
      </c>
      <c r="H486" s="81">
        <v>12433.3</v>
      </c>
      <c r="I486" s="81">
        <f t="shared" si="122"/>
        <v>15833.8</v>
      </c>
      <c r="J486" s="81">
        <f t="shared" si="126"/>
        <v>31667.599999999999</v>
      </c>
      <c r="K486" s="125">
        <f t="shared" si="124"/>
        <v>3.8896732975481898E-3</v>
      </c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  <c r="AB486" s="10"/>
      <c r="AC486" s="10"/>
      <c r="AD486" s="10"/>
      <c r="AE486" s="10"/>
      <c r="AF486" s="10"/>
    </row>
    <row r="487" spans="1:32" s="98" customFormat="1" ht="15.75" customHeight="1">
      <c r="A487" s="10"/>
      <c r="B487" s="124" t="s">
        <v>1416</v>
      </c>
      <c r="C487" s="78">
        <v>103244</v>
      </c>
      <c r="D487" s="77" t="s">
        <v>28</v>
      </c>
      <c r="E487" s="77" t="s">
        <v>1381</v>
      </c>
      <c r="F487" s="79" t="s">
        <v>30</v>
      </c>
      <c r="G487" s="80">
        <v>10</v>
      </c>
      <c r="H487" s="81">
        <v>2547.3000000000002</v>
      </c>
      <c r="I487" s="81">
        <f t="shared" si="122"/>
        <v>3243.98</v>
      </c>
      <c r="J487" s="81">
        <f t="shared" si="126"/>
        <v>32439.8</v>
      </c>
      <c r="K487" s="125">
        <f t="shared" si="124"/>
        <v>3.9845212089897487E-3</v>
      </c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  <c r="AB487" s="10"/>
      <c r="AC487" s="10"/>
      <c r="AD487" s="10"/>
      <c r="AE487" s="10"/>
      <c r="AF487" s="10"/>
    </row>
    <row r="488" spans="1:32" ht="15.75" customHeight="1">
      <c r="A488" s="10"/>
      <c r="B488" s="124" t="s">
        <v>1417</v>
      </c>
      <c r="C488" s="78">
        <v>103247</v>
      </c>
      <c r="D488" s="77" t="s">
        <v>28</v>
      </c>
      <c r="E488" s="77" t="s">
        <v>1382</v>
      </c>
      <c r="F488" s="79" t="s">
        <v>30</v>
      </c>
      <c r="G488" s="80">
        <v>20</v>
      </c>
      <c r="H488" s="81">
        <v>2825.51</v>
      </c>
      <c r="I488" s="81">
        <f t="shared" si="122"/>
        <v>3598.28</v>
      </c>
      <c r="J488" s="81">
        <f t="shared" si="126"/>
        <v>71965.600000000006</v>
      </c>
      <c r="K488" s="125">
        <f t="shared" si="124"/>
        <v>8.839402817454876E-3</v>
      </c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  <c r="AB488" s="10"/>
      <c r="AC488" s="10"/>
      <c r="AD488" s="10"/>
      <c r="AE488" s="10"/>
      <c r="AF488" s="10"/>
    </row>
    <row r="489" spans="1:32" s="98" customFormat="1" ht="15.75" customHeight="1">
      <c r="A489" s="10"/>
      <c r="B489" s="124" t="s">
        <v>1418</v>
      </c>
      <c r="C489" s="78">
        <v>103250</v>
      </c>
      <c r="D489" s="77" t="s">
        <v>28</v>
      </c>
      <c r="E489" s="77" t="s">
        <v>1383</v>
      </c>
      <c r="F489" s="79" t="s">
        <v>30</v>
      </c>
      <c r="G489" s="80">
        <v>5</v>
      </c>
      <c r="H489" s="81">
        <v>4099.32</v>
      </c>
      <c r="I489" s="81">
        <f t="shared" si="122"/>
        <v>5220.4799999999996</v>
      </c>
      <c r="J489" s="81">
        <f t="shared" si="126"/>
        <v>26102.400000000001</v>
      </c>
      <c r="K489" s="125">
        <f t="shared" si="124"/>
        <v>3.2061099761877087E-3</v>
      </c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  <c r="AB489" s="10"/>
      <c r="AC489" s="10"/>
      <c r="AD489" s="10"/>
      <c r="AE489" s="10"/>
      <c r="AF489" s="10"/>
    </row>
    <row r="490" spans="1:32" s="98" customFormat="1" ht="15.75" customHeight="1">
      <c r="A490" s="10"/>
      <c r="B490" s="124" t="s">
        <v>1419</v>
      </c>
      <c r="C490" s="78">
        <v>103261</v>
      </c>
      <c r="D490" s="77" t="s">
        <v>28</v>
      </c>
      <c r="E490" s="77" t="s">
        <v>1386</v>
      </c>
      <c r="F490" s="79" t="s">
        <v>30</v>
      </c>
      <c r="G490" s="80">
        <v>2</v>
      </c>
      <c r="H490" s="81">
        <v>13071.02</v>
      </c>
      <c r="I490" s="81">
        <f t="shared" si="122"/>
        <v>16645.939999999999</v>
      </c>
      <c r="J490" s="81">
        <f t="shared" ref="J490:J491" si="127">TRUNC(I490*G490,2)</f>
        <v>33291.879999999997</v>
      </c>
      <c r="K490" s="125">
        <f t="shared" si="124"/>
        <v>4.0891806345027294E-3</v>
      </c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  <c r="AB490" s="10"/>
      <c r="AC490" s="10"/>
      <c r="AD490" s="10"/>
      <c r="AE490" s="10"/>
      <c r="AF490" s="10"/>
    </row>
    <row r="491" spans="1:32" s="98" customFormat="1" ht="15.75" customHeight="1">
      <c r="A491" s="10"/>
      <c r="B491" s="124" t="s">
        <v>1420</v>
      </c>
      <c r="C491" s="78">
        <v>103265</v>
      </c>
      <c r="D491" s="77" t="s">
        <v>28</v>
      </c>
      <c r="E491" s="77" t="s">
        <v>1387</v>
      </c>
      <c r="F491" s="79" t="s">
        <v>30</v>
      </c>
      <c r="G491" s="80">
        <v>1</v>
      </c>
      <c r="H491" s="81">
        <v>21844.31</v>
      </c>
      <c r="I491" s="81">
        <f t="shared" si="122"/>
        <v>27818.720000000001</v>
      </c>
      <c r="J491" s="81">
        <f t="shared" si="127"/>
        <v>27818.720000000001</v>
      </c>
      <c r="K491" s="125">
        <f t="shared" si="124"/>
        <v>3.4169224177383129E-3</v>
      </c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  <c r="AB491" s="10"/>
      <c r="AC491" s="10"/>
      <c r="AD491" s="10"/>
      <c r="AE491" s="10"/>
      <c r="AF491" s="10"/>
    </row>
    <row r="492" spans="1:32" ht="15.75" customHeight="1">
      <c r="A492" s="10"/>
      <c r="B492" s="126">
        <v>18</v>
      </c>
      <c r="C492" s="47"/>
      <c r="D492" s="45"/>
      <c r="E492" s="45" t="s">
        <v>1200</v>
      </c>
      <c r="F492" s="45"/>
      <c r="G492" s="46"/>
      <c r="H492" s="47"/>
      <c r="I492" s="45"/>
      <c r="J492" s="48">
        <f>SUM(J493:J517)</f>
        <v>91356.659999999989</v>
      </c>
      <c r="K492" s="127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  <c r="AB492" s="10"/>
      <c r="AC492" s="10"/>
      <c r="AD492" s="10"/>
      <c r="AE492" s="10"/>
      <c r="AF492" s="10"/>
    </row>
    <row r="493" spans="1:32" ht="15.75" customHeight="1">
      <c r="A493" s="10"/>
      <c r="B493" s="124" t="s">
        <v>1201</v>
      </c>
      <c r="C493" s="78" t="s">
        <v>847</v>
      </c>
      <c r="D493" s="77" t="s">
        <v>28</v>
      </c>
      <c r="E493" s="77" t="s">
        <v>848</v>
      </c>
      <c r="F493" s="79" t="s">
        <v>30</v>
      </c>
      <c r="G493" s="80">
        <v>81</v>
      </c>
      <c r="H493" s="81">
        <v>22.83</v>
      </c>
      <c r="I493" s="81">
        <f t="shared" ref="I493:I517" si="128">TRUNC(H493+(H493*$I$6),2)</f>
        <v>29.07</v>
      </c>
      <c r="J493" s="81">
        <f t="shared" ref="J493:J516" si="129">TRUNC(I493*G493,2)</f>
        <v>2354.67</v>
      </c>
      <c r="K493" s="125">
        <f t="shared" ref="K493:K517" si="130">J493/$J$561</f>
        <v>2.892198026859565E-4</v>
      </c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  <c r="AB493" s="10"/>
      <c r="AC493" s="10"/>
      <c r="AD493" s="10"/>
      <c r="AE493" s="10"/>
      <c r="AF493" s="10"/>
    </row>
    <row r="494" spans="1:32" ht="15.75" customHeight="1">
      <c r="A494" s="10"/>
      <c r="B494" s="124" t="s">
        <v>1202</v>
      </c>
      <c r="C494" s="78">
        <v>12495</v>
      </c>
      <c r="D494" s="77" t="s">
        <v>440</v>
      </c>
      <c r="E494" s="77" t="s">
        <v>1203</v>
      </c>
      <c r="F494" s="79" t="s">
        <v>863</v>
      </c>
      <c r="G494" s="80">
        <v>822</v>
      </c>
      <c r="H494" s="81">
        <v>5.01</v>
      </c>
      <c r="I494" s="81">
        <f t="shared" si="128"/>
        <v>6.38</v>
      </c>
      <c r="J494" s="81">
        <f t="shared" si="129"/>
        <v>5244.36</v>
      </c>
      <c r="K494" s="125">
        <f t="shared" si="130"/>
        <v>6.4415513189284397E-4</v>
      </c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  <c r="AB494" s="10"/>
      <c r="AC494" s="10"/>
      <c r="AD494" s="10"/>
      <c r="AE494" s="10"/>
      <c r="AF494" s="10"/>
    </row>
    <row r="495" spans="1:32" ht="15.75" customHeight="1">
      <c r="A495" s="10"/>
      <c r="B495" s="124" t="s">
        <v>1204</v>
      </c>
      <c r="C495" s="78">
        <v>12614</v>
      </c>
      <c r="D495" s="77" t="s">
        <v>440</v>
      </c>
      <c r="E495" s="77" t="s">
        <v>1205</v>
      </c>
      <c r="F495" s="79" t="s">
        <v>863</v>
      </c>
      <c r="G495" s="80">
        <v>114</v>
      </c>
      <c r="H495" s="81">
        <v>4.46</v>
      </c>
      <c r="I495" s="81">
        <f t="shared" si="128"/>
        <v>5.67</v>
      </c>
      <c r="J495" s="81">
        <f t="shared" si="129"/>
        <v>646.38</v>
      </c>
      <c r="K495" s="125">
        <f t="shared" si="130"/>
        <v>7.9393671325556686E-5</v>
      </c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  <c r="AB495" s="10"/>
      <c r="AC495" s="10"/>
      <c r="AD495" s="10"/>
      <c r="AE495" s="10"/>
      <c r="AF495" s="10"/>
    </row>
    <row r="496" spans="1:32" ht="15.75" customHeight="1">
      <c r="A496" s="10"/>
      <c r="B496" s="124" t="s">
        <v>1206</v>
      </c>
      <c r="C496" s="78">
        <v>4190</v>
      </c>
      <c r="D496" s="77" t="s">
        <v>440</v>
      </c>
      <c r="E496" s="77" t="s">
        <v>1207</v>
      </c>
      <c r="F496" s="79" t="s">
        <v>30</v>
      </c>
      <c r="G496" s="80">
        <v>114</v>
      </c>
      <c r="H496" s="81">
        <v>3.59</v>
      </c>
      <c r="I496" s="81">
        <f t="shared" si="128"/>
        <v>4.57</v>
      </c>
      <c r="J496" s="81">
        <f t="shared" si="129"/>
        <v>520.98</v>
      </c>
      <c r="K496" s="125">
        <f t="shared" si="130"/>
        <v>6.3991019040175325E-5</v>
      </c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  <c r="AB496" s="10"/>
      <c r="AC496" s="10"/>
      <c r="AD496" s="10"/>
      <c r="AE496" s="10"/>
      <c r="AF496" s="10"/>
    </row>
    <row r="497" spans="1:32" ht="15.75" customHeight="1">
      <c r="A497" s="10"/>
      <c r="B497" s="124" t="s">
        <v>1208</v>
      </c>
      <c r="C497" s="99" t="s">
        <v>1209</v>
      </c>
      <c r="D497" s="77" t="s">
        <v>16</v>
      </c>
      <c r="E497" s="77" t="s">
        <v>1210</v>
      </c>
      <c r="F497" s="79" t="s">
        <v>30</v>
      </c>
      <c r="G497" s="80">
        <v>464</v>
      </c>
      <c r="H497" s="81">
        <v>5.92</v>
      </c>
      <c r="I497" s="81">
        <f t="shared" si="128"/>
        <v>7.53</v>
      </c>
      <c r="J497" s="81">
        <f t="shared" si="129"/>
        <v>3493.92</v>
      </c>
      <c r="K497" s="125">
        <f t="shared" si="130"/>
        <v>4.2915179324513295E-4</v>
      </c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  <c r="AB497" s="10"/>
      <c r="AC497" s="10"/>
      <c r="AD497" s="10"/>
      <c r="AE497" s="10"/>
      <c r="AF497" s="10"/>
    </row>
    <row r="498" spans="1:32" ht="15.75" customHeight="1">
      <c r="A498" s="10"/>
      <c r="B498" s="124" t="s">
        <v>1211</v>
      </c>
      <c r="C498" s="78" t="s">
        <v>1212</v>
      </c>
      <c r="D498" s="77" t="s">
        <v>16</v>
      </c>
      <c r="E498" s="77" t="s">
        <v>1213</v>
      </c>
      <c r="F498" s="79" t="s">
        <v>30</v>
      </c>
      <c r="G498" s="80">
        <v>114</v>
      </c>
      <c r="H498" s="81">
        <v>2.95</v>
      </c>
      <c r="I498" s="81">
        <f t="shared" si="128"/>
        <v>3.75</v>
      </c>
      <c r="J498" s="81">
        <f t="shared" si="129"/>
        <v>427.5</v>
      </c>
      <c r="K498" s="125">
        <f t="shared" si="130"/>
        <v>5.250904188198194E-5</v>
      </c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  <c r="AB498" s="10"/>
      <c r="AC498" s="10"/>
      <c r="AD498" s="10"/>
      <c r="AE498" s="10"/>
      <c r="AF498" s="10"/>
    </row>
    <row r="499" spans="1:32" ht="15.75" customHeight="1">
      <c r="A499" s="10"/>
      <c r="B499" s="124" t="s">
        <v>1214</v>
      </c>
      <c r="C499" s="78" t="s">
        <v>861</v>
      </c>
      <c r="D499" s="77" t="s">
        <v>16</v>
      </c>
      <c r="E499" s="77" t="s">
        <v>862</v>
      </c>
      <c r="F499" s="79" t="s">
        <v>73</v>
      </c>
      <c r="G499" s="80">
        <v>114</v>
      </c>
      <c r="H499" s="81">
        <v>10.82</v>
      </c>
      <c r="I499" s="81">
        <f t="shared" si="128"/>
        <v>13.77</v>
      </c>
      <c r="J499" s="81">
        <f t="shared" si="129"/>
        <v>1569.78</v>
      </c>
      <c r="K499" s="125">
        <f t="shared" si="130"/>
        <v>1.9281320179063768E-4</v>
      </c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  <c r="AB499" s="10"/>
      <c r="AC499" s="10"/>
      <c r="AD499" s="10"/>
      <c r="AE499" s="10"/>
      <c r="AF499" s="10"/>
    </row>
    <row r="500" spans="1:32" ht="15.75" customHeight="1">
      <c r="A500" s="10"/>
      <c r="B500" s="124" t="s">
        <v>1215</v>
      </c>
      <c r="C500" s="78" t="s">
        <v>1216</v>
      </c>
      <c r="D500" s="77" t="s">
        <v>16</v>
      </c>
      <c r="E500" s="77" t="s">
        <v>915</v>
      </c>
      <c r="F500" s="79" t="s">
        <v>30</v>
      </c>
      <c r="G500" s="80">
        <v>6</v>
      </c>
      <c r="H500" s="81">
        <v>73.66</v>
      </c>
      <c r="I500" s="81">
        <f t="shared" si="128"/>
        <v>93.8</v>
      </c>
      <c r="J500" s="81">
        <f t="shared" si="129"/>
        <v>562.79999999999995</v>
      </c>
      <c r="K500" s="125">
        <f t="shared" si="130"/>
        <v>6.9127693031998668E-5</v>
      </c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  <c r="AB500" s="10"/>
      <c r="AC500" s="10"/>
      <c r="AD500" s="10"/>
      <c r="AE500" s="10"/>
      <c r="AF500" s="10"/>
    </row>
    <row r="501" spans="1:32" ht="15.75" customHeight="1">
      <c r="A501" s="10"/>
      <c r="B501" s="124" t="s">
        <v>1217</v>
      </c>
      <c r="C501" s="78" t="s">
        <v>1218</v>
      </c>
      <c r="D501" s="77" t="s">
        <v>16</v>
      </c>
      <c r="E501" s="77" t="s">
        <v>912</v>
      </c>
      <c r="F501" s="79" t="s">
        <v>30</v>
      </c>
      <c r="G501" s="80">
        <v>1</v>
      </c>
      <c r="H501" s="81">
        <v>41</v>
      </c>
      <c r="I501" s="81">
        <f t="shared" si="128"/>
        <v>52.21</v>
      </c>
      <c r="J501" s="81">
        <f t="shared" si="129"/>
        <v>52.21</v>
      </c>
      <c r="K501" s="125">
        <f t="shared" si="130"/>
        <v>6.4128586588497712E-6</v>
      </c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  <c r="AB501" s="10"/>
      <c r="AC501" s="10"/>
      <c r="AD501" s="10"/>
      <c r="AE501" s="10"/>
      <c r="AF501" s="10"/>
    </row>
    <row r="502" spans="1:32" ht="15.75" customHeight="1">
      <c r="A502" s="10"/>
      <c r="B502" s="124" t="s">
        <v>1219</v>
      </c>
      <c r="C502" s="78" t="s">
        <v>1218</v>
      </c>
      <c r="D502" s="77" t="s">
        <v>16</v>
      </c>
      <c r="E502" s="77" t="s">
        <v>912</v>
      </c>
      <c r="F502" s="79" t="s">
        <v>30</v>
      </c>
      <c r="G502" s="80">
        <v>1</v>
      </c>
      <c r="H502" s="81">
        <v>41</v>
      </c>
      <c r="I502" s="81">
        <f t="shared" si="128"/>
        <v>52.21</v>
      </c>
      <c r="J502" s="81">
        <f t="shared" si="129"/>
        <v>52.21</v>
      </c>
      <c r="K502" s="125">
        <f t="shared" si="130"/>
        <v>6.4128586588497712E-6</v>
      </c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  <c r="AB502" s="10"/>
      <c r="AC502" s="10"/>
      <c r="AD502" s="10"/>
      <c r="AE502" s="10"/>
      <c r="AF502" s="10"/>
    </row>
    <row r="503" spans="1:32" ht="15.75" customHeight="1">
      <c r="A503" s="10"/>
      <c r="B503" s="124" t="s">
        <v>1220</v>
      </c>
      <c r="C503" s="78" t="s">
        <v>1221</v>
      </c>
      <c r="D503" s="77" t="s">
        <v>28</v>
      </c>
      <c r="E503" s="77" t="s">
        <v>1222</v>
      </c>
      <c r="F503" s="79" t="s">
        <v>30</v>
      </c>
      <c r="G503" s="80">
        <v>71</v>
      </c>
      <c r="H503" s="81">
        <v>50.96</v>
      </c>
      <c r="I503" s="81">
        <f t="shared" si="128"/>
        <v>64.89</v>
      </c>
      <c r="J503" s="81">
        <f t="shared" si="129"/>
        <v>4607.1899999999996</v>
      </c>
      <c r="K503" s="125">
        <f t="shared" si="130"/>
        <v>5.658927079959026E-4</v>
      </c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  <c r="AB503" s="10"/>
      <c r="AC503" s="10"/>
      <c r="AD503" s="10"/>
      <c r="AE503" s="10"/>
      <c r="AF503" s="10"/>
    </row>
    <row r="504" spans="1:32" ht="15.75" customHeight="1">
      <c r="A504" s="10"/>
      <c r="B504" s="124" t="s">
        <v>1223</v>
      </c>
      <c r="C504" s="78">
        <v>760</v>
      </c>
      <c r="D504" s="77" t="s">
        <v>440</v>
      </c>
      <c r="E504" s="77" t="s">
        <v>1224</v>
      </c>
      <c r="F504" s="79" t="s">
        <v>30</v>
      </c>
      <c r="G504" s="80">
        <v>8</v>
      </c>
      <c r="H504" s="81">
        <v>14.57</v>
      </c>
      <c r="I504" s="81">
        <f t="shared" si="128"/>
        <v>18.55</v>
      </c>
      <c r="J504" s="81">
        <f t="shared" si="129"/>
        <v>148.4</v>
      </c>
      <c r="K504" s="125">
        <f t="shared" si="130"/>
        <v>1.8227700152716071E-5</v>
      </c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  <c r="AB504" s="10"/>
      <c r="AC504" s="10"/>
      <c r="AD504" s="10"/>
      <c r="AE504" s="10"/>
      <c r="AF504" s="10"/>
    </row>
    <row r="505" spans="1:32" ht="15.75" customHeight="1">
      <c r="A505" s="10"/>
      <c r="B505" s="124" t="s">
        <v>1225</v>
      </c>
      <c r="C505" s="78">
        <v>725</v>
      </c>
      <c r="D505" s="77" t="s">
        <v>440</v>
      </c>
      <c r="E505" s="77" t="s">
        <v>1226</v>
      </c>
      <c r="F505" s="79" t="s">
        <v>30</v>
      </c>
      <c r="G505" s="80">
        <v>36</v>
      </c>
      <c r="H505" s="81">
        <v>12.5</v>
      </c>
      <c r="I505" s="81">
        <f t="shared" si="128"/>
        <v>15.91</v>
      </c>
      <c r="J505" s="81">
        <f t="shared" si="129"/>
        <v>572.76</v>
      </c>
      <c r="K505" s="125">
        <f t="shared" si="130"/>
        <v>7.0351061586722746E-5</v>
      </c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  <c r="AB505" s="10"/>
      <c r="AC505" s="10"/>
      <c r="AD505" s="10"/>
      <c r="AE505" s="10"/>
      <c r="AF505" s="10"/>
    </row>
    <row r="506" spans="1:32" ht="15.75" customHeight="1">
      <c r="A506" s="10"/>
      <c r="B506" s="124" t="s">
        <v>1227</v>
      </c>
      <c r="C506" s="78" t="s">
        <v>1228</v>
      </c>
      <c r="D506" s="77" t="s">
        <v>440</v>
      </c>
      <c r="E506" s="77" t="s">
        <v>1229</v>
      </c>
      <c r="F506" s="79" t="s">
        <v>304</v>
      </c>
      <c r="G506" s="80">
        <v>12</v>
      </c>
      <c r="H506" s="81">
        <v>22.66</v>
      </c>
      <c r="I506" s="81">
        <f t="shared" si="128"/>
        <v>28.85</v>
      </c>
      <c r="J506" s="81">
        <f t="shared" si="129"/>
        <v>346.2</v>
      </c>
      <c r="K506" s="125">
        <f t="shared" si="130"/>
        <v>4.2523111811794496E-5</v>
      </c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  <c r="AB506" s="10"/>
      <c r="AC506" s="10"/>
      <c r="AD506" s="10"/>
      <c r="AE506" s="10"/>
      <c r="AF506" s="10"/>
    </row>
    <row r="507" spans="1:32" ht="15.75" customHeight="1">
      <c r="A507" s="10"/>
      <c r="B507" s="124" t="s">
        <v>1230</v>
      </c>
      <c r="C507" s="78" t="s">
        <v>1231</v>
      </c>
      <c r="D507" s="77" t="s">
        <v>16</v>
      </c>
      <c r="E507" s="77" t="s">
        <v>1232</v>
      </c>
      <c r="F507" s="79" t="s">
        <v>73</v>
      </c>
      <c r="G507" s="80">
        <v>125.3</v>
      </c>
      <c r="H507" s="81">
        <v>79.89</v>
      </c>
      <c r="I507" s="81">
        <f t="shared" si="128"/>
        <v>101.73</v>
      </c>
      <c r="J507" s="81">
        <f t="shared" si="129"/>
        <v>12746.76</v>
      </c>
      <c r="K507" s="125">
        <f t="shared" si="130"/>
        <v>1.5656611805837943E-3</v>
      </c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  <c r="AB507" s="10"/>
      <c r="AC507" s="10"/>
      <c r="AD507" s="10"/>
      <c r="AE507" s="10"/>
      <c r="AF507" s="10"/>
    </row>
    <row r="508" spans="1:32" ht="15.75" customHeight="1">
      <c r="A508" s="10"/>
      <c r="B508" s="124" t="s">
        <v>1233</v>
      </c>
      <c r="C508" s="78" t="s">
        <v>1234</v>
      </c>
      <c r="D508" s="77" t="s">
        <v>440</v>
      </c>
      <c r="E508" s="77" t="s">
        <v>1235</v>
      </c>
      <c r="F508" s="79" t="s">
        <v>304</v>
      </c>
      <c r="G508" s="80">
        <v>114</v>
      </c>
      <c r="H508" s="81">
        <v>14.36</v>
      </c>
      <c r="I508" s="81">
        <f t="shared" si="128"/>
        <v>18.28</v>
      </c>
      <c r="J508" s="81">
        <f t="shared" si="129"/>
        <v>2083.92</v>
      </c>
      <c r="K508" s="125">
        <f t="shared" si="130"/>
        <v>2.559640761607013E-4</v>
      </c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  <c r="AB508" s="10"/>
      <c r="AC508" s="10"/>
      <c r="AD508" s="10"/>
      <c r="AE508" s="10"/>
      <c r="AF508" s="10"/>
    </row>
    <row r="509" spans="1:32" ht="15.75" customHeight="1">
      <c r="A509" s="10"/>
      <c r="B509" s="124" t="s">
        <v>1236</v>
      </c>
      <c r="C509" s="78" t="s">
        <v>1237</v>
      </c>
      <c r="D509" s="77" t="s">
        <v>440</v>
      </c>
      <c r="E509" s="77" t="s">
        <v>1238</v>
      </c>
      <c r="F509" s="79" t="s">
        <v>304</v>
      </c>
      <c r="G509" s="80">
        <v>3</v>
      </c>
      <c r="H509" s="81">
        <v>14.36</v>
      </c>
      <c r="I509" s="81">
        <f t="shared" si="128"/>
        <v>18.28</v>
      </c>
      <c r="J509" s="81">
        <f t="shared" si="129"/>
        <v>54.84</v>
      </c>
      <c r="K509" s="125">
        <f t="shared" si="130"/>
        <v>6.7358967410710873E-6</v>
      </c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  <c r="AB509" s="10"/>
      <c r="AC509" s="10"/>
      <c r="AD509" s="10"/>
      <c r="AE509" s="10"/>
      <c r="AF509" s="10"/>
    </row>
    <row r="510" spans="1:32" ht="15.75" customHeight="1">
      <c r="A510" s="10"/>
      <c r="B510" s="124" t="s">
        <v>1239</v>
      </c>
      <c r="C510" s="78">
        <v>8111</v>
      </c>
      <c r="D510" s="77" t="s">
        <v>440</v>
      </c>
      <c r="E510" s="77" t="s">
        <v>1240</v>
      </c>
      <c r="F510" s="79" t="s">
        <v>30</v>
      </c>
      <c r="G510" s="80">
        <v>116</v>
      </c>
      <c r="H510" s="81">
        <v>37.76</v>
      </c>
      <c r="I510" s="81">
        <f t="shared" si="128"/>
        <v>48.08</v>
      </c>
      <c r="J510" s="81">
        <f t="shared" si="129"/>
        <v>5577.28</v>
      </c>
      <c r="K510" s="125">
        <f t="shared" si="130"/>
        <v>6.8504708563167302E-4</v>
      </c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  <c r="AB510" s="10"/>
      <c r="AC510" s="10"/>
      <c r="AD510" s="10"/>
      <c r="AE510" s="10"/>
      <c r="AF510" s="10"/>
    </row>
    <row r="511" spans="1:32" ht="15.75" customHeight="1">
      <c r="A511" s="10"/>
      <c r="B511" s="124" t="s">
        <v>1241</v>
      </c>
      <c r="C511" s="78" t="s">
        <v>1242</v>
      </c>
      <c r="D511" s="77" t="s">
        <v>440</v>
      </c>
      <c r="E511" s="77" t="s">
        <v>1243</v>
      </c>
      <c r="F511" s="79" t="s">
        <v>304</v>
      </c>
      <c r="G511" s="80">
        <v>2</v>
      </c>
      <c r="H511" s="81">
        <v>16.43</v>
      </c>
      <c r="I511" s="81">
        <f t="shared" si="128"/>
        <v>20.92</v>
      </c>
      <c r="J511" s="81">
        <f t="shared" si="129"/>
        <v>41.84</v>
      </c>
      <c r="K511" s="125">
        <f t="shared" si="130"/>
        <v>5.1391305551862562E-6</v>
      </c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  <c r="AB511" s="10"/>
      <c r="AC511" s="10"/>
      <c r="AD511" s="10"/>
      <c r="AE511" s="10"/>
      <c r="AF511" s="10"/>
    </row>
    <row r="512" spans="1:32" ht="15.75" customHeight="1">
      <c r="A512" s="10"/>
      <c r="B512" s="124" t="s">
        <v>1244</v>
      </c>
      <c r="C512" s="78" t="s">
        <v>1045</v>
      </c>
      <c r="D512" s="77" t="s">
        <v>28</v>
      </c>
      <c r="E512" s="77" t="s">
        <v>1046</v>
      </c>
      <c r="F512" s="79" t="s">
        <v>73</v>
      </c>
      <c r="G512" s="80">
        <v>278.3</v>
      </c>
      <c r="H512" s="81">
        <v>26.82</v>
      </c>
      <c r="I512" s="81">
        <f t="shared" si="128"/>
        <v>34.15</v>
      </c>
      <c r="J512" s="81">
        <f t="shared" si="129"/>
        <v>9503.94</v>
      </c>
      <c r="K512" s="125">
        <f t="shared" si="130"/>
        <v>1.1673515403598678E-3</v>
      </c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  <c r="AB512" s="10"/>
      <c r="AC512" s="10"/>
      <c r="AD512" s="10"/>
      <c r="AE512" s="10"/>
      <c r="AF512" s="10"/>
    </row>
    <row r="513" spans="1:32" ht="15.75" customHeight="1">
      <c r="A513" s="10"/>
      <c r="B513" s="124" t="s">
        <v>1245</v>
      </c>
      <c r="C513" s="78" t="s">
        <v>1048</v>
      </c>
      <c r="D513" s="77" t="s">
        <v>28</v>
      </c>
      <c r="E513" s="77" t="s">
        <v>1049</v>
      </c>
      <c r="F513" s="79" t="s">
        <v>73</v>
      </c>
      <c r="G513" s="80">
        <v>88.6</v>
      </c>
      <c r="H513" s="81">
        <v>22.2</v>
      </c>
      <c r="I513" s="81">
        <f t="shared" si="128"/>
        <v>28.27</v>
      </c>
      <c r="J513" s="81">
        <f t="shared" si="129"/>
        <v>2504.7199999999998</v>
      </c>
      <c r="K513" s="125">
        <f t="shared" si="130"/>
        <v>3.0765016931611177E-4</v>
      </c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  <c r="AB513" s="10"/>
      <c r="AC513" s="10"/>
      <c r="AD513" s="10"/>
      <c r="AE513" s="10"/>
      <c r="AF513" s="10"/>
    </row>
    <row r="514" spans="1:32" ht="15.75" customHeight="1">
      <c r="A514" s="10"/>
      <c r="B514" s="124" t="s">
        <v>1246</v>
      </c>
      <c r="C514" s="78" t="s">
        <v>1051</v>
      </c>
      <c r="D514" s="77" t="s">
        <v>28</v>
      </c>
      <c r="E514" s="77" t="s">
        <v>1052</v>
      </c>
      <c r="F514" s="79" t="s">
        <v>73</v>
      </c>
      <c r="G514" s="80">
        <v>23.9</v>
      </c>
      <c r="H514" s="81">
        <v>19.09</v>
      </c>
      <c r="I514" s="81">
        <f t="shared" si="128"/>
        <v>24.31</v>
      </c>
      <c r="J514" s="81">
        <f t="shared" si="129"/>
        <v>581</v>
      </c>
      <c r="K514" s="125">
        <f t="shared" si="130"/>
        <v>7.1363165692237438E-5</v>
      </c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  <c r="AB514" s="10"/>
      <c r="AC514" s="10"/>
      <c r="AD514" s="10"/>
      <c r="AE514" s="10"/>
      <c r="AF514" s="10"/>
    </row>
    <row r="515" spans="1:32" ht="15.75" customHeight="1">
      <c r="A515" s="10"/>
      <c r="B515" s="124" t="s">
        <v>1247</v>
      </c>
      <c r="C515" s="78" t="s">
        <v>1054</v>
      </c>
      <c r="D515" s="77" t="s">
        <v>28</v>
      </c>
      <c r="E515" s="77" t="s">
        <v>1055</v>
      </c>
      <c r="F515" s="79" t="s">
        <v>73</v>
      </c>
      <c r="G515" s="80">
        <v>16.600000000000001</v>
      </c>
      <c r="H515" s="81">
        <v>20.79</v>
      </c>
      <c r="I515" s="81">
        <f t="shared" si="128"/>
        <v>26.47</v>
      </c>
      <c r="J515" s="81">
        <f t="shared" si="129"/>
        <v>439.4</v>
      </c>
      <c r="K515" s="125">
        <f t="shared" si="130"/>
        <v>5.397069708290728E-5</v>
      </c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  <c r="AB515" s="10"/>
      <c r="AC515" s="10"/>
      <c r="AD515" s="10"/>
      <c r="AE515" s="10"/>
      <c r="AF515" s="10"/>
    </row>
    <row r="516" spans="1:32" ht="15.75" customHeight="1">
      <c r="A516" s="10"/>
      <c r="B516" s="124" t="s">
        <v>1248</v>
      </c>
      <c r="C516" s="78" t="s">
        <v>1249</v>
      </c>
      <c r="D516" s="77" t="s">
        <v>16</v>
      </c>
      <c r="E516" s="77" t="s">
        <v>1250</v>
      </c>
      <c r="F516" s="79" t="s">
        <v>585</v>
      </c>
      <c r="G516" s="80">
        <v>10</v>
      </c>
      <c r="H516" s="81">
        <v>21.88</v>
      </c>
      <c r="I516" s="81">
        <f t="shared" si="128"/>
        <v>27.86</v>
      </c>
      <c r="J516" s="81">
        <f t="shared" si="129"/>
        <v>278.60000000000002</v>
      </c>
      <c r="K516" s="125">
        <f t="shared" si="130"/>
        <v>3.4219927645193379E-5</v>
      </c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  <c r="AB516" s="10"/>
      <c r="AC516" s="10"/>
      <c r="AD516" s="10"/>
      <c r="AE516" s="10"/>
      <c r="AF516" s="10"/>
    </row>
    <row r="517" spans="1:32" ht="15.75" customHeight="1">
      <c r="A517" s="10"/>
      <c r="B517" s="124" t="s">
        <v>1305</v>
      </c>
      <c r="C517" s="78">
        <v>98295</v>
      </c>
      <c r="D517" s="77" t="s">
        <v>28</v>
      </c>
      <c r="E517" s="77" t="s">
        <v>1329</v>
      </c>
      <c r="F517" s="79" t="s">
        <v>73</v>
      </c>
      <c r="G517" s="80">
        <v>4500</v>
      </c>
      <c r="H517" s="81">
        <v>6.45</v>
      </c>
      <c r="I517" s="81">
        <f t="shared" si="128"/>
        <v>8.2100000000000009</v>
      </c>
      <c r="J517" s="81">
        <f t="shared" ref="J517" si="131">TRUNC(I517*G517,2)</f>
        <v>36945</v>
      </c>
      <c r="K517" s="125">
        <f t="shared" si="130"/>
        <v>4.5378866721165444E-3</v>
      </c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  <c r="AB517" s="10"/>
      <c r="AC517" s="10"/>
      <c r="AD517" s="10"/>
      <c r="AE517" s="10"/>
      <c r="AF517" s="10"/>
    </row>
    <row r="518" spans="1:32" ht="15.75" customHeight="1">
      <c r="A518" s="10"/>
      <c r="B518" s="126">
        <v>19</v>
      </c>
      <c r="C518" s="47"/>
      <c r="D518" s="45"/>
      <c r="E518" s="45" t="s">
        <v>1251</v>
      </c>
      <c r="F518" s="45"/>
      <c r="G518" s="46"/>
      <c r="H518" s="47"/>
      <c r="I518" s="45"/>
      <c r="J518" s="48">
        <f>SUM(J519:J530)</f>
        <v>45255.299999999996</v>
      </c>
      <c r="K518" s="127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  <c r="AB518" s="10"/>
      <c r="AC518" s="10"/>
      <c r="AD518" s="10"/>
      <c r="AE518" s="10"/>
      <c r="AF518" s="10"/>
    </row>
    <row r="519" spans="1:32" ht="15.75" customHeight="1">
      <c r="A519" s="10"/>
      <c r="B519" s="124" t="s">
        <v>1252</v>
      </c>
      <c r="C519" s="78" t="s">
        <v>1253</v>
      </c>
      <c r="D519" s="77" t="s">
        <v>28</v>
      </c>
      <c r="E519" s="77" t="s">
        <v>1254</v>
      </c>
      <c r="F519" s="79" t="s">
        <v>73</v>
      </c>
      <c r="G519" s="80">
        <v>150</v>
      </c>
      <c r="H519" s="81">
        <v>70.27</v>
      </c>
      <c r="I519" s="81">
        <f t="shared" ref="I519:I530" si="132">TRUNC(H519+(H519*$I$6),2)</f>
        <v>89.48</v>
      </c>
      <c r="J519" s="81">
        <f t="shared" ref="J519:J530" si="133">TRUNC(I519*G519,2)</f>
        <v>13422</v>
      </c>
      <c r="K519" s="125">
        <f t="shared" ref="K519:K530" si="134">J519/$J$561</f>
        <v>1.6485996728420153E-3</v>
      </c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  <c r="AB519" s="10"/>
      <c r="AC519" s="10"/>
      <c r="AD519" s="10"/>
      <c r="AE519" s="10"/>
      <c r="AF519" s="10"/>
    </row>
    <row r="520" spans="1:32" ht="15.75" customHeight="1">
      <c r="A520" s="10"/>
      <c r="B520" s="124" t="s">
        <v>1255</v>
      </c>
      <c r="C520" s="78" t="s">
        <v>1256</v>
      </c>
      <c r="D520" s="77" t="s">
        <v>28</v>
      </c>
      <c r="E520" s="77" t="s">
        <v>1257</v>
      </c>
      <c r="F520" s="79" t="s">
        <v>30</v>
      </c>
      <c r="G520" s="80">
        <v>23</v>
      </c>
      <c r="H520" s="81">
        <v>28.59</v>
      </c>
      <c r="I520" s="81">
        <f t="shared" si="132"/>
        <v>36.4</v>
      </c>
      <c r="J520" s="81">
        <f t="shared" si="133"/>
        <v>837.2</v>
      </c>
      <c r="K520" s="125">
        <f t="shared" si="134"/>
        <v>1.0283174237098312E-4</v>
      </c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  <c r="AB520" s="10"/>
      <c r="AC520" s="10"/>
      <c r="AD520" s="10"/>
      <c r="AE520" s="10"/>
      <c r="AF520" s="10"/>
    </row>
    <row r="521" spans="1:32" ht="15.75" customHeight="1">
      <c r="A521" s="10"/>
      <c r="B521" s="124" t="s">
        <v>1258</v>
      </c>
      <c r="C521" s="78" t="s">
        <v>1259</v>
      </c>
      <c r="D521" s="77" t="s">
        <v>28</v>
      </c>
      <c r="E521" s="77" t="s">
        <v>1260</v>
      </c>
      <c r="F521" s="79" t="s">
        <v>30</v>
      </c>
      <c r="G521" s="80">
        <v>90</v>
      </c>
      <c r="H521" s="81">
        <v>21.19</v>
      </c>
      <c r="I521" s="81">
        <f t="shared" si="132"/>
        <v>26.98</v>
      </c>
      <c r="J521" s="81">
        <f t="shared" si="133"/>
        <v>2428.1999999999998</v>
      </c>
      <c r="K521" s="125">
        <f t="shared" si="134"/>
        <v>2.9825135788965739E-4</v>
      </c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  <c r="AB521" s="10"/>
      <c r="AC521" s="10"/>
      <c r="AD521" s="10"/>
      <c r="AE521" s="10"/>
      <c r="AF521" s="10"/>
    </row>
    <row r="522" spans="1:32" ht="15.75" customHeight="1">
      <c r="A522" s="10"/>
      <c r="B522" s="124" t="s">
        <v>1261</v>
      </c>
      <c r="C522" s="78" t="s">
        <v>1262</v>
      </c>
      <c r="D522" s="77" t="s">
        <v>28</v>
      </c>
      <c r="E522" s="77" t="s">
        <v>1263</v>
      </c>
      <c r="F522" s="79" t="s">
        <v>30</v>
      </c>
      <c r="G522" s="80">
        <v>20</v>
      </c>
      <c r="H522" s="81">
        <v>13.87</v>
      </c>
      <c r="I522" s="81">
        <f t="shared" si="132"/>
        <v>17.66</v>
      </c>
      <c r="J522" s="81">
        <f t="shared" si="133"/>
        <v>353.2</v>
      </c>
      <c r="K522" s="125">
        <f t="shared" si="134"/>
        <v>4.3382908988809406E-5</v>
      </c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  <c r="AB522" s="10"/>
      <c r="AC522" s="10"/>
      <c r="AD522" s="10"/>
      <c r="AE522" s="10"/>
      <c r="AF522" s="10"/>
    </row>
    <row r="523" spans="1:32" ht="15.75" customHeight="1">
      <c r="A523" s="10"/>
      <c r="B523" s="124" t="s">
        <v>1264</v>
      </c>
      <c r="C523" s="78" t="s">
        <v>1265</v>
      </c>
      <c r="D523" s="77" t="s">
        <v>28</v>
      </c>
      <c r="E523" s="77" t="s">
        <v>1266</v>
      </c>
      <c r="F523" s="79" t="s">
        <v>30</v>
      </c>
      <c r="G523" s="80">
        <v>6</v>
      </c>
      <c r="H523" s="81">
        <v>22.47</v>
      </c>
      <c r="I523" s="81">
        <f t="shared" si="132"/>
        <v>28.61</v>
      </c>
      <c r="J523" s="81">
        <f t="shared" si="133"/>
        <v>171.66</v>
      </c>
      <c r="K523" s="125">
        <f t="shared" si="134"/>
        <v>2.1084683343768466E-5</v>
      </c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  <c r="AB523" s="10"/>
      <c r="AC523" s="10"/>
      <c r="AD523" s="10"/>
      <c r="AE523" s="10"/>
      <c r="AF523" s="10"/>
    </row>
    <row r="524" spans="1:32" ht="15" customHeight="1">
      <c r="B524" s="124" t="s">
        <v>1267</v>
      </c>
      <c r="C524" s="78" t="s">
        <v>1268</v>
      </c>
      <c r="D524" s="77" t="s">
        <v>28</v>
      </c>
      <c r="E524" s="77" t="s">
        <v>1269</v>
      </c>
      <c r="F524" s="79" t="s">
        <v>30</v>
      </c>
      <c r="G524" s="80">
        <v>2</v>
      </c>
      <c r="H524" s="81">
        <v>37.51</v>
      </c>
      <c r="I524" s="81">
        <f t="shared" si="132"/>
        <v>47.76</v>
      </c>
      <c r="J524" s="81">
        <f t="shared" si="133"/>
        <v>95.52</v>
      </c>
      <c r="K524" s="125">
        <f t="shared" si="134"/>
        <v>1.1732546621209157E-5</v>
      </c>
    </row>
    <row r="525" spans="1:32" ht="15" customHeight="1">
      <c r="B525" s="124" t="s">
        <v>1270</v>
      </c>
      <c r="C525" s="78" t="s">
        <v>1271</v>
      </c>
      <c r="D525" s="77" t="s">
        <v>16</v>
      </c>
      <c r="E525" s="77" t="s">
        <v>1272</v>
      </c>
      <c r="F525" s="79" t="s">
        <v>304</v>
      </c>
      <c r="G525" s="80">
        <v>1</v>
      </c>
      <c r="H525" s="81">
        <v>5978.99</v>
      </c>
      <c r="I525" s="81">
        <f t="shared" si="132"/>
        <v>7614.24</v>
      </c>
      <c r="J525" s="81">
        <f t="shared" si="133"/>
        <v>7614.24</v>
      </c>
      <c r="K525" s="125">
        <f t="shared" si="134"/>
        <v>9.3524315101628573E-4</v>
      </c>
    </row>
    <row r="526" spans="1:32" ht="15" customHeight="1">
      <c r="B526" s="124" t="s">
        <v>1273</v>
      </c>
      <c r="C526" s="78" t="s">
        <v>1274</v>
      </c>
      <c r="D526" s="77" t="s">
        <v>49</v>
      </c>
      <c r="E526" s="77" t="s">
        <v>1275</v>
      </c>
      <c r="F526" s="79" t="s">
        <v>30</v>
      </c>
      <c r="G526" s="80">
        <v>2</v>
      </c>
      <c r="H526" s="81">
        <v>539.85</v>
      </c>
      <c r="I526" s="81">
        <f t="shared" si="132"/>
        <v>687.49</v>
      </c>
      <c r="J526" s="81">
        <f t="shared" si="133"/>
        <v>1374.98</v>
      </c>
      <c r="K526" s="125">
        <f t="shared" si="134"/>
        <v>1.6888627463599421E-4</v>
      </c>
    </row>
    <row r="527" spans="1:32" ht="15" customHeight="1">
      <c r="B527" s="124" t="s">
        <v>1276</v>
      </c>
      <c r="C527" s="78" t="s">
        <v>1277</v>
      </c>
      <c r="D527" s="77" t="s">
        <v>440</v>
      </c>
      <c r="E527" s="77" t="s">
        <v>1278</v>
      </c>
      <c r="F527" s="79" t="s">
        <v>304</v>
      </c>
      <c r="G527" s="80">
        <v>10</v>
      </c>
      <c r="H527" s="81">
        <v>1135.46</v>
      </c>
      <c r="I527" s="81">
        <f t="shared" si="132"/>
        <v>1446</v>
      </c>
      <c r="J527" s="81">
        <f t="shared" si="133"/>
        <v>14460</v>
      </c>
      <c r="K527" s="125">
        <f t="shared" si="134"/>
        <v>1.7760953113765119E-3</v>
      </c>
    </row>
    <row r="528" spans="1:32" ht="15" customHeight="1">
      <c r="B528" s="124" t="s">
        <v>1279</v>
      </c>
      <c r="C528" s="78" t="s">
        <v>1280</v>
      </c>
      <c r="D528" s="77" t="s">
        <v>49</v>
      </c>
      <c r="E528" s="77" t="s">
        <v>1281</v>
      </c>
      <c r="F528" s="79" t="s">
        <v>30</v>
      </c>
      <c r="G528" s="80">
        <v>5</v>
      </c>
      <c r="H528" s="81">
        <v>95.11</v>
      </c>
      <c r="I528" s="81">
        <f t="shared" si="132"/>
        <v>121.12</v>
      </c>
      <c r="J528" s="81">
        <f t="shared" si="133"/>
        <v>605.6</v>
      </c>
      <c r="K528" s="125">
        <f t="shared" si="134"/>
        <v>7.4384738628604119E-5</v>
      </c>
    </row>
    <row r="529" spans="2:11" ht="28.5">
      <c r="B529" s="124" t="s">
        <v>1282</v>
      </c>
      <c r="C529" s="78">
        <v>8733</v>
      </c>
      <c r="D529" s="77" t="s">
        <v>440</v>
      </c>
      <c r="E529" s="77" t="s">
        <v>1283</v>
      </c>
      <c r="F529" s="79" t="s">
        <v>304</v>
      </c>
      <c r="G529" s="80">
        <v>2</v>
      </c>
      <c r="H529" s="81">
        <v>1309.6400000000001</v>
      </c>
      <c r="I529" s="81">
        <f t="shared" si="132"/>
        <v>1667.82</v>
      </c>
      <c r="J529" s="81">
        <f t="shared" si="133"/>
        <v>3335.64</v>
      </c>
      <c r="K529" s="125">
        <f t="shared" si="134"/>
        <v>4.0971055079114439E-4</v>
      </c>
    </row>
    <row r="530" spans="2:11" ht="42.75">
      <c r="B530" s="124" t="s">
        <v>1284</v>
      </c>
      <c r="C530" s="78" t="s">
        <v>1285</v>
      </c>
      <c r="D530" s="77" t="s">
        <v>28</v>
      </c>
      <c r="E530" s="77" t="s">
        <v>1286</v>
      </c>
      <c r="F530" s="79" t="s">
        <v>73</v>
      </c>
      <c r="G530" s="80">
        <v>23</v>
      </c>
      <c r="H530" s="81">
        <v>19.02</v>
      </c>
      <c r="I530" s="81">
        <f t="shared" si="132"/>
        <v>24.22</v>
      </c>
      <c r="J530" s="81">
        <f t="shared" si="133"/>
        <v>557.05999999999995</v>
      </c>
      <c r="K530" s="125">
        <f t="shared" si="134"/>
        <v>6.8422659346846452E-5</v>
      </c>
    </row>
    <row r="531" spans="2:11">
      <c r="B531" s="126">
        <v>20</v>
      </c>
      <c r="C531" s="47"/>
      <c r="D531" s="45"/>
      <c r="E531" s="45" t="s">
        <v>1374</v>
      </c>
      <c r="F531" s="45"/>
      <c r="G531" s="46"/>
      <c r="H531" s="47"/>
      <c r="I531" s="45"/>
      <c r="J531" s="48">
        <f>SUM(J532+J541+J543+J554)</f>
        <v>524632.64</v>
      </c>
      <c r="K531" s="127"/>
    </row>
    <row r="532" spans="2:11">
      <c r="B532" s="122" t="s">
        <v>1287</v>
      </c>
      <c r="C532" s="52"/>
      <c r="D532" s="50"/>
      <c r="E532" s="50" t="s">
        <v>1288</v>
      </c>
      <c r="F532" s="50"/>
      <c r="G532" s="51"/>
      <c r="H532" s="52"/>
      <c r="I532" s="50"/>
      <c r="J532" s="53">
        <f>SUM(J533:J540)</f>
        <v>213169.51</v>
      </c>
      <c r="K532" s="123"/>
    </row>
    <row r="533" spans="2:11" ht="16.5" customHeight="1">
      <c r="B533" s="124" t="s">
        <v>1289</v>
      </c>
      <c r="C533" s="78" t="s">
        <v>1290</v>
      </c>
      <c r="D533" s="77" t="s">
        <v>28</v>
      </c>
      <c r="E533" s="77" t="s">
        <v>1291</v>
      </c>
      <c r="F533" s="79" t="s">
        <v>22</v>
      </c>
      <c r="G533" s="80">
        <v>19.850000000000001</v>
      </c>
      <c r="H533" s="81">
        <v>176.89</v>
      </c>
      <c r="I533" s="81">
        <f t="shared" ref="I533:I540" si="135">TRUNC(H533+(H533*$I$6),2)</f>
        <v>225.26</v>
      </c>
      <c r="J533" s="81">
        <f t="shared" ref="J533:J534" si="136">TRUNC(I533*G533,2)</f>
        <v>4471.41</v>
      </c>
      <c r="K533" s="125">
        <f t="shared" ref="K533:K540" si="137">J533/$J$561</f>
        <v>5.4921509932517626E-4</v>
      </c>
    </row>
    <row r="534" spans="2:11" s="98" customFormat="1" ht="16.5" customHeight="1">
      <c r="B534" s="124" t="s">
        <v>1351</v>
      </c>
      <c r="C534" s="78" t="s">
        <v>1392</v>
      </c>
      <c r="D534" s="77" t="s">
        <v>49</v>
      </c>
      <c r="E534" s="77" t="s">
        <v>1393</v>
      </c>
      <c r="F534" s="79" t="s">
        <v>73</v>
      </c>
      <c r="G534" s="80">
        <v>41.88</v>
      </c>
      <c r="H534" s="81">
        <v>6.24</v>
      </c>
      <c r="I534" s="81">
        <f t="shared" si="135"/>
        <v>7.94</v>
      </c>
      <c r="J534" s="81">
        <f t="shared" si="136"/>
        <v>332.52</v>
      </c>
      <c r="K534" s="125">
        <f t="shared" si="137"/>
        <v>4.0842822471571073E-5</v>
      </c>
    </row>
    <row r="535" spans="2:11" ht="32.25" customHeight="1">
      <c r="B535" s="124" t="s">
        <v>1394</v>
      </c>
      <c r="C535" s="78">
        <v>94273</v>
      </c>
      <c r="D535" s="77" t="s">
        <v>28</v>
      </c>
      <c r="E535" s="77" t="s">
        <v>1331</v>
      </c>
      <c r="F535" s="79" t="s">
        <v>73</v>
      </c>
      <c r="G535" s="80">
        <v>47</v>
      </c>
      <c r="H535" s="81">
        <v>47.19</v>
      </c>
      <c r="I535" s="81">
        <f t="shared" si="135"/>
        <v>60.09</v>
      </c>
      <c r="J535" s="81">
        <f t="shared" ref="J535:J540" si="138">TRUNC(I535*G535,2)</f>
        <v>2824.23</v>
      </c>
      <c r="K535" s="125">
        <f t="shared" si="137"/>
        <v>3.4689499732011662E-4</v>
      </c>
    </row>
    <row r="536" spans="2:11" s="98" customFormat="1" ht="32.25" customHeight="1">
      <c r="B536" s="124" t="s">
        <v>1421</v>
      </c>
      <c r="C536" s="78">
        <v>94293</v>
      </c>
      <c r="D536" s="77" t="s">
        <v>28</v>
      </c>
      <c r="E536" s="77" t="s">
        <v>1395</v>
      </c>
      <c r="F536" s="79" t="s">
        <v>73</v>
      </c>
      <c r="G536" s="80">
        <v>41.88</v>
      </c>
      <c r="H536" s="81">
        <v>160.47999999999999</v>
      </c>
      <c r="I536" s="81">
        <f t="shared" si="135"/>
        <v>204.37</v>
      </c>
      <c r="J536" s="81">
        <f t="shared" ref="J536:J537" si="139">TRUNC(I536*G536,2)</f>
        <v>8559.01</v>
      </c>
      <c r="K536" s="125">
        <f t="shared" si="137"/>
        <v>1.0512875194346252E-3</v>
      </c>
    </row>
    <row r="537" spans="2:11" ht="27.75" customHeight="1">
      <c r="B537" s="124" t="s">
        <v>1422</v>
      </c>
      <c r="C537" s="78">
        <v>94995</v>
      </c>
      <c r="D537" s="77" t="s">
        <v>28</v>
      </c>
      <c r="E537" s="77" t="s">
        <v>1332</v>
      </c>
      <c r="F537" s="79" t="s">
        <v>22</v>
      </c>
      <c r="G537" s="80">
        <v>1653.54</v>
      </c>
      <c r="H537" s="81">
        <v>83.95</v>
      </c>
      <c r="I537" s="81">
        <f t="shared" si="135"/>
        <v>106.91</v>
      </c>
      <c r="J537" s="81">
        <f t="shared" si="139"/>
        <v>176779.96</v>
      </c>
      <c r="K537" s="125">
        <f t="shared" si="137"/>
        <v>2.1713558651544073E-2</v>
      </c>
    </row>
    <row r="538" spans="2:11" ht="27.75" customHeight="1">
      <c r="B538" s="124" t="s">
        <v>1423</v>
      </c>
      <c r="C538" s="78">
        <v>105742</v>
      </c>
      <c r="D538" s="77" t="s">
        <v>28</v>
      </c>
      <c r="E538" s="77" t="s">
        <v>1343</v>
      </c>
      <c r="F538" s="79" t="s">
        <v>64</v>
      </c>
      <c r="G538" s="80">
        <f>G540*0.3</f>
        <v>31.41</v>
      </c>
      <c r="H538" s="81">
        <v>100.23</v>
      </c>
      <c r="I538" s="81">
        <f t="shared" si="135"/>
        <v>127.64</v>
      </c>
      <c r="J538" s="81">
        <f t="shared" si="138"/>
        <v>4009.17</v>
      </c>
      <c r="K538" s="125">
        <f t="shared" si="137"/>
        <v>4.9243900688183755E-4</v>
      </c>
    </row>
    <row r="539" spans="2:11">
      <c r="B539" s="124" t="s">
        <v>1424</v>
      </c>
      <c r="C539" s="78" t="s">
        <v>1344</v>
      </c>
      <c r="D539" s="77" t="s">
        <v>28</v>
      </c>
      <c r="E539" s="77" t="s">
        <v>1345</v>
      </c>
      <c r="F539" s="79" t="s">
        <v>64</v>
      </c>
      <c r="G539" s="80">
        <f>G540*0.1</f>
        <v>10.47</v>
      </c>
      <c r="H539" s="81">
        <v>234.5</v>
      </c>
      <c r="I539" s="81">
        <f t="shared" si="135"/>
        <v>298.63</v>
      </c>
      <c r="J539" s="81">
        <f t="shared" si="138"/>
        <v>3126.65</v>
      </c>
      <c r="K539" s="125">
        <f t="shared" si="137"/>
        <v>3.8404069193052361E-4</v>
      </c>
    </row>
    <row r="540" spans="2:11" ht="28.5" customHeight="1">
      <c r="B540" s="124" t="s">
        <v>1425</v>
      </c>
      <c r="C540" s="78">
        <v>92404</v>
      </c>
      <c r="D540" s="77" t="s">
        <v>28</v>
      </c>
      <c r="E540" s="77" t="s">
        <v>1346</v>
      </c>
      <c r="F540" s="79" t="s">
        <v>57</v>
      </c>
      <c r="G540" s="80">
        <v>104.7</v>
      </c>
      <c r="H540" s="81">
        <v>98</v>
      </c>
      <c r="I540" s="81">
        <f t="shared" si="135"/>
        <v>124.8</v>
      </c>
      <c r="J540" s="81">
        <f t="shared" si="138"/>
        <v>13066.56</v>
      </c>
      <c r="K540" s="125">
        <f t="shared" si="137"/>
        <v>1.6049416287565613E-3</v>
      </c>
    </row>
    <row r="541" spans="2:11">
      <c r="B541" s="122" t="s">
        <v>1292</v>
      </c>
      <c r="C541" s="52"/>
      <c r="D541" s="50"/>
      <c r="E541" s="50" t="s">
        <v>1293</v>
      </c>
      <c r="F541" s="50"/>
      <c r="G541" s="51"/>
      <c r="H541" s="52"/>
      <c r="I541" s="50"/>
      <c r="J541" s="53">
        <f>SUM(J542)</f>
        <v>4717.62</v>
      </c>
      <c r="K541" s="123"/>
    </row>
    <row r="542" spans="2:11">
      <c r="B542" s="124" t="s">
        <v>1294</v>
      </c>
      <c r="C542" s="78" t="s">
        <v>1295</v>
      </c>
      <c r="D542" s="77" t="s">
        <v>28</v>
      </c>
      <c r="E542" s="77" t="s">
        <v>1296</v>
      </c>
      <c r="F542" s="79" t="s">
        <v>22</v>
      </c>
      <c r="G542" s="80">
        <v>171.55</v>
      </c>
      <c r="H542" s="81">
        <v>21.6</v>
      </c>
      <c r="I542" s="81">
        <f>TRUNC(H542+(H542*$I$6),2)</f>
        <v>27.5</v>
      </c>
      <c r="J542" s="81">
        <f t="shared" ref="J542" si="140">TRUNC(I542*G542,2)</f>
        <v>4717.62</v>
      </c>
      <c r="K542" s="125">
        <f>J542/$J$561</f>
        <v>5.7945662260415357E-4</v>
      </c>
    </row>
    <row r="543" spans="2:11">
      <c r="B543" s="122" t="s">
        <v>1297</v>
      </c>
      <c r="C543" s="52"/>
      <c r="D543" s="50"/>
      <c r="E543" s="50" t="s">
        <v>1333</v>
      </c>
      <c r="F543" s="50"/>
      <c r="G543" s="51"/>
      <c r="H543" s="52"/>
      <c r="I543" s="50"/>
      <c r="J543" s="53">
        <f>SUM(J544:J553)</f>
        <v>305892.28000000003</v>
      </c>
      <c r="K543" s="123"/>
    </row>
    <row r="544" spans="2:11" s="90" customFormat="1" ht="28.5">
      <c r="B544" s="128" t="s">
        <v>1352</v>
      </c>
      <c r="C544" s="93">
        <v>101173</v>
      </c>
      <c r="D544" s="91" t="s">
        <v>28</v>
      </c>
      <c r="E544" s="91" t="s">
        <v>1339</v>
      </c>
      <c r="F544" s="92" t="s">
        <v>73</v>
      </c>
      <c r="G544" s="94">
        <v>246</v>
      </c>
      <c r="H544" s="93">
        <v>61.99</v>
      </c>
      <c r="I544" s="81">
        <f t="shared" ref="I544:I553" si="141">TRUNC(H544+(H544*$I$6),2)</f>
        <v>78.94</v>
      </c>
      <c r="J544" s="81">
        <f t="shared" ref="J544:J547" si="142">TRUNC(I544*G544,2)</f>
        <v>19419.240000000002</v>
      </c>
      <c r="K544" s="125">
        <f t="shared" ref="K544:K553" si="143">J544/$J$561</f>
        <v>2.3852296759678572E-3</v>
      </c>
    </row>
    <row r="545" spans="2:11" s="90" customFormat="1" ht="27" customHeight="1">
      <c r="B545" s="128" t="s">
        <v>1353</v>
      </c>
      <c r="C545" s="93">
        <v>96536</v>
      </c>
      <c r="D545" s="91" t="s">
        <v>28</v>
      </c>
      <c r="E545" s="91" t="s">
        <v>1340</v>
      </c>
      <c r="F545" s="92" t="s">
        <v>57</v>
      </c>
      <c r="G545" s="94">
        <v>255.04</v>
      </c>
      <c r="H545" s="93">
        <v>70.64</v>
      </c>
      <c r="I545" s="81">
        <f t="shared" si="141"/>
        <v>89.96</v>
      </c>
      <c r="J545" s="81">
        <f t="shared" si="142"/>
        <v>22943.39</v>
      </c>
      <c r="K545" s="125">
        <f t="shared" si="143"/>
        <v>2.8180945647360129E-3</v>
      </c>
    </row>
    <row r="546" spans="2:11" ht="28.5">
      <c r="B546" s="128" t="s">
        <v>1354</v>
      </c>
      <c r="C546" s="78">
        <v>104918</v>
      </c>
      <c r="D546" s="77" t="s">
        <v>28</v>
      </c>
      <c r="E546" s="77" t="s">
        <v>1341</v>
      </c>
      <c r="F546" s="79" t="s">
        <v>89</v>
      </c>
      <c r="G546" s="80">
        <v>1816.8</v>
      </c>
      <c r="H546" s="81">
        <v>14.36</v>
      </c>
      <c r="I546" s="81">
        <f t="shared" si="141"/>
        <v>18.28</v>
      </c>
      <c r="J546" s="81">
        <f t="shared" si="142"/>
        <v>33211.1</v>
      </c>
      <c r="K546" s="125">
        <f t="shared" si="143"/>
        <v>4.0792585750799772E-3</v>
      </c>
    </row>
    <row r="547" spans="2:11" ht="28.5">
      <c r="B547" s="128" t="s">
        <v>1355</v>
      </c>
      <c r="C547" s="78">
        <v>96555</v>
      </c>
      <c r="D547" s="77" t="s">
        <v>28</v>
      </c>
      <c r="E547" s="77" t="s">
        <v>1342</v>
      </c>
      <c r="F547" s="79" t="s">
        <v>64</v>
      </c>
      <c r="G547" s="80">
        <v>22.71</v>
      </c>
      <c r="H547" s="81">
        <v>643.15</v>
      </c>
      <c r="I547" s="81">
        <f t="shared" si="141"/>
        <v>819.05</v>
      </c>
      <c r="J547" s="81">
        <f t="shared" si="142"/>
        <v>18600.62</v>
      </c>
      <c r="K547" s="125">
        <f t="shared" si="143"/>
        <v>2.2846800809610077E-3</v>
      </c>
    </row>
    <row r="548" spans="2:11" ht="28.5">
      <c r="B548" s="128" t="s">
        <v>1356</v>
      </c>
      <c r="C548" s="78" t="s">
        <v>1334</v>
      </c>
      <c r="D548" s="77" t="s">
        <v>16</v>
      </c>
      <c r="E548" s="77" t="s">
        <v>1335</v>
      </c>
      <c r="F548" s="79" t="s">
        <v>57</v>
      </c>
      <c r="G548" s="80">
        <v>568.78</v>
      </c>
      <c r="H548" s="81">
        <v>101.8</v>
      </c>
      <c r="I548" s="81">
        <f t="shared" si="141"/>
        <v>129.63999999999999</v>
      </c>
      <c r="J548" s="81">
        <f t="shared" ref="J548:J549" si="144">TRUNC(I548*G548,2)</f>
        <v>73736.63</v>
      </c>
      <c r="K548" s="125">
        <f t="shared" si="143"/>
        <v>9.0569351880846923E-3</v>
      </c>
    </row>
    <row r="549" spans="2:11" ht="27.75" customHeight="1">
      <c r="B549" s="128" t="s">
        <v>1357</v>
      </c>
      <c r="C549" s="78">
        <v>87894</v>
      </c>
      <c r="D549" s="77" t="s">
        <v>28</v>
      </c>
      <c r="E549" s="77" t="s">
        <v>1336</v>
      </c>
      <c r="F549" s="79" t="s">
        <v>57</v>
      </c>
      <c r="G549" s="80">
        <f>G548*2</f>
        <v>1137.56</v>
      </c>
      <c r="H549" s="81">
        <v>7.27</v>
      </c>
      <c r="I549" s="81">
        <f t="shared" si="141"/>
        <v>9.25</v>
      </c>
      <c r="J549" s="81">
        <f t="shared" si="144"/>
        <v>10522.43</v>
      </c>
      <c r="K549" s="125">
        <f t="shared" si="143"/>
        <v>1.2924508013338555E-3</v>
      </c>
    </row>
    <row r="550" spans="2:11" ht="30" customHeight="1">
      <c r="B550" s="128" t="s">
        <v>1358</v>
      </c>
      <c r="C550" s="78">
        <v>87792</v>
      </c>
      <c r="D550" s="77" t="s">
        <v>28</v>
      </c>
      <c r="E550" s="77" t="s">
        <v>1337</v>
      </c>
      <c r="F550" s="79" t="s">
        <v>57</v>
      </c>
      <c r="G550" s="80">
        <f>G548*2</f>
        <v>1137.56</v>
      </c>
      <c r="H550" s="81">
        <v>41.11</v>
      </c>
      <c r="I550" s="81">
        <f t="shared" si="141"/>
        <v>52.35</v>
      </c>
      <c r="J550" s="81">
        <f t="shared" ref="J550" si="145">TRUNC(I550*G550,2)</f>
        <v>59551.26</v>
      </c>
      <c r="K550" s="125">
        <f t="shared" si="143"/>
        <v>7.3145721765258383E-3</v>
      </c>
    </row>
    <row r="551" spans="2:11">
      <c r="B551" s="128" t="s">
        <v>1359</v>
      </c>
      <c r="C551" s="78">
        <v>88489</v>
      </c>
      <c r="D551" s="77" t="s">
        <v>28</v>
      </c>
      <c r="E551" s="77" t="s">
        <v>1338</v>
      </c>
      <c r="F551" s="79" t="s">
        <v>57</v>
      </c>
      <c r="G551" s="80">
        <f>G548*2</f>
        <v>1137.56</v>
      </c>
      <c r="H551" s="81">
        <v>14.15</v>
      </c>
      <c r="I551" s="81">
        <f t="shared" si="141"/>
        <v>18.02</v>
      </c>
      <c r="J551" s="81">
        <f t="shared" ref="J551:J553" si="146">TRUNC(I551*G551,2)</f>
        <v>20498.830000000002</v>
      </c>
      <c r="K551" s="125">
        <f t="shared" si="143"/>
        <v>2.5178337380155039E-3</v>
      </c>
    </row>
    <row r="552" spans="2:11" ht="18.75" customHeight="1">
      <c r="B552" s="128" t="s">
        <v>1360</v>
      </c>
      <c r="C552" s="78" t="s">
        <v>1347</v>
      </c>
      <c r="D552" s="77" t="s">
        <v>16</v>
      </c>
      <c r="E552" s="77" t="s">
        <v>1348</v>
      </c>
      <c r="F552" s="79" t="s">
        <v>57</v>
      </c>
      <c r="G552" s="80">
        <v>52.92</v>
      </c>
      <c r="H552" s="81">
        <v>462.26</v>
      </c>
      <c r="I552" s="81">
        <f t="shared" si="141"/>
        <v>588.67999999999995</v>
      </c>
      <c r="J552" s="81">
        <f t="shared" si="146"/>
        <v>31152.94</v>
      </c>
      <c r="K552" s="125">
        <f t="shared" si="143"/>
        <v>3.8264585525306909E-3</v>
      </c>
    </row>
    <row r="553" spans="2:11" ht="18" customHeight="1">
      <c r="B553" s="128" t="s">
        <v>1361</v>
      </c>
      <c r="C553" s="78" t="s">
        <v>1349</v>
      </c>
      <c r="D553" s="77" t="s">
        <v>16</v>
      </c>
      <c r="E553" s="77" t="s">
        <v>1350</v>
      </c>
      <c r="F553" s="79" t="s">
        <v>57</v>
      </c>
      <c r="G553" s="80">
        <v>8.4</v>
      </c>
      <c r="H553" s="81">
        <v>1519.61</v>
      </c>
      <c r="I553" s="81">
        <f t="shared" si="141"/>
        <v>1935.22</v>
      </c>
      <c r="J553" s="81">
        <f t="shared" si="146"/>
        <v>16255.84</v>
      </c>
      <c r="K553" s="125">
        <f t="shared" si="143"/>
        <v>1.9966750488580056E-3</v>
      </c>
    </row>
    <row r="554" spans="2:11">
      <c r="B554" s="122" t="s">
        <v>1362</v>
      </c>
      <c r="C554" s="52"/>
      <c r="D554" s="50"/>
      <c r="E554" s="50" t="s">
        <v>1298</v>
      </c>
      <c r="F554" s="50"/>
      <c r="G554" s="51"/>
      <c r="H554" s="52"/>
      <c r="I554" s="50"/>
      <c r="J554" s="53">
        <f>SUM(J555)</f>
        <v>853.23</v>
      </c>
      <c r="K554" s="123"/>
    </row>
    <row r="555" spans="2:11">
      <c r="B555" s="124" t="s">
        <v>1363</v>
      </c>
      <c r="C555" s="78">
        <v>10853</v>
      </c>
      <c r="D555" s="77" t="s">
        <v>28</v>
      </c>
      <c r="E555" s="77" t="s">
        <v>1365</v>
      </c>
      <c r="F555" s="79" t="s">
        <v>304</v>
      </c>
      <c r="G555" s="80">
        <v>7</v>
      </c>
      <c r="H555" s="81">
        <v>95.72</v>
      </c>
      <c r="I555" s="81">
        <f>TRUNC(H555+(H555*$I$6),2)</f>
        <v>121.89</v>
      </c>
      <c r="J555" s="81">
        <f t="shared" ref="J555" si="147">TRUNC(I555*G555,2)</f>
        <v>853.23</v>
      </c>
      <c r="K555" s="125">
        <f>J555/$J$561</f>
        <v>1.0480067790634725E-4</v>
      </c>
    </row>
    <row r="556" spans="2:11">
      <c r="B556" s="126">
        <v>21</v>
      </c>
      <c r="C556" s="47"/>
      <c r="D556" s="45"/>
      <c r="E556" s="45" t="s">
        <v>1299</v>
      </c>
      <c r="F556" s="45"/>
      <c r="G556" s="46"/>
      <c r="H556" s="47"/>
      <c r="I556" s="45"/>
      <c r="J556" s="48">
        <f>SUM(J557:J560)</f>
        <v>42950.07</v>
      </c>
      <c r="K556" s="127"/>
    </row>
    <row r="557" spans="2:11" ht="28.5">
      <c r="B557" s="124" t="s">
        <v>1396</v>
      </c>
      <c r="C557" s="78" t="s">
        <v>1364</v>
      </c>
      <c r="D557" s="77" t="s">
        <v>16</v>
      </c>
      <c r="E557" s="95" t="s">
        <v>1300</v>
      </c>
      <c r="F557" s="79" t="s">
        <v>22</v>
      </c>
      <c r="G557" s="96">
        <v>1125.8900000000001</v>
      </c>
      <c r="H557" s="81">
        <v>5.73</v>
      </c>
      <c r="I557" s="81">
        <f t="shared" ref="I557:I560" si="148">TRUNC(H557+(H557*$I$6),2)</f>
        <v>7.29</v>
      </c>
      <c r="J557" s="81">
        <f t="shared" ref="J557" si="149">TRUNC(I557*G557,2)</f>
        <v>8207.73</v>
      </c>
      <c r="K557" s="125">
        <f t="shared" ref="K557:K559" si="150">J557/$J$561</f>
        <v>1.008140440528654E-3</v>
      </c>
    </row>
    <row r="558" spans="2:11" ht="28.5">
      <c r="B558" s="129" t="s">
        <v>1397</v>
      </c>
      <c r="C558" s="101" t="s">
        <v>1301</v>
      </c>
      <c r="D558" s="102" t="s">
        <v>16</v>
      </c>
      <c r="E558" s="102" t="s">
        <v>1302</v>
      </c>
      <c r="F558" s="103" t="s">
        <v>22</v>
      </c>
      <c r="G558" s="104">
        <v>1125.8900000000001</v>
      </c>
      <c r="H558" s="105">
        <v>13</v>
      </c>
      <c r="I558" s="81">
        <f t="shared" si="148"/>
        <v>16.55</v>
      </c>
      <c r="J558" s="105">
        <f t="shared" ref="J558:J559" si="151">TRUNC(I558*G558,2)</f>
        <v>18633.47</v>
      </c>
      <c r="K558" s="125">
        <f t="shared" si="150"/>
        <v>2.2887149862845708E-3</v>
      </c>
    </row>
    <row r="559" spans="2:11" s="98" customFormat="1" ht="28.5">
      <c r="B559" s="124" t="s">
        <v>1398</v>
      </c>
      <c r="C559" s="101" t="s">
        <v>1390</v>
      </c>
      <c r="D559" s="102" t="s">
        <v>16</v>
      </c>
      <c r="E559" s="102" t="s">
        <v>1391</v>
      </c>
      <c r="F559" s="79" t="s">
        <v>304</v>
      </c>
      <c r="G559" s="104">
        <v>1</v>
      </c>
      <c r="H559" s="105">
        <v>7201.23</v>
      </c>
      <c r="I559" s="81">
        <f t="shared" si="148"/>
        <v>9170.76</v>
      </c>
      <c r="J559" s="105">
        <f t="shared" si="151"/>
        <v>9170.76</v>
      </c>
      <c r="K559" s="125">
        <f t="shared" si="150"/>
        <v>1.1264276512973209E-3</v>
      </c>
    </row>
    <row r="560" spans="2:11" s="98" customFormat="1" ht="30" customHeight="1" thickBot="1">
      <c r="B560" s="130" t="s">
        <v>1399</v>
      </c>
      <c r="C560" s="131" t="s">
        <v>48</v>
      </c>
      <c r="D560" s="132" t="s">
        <v>49</v>
      </c>
      <c r="E560" s="132" t="s">
        <v>50</v>
      </c>
      <c r="F560" s="133" t="s">
        <v>51</v>
      </c>
      <c r="G560" s="134">
        <v>1</v>
      </c>
      <c r="H560" s="135">
        <v>5448.07</v>
      </c>
      <c r="I560" s="135">
        <f t="shared" si="148"/>
        <v>6938.11</v>
      </c>
      <c r="J560" s="135">
        <f>TRUNC(I560*G560,2)</f>
        <v>6938.11</v>
      </c>
      <c r="K560" s="136">
        <f>J560/$J$561</f>
        <v>8.5219534168841566E-4</v>
      </c>
    </row>
    <row r="561" spans="2:13" ht="22.5" customHeight="1" thickBot="1">
      <c r="B561" s="70"/>
      <c r="C561" s="100"/>
      <c r="D561" s="70"/>
      <c r="E561" s="70"/>
      <c r="F561" s="70"/>
      <c r="G561" s="71"/>
      <c r="H561" s="150" t="s">
        <v>1303</v>
      </c>
      <c r="I561" s="151"/>
      <c r="J561" s="137">
        <f>TRUNC(J16+J36+J53+J83+J97+J109+J113+J147+J154+J162+J165+J167+J180+J183+J210+J348+J464+J492+J518+J531+J556,2)</f>
        <v>8141454.9699999997</v>
      </c>
      <c r="K561" s="70"/>
    </row>
    <row r="562" spans="2:13">
      <c r="B562" s="72"/>
      <c r="C562" s="112"/>
      <c r="D562" s="72"/>
      <c r="E562" s="72"/>
      <c r="F562" s="72"/>
      <c r="G562" s="73"/>
      <c r="H562" s="72"/>
      <c r="I562" s="72"/>
      <c r="J562" s="72"/>
      <c r="K562" s="72"/>
    </row>
    <row r="563" spans="2:13">
      <c r="B563" s="149"/>
      <c r="C563" s="149"/>
      <c r="D563" s="149"/>
      <c r="E563" s="74"/>
      <c r="F563" s="70"/>
      <c r="G563" s="71"/>
      <c r="H563" s="70"/>
      <c r="I563" s="75"/>
      <c r="J563" s="149"/>
      <c r="K563" s="149"/>
    </row>
    <row r="564" spans="2:13">
      <c r="B564" s="149"/>
      <c r="C564" s="149"/>
      <c r="D564" s="149"/>
      <c r="E564" s="72" t="s">
        <v>1428</v>
      </c>
      <c r="F564" s="70"/>
      <c r="G564" s="71"/>
      <c r="H564" s="70"/>
      <c r="I564" s="75"/>
      <c r="J564" s="149"/>
      <c r="K564" s="149"/>
    </row>
    <row r="565" spans="2:13">
      <c r="B565" s="149"/>
      <c r="C565" s="149"/>
      <c r="D565" s="149"/>
      <c r="E565" s="72" t="s">
        <v>1429</v>
      </c>
      <c r="F565" s="70"/>
      <c r="G565" s="71"/>
      <c r="H565" s="70"/>
      <c r="J565" s="149"/>
      <c r="K565" s="149"/>
    </row>
    <row r="566" spans="2:13">
      <c r="E566" s="115" t="s">
        <v>1430</v>
      </c>
      <c r="M566" s="106"/>
    </row>
    <row r="574" spans="2:13">
      <c r="J574" s="76"/>
    </row>
    <row r="575" spans="2:13">
      <c r="J575" s="76"/>
    </row>
  </sheetData>
  <mergeCells count="18">
    <mergeCell ref="B565:D565"/>
    <mergeCell ref="J565:K565"/>
    <mergeCell ref="K13:K14"/>
    <mergeCell ref="H561:I561"/>
    <mergeCell ref="B563:D563"/>
    <mergeCell ref="J563:K563"/>
    <mergeCell ref="B564:D564"/>
    <mergeCell ref="J564:K564"/>
    <mergeCell ref="B1:K3"/>
    <mergeCell ref="B13:B14"/>
    <mergeCell ref="C13:C14"/>
    <mergeCell ref="D13:D14"/>
    <mergeCell ref="E13:E14"/>
    <mergeCell ref="F13:F14"/>
    <mergeCell ref="G13:G14"/>
    <mergeCell ref="H13:H14"/>
    <mergeCell ref="I13:I14"/>
    <mergeCell ref="J13:J14"/>
  </mergeCells>
  <pageMargins left="0.5" right="0.19685039370078741" top="0.73" bottom="0.41" header="0.15748031496062992" footer="0.19685039370078741"/>
  <pageSetup paperSize="9" scale="58" orientation="landscape" r:id="rId1"/>
  <headerFooter>
    <oddHeader>&amp;L                                                                                                                                               &amp;G&amp;C&amp;14PREFEITURA MUNICIPAL DA ESTÂNCIA BALNEÁRIA DE CARAGUATATUBA
ESTADO DE SÃO PAULO</odd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Plan1</vt:lpstr>
      <vt:lpstr>Plan1!Area_de_impressao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13965</dc:creator>
  <cp:lastModifiedBy>13965</cp:lastModifiedBy>
  <cp:lastPrinted>2025-04-03T12:10:28Z</cp:lastPrinted>
  <dcterms:created xsi:type="dcterms:W3CDTF">2025-03-27T11:02:50Z</dcterms:created>
  <dcterms:modified xsi:type="dcterms:W3CDTF">2025-04-16T18:15:58Z</dcterms:modified>
</cp:coreProperties>
</file>