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30" windowWidth="17505" windowHeight="11040"/>
  </bookViews>
  <sheets>
    <sheet name="ORÇAMENTÁRIA" sheetId="3" r:id="rId1"/>
    <sheet name="BDI" sheetId="2" r:id="rId2"/>
  </sheets>
  <externalReferences>
    <externalReference r:id="rId3"/>
  </externalReferences>
  <definedNames>
    <definedName name="ACOMPANHAMENTO" hidden="1">[1]MENU!$J$4</definedName>
    <definedName name="Import.TipoArredondamento" hidden="1">[1]DADOS!$C$31</definedName>
    <definedName name="ListaTgov.Unidades" hidden="1">[1]DADOS!$AV$3:$AV$220</definedName>
    <definedName name="ORÇAMENTO.BancoRef" hidden="1">#REF!</definedName>
    <definedName name="ORÇAMENTO.CustoUnitario" hidden="1">ROUND(#REF!,15-13*#REF!)</definedName>
    <definedName name="ORÇAMENTO.Lista.BDI" hidden="1">[1]ORÇAMENTO!$F$4:$I$4</definedName>
    <definedName name="ORÇAMENTO.Lista.Fonte" hidden="1">[1]ORÇAMENTO!$E$3:$I$3</definedName>
    <definedName name="ORÇAMENTO.PrecoUnitarioLicitado" hidden="1">#REF!</definedName>
    <definedName name="REFERENCIA.Descricao" hidden="1">IF(ISNUMBER(#REF!),OFFSET(INDIRECT(ORÇAMENTO.BancoRef),#REF!-1,3,1),#REF!)</definedName>
    <definedName name="REFERENCIA.Unidade" hidden="1">IF(ISNUMBER(#REF!),OFFSET(INDIRECT(ORÇAMENTO.BancoRef),#REF!-1,4,1),"-")</definedName>
    <definedName name="SomaAgrup" hidden="1">SUMIF(OFFSET(#REF!,1,0,#REF!),"S",OFFSET(#REF!,1,0,#REF!))</definedName>
    <definedName name="TIPOORCAMENTO" hidden="1">IF(VALUE([1]MENU!$O$3)=2,"Licitado","Proposto")</definedName>
    <definedName name="_xlnm.Print_Titles" localSheetId="0">ORÇAMENTÁRIA!$1:$7</definedName>
    <definedName name="VTOTAL1" hidden="1">ROUND(#REF!*#REF!,15-13*#REF!)</definedName>
  </definedNames>
  <calcPr calcId="125725"/>
</workbook>
</file>

<file path=xl/calcChain.xml><?xml version="1.0" encoding="utf-8"?>
<calcChain xmlns="http://schemas.openxmlformats.org/spreadsheetml/2006/main">
  <c r="I49" i="3"/>
  <c r="I19"/>
  <c r="I17"/>
  <c r="I9"/>
  <c r="I18"/>
  <c r="I16"/>
  <c r="I6"/>
  <c r="I15" l="1"/>
  <c r="H48"/>
  <c r="I48" s="1"/>
  <c r="H28"/>
  <c r="I28" s="1"/>
  <c r="H41"/>
  <c r="I41" s="1"/>
  <c r="H54"/>
  <c r="I54" s="1"/>
  <c r="I53" s="1"/>
  <c r="H14"/>
  <c r="I14" s="1"/>
  <c r="H25"/>
  <c r="I25" s="1"/>
  <c r="H52"/>
  <c r="I52" s="1"/>
  <c r="H51"/>
  <c r="I51" s="1"/>
  <c r="H35"/>
  <c r="I35" s="1"/>
  <c r="H34"/>
  <c r="I34" s="1"/>
  <c r="H21"/>
  <c r="I21" s="1"/>
  <c r="H58"/>
  <c r="I58" s="1"/>
  <c r="H44"/>
  <c r="I44" s="1"/>
  <c r="H30"/>
  <c r="I30" s="1"/>
  <c r="H27"/>
  <c r="I27" s="1"/>
  <c r="H40"/>
  <c r="I40" s="1"/>
  <c r="H13"/>
  <c r="I13" s="1"/>
  <c r="H36"/>
  <c r="I36" s="1"/>
  <c r="H23"/>
  <c r="I23" s="1"/>
  <c r="H50"/>
  <c r="I50" s="1"/>
  <c r="H61"/>
  <c r="I61" s="1"/>
  <c r="H46"/>
  <c r="I46" s="1"/>
  <c r="I39" s="1"/>
  <c r="H19"/>
  <c r="H31"/>
  <c r="I31" s="1"/>
  <c r="H56"/>
  <c r="I56" s="1"/>
  <c r="H26"/>
  <c r="I26" s="1"/>
  <c r="H38"/>
  <c r="I38" s="1"/>
  <c r="H12"/>
  <c r="I12" s="1"/>
  <c r="H37"/>
  <c r="I37" s="1"/>
  <c r="H11"/>
  <c r="I11" s="1"/>
  <c r="H24"/>
  <c r="I24" s="1"/>
  <c r="H63"/>
  <c r="I63" s="1"/>
  <c r="H62"/>
  <c r="I62" s="1"/>
  <c r="H22"/>
  <c r="I22" s="1"/>
  <c r="H47"/>
  <c r="I47" s="1"/>
  <c r="H33"/>
  <c r="I33" s="1"/>
  <c r="H32"/>
  <c r="I32" s="1"/>
  <c r="H57"/>
  <c r="I57" s="1"/>
  <c r="H43"/>
  <c r="I43" s="1"/>
  <c r="H16"/>
  <c r="H29"/>
  <c r="I29" s="1"/>
  <c r="H42"/>
  <c r="I42" s="1"/>
  <c r="H55"/>
  <c r="I55" s="1"/>
  <c r="H10"/>
  <c r="I10" s="1"/>
  <c r="H59"/>
  <c r="I59" s="1"/>
  <c r="H45"/>
  <c r="I45" s="1"/>
  <c r="H18"/>
  <c r="H17"/>
  <c r="X40" i="2"/>
  <c r="V40"/>
  <c r="U40"/>
  <c r="H11" s="1"/>
  <c r="Y40" s="1"/>
  <c r="I11" s="1"/>
  <c r="H10" s="1"/>
  <c r="W39"/>
  <c r="U39"/>
  <c r="T39"/>
  <c r="S39"/>
  <c r="R39"/>
  <c r="I32"/>
  <c r="H32"/>
  <c r="I31"/>
  <c r="I30"/>
  <c r="I29"/>
  <c r="G28"/>
  <c r="F28"/>
  <c r="I26" s="1"/>
  <c r="G25"/>
  <c r="F25"/>
  <c r="I23" s="1"/>
  <c r="G22"/>
  <c r="F22"/>
  <c r="I20" s="1"/>
  <c r="G19"/>
  <c r="F19"/>
  <c r="I17" s="1"/>
  <c r="G16"/>
  <c r="F16"/>
  <c r="I14" s="1"/>
  <c r="B14"/>
  <c r="I60" i="3" l="1"/>
  <c r="I20"/>
  <c r="H64" l="1"/>
  <c r="J13" s="1"/>
  <c r="J26" l="1"/>
  <c r="J17"/>
  <c r="J18"/>
  <c r="J62"/>
  <c r="J29"/>
  <c r="J35"/>
  <c r="J47"/>
  <c r="J14"/>
  <c r="J56"/>
  <c r="J12"/>
  <c r="J36"/>
  <c r="J31"/>
  <c r="J58"/>
  <c r="J25"/>
  <c r="J61"/>
  <c r="J34"/>
  <c r="J32"/>
  <c r="J43"/>
  <c r="J28"/>
  <c r="J16"/>
  <c r="J48"/>
  <c r="J51"/>
  <c r="J50"/>
  <c r="J30"/>
  <c r="J21"/>
  <c r="J42"/>
  <c r="J54"/>
  <c r="J37"/>
  <c r="J59"/>
  <c r="J63"/>
  <c r="J19"/>
  <c r="J40"/>
  <c r="J52"/>
  <c r="J24"/>
  <c r="J23"/>
  <c r="J27"/>
  <c r="J45"/>
  <c r="J38"/>
  <c r="J11"/>
  <c r="J10"/>
  <c r="J33"/>
  <c r="J57"/>
  <c r="J22"/>
  <c r="J46"/>
  <c r="J44"/>
  <c r="J55"/>
  <c r="J41"/>
</calcChain>
</file>

<file path=xl/sharedStrings.xml><?xml version="1.0" encoding="utf-8"?>
<sst xmlns="http://schemas.openxmlformats.org/spreadsheetml/2006/main" count="361" uniqueCount="241">
  <si>
    <t>SINAPI</t>
  </si>
  <si>
    <t>IMPLANTAÇÃO DA OBRA / CANTEIRO</t>
  </si>
  <si>
    <t>103689</t>
  </si>
  <si>
    <t>SINAPI-I</t>
  </si>
  <si>
    <t>10775</t>
  </si>
  <si>
    <t>10776</t>
  </si>
  <si>
    <t>105115</t>
  </si>
  <si>
    <t>CDHU</t>
  </si>
  <si>
    <t>02.01.180</t>
  </si>
  <si>
    <t>MÊS</t>
  </si>
  <si>
    <t>SERVIÇOS PRELIMINARES</t>
  </si>
  <si>
    <t>02.10.060</t>
  </si>
  <si>
    <t>02.10.040</t>
  </si>
  <si>
    <t>SICRO</t>
  </si>
  <si>
    <t>4915708</t>
  </si>
  <si>
    <t>88629</t>
  </si>
  <si>
    <t>GALERIA PARA ÁGUAS PLUVIAIS</t>
  </si>
  <si>
    <t>04.40.050</t>
  </si>
  <si>
    <t>90108</t>
  </si>
  <si>
    <t>101591</t>
  </si>
  <si>
    <t>54.01.220</t>
  </si>
  <si>
    <t>11.18.180</t>
  </si>
  <si>
    <t>PMC01</t>
  </si>
  <si>
    <t>UN</t>
  </si>
  <si>
    <t>5909130</t>
  </si>
  <si>
    <t>104515</t>
  </si>
  <si>
    <t>94970</t>
  </si>
  <si>
    <t>89472</t>
  </si>
  <si>
    <t>87878</t>
  </si>
  <si>
    <t>104952</t>
  </si>
  <si>
    <t>97736</t>
  </si>
  <si>
    <t>97957</t>
  </si>
  <si>
    <t>4815671</t>
  </si>
  <si>
    <t>M3</t>
  </si>
  <si>
    <t>100975</t>
  </si>
  <si>
    <t>95876</t>
  </si>
  <si>
    <t>GUIAS, SARJETAS E SARJETÕES</t>
  </si>
  <si>
    <t>04.40.010</t>
  </si>
  <si>
    <t>104796</t>
  </si>
  <si>
    <t>54.06.100</t>
  </si>
  <si>
    <t>94273</t>
  </si>
  <si>
    <t>94283</t>
  </si>
  <si>
    <t>94293</t>
  </si>
  <si>
    <t>0408067</t>
  </si>
  <si>
    <t>PAVIMENTAÇÃO</t>
  </si>
  <si>
    <t>54.03.230</t>
  </si>
  <si>
    <t>CALÇADAS E RAMPAS DE ACESSIBILIDADE</t>
  </si>
  <si>
    <t>1600989</t>
  </si>
  <si>
    <t>96622</t>
  </si>
  <si>
    <t>94994</t>
  </si>
  <si>
    <t>105003</t>
  </si>
  <si>
    <t>SINALIZAÇÃO VIÁRIA</t>
  </si>
  <si>
    <t>M2</t>
  </si>
  <si>
    <t>5213464</t>
  </si>
  <si>
    <t>5213864</t>
  </si>
  <si>
    <t>FORNECIMENTO E INSTALAÇÃO DE PLACA DE OBRA COM CHAPA GALVANIZADA E ESTRUTURA DE MADEIRA. AF_03/2022_PS</t>
  </si>
  <si>
    <t>LOCACAO DE CONTAINER 2,30 X 6,00 M, ALT. 2,50 M, COM 1 SANITARIO, PARA ESCRITORIO, COMPLETO, SEM DIVISORIAS INTERNAS (NAO INCLUI MOBILIZACAO/DESMOBILIZACAO)</t>
  </si>
  <si>
    <t>LOCACAO DE CONTAINER 2,30 X 6,00 M, ALT. 2,50 M, PARA ESCRITORIO, SEM DIVISORIAS INTERNAS E SEM SANITARIO (NAO INCLUI MOBILIZACAO/DESMOBILIZACAO)</t>
  </si>
  <si>
    <t>INSTALAÇÃO E DESINSTALAÇÃO MECANIZADA DE CONTÊINER OU MÓDULO HABITÁVEL DE USOS DIVERSOS. AF_03/2024</t>
  </si>
  <si>
    <t>ARGAMASSA TRAÇO 1:3 (EM VOLUME DE CIMENTO E AREIA MÉDIA ÚMIDA), PREPARO MANUAL. AF_08/2019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</si>
  <si>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</si>
  <si>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ESCORAMENTO DE VALA, TIPO CONTÍNUO COM PERFIL METÁLICO "U", COM PROFUNDIDADE DE 1,5 A 3,0 M, LARGURA MAIOR OU IGUAL 1,5 M E MENOR QUE 2,5 M. AF_01/2026</t>
  </si>
  <si>
    <t>ADUELA DE CONCRETO PRÉ-MOLDADA TB-45 DIM INT 1,00X1,00X1,00X0,15</t>
  </si>
  <si>
    <t>APLICAÇÃO DE MANTA GEOTÊXTIL NAS JUNTAS RÍGIDAS DE ADUELAS PRÉ-MOLDADAS DE CONCRETO ARMADO. AF_01/2023</t>
  </si>
  <si>
    <t>CONCRETO FCK = 20MPA, TRAÇO 1:2,7:3 (EM MASSA SECA DE CIMENTO/ AREIA MÉDIA/ BRITA 1) - PREPARO MECÂNICO COM BETONEIRA 600 L. AF_05/2021</t>
  </si>
  <si>
    <t>ALVENARIA DE BLOCOS DE CONCRETO ESTRUTURAL 14X19X39 CM (ESPESSURA 14 CM), FBK = 14 MPA, UTILIZANDO COLHER DE PEDREIRO. AF_10/2022</t>
  </si>
  <si>
    <t>CHAPISCO APLICADO EM ALVENARIAS E ESTRUTURAS DE CONCRETO INTERNAS, COM COLHER DE PEDREIRO. ARGAMASSA TRAÇO 1:3 COM PREPARO MANUAL. AF_10/2022</t>
  </si>
  <si>
    <t>MASSA ÚNICA, EM ARGAMASSA TRAÇO 1:2:8, PREPARO MANUAL, APLICADA MANUALMENTE EM PAREDES INTERNAS DE AMBIENTES COM ÁREA MAIOR QUE 10M², E = 17,5MM, COM TALISCAS. AF_03/2024</t>
  </si>
  <si>
    <t>PEÇA RETANGULAR PRÉ-MOLDADA, VOLUME DE CONCRETO ACIMA DE 100 LITROS, TAXA DE AÇO APROXIMADA DE 30KG/M³. AF_03/2024</t>
  </si>
  <si>
    <t>CAIXA PARA BOCA DE LOBO DUPLA RETANGULAR, EM ALVENARIA COM BLOCOS DE CONCRETO, DIMENSÕES INTERNAS: 0,6X2,2X1,2 M. AF_12/2020</t>
  </si>
  <si>
    <t>CARGA, MANOBRA E DESCARGA DE SOLOS E MATERIAIS GRANULARES EM CAMINHÃO BASCULANTE 14 M³ - CARGA COM PÁ CARREGADEIRA (CAÇAMBA DE 1,7 A 2,8 M³ / 128 HP) E DESCARGA LIVRE (UNIDADE: M3). AF_02/2026</t>
  </si>
  <si>
    <t>TRANSPORTE COM CAMINHÃO BASCULANTE DE 14 M³, EM VIA URBANA PAVIMENTADA, DMT ATÉ 30 KM (UNIDADE: M3XKM). AF_02/2026</t>
  </si>
  <si>
    <t>DEMOLIÇÃO DE GUIAS, SARJETAS OU SARJETÕES, DE FORMA MECANIZADA, SEM REAPROVEITAMENTO. AF_09/2023</t>
  </si>
  <si>
    <t>ASSENTAMENTO DE GUIA (MEIO-FIO) EM TRECHO RETO, CONFECCIONADA EM CONCRETO PRÉ-FABRICADO, DIMENSÕES 100X15X13X30 CM (COMPRIMENTO X BASE INFERIOR X BASE SUPERIOR X ALTURA). AF_01/2024</t>
  </si>
  <si>
    <t>EXECUÇÃO DE SARJETA DE CONCRETO USINADO, MOLDADA IN LOCO EM TRECHO RETO, 45 CM BASE X 15 CM ALTURA. AF_01/2024</t>
  </si>
  <si>
    <t>EXECUÇÃO DE SARJETÃO DE CONCRETO USINADO, MOLDADA IN LOCO EM TRECHO RETO, 100 CM BASE X 20 CM ALTURA. AF_01/2024</t>
  </si>
  <si>
    <t>LASTRO COM MATERIAL GRANULAR, APLICADO EM PISOS OU LAJES SOBRE SOLO, ESPESSURA DE *5 CM*. AF_01/2024</t>
  </si>
  <si>
    <t>EXECUÇÃO DE PASSEIO (CALÇADA) OU PISO DE CONCRETO COM CONCRETO MOLDADO IN LOCO, FEITO EM OBRA, ACABAMENTO CONVENCIONAL, ESPESSURA 8 CM, ARMADO. AF_08/2022</t>
  </si>
  <si>
    <t>RAMPA DE ACESSIBILIDADE EM CONCRETO MOLDADO IN LOCO, EM CALÇADA PRÉ EXISTENTE COM LARGURA MAIOR OU IGUAL À 3,00 M, FCK 25MPA, COM PISO PODOTÁTIL. AF_03/2024</t>
  </si>
  <si>
    <t>MES</t>
  </si>
  <si>
    <t>M</t>
  </si>
  <si>
    <t>M3XKM</t>
  </si>
  <si>
    <t>Prefeitura Municipal da Estância Balneária de Caraguatatuba</t>
  </si>
  <si>
    <t>Estado de São Paulo</t>
  </si>
  <si>
    <t>Demonstrativo do BDI</t>
  </si>
  <si>
    <t>ANEXO II-B</t>
  </si>
  <si>
    <t>Em atenção ao estabelecido pelo Acórdão 2622/2013 – TCU – Plenário reformamos a orientação e indicamos a utilização dos seguintes parâmetros para taxas de BDI:</t>
  </si>
  <si>
    <t xml:space="preserve">TIPO DE OBRA: </t>
  </si>
  <si>
    <t>Construção de Rodovias e Ferrovias</t>
  </si>
  <si>
    <t>ALTERNATIVA MAIS VANTAJOSA PARA A ADMINISTRAÇÃO PÚBLICA:</t>
  </si>
  <si>
    <t>Onerado</t>
  </si>
  <si>
    <t>OBRAS QUE SE ENQUADRAM NO TIPO ESCOLHIDO:</t>
  </si>
  <si>
    <t>PARÂMETRO</t>
  </si>
  <si>
    <t>%</t>
  </si>
  <si>
    <t>VERIFICAÇÃO</t>
  </si>
  <si>
    <t>Administração Central</t>
  </si>
  <si>
    <t>Mín:</t>
  </si>
  <si>
    <t>Máx:</t>
  </si>
  <si>
    <t>Seguros e Garantias</t>
  </si>
  <si>
    <t>Riscos</t>
  </si>
  <si>
    <t>Despesas Financeiras</t>
  </si>
  <si>
    <t>OBSERVAÇÕES</t>
  </si>
  <si>
    <t xml:space="preserve">Os percentuais de Impostos a serem adotados devem ser indicados pelo Tomador, conforme legislação vigente. </t>
  </si>
  <si>
    <t>Lucro</t>
  </si>
  <si>
    <t>Declaro que, conforme a legislação tributária, a base de calculo do ISS corresponde a 100,00% do valor deste tipo de obra, e, sobre esta base, incide ISS com aliquota de 4,00%</t>
  </si>
  <si>
    <t>Impostos: PIS</t>
  </si>
  <si>
    <r>
      <t xml:space="preserve">BDI = </t>
    </r>
    <r>
      <rPr>
        <u/>
        <sz val="8"/>
        <color theme="1"/>
        <rFont val="Calibri"/>
        <family val="2"/>
        <scheme val="minor"/>
      </rPr>
      <t>(1 + AC + S + R + G)(1 + DF)(1 + L)</t>
    </r>
    <r>
      <rPr>
        <sz val="8"/>
        <color theme="1"/>
        <rFont val="Calibri"/>
        <family val="2"/>
        <scheme val="minor"/>
      </rPr>
      <t xml:space="preserve">  -1
                                  (1 - I)
Onde:
AC: taxa de administração central;
S: Taxa de Seguros;
R: taxa de Riscos;
B: taxa de garantias;
DF: taxa de despesas finaceiras;
L: taxa de lucro/remuneração
I: taxa de incidência de impostos (PIS, COFINS, ISS).</t>
    </r>
  </si>
  <si>
    <t>Impostos: COFINS</t>
  </si>
  <si>
    <t>Impostos: ISS (mun.)</t>
  </si>
  <si>
    <t>Regime de desoneração (3,6%)</t>
  </si>
  <si>
    <t>Mín</t>
  </si>
  <si>
    <t>Máx</t>
  </si>
  <si>
    <t>Cálculo s/ os 2%</t>
  </si>
  <si>
    <t>Cálculo c/ os desonerado</t>
  </si>
  <si>
    <t>Selecione o CPRB</t>
  </si>
  <si>
    <t>Falta preencher algum item do BDI:</t>
  </si>
  <si>
    <t>Edifícios</t>
  </si>
  <si>
    <t>Rodovias</t>
  </si>
  <si>
    <t>Redes</t>
  </si>
  <si>
    <t>ESCOLHA O TIPO DE OBRA</t>
  </si>
  <si>
    <t>Construção de edifícios</t>
  </si>
  <si>
    <t>Escolha o tipo de obra</t>
  </si>
  <si>
    <t>Elétrica</t>
  </si>
  <si>
    <t>Portos</t>
  </si>
  <si>
    <t>Equipamentos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</si>
  <si>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</si>
  <si>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</si>
  <si>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</si>
  <si>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</si>
  <si>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t>Para o tipo de obra “Construção de Edifícios” enquadram-se: a construção e reforma de: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etc.), penitenciárias e presídios, a construção de edifícios industriais (fábricas, oficinas, galpões industriais, etc.), conforme classificação 4120-4 do CNAE 2.0. Também enquadram-se pórticos, mirantes e outros edifícios de finalidade turística.</t>
  </si>
  <si>
    <t>Para o tipo de obra “Construção de Rodovias e Ferrovias” enquadram-se: a construção e recuperação de: auto-estradas, rodovias e outras vias não-urbanas para passagem de veículos, vias férreas de superfície ou subterrâneas (inclusive para metropolitanos), pistas de aeroportos. Esta classe compreende também: a pavimentação de auto-estradas,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</t>
  </si>
  <si>
    <t>Para o tipo de obra “Construção de Redes de Abastecimento de Água, Coleta de Esgoto e Construções Correlatas” enquadram-se: a construção de sistemas para o abastecimento de água tratada: reservatórios de distribuição, estações elevatórias de bombeamento, linhas principais de adução de longa e média distância e redes de distribuição de água; a construção de redes de coleta de esgoto, inclusive de interceptores, estações de tratamento de esgoto (ETE), estações de bombeamento de esgoto (EBE); a construção de galerias pluviais (obras de micro e macro drenagem). Esta classe compreende também: as obras de irrigação (canais); a manutenção de redes de abastecimento de água tratada; a manutenção de redes de coleta e de sistemas de tratamento de esgoto, conforme classificação 4222-7 do CNAE 2.0. Enquadra-se ainda a construção de estações de tratamento de água (ETA).</t>
  </si>
  <si>
    <t>Para o tipo de obra “Construção e Manutenção de Estações e Redes de Distribuição de Energia Elétrica” enquadram-se: a construção de usinas, estações e subestações hidrelétricas, eólicas, nucleares, termoelétricas; a construção de redes de transmissão e distribuição de energia elétrica, inclusive o serviço de eletrificação rural. Esta subclasse compreende também: a construção de redes de eletrificação para ferrovias e metropolitano, conforme classificação 4221-9/02 do CNAE 2.0. Compreende ainda: a manutenção de redes de distribuição de energia elétrica, quando executada por empresa não-produtora ou distribuidora de energia elétrica, conforme classificação 4221-9/03 do CNAE 2.0. Enquadram-se também obras de iluminação pública e a construção de barragens e represas para geração de energia elétrica.</t>
  </si>
  <si>
    <t xml:space="preserve">Para o tipo de obra “Portuárias, Marítimas e Fluviais” enquadram-se: as obras marítimas e fluviais, tais como, construção de instalações portuárias; construção de portos e marinas; construção de eclusas e canais de navegação (vias navegáveis); enrocamentos; obras de dragagem; aterro hidráulico; barragens, represas e diques, exceto para energia elétrica; a construção de emissários submarinos; a instalação de cabos submarinos, conforme classificação 4291-0 do CNAE 2.0. Enquadram-se também a construção de piers e outras obras com influência direta de cursos d’água. </t>
  </si>
  <si>
    <t>Enquadram-se como “Fornecimento de Materiais e Equipamentos”, conforme tabela apresentada no item 1 desta CE, especificamente o fornecimento de materiais e equipamentos relevantes de natureza específica, como é o caso de: - materiais betuminosos para obras rodoviárias; - tubos de ferro fundido ou PVC para obras de abastecimento de água; - elevadores e escadas rolantes para obras aeroportuárias. Comprovada a inviabilidade técnico-econômica de parcelamento do objeto da licitação, os itens de fornecimento de materiais e equipamentos relevantes de natureza específica, que possam ser fornecidos por empresas com especialidades próprias e diversas e que representem percentual significativo do preço global da obra devem apresentar incidência de taxa de BDI reduzida em relação à taxa aplicável aos demais itens da obra.</t>
  </si>
  <si>
    <t>Escolha o regime de contribuição</t>
  </si>
  <si>
    <t>SEM DESONERAÇÃO</t>
  </si>
  <si>
    <t>DESONERADO</t>
  </si>
  <si>
    <t>Planilha Orçamentária</t>
  </si>
  <si>
    <t>ANEXO II-A</t>
  </si>
  <si>
    <t>BDI:</t>
  </si>
  <si>
    <t>ITEM</t>
  </si>
  <si>
    <t>FONTE</t>
  </si>
  <si>
    <t>CÓDIGO</t>
  </si>
  <si>
    <t>DESCRIÇÃO</t>
  </si>
  <si>
    <t>UND</t>
  </si>
  <si>
    <t>QTD</t>
  </si>
  <si>
    <t>CUSTO UNITÁRIO</t>
  </si>
  <si>
    <t xml:space="preserve">PREÇO UNIT.  BDI </t>
  </si>
  <si>
    <t>PREÇO TOTAL</t>
  </si>
  <si>
    <t>BANHEIRO QUÍMICO MODELO STANDARD, COM MANUTENÇÃO CONFORME EXIGÊNCIAS DA CETESB</t>
  </si>
  <si>
    <t/>
  </si>
  <si>
    <t>T</t>
  </si>
  <si>
    <t>TOTAL</t>
  </si>
  <si>
    <r>
      <rPr>
        <b/>
        <sz val="11"/>
        <color theme="1"/>
        <rFont val="Calibri"/>
        <family val="2"/>
        <scheme val="minor"/>
      </rPr>
      <t xml:space="preserve">TOMADOR: </t>
    </r>
    <r>
      <rPr>
        <sz val="11"/>
        <color theme="1"/>
        <rFont val="Calibri"/>
        <family val="2"/>
        <scheme val="minor"/>
      </rPr>
      <t>Prefeitura Municipal de Caraguatatuba</t>
    </r>
  </si>
  <si>
    <r>
      <rPr>
        <b/>
        <sz val="11"/>
        <color theme="1"/>
        <rFont val="Calibri"/>
        <family val="2"/>
        <scheme val="minor"/>
      </rPr>
      <t>ENDEREÇO:</t>
    </r>
    <r>
      <rPr>
        <sz val="11"/>
        <color theme="1"/>
        <rFont val="Calibri"/>
        <family val="2"/>
        <scheme val="minor"/>
      </rPr>
      <t xml:space="preserve"> Avenida Aristides Anísio dos Santos, trecho entre Nº 805 e entroncamento com Av Geraldo Nogueira da Silva  - Caraguatatuba-SP</t>
    </r>
  </si>
  <si>
    <t>COTAÇÃO</t>
  </si>
  <si>
    <t>LOCAÇÃO DE VIAS, CALÇADAS, TANQUES E LAGOAS</t>
  </si>
  <si>
    <t>LOCAÇÃO DE REDE DE CANALIZAÇÃO</t>
  </si>
  <si>
    <t>LIMPEZA DE SARJETA E MEIO-FIO</t>
  </si>
  <si>
    <t>RETIRADA MANUAL DE PARALELEPÍPEDO OU LAJOTA DE CONCRETO, INCLUSIVE LIMPEZA, CARREGAMENTO, TRANSPORTE ATÉ 1 QUILÔMETRO E DESCARREGAMENTO</t>
  </si>
  <si>
    <t>BASE DE BICA CORRIDA</t>
  </si>
  <si>
    <t>COLCHÃO DE AREIA</t>
  </si>
  <si>
    <t>CARGA E MANOBRA DE ADUELAS DE CONCRETO PRÉ-MOLDADAS EM CAVALO MECÂNICO COM SEMIRREBOQUE 20 T - CARGA COM CAMINHÃO GUINDAUTO COM CAPACIDADE DE ELEVAÇÃO DE 11,9 T</t>
  </si>
  <si>
    <t>REATERRO E COMPACTAÇÃO COM SOQUETE VIBRATÓRIO</t>
  </si>
  <si>
    <t>RETIRADA MANUAL DE GUIA PRÉ-MOLDADA, INCLUSIVE LIMPEZA, CARREGAMENTO, TRANSPORTE ATÉ 1 QUILÔMETRO E DESCARREGAMENTO</t>
  </si>
  <si>
    <t>BASE EM CONCRETO COM FCK DE 20 MPA, PARA GUIAS, SARJETAS OU SARJETÕES</t>
  </si>
  <si>
    <t>TELA DE AÇO ELETROSSOLDADA - FORNECIMENTO, PREPARO E COLOCAÇÃO</t>
  </si>
  <si>
    <t>KG</t>
  </si>
  <si>
    <t>IMPRIMAÇÃO BETUMINOSA LIGANTE</t>
  </si>
  <si>
    <t>DEMOLIÇÃO DE CONCRETO SIMPLES COM MARTELETE</t>
  </si>
  <si>
    <t>PLACA DE ADVERTÊNCIA EM AÇO, LADO DE 0,60 M - PELÍCULA RETRORREFLETIVA TIPO I + SI - FORNECIMENTO E IMPLANTAÇÃO</t>
  </si>
  <si>
    <t>SUPORTE METÁLICO GALVANIZADO PARA PLACA DE ADVERTÊNCIA OU REGULAMENTAÇÃO - LADO OU DIÂMETRO DE 0,80 M - FORNECIMENTO E IMPLANTAÇÃO</t>
  </si>
  <si>
    <t>PINTURA DE SETAS E ZEBRADOS COM TERMOPLÁSTICO POR EXTRUSÃO - ESPESSURA DE 3,0 MM</t>
  </si>
  <si>
    <t>1.1</t>
  </si>
  <si>
    <t>1.2</t>
  </si>
  <si>
    <t>1.3</t>
  </si>
  <si>
    <t>1.4</t>
  </si>
  <si>
    <t>1.5</t>
  </si>
  <si>
    <t>2</t>
  </si>
  <si>
    <t>1</t>
  </si>
  <si>
    <t>2.1</t>
  </si>
  <si>
    <t>2.2</t>
  </si>
  <si>
    <t>2.3</t>
  </si>
  <si>
    <t>2.4</t>
  </si>
  <si>
    <t>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</si>
  <si>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</si>
  <si>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</si>
  <si>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</si>
  <si>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</si>
  <si>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</si>
  <si>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</si>
  <si>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</si>
  <si>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</si>
  <si>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</si>
  <si>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</si>
  <si>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</si>
  <si>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</si>
  <si>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</si>
  <si>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</si>
  <si>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</si>
  <si>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</si>
  <si>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</si>
  <si>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</si>
  <si>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</si>
  <si>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</si>
  <si>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</si>
  <si>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</si>
  <si>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</si>
  <si>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</si>
  <si>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</si>
  <si>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</si>
  <si>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</si>
  <si>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</si>
  <si>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5</t>
  </si>
  <si>
    <t>5.1</t>
  </si>
  <si>
    <t>5.2</t>
  </si>
  <si>
    <t>5.3</t>
  </si>
  <si>
    <t>6</t>
  </si>
  <si>
    <t>6.1</t>
  </si>
  <si>
    <t>6.2</t>
  </si>
  <si>
    <t>6.3</t>
  </si>
  <si>
    <t>6.4</t>
  </si>
  <si>
    <t>6.5</t>
  </si>
  <si>
    <t>6.6</t>
  </si>
  <si>
    <t>7</t>
  </si>
  <si>
    <t>7.1</t>
  </si>
  <si>
    <t>7.2</t>
  </si>
  <si>
    <t>7.3</t>
  </si>
  <si>
    <t>Solange Ferreira de Almeida
Arquiteta - Matrícula 29918</t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</si>
  <si>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REPAVIMENTAÇÃO E DRENAGEM DE TRECHO DA AVENIDA VEREADOR ARISTIDES ANÍSIO DOS SANTOS</t>
    </r>
  </si>
  <si>
    <r>
      <rPr>
        <b/>
        <sz val="10"/>
        <color theme="1"/>
        <rFont val="Calibri"/>
        <family val="2"/>
        <scheme val="minor"/>
      </rPr>
      <t>OBJETO</t>
    </r>
    <r>
      <rPr>
        <b/>
        <sz val="11"/>
        <color theme="1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REPAVIMENTAÇÃO E DRENAGEM DE TRECHO DA AVENIDA VEREADOR ARISTIDES ANÍSIO DOS SANTOS</t>
    </r>
  </si>
  <si>
    <r>
      <rPr>
        <b/>
        <sz val="10"/>
        <color theme="1"/>
        <rFont val="Calibri"/>
        <family val="2"/>
        <scheme val="minor"/>
      </rPr>
      <t>ENDEREÇO</t>
    </r>
    <r>
      <rPr>
        <b/>
        <sz val="11"/>
        <color theme="1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Avenida Aristides Anísio dos Santos, trecho entre Rua Ver Antonio Cruz Arouca e entroncamento com Av Geraldo Nogueira da Silva - Caraguatatuba-SP</t>
    </r>
  </si>
  <si>
    <r>
      <rPr>
        <b/>
        <sz val="10"/>
        <color theme="1"/>
        <rFont val="Calibri"/>
        <family val="2"/>
        <scheme val="minor"/>
      </rPr>
      <t>TABELA REFERÊNCIA:</t>
    </r>
    <r>
      <rPr>
        <sz val="11"/>
        <color theme="1"/>
        <rFont val="Calibri"/>
        <family val="2"/>
        <scheme val="minor"/>
      </rPr>
      <t xml:space="preserve"> </t>
    </r>
  </si>
  <si>
    <t>54.03.200</t>
  </si>
  <si>
    <t>CONCRETO ASFÁLTICO USINADO A QUENTE - BINDER</t>
  </si>
  <si>
    <t>54.03.210</t>
  </si>
  <si>
    <t>CAMADA DE ROLAMENTO EM CONCRETO BETUMINOSO USINADO QUENTE - CBUQ</t>
  </si>
  <si>
    <t>Caraguatatuba, 2 de Julho de 2026</t>
  </si>
  <si>
    <t>CDHU (202) , SICRO SP (public. 01/07/2026), SINAPI 05/2026</t>
  </si>
  <si>
    <r>
      <rPr>
        <sz val="11"/>
        <rFont val="Calibri"/>
        <family val="2"/>
        <scheme val="minor"/>
      </rPr>
      <t>Caraguatatuba, 02 de Julho d</t>
    </r>
    <r>
      <rPr>
        <sz val="11"/>
        <color theme="1"/>
        <rFont val="Calibri"/>
        <family val="2"/>
        <scheme val="minor"/>
      </rPr>
      <t>e 2026</t>
    </r>
  </si>
</sst>
</file>

<file path=xl/styles.xml><?xml version="1.0" encoding="utf-8"?>
<styleSheet xmlns="http://schemas.openxmlformats.org/spreadsheetml/2006/main">
  <numFmts count="1">
    <numFmt numFmtId="44" formatCode="_-&quot;R$&quot;\ * #,##0.00_-;\-&quot;R$&quot;\ * #,##0.00_-;_-&quot;R$&quot;\ * &quot;-&quot;??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5.3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Times New Roman"/>
      <family val="1"/>
    </font>
    <font>
      <b/>
      <sz val="12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ECA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3">
    <xf numFmtId="0" fontId="0" fillId="0" borderId="0" xfId="0"/>
    <xf numFmtId="0" fontId="6" fillId="2" borderId="0" xfId="0" applyFont="1" applyFill="1" applyAlignment="1">
      <alignment vertical="top"/>
    </xf>
    <xf numFmtId="0" fontId="6" fillId="0" borderId="0" xfId="0" applyFont="1" applyAlignment="1">
      <alignment vertical="top"/>
    </xf>
    <xf numFmtId="2" fontId="8" fillId="2" borderId="0" xfId="0" applyNumberFormat="1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0" fillId="2" borderId="0" xfId="0" applyFont="1" applyFill="1" applyAlignment="1">
      <alignment horizontal="left" vertical="top"/>
    </xf>
    <xf numFmtId="2" fontId="12" fillId="2" borderId="0" xfId="0" applyNumberFormat="1" applyFont="1" applyFill="1" applyAlignment="1">
      <alignment horizontal="left" vertical="center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2" fontId="12" fillId="2" borderId="0" xfId="0" applyNumberFormat="1" applyFont="1" applyFill="1" applyAlignment="1">
      <alignment horizontal="left" vertical="top"/>
    </xf>
    <xf numFmtId="0" fontId="0" fillId="2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13" fillId="2" borderId="0" xfId="0" applyFont="1" applyFill="1" applyAlignment="1">
      <alignment horizontal="center" wrapText="1"/>
    </xf>
    <xf numFmtId="0" fontId="6" fillId="0" borderId="0" xfId="0" applyFont="1" applyBorder="1" applyAlignment="1">
      <alignment vertical="top"/>
    </xf>
    <xf numFmtId="0" fontId="0" fillId="2" borderId="0" xfId="0" applyFont="1" applyFill="1" applyAlignment="1" applyProtection="1">
      <alignment wrapText="1"/>
    </xf>
    <xf numFmtId="0" fontId="0" fillId="2" borderId="0" xfId="0" applyFont="1" applyFill="1" applyBorder="1" applyAlignment="1" applyProtection="1">
      <alignment horizontal="center" vertical="center" wrapText="1"/>
    </xf>
    <xf numFmtId="0" fontId="0" fillId="0" borderId="0" xfId="0" applyFont="1" applyBorder="1" applyProtection="1"/>
    <xf numFmtId="0" fontId="3" fillId="2" borderId="0" xfId="0" applyFont="1" applyFill="1" applyBorder="1" applyAlignment="1">
      <alignment vertical="center" wrapText="1"/>
    </xf>
    <xf numFmtId="10" fontId="10" fillId="2" borderId="0" xfId="0" applyNumberFormat="1" applyFont="1" applyFill="1" applyBorder="1" applyAlignment="1" applyProtection="1">
      <alignment vertical="center" wrapText="1"/>
    </xf>
    <xf numFmtId="10" fontId="14" fillId="0" borderId="1" xfId="0" applyNumberFormat="1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0" fillId="2" borderId="0" xfId="0" applyFont="1" applyFill="1" applyBorder="1" applyAlignment="1">
      <alignment wrapText="1"/>
    </xf>
    <xf numFmtId="0" fontId="0" fillId="2" borderId="0" xfId="0" applyFont="1" applyFill="1" applyBorder="1" applyProtection="1"/>
    <xf numFmtId="0" fontId="11" fillId="0" borderId="0" xfId="0" applyFont="1" applyBorder="1" applyAlignment="1" applyProtection="1">
      <alignment vertical="center" wrapText="1"/>
    </xf>
    <xf numFmtId="0" fontId="11" fillId="5" borderId="0" xfId="0" applyFont="1" applyFill="1" applyBorder="1" applyAlignment="1" applyProtection="1">
      <alignment horizontal="center" vertical="center" wrapText="1"/>
    </xf>
    <xf numFmtId="0" fontId="11" fillId="5" borderId="0" xfId="0" applyFont="1" applyFill="1" applyBorder="1" applyAlignment="1" applyProtection="1">
      <alignment vertical="center" wrapText="1"/>
    </xf>
    <xf numFmtId="0" fontId="0" fillId="2" borderId="8" xfId="0" applyFont="1" applyFill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wrapText="1"/>
    </xf>
    <xf numFmtId="10" fontId="0" fillId="2" borderId="10" xfId="1" applyNumberFormat="1" applyFont="1" applyFill="1" applyBorder="1" applyAlignment="1" applyProtection="1">
      <alignment horizontal="center" vertical="center" wrapText="1"/>
    </xf>
    <xf numFmtId="10" fontId="0" fillId="2" borderId="11" xfId="1" applyNumberFormat="1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>
      <alignment vertical="center" wrapText="1"/>
    </xf>
    <xf numFmtId="10" fontId="0" fillId="2" borderId="8" xfId="1" applyNumberFormat="1" applyFont="1" applyFill="1" applyBorder="1" applyAlignment="1" applyProtection="1">
      <alignment horizontal="center" vertical="center" wrapText="1"/>
    </xf>
    <xf numFmtId="10" fontId="0" fillId="2" borderId="0" xfId="1" applyNumberFormat="1" applyFont="1" applyFill="1" applyBorder="1" applyAlignment="1" applyProtection="1">
      <alignment horizontal="center" vertical="center" wrapText="1"/>
    </xf>
    <xf numFmtId="10" fontId="11" fillId="2" borderId="2" xfId="0" applyNumberFormat="1" applyFont="1" applyFill="1" applyBorder="1" applyAlignment="1" applyProtection="1">
      <alignment horizontal="center" vertical="center" wrapText="1"/>
    </xf>
    <xf numFmtId="0" fontId="17" fillId="0" borderId="3" xfId="0" applyFont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10" fontId="11" fillId="4" borderId="2" xfId="0" applyNumberFormat="1" applyFont="1" applyFill="1" applyBorder="1" applyAlignment="1" applyProtection="1">
      <alignment horizontal="center" vertical="center" wrapText="1"/>
      <protection locked="0"/>
    </xf>
    <xf numFmtId="10" fontId="11" fillId="2" borderId="2" xfId="1" applyNumberFormat="1" applyFont="1" applyFill="1" applyBorder="1" applyAlignment="1" applyProtection="1">
      <alignment horizontal="center" vertical="center" wrapText="1"/>
    </xf>
    <xf numFmtId="0" fontId="0" fillId="2" borderId="0" xfId="0" applyFont="1" applyFill="1" applyProtection="1"/>
    <xf numFmtId="0" fontId="20" fillId="0" borderId="0" xfId="0" applyFont="1" applyBorder="1" applyProtection="1"/>
    <xf numFmtId="0" fontId="0" fillId="2" borderId="0" xfId="0" applyFont="1" applyFill="1" applyBorder="1" applyAlignment="1">
      <alignment vertical="top" wrapText="1"/>
    </xf>
    <xf numFmtId="0" fontId="0" fillId="0" borderId="0" xfId="0" applyFont="1" applyAlignment="1" applyProtection="1">
      <alignment wrapText="1"/>
    </xf>
    <xf numFmtId="0" fontId="0" fillId="0" borderId="0" xfId="0" applyFont="1" applyProtection="1"/>
    <xf numFmtId="0" fontId="0" fillId="0" borderId="0" xfId="0" applyFont="1" applyBorder="1" applyAlignment="1">
      <alignment vertical="top" wrapText="1"/>
    </xf>
    <xf numFmtId="0" fontId="0" fillId="0" borderId="0" xfId="0" applyFont="1" applyBorder="1" applyAlignment="1">
      <alignment wrapText="1"/>
    </xf>
    <xf numFmtId="0" fontId="21" fillId="0" borderId="0" xfId="0" applyFont="1" applyBorder="1" applyProtection="1"/>
    <xf numFmtId="0" fontId="0" fillId="0" borderId="0" xfId="0" applyFont="1" applyBorder="1"/>
    <xf numFmtId="10" fontId="0" fillId="0" borderId="0" xfId="1" applyNumberFormat="1" applyFont="1" applyBorder="1" applyProtection="1"/>
    <xf numFmtId="0" fontId="0" fillId="0" borderId="0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right" vertical="center" wrapText="1"/>
    </xf>
    <xf numFmtId="0" fontId="15" fillId="0" borderId="0" xfId="0" applyFont="1" applyAlignment="1" applyProtection="1">
      <alignment vertic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0" xfId="0" applyFont="1" applyAlignment="1" applyProtection="1">
      <alignment horizontal="center" wrapText="1"/>
    </xf>
    <xf numFmtId="2" fontId="8" fillId="0" borderId="0" xfId="0" applyNumberFormat="1" applyFont="1" applyAlignment="1">
      <alignment vertical="top"/>
    </xf>
    <xf numFmtId="2" fontId="12" fillId="3" borderId="0" xfId="0" applyNumberFormat="1" applyFont="1" applyFill="1" applyAlignment="1">
      <alignment horizontal="left" vertical="center"/>
    </xf>
    <xf numFmtId="2" fontId="12" fillId="3" borderId="0" xfId="0" applyNumberFormat="1" applyFont="1" applyFill="1" applyAlignment="1">
      <alignment horizontal="left" vertical="top"/>
    </xf>
    <xf numFmtId="0" fontId="25" fillId="3" borderId="0" xfId="0" applyFont="1" applyFill="1" applyAlignment="1">
      <alignment wrapText="1"/>
    </xf>
    <xf numFmtId="10" fontId="25" fillId="3" borderId="0" xfId="0" applyNumberFormat="1" applyFont="1" applyFill="1" applyAlignment="1">
      <alignment horizontal="right" vertical="center" wrapText="1"/>
    </xf>
    <xf numFmtId="10" fontId="25" fillId="3" borderId="0" xfId="0" applyNumberFormat="1" applyFont="1" applyFill="1" applyAlignment="1">
      <alignment horizontal="left" vertical="center" wrapText="1"/>
    </xf>
    <xf numFmtId="0" fontId="24" fillId="2" borderId="0" xfId="0" applyFont="1" applyFill="1" applyAlignment="1">
      <alignment horizontal="center" vertical="top" wrapText="1"/>
    </xf>
    <xf numFmtId="0" fontId="26" fillId="2" borderId="0" xfId="0" applyFont="1" applyFill="1" applyAlignment="1">
      <alignment horizontal="center" vertical="top" wrapText="1"/>
    </xf>
    <xf numFmtId="2" fontId="14" fillId="6" borderId="0" xfId="0" applyNumberFormat="1" applyFont="1" applyFill="1" applyBorder="1" applyAlignment="1">
      <alignment horizontal="center" vertical="center" wrapText="1"/>
    </xf>
    <xf numFmtId="0" fontId="23" fillId="6" borderId="0" xfId="0" applyFont="1" applyFill="1" applyBorder="1" applyAlignment="1">
      <alignment horizontal="center" vertical="center" wrapText="1"/>
    </xf>
    <xf numFmtId="2" fontId="23" fillId="6" borderId="0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top" wrapText="1"/>
    </xf>
    <xf numFmtId="10" fontId="0" fillId="0" borderId="0" xfId="1" applyNumberFormat="1" applyFont="1" applyAlignment="1">
      <alignment vertical="top"/>
    </xf>
    <xf numFmtId="0" fontId="22" fillId="0" borderId="0" xfId="0" applyFont="1" applyAlignment="1">
      <alignment vertical="center"/>
    </xf>
    <xf numFmtId="2" fontId="15" fillId="2" borderId="0" xfId="0" applyNumberFormat="1" applyFont="1" applyFill="1" applyBorder="1" applyAlignment="1">
      <alignment vertical="top" wrapText="1"/>
    </xf>
    <xf numFmtId="0" fontId="18" fillId="0" borderId="0" xfId="0" applyFont="1" applyAlignment="1">
      <alignment vertical="top" wrapText="1"/>
    </xf>
    <xf numFmtId="2" fontId="15" fillId="0" borderId="0" xfId="0" applyNumberFormat="1" applyFont="1" applyBorder="1" applyAlignment="1">
      <alignment horizontal="left" vertical="top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center" vertical="top"/>
    </xf>
    <xf numFmtId="0" fontId="24" fillId="0" borderId="0" xfId="0" applyFont="1" applyBorder="1" applyAlignment="1">
      <alignment horizontal="center" vertical="top"/>
    </xf>
    <xf numFmtId="0" fontId="26" fillId="0" borderId="0" xfId="0" applyFont="1" applyBorder="1" applyAlignment="1">
      <alignment horizontal="center" vertical="top"/>
    </xf>
    <xf numFmtId="2" fontId="15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2" fontId="8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6" fillId="0" borderId="0" xfId="0" applyFont="1" applyAlignment="1">
      <alignment vertical="top" wrapText="1"/>
    </xf>
    <xf numFmtId="0" fontId="6" fillId="0" borderId="0" xfId="0" applyFont="1" applyBorder="1" applyAlignment="1">
      <alignment horizontal="center" vertical="center"/>
    </xf>
    <xf numFmtId="2" fontId="15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top"/>
    </xf>
    <xf numFmtId="0" fontId="0" fillId="0" borderId="0" xfId="0" applyBorder="1" applyAlignment="1">
      <alignment wrapText="1"/>
    </xf>
    <xf numFmtId="0" fontId="28" fillId="3" borderId="0" xfId="0" applyFont="1" applyFill="1" applyAlignment="1">
      <alignment horizontal="center" vertical="center"/>
    </xf>
    <xf numFmtId="2" fontId="2" fillId="2" borderId="0" xfId="0" applyNumberFormat="1" applyFont="1" applyFill="1" applyBorder="1" applyAlignment="1">
      <alignment vertical="top" wrapText="1"/>
    </xf>
    <xf numFmtId="0" fontId="28" fillId="0" borderId="0" xfId="0" applyFont="1" applyBorder="1" applyAlignment="1">
      <alignment horizontal="center" vertical="top"/>
    </xf>
    <xf numFmtId="0" fontId="30" fillId="0" borderId="0" xfId="0" applyFont="1" applyAlignment="1">
      <alignment vertical="center" wrapText="1"/>
    </xf>
    <xf numFmtId="0" fontId="31" fillId="0" borderId="0" xfId="0" applyFont="1" applyBorder="1" applyAlignment="1">
      <alignment horizontal="center" vertical="top"/>
    </xf>
    <xf numFmtId="0" fontId="28" fillId="0" borderId="0" xfId="0" applyFont="1" applyAlignment="1">
      <alignment horizontal="center" vertical="top"/>
    </xf>
    <xf numFmtId="10" fontId="3" fillId="0" borderId="0" xfId="1" applyNumberFormat="1" applyFont="1" applyAlignment="1">
      <alignment vertical="top"/>
    </xf>
    <xf numFmtId="0" fontId="3" fillId="0" borderId="0" xfId="0" applyFont="1" applyAlignment="1">
      <alignment vertical="top"/>
    </xf>
    <xf numFmtId="2" fontId="15" fillId="2" borderId="0" xfId="0" applyNumberFormat="1" applyFont="1" applyFill="1" applyBorder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49" fontId="14" fillId="5" borderId="14" xfId="0" applyNumberFormat="1" applyFont="1" applyFill="1" applyBorder="1" applyAlignment="1">
      <alignment horizontal="left" vertical="top"/>
    </xf>
    <xf numFmtId="0" fontId="23" fillId="5" borderId="14" xfId="0" applyFont="1" applyFill="1" applyBorder="1" applyAlignment="1">
      <alignment horizontal="center" vertical="top"/>
    </xf>
    <xf numFmtId="0" fontId="23" fillId="5" borderId="14" xfId="0" applyFont="1" applyFill="1" applyBorder="1" applyAlignment="1">
      <alignment horizontal="left" vertical="top" wrapText="1"/>
    </xf>
    <xf numFmtId="4" fontId="23" fillId="5" borderId="14" xfId="0" applyNumberFormat="1" applyFont="1" applyFill="1" applyBorder="1" applyAlignment="1">
      <alignment horizontal="center" vertical="top"/>
    </xf>
    <xf numFmtId="2" fontId="14" fillId="5" borderId="14" xfId="0" applyNumberFormat="1" applyFont="1" applyFill="1" applyBorder="1" applyAlignment="1">
      <alignment horizontal="center" vertical="top"/>
    </xf>
    <xf numFmtId="49" fontId="20" fillId="2" borderId="14" xfId="0" applyNumberFormat="1" applyFont="1" applyFill="1" applyBorder="1" applyAlignment="1">
      <alignment horizontal="left" vertical="top"/>
    </xf>
    <xf numFmtId="0" fontId="27" fillId="2" borderId="14" xfId="0" applyFont="1" applyFill="1" applyBorder="1" applyAlignment="1">
      <alignment horizontal="center" vertical="top"/>
    </xf>
    <xf numFmtId="0" fontId="27" fillId="2" borderId="14" xfId="0" applyFont="1" applyFill="1" applyBorder="1" applyAlignment="1">
      <alignment horizontal="left" vertical="top" wrapText="1"/>
    </xf>
    <xf numFmtId="4" fontId="27" fillId="0" borderId="14" xfId="0" applyNumberFormat="1" applyFont="1" applyFill="1" applyBorder="1" applyAlignment="1">
      <alignment horizontal="center" vertical="top"/>
    </xf>
    <xf numFmtId="2" fontId="14" fillId="2" borderId="0" xfId="0" applyNumberFormat="1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left" vertical="center" wrapText="1"/>
    </xf>
    <xf numFmtId="2" fontId="23" fillId="2" borderId="0" xfId="0" applyNumberFormat="1" applyFont="1" applyFill="1" applyBorder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2" fontId="29" fillId="2" borderId="0" xfId="0" applyNumberFormat="1" applyFont="1" applyFill="1" applyBorder="1" applyAlignment="1">
      <alignment horizontal="center" vertical="center"/>
    </xf>
    <xf numFmtId="4" fontId="29" fillId="2" borderId="0" xfId="0" applyNumberFormat="1" applyFont="1" applyFill="1" applyBorder="1" applyAlignment="1">
      <alignment horizontal="center" vertical="center"/>
    </xf>
    <xf numFmtId="4" fontId="14" fillId="5" borderId="14" xfId="0" applyNumberFormat="1" applyFont="1" applyFill="1" applyBorder="1" applyAlignment="1">
      <alignment horizontal="center" vertical="top"/>
    </xf>
    <xf numFmtId="4" fontId="20" fillId="2" borderId="14" xfId="0" applyNumberFormat="1" applyFont="1" applyFill="1" applyBorder="1" applyAlignment="1">
      <alignment horizontal="center" vertical="top"/>
    </xf>
    <xf numFmtId="0" fontId="4" fillId="2" borderId="0" xfId="0" applyFont="1" applyFill="1" applyAlignment="1"/>
    <xf numFmtId="0" fontId="5" fillId="2" borderId="0" xfId="0" applyFont="1" applyFill="1" applyAlignment="1"/>
    <xf numFmtId="0" fontId="7" fillId="2" borderId="0" xfId="0" applyFont="1" applyFill="1" applyAlignment="1">
      <alignment vertical="top"/>
    </xf>
    <xf numFmtId="0" fontId="0" fillId="2" borderId="0" xfId="0" applyFont="1" applyFill="1" applyAlignment="1">
      <alignment horizontal="center" vertical="top"/>
    </xf>
    <xf numFmtId="2" fontId="15" fillId="2" borderId="0" xfId="0" applyNumberFormat="1" applyFont="1" applyFill="1" applyBorder="1" applyAlignment="1">
      <alignment vertical="center"/>
    </xf>
    <xf numFmtId="2" fontId="15" fillId="2" borderId="0" xfId="0" applyNumberFormat="1" applyFont="1" applyFill="1" applyBorder="1" applyAlignment="1">
      <alignment horizontal="right" vertical="center"/>
    </xf>
    <xf numFmtId="0" fontId="0" fillId="7" borderId="0" xfId="0" applyFont="1" applyFill="1" applyAlignment="1">
      <alignment vertical="top"/>
    </xf>
    <xf numFmtId="0" fontId="0" fillId="8" borderId="0" xfId="0" applyFont="1" applyFill="1" applyAlignment="1">
      <alignment vertical="top"/>
    </xf>
    <xf numFmtId="10" fontId="0" fillId="9" borderId="0" xfId="1" applyNumberFormat="1" applyFont="1" applyFill="1" applyAlignment="1">
      <alignment vertical="top"/>
    </xf>
    <xf numFmtId="0" fontId="0" fillId="9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49" fontId="20" fillId="2" borderId="15" xfId="0" applyNumberFormat="1" applyFont="1" applyFill="1" applyBorder="1" applyAlignment="1">
      <alignment horizontal="left" vertical="top"/>
    </xf>
    <xf numFmtId="0" fontId="27" fillId="2" borderId="15" xfId="0" applyFont="1" applyFill="1" applyBorder="1" applyAlignment="1">
      <alignment horizontal="center" vertical="top"/>
    </xf>
    <xf numFmtId="0" fontId="27" fillId="2" borderId="15" xfId="0" applyFont="1" applyFill="1" applyBorder="1" applyAlignment="1">
      <alignment horizontal="left" vertical="top" wrapText="1"/>
    </xf>
    <xf numFmtId="4" fontId="27" fillId="0" borderId="15" xfId="0" applyNumberFormat="1" applyFont="1" applyFill="1" applyBorder="1" applyAlignment="1">
      <alignment horizontal="center" vertical="top"/>
    </xf>
    <xf numFmtId="4" fontId="20" fillId="2" borderId="15" xfId="0" applyNumberFormat="1" applyFont="1" applyFill="1" applyBorder="1" applyAlignment="1">
      <alignment horizontal="center" vertical="top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center" wrapText="1"/>
    </xf>
    <xf numFmtId="2" fontId="15" fillId="2" borderId="13" xfId="0" applyNumberFormat="1" applyFont="1" applyFill="1" applyBorder="1" applyAlignment="1">
      <alignment horizontal="center" vertical="top" wrapText="1"/>
    </xf>
    <xf numFmtId="0" fontId="11" fillId="2" borderId="0" xfId="0" applyFont="1" applyFill="1" applyBorder="1" applyAlignment="1" applyProtection="1">
      <alignment horizontal="center" vertical="top" wrapText="1"/>
    </xf>
    <xf numFmtId="0" fontId="0" fillId="3" borderId="0" xfId="0" applyFill="1" applyAlignment="1">
      <alignment vertical="top" wrapText="1"/>
    </xf>
    <xf numFmtId="2" fontId="20" fillId="0" borderId="14" xfId="0" applyNumberFormat="1" applyFont="1" applyFill="1" applyBorder="1" applyAlignment="1">
      <alignment horizontal="center" vertical="top"/>
    </xf>
    <xf numFmtId="2" fontId="20" fillId="0" borderId="15" xfId="0" applyNumberFormat="1" applyFont="1" applyFill="1" applyBorder="1" applyAlignment="1">
      <alignment horizontal="center" vertical="top"/>
    </xf>
    <xf numFmtId="2" fontId="25" fillId="2" borderId="0" xfId="0" applyNumberFormat="1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top"/>
    </xf>
    <xf numFmtId="0" fontId="27" fillId="0" borderId="15" xfId="0" applyFont="1" applyFill="1" applyBorder="1" applyAlignment="1">
      <alignment horizontal="center" vertical="top"/>
    </xf>
    <xf numFmtId="0" fontId="5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top"/>
    </xf>
    <xf numFmtId="0" fontId="0" fillId="3" borderId="0" xfId="0" applyFill="1" applyAlignment="1">
      <alignment horizontal="left" vertical="top" wrapText="1"/>
    </xf>
    <xf numFmtId="0" fontId="25" fillId="3" borderId="0" xfId="0" applyFont="1" applyFill="1" applyAlignment="1">
      <alignment horizontal="left" wrapText="1"/>
    </xf>
    <xf numFmtId="10" fontId="25" fillId="3" borderId="0" xfId="0" applyNumberFormat="1" applyFont="1" applyFill="1" applyAlignment="1">
      <alignment horizontal="right" vertical="center" wrapText="1"/>
    </xf>
    <xf numFmtId="0" fontId="0" fillId="3" borderId="0" xfId="0" applyFill="1" applyAlignment="1">
      <alignment horizontal="left" vertical="center" wrapText="1"/>
    </xf>
    <xf numFmtId="44" fontId="25" fillId="2" borderId="16" xfId="2" applyFont="1" applyFill="1" applyBorder="1" applyAlignment="1">
      <alignment horizontal="center" vertical="center"/>
    </xf>
    <xf numFmtId="0" fontId="0" fillId="2" borderId="0" xfId="0" applyFill="1" applyAlignment="1">
      <alignment horizontal="left" vertical="top" wrapText="1"/>
    </xf>
    <xf numFmtId="0" fontId="9" fillId="2" borderId="0" xfId="0" applyFont="1" applyFill="1" applyAlignment="1">
      <alignment horizontal="center" vertical="top"/>
    </xf>
    <xf numFmtId="0" fontId="25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top"/>
    </xf>
    <xf numFmtId="0" fontId="0" fillId="3" borderId="0" xfId="0" applyFont="1" applyFill="1" applyAlignment="1">
      <alignment horizontal="left" vertical="top" wrapText="1"/>
    </xf>
    <xf numFmtId="0" fontId="0" fillId="2" borderId="0" xfId="0" applyFont="1" applyFill="1" applyBorder="1" applyAlignment="1" applyProtection="1">
      <alignment horizontal="center" wrapText="1"/>
    </xf>
    <xf numFmtId="0" fontId="11" fillId="2" borderId="0" xfId="0" applyFont="1" applyFill="1" applyBorder="1" applyAlignment="1" applyProtection="1">
      <alignment horizontal="left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left" vertical="center" wrapText="1"/>
    </xf>
    <xf numFmtId="0" fontId="11" fillId="0" borderId="2" xfId="0" applyFont="1" applyBorder="1" applyAlignment="1" applyProtection="1">
      <alignment horizontal="left" vertical="center" wrapText="1"/>
    </xf>
    <xf numFmtId="0" fontId="0" fillId="4" borderId="2" xfId="0" applyFont="1" applyFill="1" applyBorder="1" applyAlignment="1" applyProtection="1">
      <alignment horizontal="left" vertical="center" wrapText="1"/>
      <protection locked="0"/>
    </xf>
    <xf numFmtId="0" fontId="0" fillId="4" borderId="3" xfId="0" applyFont="1" applyFill="1" applyBorder="1" applyAlignment="1" applyProtection="1">
      <alignment horizontal="left" vertical="center" wrapText="1"/>
      <protection locked="0"/>
    </xf>
    <xf numFmtId="0" fontId="3" fillId="5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10" fontId="11" fillId="4" borderId="6" xfId="0" applyNumberFormat="1" applyFont="1" applyFill="1" applyBorder="1" applyAlignment="1" applyProtection="1">
      <alignment horizontal="center" vertical="center" wrapText="1"/>
      <protection locked="0"/>
    </xf>
    <xf numFmtId="10" fontId="11" fillId="4" borderId="0" xfId="0" applyNumberFormat="1" applyFont="1" applyFill="1" applyBorder="1" applyAlignment="1" applyProtection="1">
      <alignment horizontal="center" vertical="center" wrapText="1"/>
      <protection locked="0"/>
    </xf>
    <xf numFmtId="10" fontId="11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Font="1" applyBorder="1" applyAlignment="1" applyProtection="1">
      <alignment horizontal="center" vertical="center" wrapText="1"/>
    </xf>
    <xf numFmtId="0" fontId="0" fillId="0" borderId="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3" fillId="5" borderId="0" xfId="0" applyFont="1" applyFill="1" applyBorder="1" applyAlignment="1">
      <alignment horizontal="left" vertical="center" wrapText="1"/>
    </xf>
    <xf numFmtId="0" fontId="11" fillId="5" borderId="0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0" fontId="0" fillId="2" borderId="0" xfId="0" applyFill="1" applyBorder="1" applyAlignment="1">
      <alignment horizontal="right" vertical="center" wrapText="1"/>
    </xf>
    <xf numFmtId="0" fontId="0" fillId="2" borderId="0" xfId="0" applyFont="1" applyFill="1" applyBorder="1" applyAlignment="1">
      <alignment horizontal="right" vertical="center" wrapText="1"/>
    </xf>
    <xf numFmtId="2" fontId="15" fillId="2" borderId="13" xfId="0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 applyProtection="1">
      <alignment horizontal="left" vertical="center" wrapText="1"/>
    </xf>
    <xf numFmtId="0" fontId="16" fillId="2" borderId="2" xfId="0" applyFont="1" applyFill="1" applyBorder="1" applyAlignment="1" applyProtection="1">
      <alignment horizontal="left" vertical="center" wrapText="1"/>
    </xf>
    <xf numFmtId="0" fontId="18" fillId="2" borderId="0" xfId="0" applyFont="1" applyFill="1" applyBorder="1" applyAlignment="1">
      <alignment horizontal="left" wrapText="1"/>
    </xf>
  </cellXfs>
  <cellStyles count="3">
    <cellStyle name="Moeda" xfId="2" builtinId="4"/>
    <cellStyle name="Normal" xfId="0" builtinId="0"/>
    <cellStyle name="Porcentagem" xfId="1" builtinId="5"/>
  </cellStyles>
  <dxfs count="8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rgb="FFDCF0EE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rgb="FFDCF0E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8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80282</xdr:colOff>
      <xdr:row>52</xdr:row>
      <xdr:rowOff>0</xdr:rowOff>
    </xdr:from>
    <xdr:to>
      <xdr:col>0</xdr:col>
      <xdr:colOff>80282</xdr:colOff>
      <xdr:row>54</xdr:row>
      <xdr:rowOff>130080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282" y="3724275"/>
          <a:ext cx="0" cy="6158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105103</xdr:colOff>
      <xdr:row>0</xdr:row>
      <xdr:rowOff>32045</xdr:rowOff>
    </xdr:from>
    <xdr:to>
      <xdr:col>0</xdr:col>
      <xdr:colOff>105103</xdr:colOff>
      <xdr:row>1</xdr:row>
      <xdr:rowOff>110499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103" y="32045"/>
          <a:ext cx="775989" cy="78330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102198</xdr:colOff>
      <xdr:row>2</xdr:row>
      <xdr:rowOff>250464</xdr:rowOff>
    </xdr:to>
    <xdr:pic>
      <xdr:nvPicPr>
        <xdr:cNvPr id="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0"/>
          <a:ext cx="775989" cy="7838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50</xdr:row>
      <xdr:rowOff>228600</xdr:rowOff>
    </xdr:from>
    <xdr:to>
      <xdr:col>1</xdr:col>
      <xdr:colOff>0</xdr:colOff>
      <xdr:row>52</xdr:row>
      <xdr:rowOff>200616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1450" y="18669000"/>
          <a:ext cx="0" cy="9212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56029</xdr:rowOff>
    </xdr:from>
    <xdr:to>
      <xdr:col>1</xdr:col>
      <xdr:colOff>0</xdr:colOff>
      <xdr:row>1</xdr:row>
      <xdr:rowOff>117918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56029"/>
          <a:ext cx="774308" cy="78330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196207</xdr:colOff>
      <xdr:row>2</xdr:row>
      <xdr:rowOff>253777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3935" y="0"/>
          <a:ext cx="775989" cy="7838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NV&#202;NIOS%202026/QUALIFICA&#199;&#195;O%20VI&#193;RIA%20AV%20ARISTIDES/NOVO%20ESTUDO%202026/Planilha%20Multipla%20Qualifica&#231;&#227;o%20Aristides%20REV0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 refreshError="1"/>
      <sheetData sheetId="1">
        <row r="3">
          <cell r="O3">
            <v>1</v>
          </cell>
        </row>
        <row r="4">
          <cell r="J4" t="str">
            <v>BM</v>
          </cell>
        </row>
      </sheetData>
      <sheetData sheetId="2">
        <row r="3">
          <cell r="AV3" t="str">
            <v>%CT</v>
          </cell>
        </row>
        <row r="4">
          <cell r="AV4" t="str">
            <v>°C</v>
          </cell>
        </row>
        <row r="5">
          <cell r="AV5" t="str">
            <v>°F</v>
          </cell>
        </row>
        <row r="6">
          <cell r="AV6" t="str">
            <v>100M</v>
          </cell>
        </row>
        <row r="7">
          <cell r="AV7" t="str">
            <v>18L</v>
          </cell>
        </row>
        <row r="8"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AV16" t="str">
            <v>AM</v>
          </cell>
        </row>
        <row r="17">
          <cell r="AV17" t="str">
            <v>AM0/4ML</v>
          </cell>
        </row>
        <row r="18">
          <cell r="AV18" t="str">
            <v>AM0/5ML</v>
          </cell>
        </row>
        <row r="19"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AV22" t="str">
            <v>AM2/5ML</v>
          </cell>
        </row>
        <row r="23">
          <cell r="AV23" t="str">
            <v>AM2ML</v>
          </cell>
        </row>
        <row r="24">
          <cell r="AV24" t="str">
            <v>AM3ML</v>
          </cell>
        </row>
        <row r="25"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 refreshError="1"/>
      <sheetData sheetId="4"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6"/>
  <sheetViews>
    <sheetView tabSelected="1" zoomScaleNormal="100" workbookViewId="0">
      <selection activeCell="F22" sqref="F22"/>
    </sheetView>
  </sheetViews>
  <sheetFormatPr defaultColWidth="0" defaultRowHeight="0" customHeight="1" zeroHeight="1"/>
  <cols>
    <col min="1" max="1" width="6" style="87" customWidth="1"/>
    <col min="2" max="2" width="10" style="89" customWidth="1"/>
    <col min="3" max="3" width="11.140625" style="89" customWidth="1"/>
    <col min="4" max="4" width="84.7109375" style="88" customWidth="1"/>
    <col min="5" max="5" width="8.7109375" style="89" customWidth="1"/>
    <col min="6" max="6" width="8.7109375" style="90" customWidth="1"/>
    <col min="7" max="7" width="8.7109375" style="91" customWidth="1"/>
    <col min="8" max="8" width="8.7109375" style="98" customWidth="1"/>
    <col min="9" max="9" width="12.85546875" style="98" customWidth="1"/>
    <col min="10" max="16384" width="8.85546875" style="2" hidden="1"/>
  </cols>
  <sheetData>
    <row r="1" spans="1:10" ht="21" customHeight="1">
      <c r="A1" s="121"/>
      <c r="B1" s="121"/>
      <c r="C1" s="1"/>
      <c r="D1" s="147" t="s">
        <v>82</v>
      </c>
      <c r="E1" s="147"/>
      <c r="F1" s="147"/>
      <c r="G1" s="147"/>
      <c r="H1" s="122"/>
      <c r="I1" s="122"/>
    </row>
    <row r="2" spans="1:10" ht="21" customHeight="1">
      <c r="A2" s="121"/>
      <c r="B2" s="121"/>
      <c r="C2" s="1"/>
      <c r="D2" s="148" t="s">
        <v>83</v>
      </c>
      <c r="E2" s="148"/>
      <c r="F2" s="148"/>
      <c r="G2" s="148"/>
      <c r="H2" s="123"/>
      <c r="I2" s="123"/>
    </row>
    <row r="3" spans="1:10" ht="27" customHeight="1">
      <c r="A3" s="54"/>
      <c r="B3" s="102"/>
      <c r="C3" s="124"/>
      <c r="D3" s="155" t="s">
        <v>138</v>
      </c>
      <c r="E3" s="155"/>
      <c r="F3" s="155"/>
      <c r="G3" s="155"/>
      <c r="H3" s="156" t="s">
        <v>139</v>
      </c>
      <c r="I3" s="156"/>
    </row>
    <row r="4" spans="1:10" s="8" customFormat="1" ht="18" customHeight="1">
      <c r="A4" s="55"/>
      <c r="B4" s="152" t="s">
        <v>231</v>
      </c>
      <c r="C4" s="152"/>
      <c r="D4" s="152"/>
      <c r="E4" s="152"/>
      <c r="F4" s="152"/>
      <c r="G4" s="152"/>
      <c r="H4" s="152"/>
      <c r="I4" s="93"/>
    </row>
    <row r="5" spans="1:10" s="11" customFormat="1" ht="30.75" customHeight="1">
      <c r="A5" s="56"/>
      <c r="B5" s="149" t="s">
        <v>232</v>
      </c>
      <c r="C5" s="149"/>
      <c r="D5" s="149"/>
      <c r="E5" s="149"/>
      <c r="F5" s="149"/>
      <c r="G5" s="57"/>
      <c r="H5" s="150" t="s">
        <v>136</v>
      </c>
      <c r="I5" s="150"/>
    </row>
    <row r="6" spans="1:10" s="11" customFormat="1" ht="18" customHeight="1">
      <c r="A6" s="56"/>
      <c r="B6" s="152" t="s">
        <v>233</v>
      </c>
      <c r="C6" s="152"/>
      <c r="D6" s="141" t="s">
        <v>239</v>
      </c>
      <c r="E6" s="151"/>
      <c r="F6" s="151"/>
      <c r="G6" s="151"/>
      <c r="H6" s="58" t="s">
        <v>140</v>
      </c>
      <c r="I6" s="59">
        <f>BDI!H11</f>
        <v>0.23319999999999999</v>
      </c>
    </row>
    <row r="7" spans="1:10" s="11" customFormat="1" ht="8.25" customHeight="1">
      <c r="A7" s="9"/>
      <c r="B7" s="154"/>
      <c r="C7" s="154"/>
      <c r="D7" s="154"/>
      <c r="E7" s="154"/>
      <c r="F7" s="60"/>
      <c r="G7" s="61"/>
      <c r="H7" s="61"/>
      <c r="I7" s="61"/>
    </row>
    <row r="8" spans="1:10" s="65" customFormat="1" ht="25.5">
      <c r="A8" s="62" t="s">
        <v>141</v>
      </c>
      <c r="B8" s="63" t="s">
        <v>142</v>
      </c>
      <c r="C8" s="63" t="s">
        <v>143</v>
      </c>
      <c r="D8" s="63" t="s">
        <v>144</v>
      </c>
      <c r="E8" s="63" t="s">
        <v>145</v>
      </c>
      <c r="F8" s="64" t="s">
        <v>146</v>
      </c>
      <c r="G8" s="62" t="s">
        <v>147</v>
      </c>
      <c r="H8" s="62" t="s">
        <v>148</v>
      </c>
      <c r="I8" s="62" t="s">
        <v>149</v>
      </c>
    </row>
    <row r="9" spans="1:10" s="100" customFormat="1" ht="15">
      <c r="A9" s="103" t="s">
        <v>180</v>
      </c>
      <c r="B9" s="104"/>
      <c r="C9" s="104"/>
      <c r="D9" s="105" t="s">
        <v>1</v>
      </c>
      <c r="E9" s="104"/>
      <c r="F9" s="106"/>
      <c r="G9" s="107"/>
      <c r="H9" s="119"/>
      <c r="I9" s="119">
        <f>SUM(I10:I14)</f>
        <v>22357.360000000001</v>
      </c>
      <c r="J9" s="99"/>
    </row>
    <row r="10" spans="1:10" s="11" customFormat="1" ht="25.5">
      <c r="A10" s="108" t="s">
        <v>174</v>
      </c>
      <c r="B10" s="109" t="s">
        <v>0</v>
      </c>
      <c r="C10" s="109" t="s">
        <v>2</v>
      </c>
      <c r="D10" s="110" t="s">
        <v>55</v>
      </c>
      <c r="E10" s="109" t="s">
        <v>52</v>
      </c>
      <c r="F10" s="111">
        <v>12.96</v>
      </c>
      <c r="G10" s="142">
        <v>506.66</v>
      </c>
      <c r="H10" s="120">
        <f>ROUND(G10+(G10*$I$6),2)</f>
        <v>624.80999999999995</v>
      </c>
      <c r="I10" s="120">
        <f>ROUND(F10*H10,2)</f>
        <v>8097.54</v>
      </c>
      <c r="J10" s="66">
        <f>I10/$H$64</f>
        <v>4.435703854887253E-3</v>
      </c>
    </row>
    <row r="11" spans="1:10" s="131" customFormat="1" ht="25.5">
      <c r="A11" s="108" t="s">
        <v>175</v>
      </c>
      <c r="B11" s="109" t="s">
        <v>3</v>
      </c>
      <c r="C11" s="109" t="s">
        <v>4</v>
      </c>
      <c r="D11" s="110" t="s">
        <v>56</v>
      </c>
      <c r="E11" s="109" t="s">
        <v>79</v>
      </c>
      <c r="F11" s="111">
        <v>4</v>
      </c>
      <c r="G11" s="142">
        <v>872.5</v>
      </c>
      <c r="H11" s="120">
        <f t="shared" ref="H11:H63" si="0">ROUND(G11+(G11*$I$6),2)</f>
        <v>1075.97</v>
      </c>
      <c r="I11" s="120">
        <f>ROUND(F11*H11,2)</f>
        <v>4303.88</v>
      </c>
      <c r="J11" s="66">
        <f t="shared" ref="J11:J63" si="1">I11/$H$64</f>
        <v>2.357597135299381E-3</v>
      </c>
    </row>
    <row r="12" spans="1:10" s="131" customFormat="1" ht="25.5">
      <c r="A12" s="108" t="s">
        <v>176</v>
      </c>
      <c r="B12" s="109" t="s">
        <v>3</v>
      </c>
      <c r="C12" s="109" t="s">
        <v>5</v>
      </c>
      <c r="D12" s="110" t="s">
        <v>57</v>
      </c>
      <c r="E12" s="109" t="s">
        <v>79</v>
      </c>
      <c r="F12" s="111">
        <v>4</v>
      </c>
      <c r="G12" s="142">
        <v>681.64</v>
      </c>
      <c r="H12" s="120">
        <f t="shared" si="0"/>
        <v>840.6</v>
      </c>
      <c r="I12" s="120">
        <f>ROUND(F12*H12,2)</f>
        <v>3362.4</v>
      </c>
      <c r="J12" s="66">
        <f t="shared" si="1"/>
        <v>1.8418693383018669E-3</v>
      </c>
    </row>
    <row r="13" spans="1:10" s="131" customFormat="1" ht="25.5">
      <c r="A13" s="108" t="s">
        <v>177</v>
      </c>
      <c r="B13" s="109" t="s">
        <v>0</v>
      </c>
      <c r="C13" s="109" t="s">
        <v>6</v>
      </c>
      <c r="D13" s="110" t="s">
        <v>58</v>
      </c>
      <c r="E13" s="109" t="s">
        <v>23</v>
      </c>
      <c r="F13" s="111">
        <v>2</v>
      </c>
      <c r="G13" s="142">
        <v>153.97999999999999</v>
      </c>
      <c r="H13" s="120">
        <f t="shared" si="0"/>
        <v>189.89</v>
      </c>
      <c r="I13" s="120">
        <f>ROUND(F13*H13,2)</f>
        <v>379.78</v>
      </c>
      <c r="J13" s="66">
        <f t="shared" si="1"/>
        <v>2.0803745458609414E-4</v>
      </c>
    </row>
    <row r="14" spans="1:10" s="131" customFormat="1" ht="15">
      <c r="A14" s="108" t="s">
        <v>178</v>
      </c>
      <c r="B14" s="109" t="s">
        <v>7</v>
      </c>
      <c r="C14" s="109" t="s">
        <v>8</v>
      </c>
      <c r="D14" s="110" t="s">
        <v>150</v>
      </c>
      <c r="E14" s="109" t="s">
        <v>9</v>
      </c>
      <c r="F14" s="111">
        <v>4</v>
      </c>
      <c r="G14" s="142">
        <v>1259.68</v>
      </c>
      <c r="H14" s="120">
        <f t="shared" si="0"/>
        <v>1553.44</v>
      </c>
      <c r="I14" s="120">
        <f>ROUND(F14*H14,2)</f>
        <v>6213.76</v>
      </c>
      <c r="J14" s="66">
        <f t="shared" si="1"/>
        <v>3.4037990779106023E-3</v>
      </c>
    </row>
    <row r="15" spans="1:10" s="100" customFormat="1" ht="15">
      <c r="A15" s="103" t="s">
        <v>179</v>
      </c>
      <c r="B15" s="104" t="s">
        <v>151</v>
      </c>
      <c r="C15" s="104"/>
      <c r="D15" s="105" t="s">
        <v>10</v>
      </c>
      <c r="E15" s="104" t="s">
        <v>151</v>
      </c>
      <c r="F15" s="106"/>
      <c r="G15" s="106"/>
      <c r="H15" s="119"/>
      <c r="I15" s="119">
        <f>SUM(I16:I19)</f>
        <v>34444.800000000003</v>
      </c>
      <c r="J15" s="66"/>
    </row>
    <row r="16" spans="1:10" s="130" customFormat="1" ht="15">
      <c r="A16" s="108" t="s">
        <v>181</v>
      </c>
      <c r="B16" s="109" t="s">
        <v>7</v>
      </c>
      <c r="C16" s="109" t="s">
        <v>11</v>
      </c>
      <c r="D16" s="110" t="s">
        <v>157</v>
      </c>
      <c r="E16" s="109" t="s">
        <v>52</v>
      </c>
      <c r="F16" s="111">
        <v>7937.16</v>
      </c>
      <c r="G16" s="142">
        <v>1.89</v>
      </c>
      <c r="H16" s="120">
        <f t="shared" si="0"/>
        <v>2.33</v>
      </c>
      <c r="I16" s="120">
        <f>ROUND(F16*H16,2)</f>
        <v>18493.580000000002</v>
      </c>
      <c r="J16" s="66">
        <f t="shared" si="1"/>
        <v>1.0130489518627363E-2</v>
      </c>
    </row>
    <row r="17" spans="1:10" s="130" customFormat="1" ht="15">
      <c r="A17" s="108" t="s">
        <v>182</v>
      </c>
      <c r="B17" s="109" t="s">
        <v>7</v>
      </c>
      <c r="C17" s="109" t="s">
        <v>12</v>
      </c>
      <c r="D17" s="110" t="s">
        <v>158</v>
      </c>
      <c r="E17" s="109" t="s">
        <v>80</v>
      </c>
      <c r="F17" s="111">
        <v>40</v>
      </c>
      <c r="G17" s="142">
        <v>1.55</v>
      </c>
      <c r="H17" s="120">
        <f t="shared" si="0"/>
        <v>1.91</v>
      </c>
      <c r="I17" s="120">
        <f>ROUND(F17*H17,2)</f>
        <v>76.400000000000006</v>
      </c>
      <c r="J17" s="66">
        <f t="shared" si="1"/>
        <v>4.1850707068243705E-5</v>
      </c>
    </row>
    <row r="18" spans="1:10" s="131" customFormat="1" ht="15">
      <c r="A18" s="108" t="s">
        <v>183</v>
      </c>
      <c r="B18" s="145" t="s">
        <v>13</v>
      </c>
      <c r="C18" s="109" t="s">
        <v>14</v>
      </c>
      <c r="D18" s="110" t="s">
        <v>159</v>
      </c>
      <c r="E18" s="109" t="s">
        <v>80</v>
      </c>
      <c r="F18" s="111">
        <v>1576.31</v>
      </c>
      <c r="G18" s="142">
        <v>1.05</v>
      </c>
      <c r="H18" s="120">
        <f t="shared" si="0"/>
        <v>1.29</v>
      </c>
      <c r="I18" s="120">
        <f>ROUND(F18*H18,2)</f>
        <v>2033.44</v>
      </c>
      <c r="J18" s="66">
        <f t="shared" si="1"/>
        <v>1.1138861489639984E-3</v>
      </c>
    </row>
    <row r="19" spans="1:10" s="131" customFormat="1" ht="15.75" customHeight="1">
      <c r="A19" s="108" t="s">
        <v>184</v>
      </c>
      <c r="B19" s="109" t="s">
        <v>0</v>
      </c>
      <c r="C19" s="109" t="s">
        <v>15</v>
      </c>
      <c r="D19" s="110" t="s">
        <v>59</v>
      </c>
      <c r="E19" s="109" t="s">
        <v>33</v>
      </c>
      <c r="F19" s="111">
        <v>15.76</v>
      </c>
      <c r="G19" s="142">
        <v>712.18</v>
      </c>
      <c r="H19" s="120">
        <f t="shared" si="0"/>
        <v>878.26</v>
      </c>
      <c r="I19" s="120">
        <f>ROUND(F19*H19,2)</f>
        <v>13841.38</v>
      </c>
      <c r="J19" s="66">
        <f t="shared" si="1"/>
        <v>7.5820882172807202E-3</v>
      </c>
    </row>
    <row r="20" spans="1:10" s="100" customFormat="1" ht="15">
      <c r="A20" s="103" t="s">
        <v>185</v>
      </c>
      <c r="B20" s="104" t="s">
        <v>151</v>
      </c>
      <c r="C20" s="104"/>
      <c r="D20" s="105" t="s">
        <v>16</v>
      </c>
      <c r="E20" s="104" t="s">
        <v>151</v>
      </c>
      <c r="F20" s="106"/>
      <c r="G20" s="106"/>
      <c r="H20" s="119"/>
      <c r="I20" s="119">
        <f>SUM(I21:I38)</f>
        <v>207030.62999999998</v>
      </c>
      <c r="J20" s="66"/>
    </row>
    <row r="21" spans="1:10" s="127" customFormat="1" ht="25.5">
      <c r="A21" s="108" t="s">
        <v>186</v>
      </c>
      <c r="B21" s="109" t="s">
        <v>7</v>
      </c>
      <c r="C21" s="109" t="s">
        <v>17</v>
      </c>
      <c r="D21" s="110" t="s">
        <v>160</v>
      </c>
      <c r="E21" s="109" t="s">
        <v>52</v>
      </c>
      <c r="F21" s="111">
        <v>120</v>
      </c>
      <c r="G21" s="142">
        <v>21.54</v>
      </c>
      <c r="H21" s="120">
        <f t="shared" si="0"/>
        <v>26.56</v>
      </c>
      <c r="I21" s="120">
        <f t="shared" ref="I21:I26" si="2">ROUND(F21*H21,2)</f>
        <v>3187.2</v>
      </c>
      <c r="J21" s="66">
        <f t="shared" si="1"/>
        <v>1.7458975597893498E-3</v>
      </c>
    </row>
    <row r="22" spans="1:10" s="11" customFormat="1" ht="38.25">
      <c r="A22" s="108" t="s">
        <v>187</v>
      </c>
      <c r="B22" s="109" t="s">
        <v>0</v>
      </c>
      <c r="C22" s="109" t="s">
        <v>18</v>
      </c>
      <c r="D22" s="110" t="s">
        <v>60</v>
      </c>
      <c r="E22" s="109" t="s">
        <v>33</v>
      </c>
      <c r="F22" s="111">
        <v>231</v>
      </c>
      <c r="G22" s="142">
        <v>9.07</v>
      </c>
      <c r="H22" s="120">
        <f t="shared" si="0"/>
        <v>11.19</v>
      </c>
      <c r="I22" s="120">
        <f>ROUND(F22*H22,2)</f>
        <v>2584.89</v>
      </c>
      <c r="J22" s="66">
        <f t="shared" si="1"/>
        <v>1.4159617041051369E-3</v>
      </c>
    </row>
    <row r="23" spans="1:10" s="11" customFormat="1" ht="25.5">
      <c r="A23" s="108" t="s">
        <v>188</v>
      </c>
      <c r="B23" s="109" t="s">
        <v>0</v>
      </c>
      <c r="C23" s="109" t="s">
        <v>19</v>
      </c>
      <c r="D23" s="110" t="s">
        <v>61</v>
      </c>
      <c r="E23" s="109" t="s">
        <v>52</v>
      </c>
      <c r="F23" s="111">
        <v>198</v>
      </c>
      <c r="G23" s="142">
        <v>149.87</v>
      </c>
      <c r="H23" s="120">
        <f t="shared" si="0"/>
        <v>184.82</v>
      </c>
      <c r="I23" s="120">
        <f>ROUND(F23*H23,2)</f>
        <v>36594.36</v>
      </c>
      <c r="J23" s="66">
        <f t="shared" si="1"/>
        <v>2.0045809433375063E-2</v>
      </c>
    </row>
    <row r="24" spans="1:10" s="127" customFormat="1" ht="15">
      <c r="A24" s="108" t="s">
        <v>189</v>
      </c>
      <c r="B24" s="109" t="s">
        <v>7</v>
      </c>
      <c r="C24" s="109" t="s">
        <v>20</v>
      </c>
      <c r="D24" s="110" t="s">
        <v>161</v>
      </c>
      <c r="E24" s="109" t="s">
        <v>33</v>
      </c>
      <c r="F24" s="111">
        <v>28.2</v>
      </c>
      <c r="G24" s="142">
        <v>237.95</v>
      </c>
      <c r="H24" s="120">
        <f t="shared" si="0"/>
        <v>293.44</v>
      </c>
      <c r="I24" s="120">
        <f t="shared" si="2"/>
        <v>8275.01</v>
      </c>
      <c r="J24" s="66">
        <f t="shared" si="1"/>
        <v>4.5329191033610912E-3</v>
      </c>
    </row>
    <row r="25" spans="1:10" s="127" customFormat="1" ht="15">
      <c r="A25" s="108" t="s">
        <v>190</v>
      </c>
      <c r="B25" s="109" t="s">
        <v>7</v>
      </c>
      <c r="C25" s="109" t="s">
        <v>21</v>
      </c>
      <c r="D25" s="110" t="s">
        <v>162</v>
      </c>
      <c r="E25" s="109" t="s">
        <v>33</v>
      </c>
      <c r="F25" s="111">
        <v>6</v>
      </c>
      <c r="G25" s="142">
        <v>220.14</v>
      </c>
      <c r="H25" s="120">
        <f t="shared" si="0"/>
        <v>271.48</v>
      </c>
      <c r="I25" s="120">
        <f>ROUND(F25*H25,2)</f>
        <v>1628.88</v>
      </c>
      <c r="J25" s="66">
        <f t="shared" si="1"/>
        <v>8.9227460378692159E-4</v>
      </c>
    </row>
    <row r="26" spans="1:10" s="130" customFormat="1" ht="15">
      <c r="A26" s="108" t="s">
        <v>191</v>
      </c>
      <c r="B26" s="109" t="s">
        <v>156</v>
      </c>
      <c r="C26" s="109" t="s">
        <v>22</v>
      </c>
      <c r="D26" s="110" t="s">
        <v>62</v>
      </c>
      <c r="E26" s="109" t="s">
        <v>23</v>
      </c>
      <c r="F26" s="111">
        <v>40</v>
      </c>
      <c r="G26" s="142">
        <v>2545</v>
      </c>
      <c r="H26" s="120">
        <f t="shared" si="0"/>
        <v>3138.49</v>
      </c>
      <c r="I26" s="120">
        <f t="shared" si="2"/>
        <v>125539.6</v>
      </c>
      <c r="J26" s="129">
        <f t="shared" si="1"/>
        <v>6.8768599804509001E-2</v>
      </c>
    </row>
    <row r="27" spans="1:10" s="128" customFormat="1" ht="25.5">
      <c r="A27" s="108" t="s">
        <v>192</v>
      </c>
      <c r="B27" s="145" t="s">
        <v>13</v>
      </c>
      <c r="C27" s="109" t="s">
        <v>24</v>
      </c>
      <c r="D27" s="110" t="s">
        <v>163</v>
      </c>
      <c r="E27" s="109" t="s">
        <v>152</v>
      </c>
      <c r="F27" s="111">
        <v>77</v>
      </c>
      <c r="G27" s="142">
        <v>30.45</v>
      </c>
      <c r="H27" s="120">
        <f t="shared" si="0"/>
        <v>37.549999999999997</v>
      </c>
      <c r="I27" s="120">
        <f t="shared" ref="I27:I38" si="3">ROUND(F27*H27,2)</f>
        <v>2891.35</v>
      </c>
      <c r="J27" s="66">
        <f t="shared" si="1"/>
        <v>1.5838356267246915E-3</v>
      </c>
    </row>
    <row r="28" spans="1:10" s="11" customFormat="1" ht="15" customHeight="1">
      <c r="A28" s="108" t="s">
        <v>193</v>
      </c>
      <c r="B28" s="109" t="s">
        <v>0</v>
      </c>
      <c r="C28" s="109">
        <v>88629</v>
      </c>
      <c r="D28" s="110" t="s">
        <v>59</v>
      </c>
      <c r="E28" s="109" t="s">
        <v>33</v>
      </c>
      <c r="F28" s="111">
        <v>2.8</v>
      </c>
      <c r="G28" s="142">
        <v>712.18</v>
      </c>
      <c r="H28" s="120">
        <f t="shared" si="0"/>
        <v>878.26</v>
      </c>
      <c r="I28" s="120">
        <f t="shared" si="3"/>
        <v>2459.13</v>
      </c>
      <c r="J28" s="66">
        <f t="shared" si="1"/>
        <v>1.3470723726797139E-3</v>
      </c>
    </row>
    <row r="29" spans="1:10" s="11" customFormat="1" ht="25.5">
      <c r="A29" s="108" t="s">
        <v>194</v>
      </c>
      <c r="B29" s="109" t="s">
        <v>0</v>
      </c>
      <c r="C29" s="109" t="s">
        <v>25</v>
      </c>
      <c r="D29" s="110" t="s">
        <v>63</v>
      </c>
      <c r="E29" s="109" t="s">
        <v>52</v>
      </c>
      <c r="F29" s="111">
        <v>47.6</v>
      </c>
      <c r="G29" s="142">
        <v>27</v>
      </c>
      <c r="H29" s="120">
        <f t="shared" si="0"/>
        <v>33.299999999999997</v>
      </c>
      <c r="I29" s="120">
        <f t="shared" si="3"/>
        <v>1585.08</v>
      </c>
      <c r="J29" s="66">
        <f t="shared" si="1"/>
        <v>8.6828165915879226E-4</v>
      </c>
    </row>
    <row r="30" spans="1:10" s="11" customFormat="1" ht="25.5">
      <c r="A30" s="108" t="s">
        <v>195</v>
      </c>
      <c r="B30" s="109" t="s">
        <v>0</v>
      </c>
      <c r="C30" s="109" t="s">
        <v>26</v>
      </c>
      <c r="D30" s="110" t="s">
        <v>64</v>
      </c>
      <c r="E30" s="109" t="s">
        <v>33</v>
      </c>
      <c r="F30" s="111">
        <v>0.57999999999999996</v>
      </c>
      <c r="G30" s="142">
        <v>466.64</v>
      </c>
      <c r="H30" s="120">
        <f t="shared" si="0"/>
        <v>575.46</v>
      </c>
      <c r="I30" s="120">
        <f t="shared" si="3"/>
        <v>333.77</v>
      </c>
      <c r="J30" s="66">
        <f t="shared" si="1"/>
        <v>1.8283390704407985E-4</v>
      </c>
    </row>
    <row r="31" spans="1:10" s="11" customFormat="1" ht="25.5">
      <c r="A31" s="108" t="s">
        <v>196</v>
      </c>
      <c r="B31" s="109" t="s">
        <v>0</v>
      </c>
      <c r="C31" s="109" t="s">
        <v>27</v>
      </c>
      <c r="D31" s="110" t="s">
        <v>65</v>
      </c>
      <c r="E31" s="109" t="s">
        <v>52</v>
      </c>
      <c r="F31" s="111">
        <v>17.32</v>
      </c>
      <c r="G31" s="142">
        <v>138.84</v>
      </c>
      <c r="H31" s="120">
        <f t="shared" si="0"/>
        <v>171.22</v>
      </c>
      <c r="I31" s="120">
        <f t="shared" si="3"/>
        <v>2965.53</v>
      </c>
      <c r="J31" s="66">
        <f t="shared" si="1"/>
        <v>1.624470253037811E-3</v>
      </c>
    </row>
    <row r="32" spans="1:10" s="11" customFormat="1" ht="25.5">
      <c r="A32" s="108" t="s">
        <v>197</v>
      </c>
      <c r="B32" s="109" t="s">
        <v>0</v>
      </c>
      <c r="C32" s="109" t="s">
        <v>28</v>
      </c>
      <c r="D32" s="110" t="s">
        <v>66</v>
      </c>
      <c r="E32" s="109" t="s">
        <v>52</v>
      </c>
      <c r="F32" s="111">
        <v>34.64</v>
      </c>
      <c r="G32" s="142">
        <v>5.94</v>
      </c>
      <c r="H32" s="120">
        <f t="shared" si="0"/>
        <v>7.33</v>
      </c>
      <c r="I32" s="120">
        <f t="shared" si="3"/>
        <v>253.91</v>
      </c>
      <c r="J32" s="66">
        <f t="shared" si="1"/>
        <v>1.3908786690703873E-4</v>
      </c>
    </row>
    <row r="33" spans="1:10" s="11" customFormat="1" ht="25.5">
      <c r="A33" s="108" t="s">
        <v>198</v>
      </c>
      <c r="B33" s="109" t="s">
        <v>0</v>
      </c>
      <c r="C33" s="109" t="s">
        <v>29</v>
      </c>
      <c r="D33" s="110" t="s">
        <v>67</v>
      </c>
      <c r="E33" s="109" t="s">
        <v>52</v>
      </c>
      <c r="F33" s="111">
        <v>34.64</v>
      </c>
      <c r="G33" s="142">
        <v>43.92</v>
      </c>
      <c r="H33" s="120">
        <f t="shared" si="0"/>
        <v>54.16</v>
      </c>
      <c r="I33" s="120">
        <f t="shared" si="3"/>
        <v>1876.1</v>
      </c>
      <c r="J33" s="66">
        <f t="shared" si="1"/>
        <v>1.0276977949048693E-3</v>
      </c>
    </row>
    <row r="34" spans="1:10" s="11" customFormat="1" ht="25.5">
      <c r="A34" s="108" t="s">
        <v>199</v>
      </c>
      <c r="B34" s="109" t="s">
        <v>0</v>
      </c>
      <c r="C34" s="109" t="s">
        <v>30</v>
      </c>
      <c r="D34" s="110" t="s">
        <v>68</v>
      </c>
      <c r="E34" s="109" t="s">
        <v>33</v>
      </c>
      <c r="F34" s="111">
        <v>0.57999999999999996</v>
      </c>
      <c r="G34" s="142">
        <v>1572.66</v>
      </c>
      <c r="H34" s="120">
        <f t="shared" si="0"/>
        <v>1939.4</v>
      </c>
      <c r="I34" s="120">
        <f t="shared" si="3"/>
        <v>1124.8499999999999</v>
      </c>
      <c r="J34" s="66">
        <f t="shared" si="1"/>
        <v>6.1617497180253833E-4</v>
      </c>
    </row>
    <row r="35" spans="1:10" s="11" customFormat="1" ht="25.5">
      <c r="A35" s="108" t="s">
        <v>200</v>
      </c>
      <c r="B35" s="109" t="s">
        <v>0</v>
      </c>
      <c r="C35" s="109" t="s">
        <v>31</v>
      </c>
      <c r="D35" s="110" t="s">
        <v>69</v>
      </c>
      <c r="E35" s="109" t="s">
        <v>23</v>
      </c>
      <c r="F35" s="111">
        <v>2</v>
      </c>
      <c r="G35" s="142">
        <v>3029.03</v>
      </c>
      <c r="H35" s="120">
        <f t="shared" si="0"/>
        <v>3735.4</v>
      </c>
      <c r="I35" s="120">
        <f t="shared" si="3"/>
        <v>7470.8</v>
      </c>
      <c r="J35" s="66">
        <f t="shared" si="1"/>
        <v>4.0923856330554332E-3</v>
      </c>
    </row>
    <row r="36" spans="1:10" s="128" customFormat="1" ht="15">
      <c r="A36" s="108" t="s">
        <v>201</v>
      </c>
      <c r="B36" s="145" t="s">
        <v>13</v>
      </c>
      <c r="C36" s="109" t="s">
        <v>32</v>
      </c>
      <c r="D36" s="110" t="s">
        <v>164</v>
      </c>
      <c r="E36" s="109" t="s">
        <v>33</v>
      </c>
      <c r="F36" s="111">
        <v>131.08000000000001</v>
      </c>
      <c r="G36" s="142">
        <v>24.88</v>
      </c>
      <c r="H36" s="120">
        <f t="shared" si="0"/>
        <v>30.68</v>
      </c>
      <c r="I36" s="120">
        <f t="shared" si="3"/>
        <v>4021.53</v>
      </c>
      <c r="J36" s="66">
        <f t="shared" si="1"/>
        <v>2.2029302879077763E-3</v>
      </c>
    </row>
    <row r="37" spans="1:10" s="11" customFormat="1" ht="38.25">
      <c r="A37" s="108" t="s">
        <v>202</v>
      </c>
      <c r="B37" s="109" t="s">
        <v>0</v>
      </c>
      <c r="C37" s="109" t="s">
        <v>34</v>
      </c>
      <c r="D37" s="110" t="s">
        <v>70</v>
      </c>
      <c r="E37" s="109" t="s">
        <v>33</v>
      </c>
      <c r="F37" s="111">
        <v>129.9</v>
      </c>
      <c r="G37" s="142">
        <v>8.75</v>
      </c>
      <c r="H37" s="120">
        <f t="shared" si="0"/>
        <v>10.79</v>
      </c>
      <c r="I37" s="120">
        <f t="shared" si="3"/>
        <v>1401.62</v>
      </c>
      <c r="J37" s="66">
        <f t="shared" si="1"/>
        <v>7.6778518378261434E-4</v>
      </c>
    </row>
    <row r="38" spans="1:10" s="11" customFormat="1" ht="25.5">
      <c r="A38" s="108" t="s">
        <v>203</v>
      </c>
      <c r="B38" s="109" t="s">
        <v>0</v>
      </c>
      <c r="C38" s="109" t="s">
        <v>35</v>
      </c>
      <c r="D38" s="110" t="s">
        <v>71</v>
      </c>
      <c r="E38" s="109" t="s">
        <v>81</v>
      </c>
      <c r="F38" s="111">
        <v>909.3</v>
      </c>
      <c r="G38" s="142">
        <v>2.5299999999999998</v>
      </c>
      <c r="H38" s="120">
        <f t="shared" si="0"/>
        <v>3.12</v>
      </c>
      <c r="I38" s="120">
        <f t="shared" si="3"/>
        <v>2837.02</v>
      </c>
      <c r="J38" s="66">
        <f t="shared" si="1"/>
        <v>1.5540745152715805E-3</v>
      </c>
    </row>
    <row r="39" spans="1:10" s="100" customFormat="1" ht="15">
      <c r="A39" s="103" t="s">
        <v>204</v>
      </c>
      <c r="B39" s="104" t="s">
        <v>151</v>
      </c>
      <c r="C39" s="104"/>
      <c r="D39" s="105" t="s">
        <v>36</v>
      </c>
      <c r="E39" s="104" t="s">
        <v>151</v>
      </c>
      <c r="F39" s="106"/>
      <c r="G39" s="106"/>
      <c r="H39" s="119"/>
      <c r="I39" s="119">
        <f>SUM(I40:I48)</f>
        <v>66024.19</v>
      </c>
      <c r="J39" s="66"/>
    </row>
    <row r="40" spans="1:10" s="11" customFormat="1" ht="25.5">
      <c r="A40" s="108" t="s">
        <v>205</v>
      </c>
      <c r="B40" s="109" t="s">
        <v>7</v>
      </c>
      <c r="C40" s="109" t="s">
        <v>37</v>
      </c>
      <c r="D40" s="110" t="s">
        <v>165</v>
      </c>
      <c r="E40" s="109" t="s">
        <v>80</v>
      </c>
      <c r="F40" s="111">
        <v>197.34</v>
      </c>
      <c r="G40" s="142">
        <v>10.46</v>
      </c>
      <c r="H40" s="120">
        <f t="shared" si="0"/>
        <v>12.9</v>
      </c>
      <c r="I40" s="120">
        <f>ROUND(F40*H40,2)</f>
        <v>2545.69</v>
      </c>
      <c r="J40" s="66">
        <f t="shared" si="1"/>
        <v>1.3944885664470854E-3</v>
      </c>
    </row>
    <row r="41" spans="1:10" s="11" customFormat="1" ht="25.5">
      <c r="A41" s="108" t="s">
        <v>206</v>
      </c>
      <c r="B41" s="109" t="s">
        <v>0</v>
      </c>
      <c r="C41" s="109" t="s">
        <v>38</v>
      </c>
      <c r="D41" s="110" t="s">
        <v>72</v>
      </c>
      <c r="E41" s="109" t="s">
        <v>80</v>
      </c>
      <c r="F41" s="111">
        <v>197.34</v>
      </c>
      <c r="G41" s="142">
        <v>17.84</v>
      </c>
      <c r="H41" s="120">
        <f t="shared" si="0"/>
        <v>22</v>
      </c>
      <c r="I41" s="120">
        <f t="shared" ref="I41:I47" si="4">ROUND(F41*H41,2)</f>
        <v>4341.4799999999996</v>
      </c>
      <c r="J41" s="66">
        <f t="shared" si="1"/>
        <v>2.3781938183591446E-3</v>
      </c>
    </row>
    <row r="42" spans="1:10" s="11" customFormat="1" ht="15">
      <c r="A42" s="108" t="s">
        <v>207</v>
      </c>
      <c r="B42" s="109" t="s">
        <v>7</v>
      </c>
      <c r="C42" s="109" t="s">
        <v>39</v>
      </c>
      <c r="D42" s="110" t="s">
        <v>166</v>
      </c>
      <c r="E42" s="109" t="s">
        <v>33</v>
      </c>
      <c r="F42" s="111">
        <v>4.55</v>
      </c>
      <c r="G42" s="142">
        <v>615.87</v>
      </c>
      <c r="H42" s="120">
        <f t="shared" si="0"/>
        <v>759.49</v>
      </c>
      <c r="I42" s="120">
        <f>ROUND(F42*H42,2)</f>
        <v>3455.68</v>
      </c>
      <c r="J42" s="66">
        <f t="shared" si="1"/>
        <v>1.8929666413820471E-3</v>
      </c>
    </row>
    <row r="43" spans="1:10" s="11" customFormat="1" ht="38.25">
      <c r="A43" s="108" t="s">
        <v>208</v>
      </c>
      <c r="B43" s="109" t="s">
        <v>0</v>
      </c>
      <c r="C43" s="109" t="s">
        <v>40</v>
      </c>
      <c r="D43" s="110" t="s">
        <v>73</v>
      </c>
      <c r="E43" s="109" t="s">
        <v>80</v>
      </c>
      <c r="F43" s="111">
        <v>15</v>
      </c>
      <c r="G43" s="142">
        <v>46.84</v>
      </c>
      <c r="H43" s="120">
        <f t="shared" si="0"/>
        <v>57.76</v>
      </c>
      <c r="I43" s="120">
        <f>ROUND(F43*H43,2)</f>
        <v>866.4</v>
      </c>
      <c r="J43" s="66">
        <f t="shared" si="1"/>
        <v>4.746001649728579E-4</v>
      </c>
    </row>
    <row r="44" spans="1:10" s="11" customFormat="1" ht="25.5">
      <c r="A44" s="108" t="s">
        <v>209</v>
      </c>
      <c r="B44" s="109" t="s">
        <v>0</v>
      </c>
      <c r="C44" s="109" t="s">
        <v>41</v>
      </c>
      <c r="D44" s="110" t="s">
        <v>74</v>
      </c>
      <c r="E44" s="109" t="s">
        <v>80</v>
      </c>
      <c r="F44" s="111">
        <v>15</v>
      </c>
      <c r="G44" s="142">
        <v>62.13</v>
      </c>
      <c r="H44" s="120">
        <f t="shared" si="0"/>
        <v>76.62</v>
      </c>
      <c r="I44" s="120">
        <f>ROUND(F44*H44,2)</f>
        <v>1149.3</v>
      </c>
      <c r="J44" s="66">
        <f t="shared" si="1"/>
        <v>6.2956829363262413E-4</v>
      </c>
    </row>
    <row r="45" spans="1:10" s="11" customFormat="1" ht="25.5">
      <c r="A45" s="108" t="s">
        <v>210</v>
      </c>
      <c r="B45" s="109" t="s">
        <v>0</v>
      </c>
      <c r="C45" s="109" t="s">
        <v>42</v>
      </c>
      <c r="D45" s="110" t="s">
        <v>75</v>
      </c>
      <c r="E45" s="109" t="s">
        <v>80</v>
      </c>
      <c r="F45" s="111">
        <v>182.34</v>
      </c>
      <c r="G45" s="142">
        <v>181.1</v>
      </c>
      <c r="H45" s="120">
        <f t="shared" si="0"/>
        <v>223.33</v>
      </c>
      <c r="I45" s="120">
        <f>ROUND(F45*H45,2)</f>
        <v>40721.99</v>
      </c>
      <c r="J45" s="66">
        <f t="shared" si="1"/>
        <v>2.2306859616831799E-2</v>
      </c>
    </row>
    <row r="46" spans="1:10" s="11" customFormat="1" ht="15">
      <c r="A46" s="108" t="s">
        <v>211</v>
      </c>
      <c r="B46" s="145" t="s">
        <v>13</v>
      </c>
      <c r="C46" s="109" t="s">
        <v>43</v>
      </c>
      <c r="D46" s="110" t="s">
        <v>167</v>
      </c>
      <c r="E46" s="109" t="s">
        <v>168</v>
      </c>
      <c r="F46" s="111">
        <v>816.88</v>
      </c>
      <c r="G46" s="142">
        <v>11.42</v>
      </c>
      <c r="H46" s="120">
        <f t="shared" si="0"/>
        <v>14.08</v>
      </c>
      <c r="I46" s="120">
        <f t="shared" si="4"/>
        <v>11501.67</v>
      </c>
      <c r="J46" s="66">
        <f t="shared" si="1"/>
        <v>6.300432224680714E-3</v>
      </c>
    </row>
    <row r="47" spans="1:10" s="11" customFormat="1" ht="38.25">
      <c r="A47" s="108" t="s">
        <v>212</v>
      </c>
      <c r="B47" s="109" t="s">
        <v>0</v>
      </c>
      <c r="C47" s="109" t="s">
        <v>34</v>
      </c>
      <c r="D47" s="110" t="s">
        <v>70</v>
      </c>
      <c r="E47" s="109" t="s">
        <v>33</v>
      </c>
      <c r="F47" s="111">
        <v>34.630000000000003</v>
      </c>
      <c r="G47" s="142">
        <v>8.75</v>
      </c>
      <c r="H47" s="120">
        <f t="shared" si="0"/>
        <v>10.79</v>
      </c>
      <c r="I47" s="120">
        <f t="shared" si="4"/>
        <v>373.66</v>
      </c>
      <c r="J47" s="66">
        <f t="shared" si="1"/>
        <v>2.0468501574764323E-4</v>
      </c>
    </row>
    <row r="48" spans="1:10" s="11" customFormat="1" ht="25.5">
      <c r="A48" s="108" t="s">
        <v>213</v>
      </c>
      <c r="B48" s="109" t="s">
        <v>0</v>
      </c>
      <c r="C48" s="109" t="s">
        <v>35</v>
      </c>
      <c r="D48" s="110" t="s">
        <v>71</v>
      </c>
      <c r="E48" s="109" t="s">
        <v>81</v>
      </c>
      <c r="F48" s="111">
        <v>342.41</v>
      </c>
      <c r="G48" s="142">
        <v>2.5299999999999998</v>
      </c>
      <c r="H48" s="120">
        <f>ROUND(G48+(G48*$I$6),2)</f>
        <v>3.12</v>
      </c>
      <c r="I48" s="120">
        <f>ROUND(F48*H48,2)</f>
        <v>1068.32</v>
      </c>
      <c r="J48" s="66">
        <f t="shared" si="1"/>
        <v>5.8520873527678156E-4</v>
      </c>
    </row>
    <row r="49" spans="1:10" s="100" customFormat="1" ht="15">
      <c r="A49" s="103" t="s">
        <v>214</v>
      </c>
      <c r="B49" s="104" t="s">
        <v>151</v>
      </c>
      <c r="C49" s="104"/>
      <c r="D49" s="105" t="s">
        <v>44</v>
      </c>
      <c r="E49" s="104" t="s">
        <v>151</v>
      </c>
      <c r="F49" s="106"/>
      <c r="G49" s="106"/>
      <c r="H49" s="119"/>
      <c r="I49" s="119">
        <f>SUM(I50:I52)</f>
        <v>1446645.38</v>
      </c>
      <c r="J49" s="66"/>
    </row>
    <row r="50" spans="1:10" s="11" customFormat="1" ht="15">
      <c r="A50" s="108" t="s">
        <v>215</v>
      </c>
      <c r="B50" s="109" t="s">
        <v>7</v>
      </c>
      <c r="C50" s="109" t="s">
        <v>234</v>
      </c>
      <c r="D50" s="110" t="s">
        <v>235</v>
      </c>
      <c r="E50" s="109" t="s">
        <v>33</v>
      </c>
      <c r="F50" s="111">
        <v>396.86</v>
      </c>
      <c r="G50" s="142">
        <v>1164.96</v>
      </c>
      <c r="H50" s="120">
        <f t="shared" si="0"/>
        <v>1436.63</v>
      </c>
      <c r="I50" s="120">
        <f>ROUND(F50*H50,2)</f>
        <v>570140.98</v>
      </c>
      <c r="J50" s="129">
        <f t="shared" si="1"/>
        <v>0.31231417724582972</v>
      </c>
    </row>
    <row r="51" spans="1:10" s="11" customFormat="1" ht="15">
      <c r="A51" s="108" t="s">
        <v>216</v>
      </c>
      <c r="B51" s="109" t="s">
        <v>7</v>
      </c>
      <c r="C51" s="109" t="s">
        <v>45</v>
      </c>
      <c r="D51" s="110" t="s">
        <v>169</v>
      </c>
      <c r="E51" s="109" t="s">
        <v>52</v>
      </c>
      <c r="F51" s="111">
        <v>15874.32</v>
      </c>
      <c r="G51" s="142">
        <v>6.03</v>
      </c>
      <c r="H51" s="120">
        <f t="shared" si="0"/>
        <v>7.44</v>
      </c>
      <c r="I51" s="120">
        <f>ROUND(F51*H51,2)</f>
        <v>118104.94</v>
      </c>
      <c r="J51" s="129">
        <f t="shared" si="1"/>
        <v>6.469601108969239E-2</v>
      </c>
    </row>
    <row r="52" spans="1:10" s="11" customFormat="1" ht="15">
      <c r="A52" s="108" t="s">
        <v>217</v>
      </c>
      <c r="B52" s="109" t="s">
        <v>7</v>
      </c>
      <c r="C52" s="109" t="s">
        <v>236</v>
      </c>
      <c r="D52" s="110" t="s">
        <v>237</v>
      </c>
      <c r="E52" s="109" t="s">
        <v>33</v>
      </c>
      <c r="F52" s="111">
        <v>396.86</v>
      </c>
      <c r="G52" s="142">
        <v>1549.63</v>
      </c>
      <c r="H52" s="120">
        <f t="shared" si="0"/>
        <v>1911</v>
      </c>
      <c r="I52" s="120">
        <f>ROUND(F52*H52,2)</f>
        <v>758399.46</v>
      </c>
      <c r="J52" s="129">
        <f t="shared" si="1"/>
        <v>0.41543918378500272</v>
      </c>
    </row>
    <row r="53" spans="1:10" s="100" customFormat="1" ht="15">
      <c r="A53" s="103" t="s">
        <v>218</v>
      </c>
      <c r="B53" s="104" t="s">
        <v>151</v>
      </c>
      <c r="C53" s="104"/>
      <c r="D53" s="105" t="s">
        <v>46</v>
      </c>
      <c r="E53" s="104" t="s">
        <v>151</v>
      </c>
      <c r="F53" s="106"/>
      <c r="G53" s="106"/>
      <c r="H53" s="119"/>
      <c r="I53" s="119">
        <f>SUM(I54:I59)</f>
        <v>34911.06</v>
      </c>
      <c r="J53" s="66"/>
    </row>
    <row r="54" spans="1:10" s="11" customFormat="1" ht="15">
      <c r="A54" s="108" t="s">
        <v>219</v>
      </c>
      <c r="B54" s="145" t="s">
        <v>13</v>
      </c>
      <c r="C54" s="109" t="s">
        <v>47</v>
      </c>
      <c r="D54" s="110" t="s">
        <v>170</v>
      </c>
      <c r="E54" s="109" t="s">
        <v>33</v>
      </c>
      <c r="F54" s="111">
        <v>9.16</v>
      </c>
      <c r="G54" s="142">
        <v>485.85</v>
      </c>
      <c r="H54" s="120">
        <f t="shared" si="0"/>
        <v>599.15</v>
      </c>
      <c r="I54" s="120">
        <f>ROUND(F54*H54,2)</f>
        <v>5488.21</v>
      </c>
      <c r="J54" s="66">
        <f t="shared" si="1"/>
        <v>3.0063543067932693E-3</v>
      </c>
    </row>
    <row r="55" spans="1:10" s="11" customFormat="1" ht="25.5">
      <c r="A55" s="108" t="s">
        <v>220</v>
      </c>
      <c r="B55" s="109" t="s">
        <v>0</v>
      </c>
      <c r="C55" s="109" t="s">
        <v>48</v>
      </c>
      <c r="D55" s="110" t="s">
        <v>76</v>
      </c>
      <c r="E55" s="109" t="s">
        <v>33</v>
      </c>
      <c r="F55" s="111">
        <v>5.73</v>
      </c>
      <c r="G55" s="142">
        <v>214.58</v>
      </c>
      <c r="H55" s="120">
        <f t="shared" si="0"/>
        <v>264.62</v>
      </c>
      <c r="I55" s="120">
        <f>ROUND(F55*H55,2)</f>
        <v>1516.27</v>
      </c>
      <c r="J55" s="66">
        <f t="shared" si="1"/>
        <v>8.3058863359117643E-4</v>
      </c>
    </row>
    <row r="56" spans="1:10" s="11" customFormat="1" ht="25.5">
      <c r="A56" s="108" t="s">
        <v>221</v>
      </c>
      <c r="B56" s="109" t="s">
        <v>0</v>
      </c>
      <c r="C56" s="109" t="s">
        <v>49</v>
      </c>
      <c r="D56" s="110" t="s">
        <v>77</v>
      </c>
      <c r="E56" s="109" t="s">
        <v>52</v>
      </c>
      <c r="F56" s="111">
        <v>114.6</v>
      </c>
      <c r="G56" s="142">
        <v>96.81</v>
      </c>
      <c r="H56" s="120">
        <f t="shared" si="0"/>
        <v>119.39</v>
      </c>
      <c r="I56" s="120">
        <f>ROUND(F56*H56,2)</f>
        <v>13682.09</v>
      </c>
      <c r="J56" s="66">
        <f t="shared" si="1"/>
        <v>7.4948316841799284E-3</v>
      </c>
    </row>
    <row r="57" spans="1:10" s="11" customFormat="1" ht="25.5">
      <c r="A57" s="108" t="s">
        <v>222</v>
      </c>
      <c r="B57" s="109" t="s">
        <v>0</v>
      </c>
      <c r="C57" s="109" t="s">
        <v>50</v>
      </c>
      <c r="D57" s="110" t="s">
        <v>78</v>
      </c>
      <c r="E57" s="109" t="s">
        <v>23</v>
      </c>
      <c r="F57" s="111">
        <v>8</v>
      </c>
      <c r="G57" s="142">
        <v>1390.56</v>
      </c>
      <c r="H57" s="120">
        <f t="shared" si="0"/>
        <v>1714.84</v>
      </c>
      <c r="I57" s="120">
        <f>ROUND(F57*H57,2)</f>
        <v>13718.72</v>
      </c>
      <c r="J57" s="66">
        <f t="shared" si="1"/>
        <v>7.5148970166394793E-3</v>
      </c>
    </row>
    <row r="58" spans="1:10" s="11" customFormat="1" ht="38.25">
      <c r="A58" s="108" t="s">
        <v>223</v>
      </c>
      <c r="B58" s="109" t="s">
        <v>0</v>
      </c>
      <c r="C58" s="109" t="s">
        <v>34</v>
      </c>
      <c r="D58" s="110" t="s">
        <v>70</v>
      </c>
      <c r="E58" s="109" t="s">
        <v>33</v>
      </c>
      <c r="F58" s="111">
        <v>15.5</v>
      </c>
      <c r="G58" s="142">
        <v>8.75</v>
      </c>
      <c r="H58" s="120">
        <f t="shared" si="0"/>
        <v>10.79</v>
      </c>
      <c r="I58" s="120">
        <f>ROUND(F58*H58,2)</f>
        <v>167.25</v>
      </c>
      <c r="J58" s="66">
        <f t="shared" si="1"/>
        <v>9.1616894727274337E-5</v>
      </c>
    </row>
    <row r="59" spans="1:10" s="11" customFormat="1" ht="25.5">
      <c r="A59" s="108" t="s">
        <v>224</v>
      </c>
      <c r="B59" s="109" t="s">
        <v>0</v>
      </c>
      <c r="C59" s="109" t="s">
        <v>35</v>
      </c>
      <c r="D59" s="110" t="s">
        <v>71</v>
      </c>
      <c r="E59" s="109" t="s">
        <v>81</v>
      </c>
      <c r="F59" s="111">
        <v>108.5</v>
      </c>
      <c r="G59" s="142">
        <v>2.5299999999999998</v>
      </c>
      <c r="H59" s="120">
        <f t="shared" si="0"/>
        <v>3.12</v>
      </c>
      <c r="I59" s="120">
        <f t="shared" ref="I59" si="5">ROUND(F59*H59,2)</f>
        <v>338.52</v>
      </c>
      <c r="J59" s="66">
        <f t="shared" si="1"/>
        <v>1.8543588163274683E-4</v>
      </c>
    </row>
    <row r="60" spans="1:10" s="100" customFormat="1" ht="15">
      <c r="A60" s="103" t="s">
        <v>225</v>
      </c>
      <c r="B60" s="104" t="s">
        <v>151</v>
      </c>
      <c r="C60" s="104"/>
      <c r="D60" s="105" t="s">
        <v>51</v>
      </c>
      <c r="E60" s="104" t="s">
        <v>151</v>
      </c>
      <c r="F60" s="106"/>
      <c r="G60" s="106"/>
      <c r="H60" s="119"/>
      <c r="I60" s="119">
        <f>SUM(I61:I63)</f>
        <v>14123.24</v>
      </c>
      <c r="J60" s="66"/>
    </row>
    <row r="61" spans="1:10" s="11" customFormat="1" ht="15">
      <c r="A61" s="108" t="s">
        <v>226</v>
      </c>
      <c r="B61" s="145" t="s">
        <v>13</v>
      </c>
      <c r="C61" s="109">
        <v>5213409</v>
      </c>
      <c r="D61" s="110" t="s">
        <v>173</v>
      </c>
      <c r="E61" s="109" t="s">
        <v>52</v>
      </c>
      <c r="F61" s="111">
        <v>67.2</v>
      </c>
      <c r="G61" s="142">
        <v>97.16</v>
      </c>
      <c r="H61" s="120">
        <f t="shared" si="0"/>
        <v>119.82</v>
      </c>
      <c r="I61" s="120">
        <f>ROUND(F61*H61,2)</f>
        <v>8051.9</v>
      </c>
      <c r="J61" s="66">
        <f t="shared" si="1"/>
        <v>4.4107029874710926E-3</v>
      </c>
    </row>
    <row r="62" spans="1:10" s="11" customFormat="1" ht="25.5">
      <c r="A62" s="108" t="s">
        <v>227</v>
      </c>
      <c r="B62" s="145" t="s">
        <v>13</v>
      </c>
      <c r="C62" s="109" t="s">
        <v>53</v>
      </c>
      <c r="D62" s="110" t="s">
        <v>171</v>
      </c>
      <c r="E62" s="109" t="s">
        <v>23</v>
      </c>
      <c r="F62" s="111">
        <v>6</v>
      </c>
      <c r="G62" s="142">
        <v>293.63</v>
      </c>
      <c r="H62" s="120">
        <f t="shared" si="0"/>
        <v>362.1</v>
      </c>
      <c r="I62" s="120">
        <f>ROUND(F62*H62,2)</f>
        <v>2172.6</v>
      </c>
      <c r="J62" s="66">
        <f t="shared" si="1"/>
        <v>1.1901157876500819E-3</v>
      </c>
    </row>
    <row r="63" spans="1:10" s="11" customFormat="1" ht="26.25" thickBot="1">
      <c r="A63" s="132" t="s">
        <v>228</v>
      </c>
      <c r="B63" s="146" t="s">
        <v>13</v>
      </c>
      <c r="C63" s="133" t="s">
        <v>54</v>
      </c>
      <c r="D63" s="134" t="s">
        <v>172</v>
      </c>
      <c r="E63" s="133" t="s">
        <v>23</v>
      </c>
      <c r="F63" s="135">
        <v>6</v>
      </c>
      <c r="G63" s="143">
        <v>526.91</v>
      </c>
      <c r="H63" s="136">
        <f t="shared" si="0"/>
        <v>649.79</v>
      </c>
      <c r="I63" s="136">
        <f>ROUND(F63*H63,2)</f>
        <v>3898.74</v>
      </c>
      <c r="J63" s="66">
        <f t="shared" si="1"/>
        <v>2.1356678753304248E-3</v>
      </c>
    </row>
    <row r="64" spans="1:10" s="67" customFormat="1" ht="15.75">
      <c r="A64" s="112"/>
      <c r="B64" s="113"/>
      <c r="C64" s="113"/>
      <c r="D64" s="114"/>
      <c r="E64" s="113"/>
      <c r="F64" s="115"/>
      <c r="G64" s="144" t="s">
        <v>153</v>
      </c>
      <c r="H64" s="153">
        <f>SUM(I60,I53,I49,I39,I20,I15,I9)</f>
        <v>1825536.66</v>
      </c>
      <c r="I64" s="153"/>
    </row>
    <row r="65" spans="1:9" s="67" customFormat="1" ht="63" customHeight="1">
      <c r="A65" s="112"/>
      <c r="B65" s="113"/>
      <c r="C65" s="113"/>
      <c r="D65" s="114"/>
      <c r="E65" s="113"/>
      <c r="F65" s="115"/>
      <c r="G65" s="116"/>
      <c r="H65" s="117"/>
      <c r="I65" s="118"/>
    </row>
    <row r="66" spans="1:9" ht="15.75">
      <c r="A66" s="2"/>
      <c r="B66" s="125"/>
      <c r="C66" s="125"/>
      <c r="D66" s="125"/>
      <c r="E66" s="68"/>
      <c r="F66" s="68"/>
      <c r="G66" s="125"/>
      <c r="H66" s="125"/>
      <c r="I66" s="126" t="s">
        <v>238</v>
      </c>
    </row>
    <row r="67" spans="1:9" s="69" customFormat="1" ht="40.5" customHeight="1">
      <c r="A67" s="68"/>
      <c r="B67" s="101"/>
      <c r="C67" s="101"/>
      <c r="D67" s="139" t="s">
        <v>229</v>
      </c>
      <c r="E67" s="68"/>
      <c r="F67" s="68"/>
      <c r="G67" s="68"/>
      <c r="H67" s="94"/>
      <c r="I67" s="94"/>
    </row>
    <row r="68" spans="1:9" s="69" customFormat="1" ht="15">
      <c r="A68" s="70"/>
      <c r="B68" s="72"/>
      <c r="C68" s="72"/>
      <c r="D68" s="137"/>
      <c r="E68" s="72"/>
      <c r="F68" s="73"/>
      <c r="G68" s="74"/>
      <c r="H68" s="95"/>
      <c r="I68" s="95"/>
    </row>
    <row r="69" spans="1:9" s="79" customFormat="1" ht="15">
      <c r="A69" s="75"/>
      <c r="B69" s="76"/>
      <c r="C69" s="76"/>
      <c r="D69" s="138"/>
      <c r="E69" s="76"/>
      <c r="F69" s="77"/>
      <c r="G69" s="78"/>
      <c r="H69" s="96"/>
      <c r="I69" s="96"/>
    </row>
    <row r="70" spans="1:9" s="69" customFormat="1" ht="15">
      <c r="A70" s="70"/>
      <c r="B70" s="72"/>
      <c r="C70" s="72"/>
      <c r="D70" s="71"/>
      <c r="E70" s="72"/>
      <c r="F70" s="73"/>
      <c r="G70" s="74"/>
      <c r="H70" s="95"/>
      <c r="I70" s="95"/>
    </row>
    <row r="71" spans="1:9" s="69" customFormat="1" ht="15">
      <c r="A71" s="70"/>
      <c r="B71" s="72"/>
      <c r="C71" s="72"/>
      <c r="D71" s="71"/>
      <c r="E71" s="72"/>
      <c r="F71" s="73"/>
      <c r="G71" s="74"/>
      <c r="H71" s="95"/>
      <c r="I71" s="95"/>
    </row>
    <row r="72" spans="1:9" s="85" customFormat="1" ht="15.75">
      <c r="A72" s="80"/>
      <c r="B72" s="83"/>
      <c r="C72" s="83"/>
      <c r="D72" s="81"/>
      <c r="E72" s="82"/>
      <c r="F72" s="83"/>
      <c r="G72" s="84"/>
      <c r="H72" s="97"/>
      <c r="I72" s="97"/>
    </row>
    <row r="73" spans="1:9" s="85" customFormat="1" ht="15.75">
      <c r="A73" s="80"/>
      <c r="B73" s="83"/>
      <c r="C73" s="83"/>
      <c r="D73" s="86"/>
      <c r="E73" s="82"/>
      <c r="F73" s="83"/>
      <c r="G73" s="84"/>
      <c r="H73" s="97"/>
      <c r="I73" s="97"/>
    </row>
    <row r="74" spans="1:9" s="69" customFormat="1" ht="15">
      <c r="A74" s="70"/>
      <c r="B74" s="72"/>
      <c r="C74" s="72"/>
      <c r="D74" s="71"/>
      <c r="E74" s="72"/>
      <c r="F74" s="73"/>
      <c r="G74" s="74"/>
      <c r="H74" s="95"/>
      <c r="I74" s="95"/>
    </row>
    <row r="75" spans="1:9" s="69" customFormat="1" ht="15">
      <c r="A75" s="70"/>
      <c r="B75" s="72"/>
      <c r="C75" s="72"/>
      <c r="D75" s="71"/>
      <c r="E75" s="72"/>
      <c r="F75" s="73"/>
      <c r="G75" s="74"/>
      <c r="H75" s="95"/>
      <c r="I75" s="95"/>
    </row>
    <row r="76" spans="1:9" s="69" customFormat="1" ht="15">
      <c r="A76" s="70"/>
      <c r="B76" s="72"/>
      <c r="C76" s="72"/>
      <c r="D76" s="71"/>
      <c r="E76" s="72"/>
      <c r="F76" s="73"/>
      <c r="G76" s="74"/>
      <c r="H76" s="95"/>
      <c r="I76" s="95"/>
    </row>
    <row r="77" spans="1:9" s="69" customFormat="1" ht="15">
      <c r="A77" s="70"/>
      <c r="B77" s="72"/>
      <c r="C77" s="72"/>
      <c r="D77" s="71"/>
      <c r="E77" s="72"/>
      <c r="F77" s="73"/>
      <c r="G77" s="74"/>
      <c r="H77" s="95"/>
      <c r="I77" s="95"/>
    </row>
    <row r="78" spans="1:9" s="69" customFormat="1" ht="15">
      <c r="A78" s="70"/>
      <c r="B78" s="72"/>
      <c r="C78" s="72"/>
      <c r="D78" s="71"/>
      <c r="E78" s="72"/>
      <c r="F78" s="73"/>
      <c r="G78" s="74"/>
      <c r="H78" s="95"/>
      <c r="I78" s="95"/>
    </row>
    <row r="79" spans="1:9" s="69" customFormat="1" ht="15">
      <c r="A79" s="70"/>
      <c r="B79" s="72"/>
      <c r="C79" s="72"/>
      <c r="D79" s="71"/>
      <c r="E79" s="72"/>
      <c r="F79" s="73"/>
      <c r="G79" s="74"/>
      <c r="H79" s="95"/>
      <c r="I79" s="95"/>
    </row>
    <row r="80" spans="1:9" s="69" customFormat="1" ht="15">
      <c r="A80" s="70"/>
      <c r="B80" s="72"/>
      <c r="C80" s="72"/>
      <c r="D80" s="71"/>
      <c r="E80" s="72"/>
      <c r="F80" s="73"/>
      <c r="G80" s="74"/>
      <c r="H80" s="95"/>
      <c r="I80" s="95"/>
    </row>
    <row r="81" spans="1:9" s="69" customFormat="1" ht="15">
      <c r="A81" s="70"/>
      <c r="B81" s="72"/>
      <c r="C81" s="72"/>
      <c r="D81" s="71"/>
      <c r="E81" s="72"/>
      <c r="F81" s="73"/>
      <c r="G81" s="74"/>
      <c r="H81" s="95"/>
      <c r="I81" s="95"/>
    </row>
    <row r="82" spans="1:9" s="69" customFormat="1" ht="15">
      <c r="A82" s="70"/>
      <c r="B82" s="72"/>
      <c r="C82" s="72"/>
      <c r="D82" s="71"/>
      <c r="E82" s="72"/>
      <c r="F82" s="73"/>
      <c r="G82" s="74"/>
      <c r="H82" s="95"/>
      <c r="I82" s="95"/>
    </row>
    <row r="83" spans="1:9" s="69" customFormat="1" ht="15">
      <c r="A83" s="70"/>
      <c r="B83" s="72"/>
      <c r="C83" s="72"/>
      <c r="D83" s="71"/>
      <c r="E83" s="72"/>
      <c r="F83" s="73"/>
      <c r="G83" s="74"/>
      <c r="H83" s="95"/>
      <c r="I83" s="95"/>
    </row>
    <row r="84" spans="1:9" s="69" customFormat="1" ht="15">
      <c r="A84" s="70"/>
      <c r="B84" s="72"/>
      <c r="C84" s="72"/>
      <c r="D84" s="71"/>
      <c r="E84" s="72"/>
      <c r="F84" s="73"/>
      <c r="G84" s="74"/>
      <c r="H84" s="95"/>
      <c r="I84" s="95"/>
    </row>
    <row r="85" spans="1:9" s="69" customFormat="1" ht="15">
      <c r="A85" s="70"/>
      <c r="B85" s="72"/>
      <c r="C85" s="72"/>
      <c r="D85" s="71"/>
      <c r="E85" s="72"/>
      <c r="F85" s="73"/>
      <c r="G85" s="74"/>
      <c r="H85" s="95"/>
      <c r="I85" s="95"/>
    </row>
    <row r="86" spans="1:9" s="69" customFormat="1" ht="15">
      <c r="A86" s="70"/>
      <c r="B86" s="72"/>
      <c r="C86" s="72"/>
      <c r="D86" s="71"/>
      <c r="E86" s="72"/>
      <c r="F86" s="73"/>
      <c r="G86" s="74"/>
      <c r="H86" s="95"/>
      <c r="I86" s="95"/>
    </row>
    <row r="87" spans="1:9" s="69" customFormat="1" ht="15">
      <c r="A87" s="70"/>
      <c r="B87" s="72"/>
      <c r="C87" s="72"/>
      <c r="D87" s="71"/>
      <c r="E87" s="72"/>
      <c r="F87" s="73"/>
      <c r="G87" s="74"/>
      <c r="H87" s="95"/>
      <c r="I87" s="95"/>
    </row>
    <row r="88" spans="1:9" s="69" customFormat="1" ht="15">
      <c r="A88" s="70"/>
      <c r="B88" s="72"/>
      <c r="C88" s="72"/>
      <c r="D88" s="71"/>
      <c r="E88" s="72"/>
      <c r="F88" s="73"/>
      <c r="G88" s="74"/>
      <c r="H88" s="95"/>
      <c r="I88" s="95"/>
    </row>
    <row r="89" spans="1:9" s="69" customFormat="1" ht="15">
      <c r="A89" s="70"/>
      <c r="B89" s="72"/>
      <c r="C89" s="72"/>
      <c r="D89" s="71"/>
      <c r="E89" s="72"/>
      <c r="F89" s="73"/>
      <c r="G89" s="74"/>
      <c r="H89" s="95"/>
      <c r="I89" s="95"/>
    </row>
    <row r="90" spans="1:9" s="69" customFormat="1" ht="15">
      <c r="A90" s="70"/>
      <c r="B90" s="72"/>
      <c r="C90" s="72"/>
      <c r="D90" s="71"/>
      <c r="E90" s="72"/>
      <c r="F90" s="73"/>
      <c r="G90" s="74"/>
      <c r="H90" s="95"/>
      <c r="I90" s="95"/>
    </row>
    <row r="91" spans="1:9" s="69" customFormat="1" ht="15">
      <c r="A91" s="70"/>
      <c r="B91" s="72"/>
      <c r="C91" s="72"/>
      <c r="D91" s="71"/>
      <c r="E91" s="72"/>
      <c r="F91" s="73"/>
      <c r="G91" s="74"/>
      <c r="H91" s="95"/>
      <c r="I91" s="95"/>
    </row>
    <row r="92" spans="1:9" s="69" customFormat="1" ht="15">
      <c r="A92" s="70"/>
      <c r="B92" s="72"/>
      <c r="C92" s="72"/>
      <c r="D92" s="71"/>
      <c r="E92" s="72"/>
      <c r="F92" s="73"/>
      <c r="G92" s="74"/>
      <c r="H92" s="95"/>
      <c r="I92" s="95"/>
    </row>
    <row r="93" spans="1:9" s="69" customFormat="1" ht="15">
      <c r="A93" s="70"/>
      <c r="B93" s="72"/>
      <c r="C93" s="72"/>
      <c r="D93" s="71"/>
      <c r="E93" s="72"/>
      <c r="F93" s="73"/>
      <c r="G93" s="74"/>
      <c r="H93" s="95"/>
      <c r="I93" s="95"/>
    </row>
    <row r="94" spans="1:9" s="69" customFormat="1" ht="15">
      <c r="A94" s="70"/>
      <c r="B94" s="72"/>
      <c r="C94" s="72"/>
      <c r="D94" s="71"/>
      <c r="E94" s="72"/>
      <c r="F94" s="73"/>
      <c r="G94" s="74"/>
      <c r="H94" s="95"/>
      <c r="I94" s="95"/>
    </row>
    <row r="95" spans="1:9" s="69" customFormat="1" ht="15">
      <c r="A95" s="70"/>
      <c r="B95" s="72"/>
      <c r="C95" s="72"/>
      <c r="D95" s="71"/>
      <c r="E95" s="72"/>
      <c r="F95" s="73"/>
      <c r="G95" s="74"/>
      <c r="H95" s="95"/>
      <c r="I95" s="95"/>
    </row>
    <row r="96" spans="1:9" s="69" customFormat="1" ht="15">
      <c r="A96" s="70"/>
      <c r="B96" s="72"/>
      <c r="C96" s="72"/>
      <c r="D96" s="71"/>
      <c r="E96" s="72"/>
      <c r="F96" s="73"/>
      <c r="G96" s="74"/>
      <c r="H96" s="95"/>
      <c r="I96" s="95"/>
    </row>
    <row r="97" spans="1:9" s="69" customFormat="1" ht="15">
      <c r="A97" s="70"/>
      <c r="B97" s="72"/>
      <c r="C97" s="72"/>
      <c r="D97" s="71"/>
      <c r="E97" s="72"/>
      <c r="F97" s="73"/>
      <c r="G97" s="74"/>
      <c r="H97" s="95"/>
      <c r="I97" s="95"/>
    </row>
    <row r="98" spans="1:9" s="69" customFormat="1" ht="15">
      <c r="A98" s="70"/>
      <c r="B98" s="72"/>
      <c r="C98" s="72"/>
      <c r="D98" s="71"/>
      <c r="E98" s="72"/>
      <c r="F98" s="73"/>
      <c r="G98" s="74"/>
      <c r="H98" s="95"/>
      <c r="I98" s="95"/>
    </row>
    <row r="99" spans="1:9" s="69" customFormat="1" ht="15">
      <c r="A99" s="70"/>
      <c r="B99" s="72"/>
      <c r="C99" s="72"/>
      <c r="D99" s="71"/>
      <c r="E99" s="72"/>
      <c r="F99" s="73"/>
      <c r="G99" s="74"/>
      <c r="H99" s="95"/>
      <c r="I99" s="95"/>
    </row>
    <row r="100" spans="1:9" s="69" customFormat="1" ht="15">
      <c r="A100" s="70"/>
      <c r="B100" s="72"/>
      <c r="C100" s="72"/>
      <c r="D100" s="71"/>
      <c r="E100" s="72"/>
      <c r="F100" s="73"/>
      <c r="G100" s="74"/>
      <c r="H100" s="95"/>
      <c r="I100" s="95"/>
    </row>
    <row r="101" spans="1:9" s="69" customFormat="1" ht="15">
      <c r="A101" s="70"/>
      <c r="B101" s="72"/>
      <c r="C101" s="72"/>
      <c r="D101" s="71"/>
      <c r="E101" s="72"/>
      <c r="F101" s="73"/>
      <c r="G101" s="74"/>
      <c r="H101" s="95"/>
      <c r="I101" s="95"/>
    </row>
    <row r="102" spans="1:9" s="69" customFormat="1" ht="15">
      <c r="A102" s="70"/>
      <c r="B102" s="72"/>
      <c r="C102" s="72"/>
      <c r="D102" s="71"/>
      <c r="E102" s="72"/>
      <c r="F102" s="73"/>
      <c r="G102" s="74"/>
      <c r="H102" s="95"/>
      <c r="I102" s="95"/>
    </row>
    <row r="103" spans="1:9" s="69" customFormat="1" ht="15">
      <c r="A103" s="70"/>
      <c r="B103" s="72"/>
      <c r="C103" s="72"/>
      <c r="D103" s="71"/>
      <c r="E103" s="72"/>
      <c r="F103" s="73"/>
      <c r="G103" s="74"/>
      <c r="H103" s="95"/>
      <c r="I103" s="95"/>
    </row>
    <row r="104" spans="1:9" s="69" customFormat="1" ht="15">
      <c r="A104" s="70"/>
      <c r="B104" s="72"/>
      <c r="C104" s="72"/>
      <c r="D104" s="71"/>
      <c r="E104" s="72"/>
      <c r="F104" s="73"/>
      <c r="G104" s="74"/>
      <c r="H104" s="95"/>
      <c r="I104" s="95"/>
    </row>
    <row r="105" spans="1:9" s="69" customFormat="1" ht="15">
      <c r="A105" s="70"/>
      <c r="B105" s="72"/>
      <c r="C105" s="72"/>
      <c r="D105" s="71"/>
      <c r="E105" s="72"/>
      <c r="F105" s="73"/>
      <c r="G105" s="74"/>
      <c r="H105" s="95"/>
      <c r="I105" s="95"/>
    </row>
    <row r="106" spans="1:9" ht="15.75"/>
    <row r="107" spans="1:9" ht="15.75"/>
    <row r="108" spans="1:9" ht="15.75"/>
    <row r="109" spans="1:9" ht="15.75"/>
    <row r="110" spans="1:9" ht="15.75"/>
    <row r="111" spans="1:9" ht="15.75"/>
    <row r="112" spans="1:9" ht="15.75"/>
    <row r="113" ht="15.75"/>
    <row r="114" ht="15.75"/>
    <row r="115" ht="15.75"/>
    <row r="116" ht="15.75"/>
    <row r="117" ht="15.75"/>
    <row r="118" ht="15.75"/>
    <row r="119" ht="15.75"/>
    <row r="120" ht="15.75"/>
    <row r="121" ht="15.75"/>
    <row r="122" ht="15.75"/>
    <row r="123" ht="15.75"/>
    <row r="124" ht="15.75"/>
    <row r="125" ht="15.75"/>
    <row r="126" ht="15.75"/>
    <row r="127" ht="15.75"/>
    <row r="128" ht="15.75"/>
    <row r="129" ht="15.75"/>
    <row r="130" ht="15.75"/>
    <row r="131" ht="15.75"/>
    <row r="132" ht="15.75" customHeight="1"/>
    <row r="133" ht="15.75" customHeight="1"/>
    <row r="134" ht="15.75" customHeight="1"/>
    <row r="135" ht="15.75" customHeight="1"/>
    <row r="136" ht="15.75" customHeight="1"/>
  </sheetData>
  <mergeCells count="11">
    <mergeCell ref="H64:I64"/>
    <mergeCell ref="B7:E7"/>
    <mergeCell ref="D3:G3"/>
    <mergeCell ref="H3:I3"/>
    <mergeCell ref="B4:H4"/>
    <mergeCell ref="D1:G1"/>
    <mergeCell ref="D2:G2"/>
    <mergeCell ref="B5:F5"/>
    <mergeCell ref="H5:I5"/>
    <mergeCell ref="E6:G6"/>
    <mergeCell ref="B6:C6"/>
  </mergeCells>
  <pageMargins left="0.51181102362204722" right="0.51181102362204722" top="0.51181102362204722" bottom="0.39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O71"/>
  <sheetViews>
    <sheetView view="pageBreakPreview" zoomScale="60" zoomScaleNormal="115" workbookViewId="0">
      <selection activeCell="D28" sqref="D28"/>
    </sheetView>
  </sheetViews>
  <sheetFormatPr defaultColWidth="0" defaultRowHeight="21" customHeight="1"/>
  <cols>
    <col min="1" max="1" width="2.5703125" style="42" customWidth="1"/>
    <col min="2" max="2" width="8.7109375" style="42" customWidth="1"/>
    <col min="3" max="3" width="23.5703125" style="42" customWidth="1"/>
    <col min="4" max="4" width="30.28515625" style="42" customWidth="1"/>
    <col min="5" max="5" width="2.42578125" style="42" customWidth="1"/>
    <col min="6" max="6" width="11.28515625" style="42" customWidth="1"/>
    <col min="7" max="7" width="11.28515625" style="43" customWidth="1"/>
    <col min="8" max="9" width="13.28515625" style="43" customWidth="1"/>
    <col min="10" max="10" width="3" style="43" customWidth="1"/>
    <col min="11" max="11" width="39.85546875" style="16" hidden="1"/>
    <col min="12" max="12" width="67.42578125" style="16" hidden="1"/>
    <col min="13" max="13" width="9.140625" style="16" hidden="1"/>
    <col min="14" max="28" width="14.140625" style="16" hidden="1"/>
    <col min="29" max="29" width="12.5703125" style="16" hidden="1"/>
    <col min="30" max="244" width="39.85546875" style="16" hidden="1"/>
    <col min="245" max="245" width="9.85546875" style="16" hidden="1"/>
    <col min="246" max="248" width="39.85546875" style="16" hidden="1"/>
    <col min="249" max="249" width="3.42578125" style="16" hidden="1"/>
    <col min="250" max="250" width="2.5703125" style="16" hidden="1"/>
    <col min="251" max="251" width="9.140625" style="16" hidden="1"/>
    <col min="252" max="252" width="10.140625" style="16" hidden="1"/>
    <col min="253" max="253" width="9.7109375" style="16" hidden="1"/>
    <col min="254" max="254" width="9.5703125" style="16" hidden="1"/>
    <col min="255" max="255" width="11.7109375" style="16" hidden="1"/>
    <col min="256" max="256" width="8.85546875" style="16" hidden="1"/>
    <col min="257" max="257" width="6.7109375" style="16" hidden="1"/>
    <col min="258" max="258" width="12.7109375" style="16" hidden="1"/>
    <col min="259" max="259" width="13.140625" style="16" hidden="1"/>
    <col min="260" max="260" width="12.42578125" style="16" hidden="1"/>
    <col min="261" max="261" width="11.140625" style="16" hidden="1"/>
    <col min="262" max="262" width="10.85546875" style="16" hidden="1"/>
    <col min="263" max="263" width="11.140625" style="16" hidden="1"/>
    <col min="264" max="264" width="2.5703125" style="16" hidden="1"/>
    <col min="265" max="505" width="3.42578125" style="16" hidden="1"/>
    <col min="506" max="506" width="2.5703125" style="16" hidden="1"/>
    <col min="507" max="507" width="9.140625" style="16" hidden="1"/>
    <col min="508" max="508" width="10.140625" style="16" hidden="1"/>
    <col min="509" max="509" width="9.7109375" style="16" hidden="1"/>
    <col min="510" max="510" width="9.5703125" style="16" hidden="1"/>
    <col min="511" max="511" width="11.7109375" style="16" hidden="1"/>
    <col min="512" max="512" width="8.85546875" style="16" hidden="1"/>
    <col min="513" max="513" width="6.7109375" style="16" hidden="1"/>
    <col min="514" max="514" width="12.7109375" style="16" hidden="1"/>
    <col min="515" max="515" width="13.140625" style="16" hidden="1"/>
    <col min="516" max="516" width="12.42578125" style="16" hidden="1"/>
    <col min="517" max="517" width="11.140625" style="16" hidden="1"/>
    <col min="518" max="518" width="10.85546875" style="16" hidden="1"/>
    <col min="519" max="519" width="11.140625" style="16" hidden="1"/>
    <col min="520" max="520" width="2.5703125" style="16" hidden="1"/>
    <col min="521" max="761" width="3.42578125" style="16" hidden="1"/>
    <col min="762" max="762" width="2.5703125" style="16" hidden="1"/>
    <col min="763" max="763" width="9.140625" style="16" hidden="1"/>
    <col min="764" max="764" width="10.140625" style="16" hidden="1"/>
    <col min="765" max="765" width="9.7109375" style="16" hidden="1"/>
    <col min="766" max="766" width="9.5703125" style="16" hidden="1"/>
    <col min="767" max="767" width="11.7109375" style="16" hidden="1"/>
    <col min="768" max="768" width="8.85546875" style="16" hidden="1"/>
    <col min="769" max="769" width="6.7109375" style="16" hidden="1"/>
    <col min="770" max="770" width="12.7109375" style="16" hidden="1"/>
    <col min="771" max="771" width="13.140625" style="16" hidden="1"/>
    <col min="772" max="772" width="12.42578125" style="16" hidden="1"/>
    <col min="773" max="773" width="11.140625" style="16" hidden="1"/>
    <col min="774" max="774" width="10.85546875" style="16" hidden="1"/>
    <col min="775" max="775" width="11.140625" style="16" hidden="1"/>
    <col min="776" max="776" width="2.5703125" style="16" hidden="1"/>
    <col min="777" max="1017" width="3.42578125" style="16" hidden="1"/>
    <col min="1018" max="1018" width="2.5703125" style="16" hidden="1"/>
    <col min="1019" max="1019" width="9.140625" style="16" hidden="1"/>
    <col min="1020" max="1020" width="10.140625" style="16" hidden="1"/>
    <col min="1021" max="1021" width="9.7109375" style="16" hidden="1"/>
    <col min="1022" max="1022" width="9.5703125" style="16" hidden="1"/>
    <col min="1023" max="1023" width="11.7109375" style="16" hidden="1"/>
    <col min="1024" max="1024" width="8.85546875" style="16" hidden="1"/>
    <col min="1025" max="1025" width="6.7109375" style="16" hidden="1"/>
    <col min="1026" max="1026" width="12.7109375" style="16" hidden="1"/>
    <col min="1027" max="1027" width="13.140625" style="16" hidden="1"/>
    <col min="1028" max="1028" width="12.42578125" style="16" hidden="1"/>
    <col min="1029" max="1029" width="11.140625" style="16" hidden="1"/>
    <col min="1030" max="1030" width="10.85546875" style="16" hidden="1"/>
    <col min="1031" max="1031" width="11.140625" style="16" hidden="1"/>
    <col min="1032" max="1032" width="2.5703125" style="16" hidden="1"/>
    <col min="1033" max="1273" width="3.42578125" style="16" hidden="1"/>
    <col min="1274" max="1274" width="2.5703125" style="16" hidden="1"/>
    <col min="1275" max="1275" width="9.140625" style="16" hidden="1"/>
    <col min="1276" max="1276" width="10.140625" style="16" hidden="1"/>
    <col min="1277" max="1277" width="9.7109375" style="16" hidden="1"/>
    <col min="1278" max="1278" width="9.5703125" style="16" hidden="1"/>
    <col min="1279" max="1279" width="11.7109375" style="16" hidden="1"/>
    <col min="1280" max="1280" width="8.85546875" style="16" hidden="1"/>
    <col min="1281" max="1281" width="6.7109375" style="16" hidden="1"/>
    <col min="1282" max="1282" width="12.7109375" style="16" hidden="1"/>
    <col min="1283" max="1283" width="13.140625" style="16" hidden="1"/>
    <col min="1284" max="1284" width="12.42578125" style="16" hidden="1"/>
    <col min="1285" max="1285" width="11.140625" style="16" hidden="1"/>
    <col min="1286" max="1286" width="10.85546875" style="16" hidden="1"/>
    <col min="1287" max="1287" width="11.140625" style="16" hidden="1"/>
    <col min="1288" max="1288" width="2.5703125" style="16" hidden="1"/>
    <col min="1289" max="1529" width="3.42578125" style="16" hidden="1"/>
    <col min="1530" max="1530" width="2.5703125" style="16" hidden="1"/>
    <col min="1531" max="1531" width="9.140625" style="16" hidden="1"/>
    <col min="1532" max="1532" width="10.140625" style="16" hidden="1"/>
    <col min="1533" max="1533" width="9.7109375" style="16" hidden="1"/>
    <col min="1534" max="1534" width="9.5703125" style="16" hidden="1"/>
    <col min="1535" max="1535" width="11.7109375" style="16" hidden="1"/>
    <col min="1536" max="1536" width="8.85546875" style="16" hidden="1"/>
    <col min="1537" max="1537" width="6.7109375" style="16" hidden="1"/>
    <col min="1538" max="1538" width="12.7109375" style="16" hidden="1"/>
    <col min="1539" max="1539" width="13.140625" style="16" hidden="1"/>
    <col min="1540" max="1540" width="12.42578125" style="16" hidden="1"/>
    <col min="1541" max="1541" width="11.140625" style="16" hidden="1"/>
    <col min="1542" max="1542" width="10.85546875" style="16" hidden="1"/>
    <col min="1543" max="1543" width="11.140625" style="16" hidden="1"/>
    <col min="1544" max="1544" width="2.5703125" style="16" hidden="1"/>
    <col min="1545" max="1785" width="3.42578125" style="16" hidden="1"/>
    <col min="1786" max="1786" width="2.5703125" style="16" hidden="1"/>
    <col min="1787" max="1787" width="9.140625" style="16" hidden="1"/>
    <col min="1788" max="1788" width="10.140625" style="16" hidden="1"/>
    <col min="1789" max="1789" width="9.7109375" style="16" hidden="1"/>
    <col min="1790" max="1790" width="9.5703125" style="16" hidden="1"/>
    <col min="1791" max="1791" width="11.7109375" style="16" hidden="1"/>
    <col min="1792" max="1792" width="8.85546875" style="16" hidden="1"/>
    <col min="1793" max="1793" width="6.7109375" style="16" hidden="1"/>
    <col min="1794" max="1794" width="12.7109375" style="16" hidden="1"/>
    <col min="1795" max="1795" width="13.140625" style="16" hidden="1"/>
    <col min="1796" max="1796" width="12.42578125" style="16" hidden="1"/>
    <col min="1797" max="1797" width="11.140625" style="16" hidden="1"/>
    <col min="1798" max="1798" width="10.85546875" style="16" hidden="1"/>
    <col min="1799" max="1799" width="11.140625" style="16" hidden="1"/>
    <col min="1800" max="1800" width="2.5703125" style="16" hidden="1"/>
    <col min="1801" max="2041" width="3.42578125" style="16" hidden="1"/>
    <col min="2042" max="2042" width="2.5703125" style="16" hidden="1"/>
    <col min="2043" max="2043" width="9.140625" style="16" hidden="1"/>
    <col min="2044" max="2044" width="10.140625" style="16" hidden="1"/>
    <col min="2045" max="2045" width="9.7109375" style="16" hidden="1"/>
    <col min="2046" max="2046" width="9.5703125" style="16" hidden="1"/>
    <col min="2047" max="2047" width="11.7109375" style="16" hidden="1"/>
    <col min="2048" max="2048" width="8.85546875" style="16" hidden="1"/>
    <col min="2049" max="2049" width="6.7109375" style="16" hidden="1"/>
    <col min="2050" max="2050" width="12.7109375" style="16" hidden="1"/>
    <col min="2051" max="2051" width="13.140625" style="16" hidden="1"/>
    <col min="2052" max="2052" width="12.42578125" style="16" hidden="1"/>
    <col min="2053" max="2053" width="11.140625" style="16" hidden="1"/>
    <col min="2054" max="2054" width="10.85546875" style="16" hidden="1"/>
    <col min="2055" max="2055" width="11.140625" style="16" hidden="1"/>
    <col min="2056" max="2056" width="2.5703125" style="16" hidden="1"/>
    <col min="2057" max="2297" width="3.42578125" style="16" hidden="1"/>
    <col min="2298" max="2298" width="2.5703125" style="16" hidden="1"/>
    <col min="2299" max="2299" width="9.140625" style="16" hidden="1"/>
    <col min="2300" max="2300" width="10.140625" style="16" hidden="1"/>
    <col min="2301" max="2301" width="9.7109375" style="16" hidden="1"/>
    <col min="2302" max="2302" width="9.5703125" style="16" hidden="1"/>
    <col min="2303" max="2303" width="11.7109375" style="16" hidden="1"/>
    <col min="2304" max="2304" width="8.85546875" style="16" hidden="1"/>
    <col min="2305" max="2305" width="6.7109375" style="16" hidden="1"/>
    <col min="2306" max="2306" width="12.7109375" style="16" hidden="1"/>
    <col min="2307" max="2307" width="13.140625" style="16" hidden="1"/>
    <col min="2308" max="2308" width="12.42578125" style="16" hidden="1"/>
    <col min="2309" max="2309" width="11.140625" style="16" hidden="1"/>
    <col min="2310" max="2310" width="10.85546875" style="16" hidden="1"/>
    <col min="2311" max="2311" width="11.140625" style="16" hidden="1"/>
    <col min="2312" max="2312" width="2.5703125" style="16" hidden="1"/>
    <col min="2313" max="2553" width="3.42578125" style="16" hidden="1"/>
    <col min="2554" max="2554" width="2.5703125" style="16" hidden="1"/>
    <col min="2555" max="2555" width="9.140625" style="16" hidden="1"/>
    <col min="2556" max="2556" width="10.140625" style="16" hidden="1"/>
    <col min="2557" max="2557" width="9.7109375" style="16" hidden="1"/>
    <col min="2558" max="2558" width="9.5703125" style="16" hidden="1"/>
    <col min="2559" max="2559" width="11.7109375" style="16" hidden="1"/>
    <col min="2560" max="2560" width="8.85546875" style="16" hidden="1"/>
    <col min="2561" max="2561" width="6.7109375" style="16" hidden="1"/>
    <col min="2562" max="2562" width="12.7109375" style="16" hidden="1"/>
    <col min="2563" max="2563" width="13.140625" style="16" hidden="1"/>
    <col min="2564" max="2564" width="12.42578125" style="16" hidden="1"/>
    <col min="2565" max="2565" width="11.140625" style="16" hidden="1"/>
    <col min="2566" max="2566" width="10.85546875" style="16" hidden="1"/>
    <col min="2567" max="2567" width="11.140625" style="16" hidden="1"/>
    <col min="2568" max="2568" width="2.5703125" style="16" hidden="1"/>
    <col min="2569" max="2809" width="3.42578125" style="16" hidden="1"/>
    <col min="2810" max="2810" width="2.5703125" style="16" hidden="1"/>
    <col min="2811" max="2811" width="9.140625" style="16" hidden="1"/>
    <col min="2812" max="2812" width="10.140625" style="16" hidden="1"/>
    <col min="2813" max="2813" width="9.7109375" style="16" hidden="1"/>
    <col min="2814" max="2814" width="9.5703125" style="16" hidden="1"/>
    <col min="2815" max="2815" width="11.7109375" style="16" hidden="1"/>
    <col min="2816" max="2816" width="8.85546875" style="16" hidden="1"/>
    <col min="2817" max="2817" width="6.7109375" style="16" hidden="1"/>
    <col min="2818" max="2818" width="12.7109375" style="16" hidden="1"/>
    <col min="2819" max="2819" width="13.140625" style="16" hidden="1"/>
    <col min="2820" max="2820" width="12.42578125" style="16" hidden="1"/>
    <col min="2821" max="2821" width="11.140625" style="16" hidden="1"/>
    <col min="2822" max="2822" width="10.85546875" style="16" hidden="1"/>
    <col min="2823" max="2823" width="11.140625" style="16" hidden="1"/>
    <col min="2824" max="2824" width="2.5703125" style="16" hidden="1"/>
    <col min="2825" max="3065" width="3.42578125" style="16" hidden="1"/>
    <col min="3066" max="3066" width="2.5703125" style="16" hidden="1"/>
    <col min="3067" max="3067" width="9.140625" style="16" hidden="1"/>
    <col min="3068" max="3068" width="10.140625" style="16" hidden="1"/>
    <col min="3069" max="3069" width="9.7109375" style="16" hidden="1"/>
    <col min="3070" max="3070" width="9.5703125" style="16" hidden="1"/>
    <col min="3071" max="3071" width="11.7109375" style="16" hidden="1"/>
    <col min="3072" max="3072" width="8.85546875" style="16" hidden="1"/>
    <col min="3073" max="3073" width="6.7109375" style="16" hidden="1"/>
    <col min="3074" max="3074" width="12.7109375" style="16" hidden="1"/>
    <col min="3075" max="3075" width="13.140625" style="16" hidden="1"/>
    <col min="3076" max="3076" width="12.42578125" style="16" hidden="1"/>
    <col min="3077" max="3077" width="11.140625" style="16" hidden="1"/>
    <col min="3078" max="3078" width="10.85546875" style="16" hidden="1"/>
    <col min="3079" max="3079" width="11.140625" style="16" hidden="1"/>
    <col min="3080" max="3080" width="2.5703125" style="16" hidden="1"/>
    <col min="3081" max="3321" width="3.42578125" style="16" hidden="1"/>
    <col min="3322" max="3322" width="2.5703125" style="16" hidden="1"/>
    <col min="3323" max="3323" width="9.140625" style="16" hidden="1"/>
    <col min="3324" max="3324" width="10.140625" style="16" hidden="1"/>
    <col min="3325" max="3325" width="9.7109375" style="16" hidden="1"/>
    <col min="3326" max="3326" width="9.5703125" style="16" hidden="1"/>
    <col min="3327" max="3327" width="11.7109375" style="16" hidden="1"/>
    <col min="3328" max="3328" width="8.85546875" style="16" hidden="1"/>
    <col min="3329" max="3329" width="6.7109375" style="16" hidden="1"/>
    <col min="3330" max="3330" width="12.7109375" style="16" hidden="1"/>
    <col min="3331" max="3331" width="13.140625" style="16" hidden="1"/>
    <col min="3332" max="3332" width="12.42578125" style="16" hidden="1"/>
    <col min="3333" max="3333" width="11.140625" style="16" hidden="1"/>
    <col min="3334" max="3334" width="10.85546875" style="16" hidden="1"/>
    <col min="3335" max="3335" width="11.140625" style="16" hidden="1"/>
    <col min="3336" max="3336" width="2.5703125" style="16" hidden="1"/>
    <col min="3337" max="3577" width="3.42578125" style="16" hidden="1"/>
    <col min="3578" max="3578" width="2.5703125" style="16" hidden="1"/>
    <col min="3579" max="3579" width="9.140625" style="16" hidden="1"/>
    <col min="3580" max="3580" width="10.140625" style="16" hidden="1"/>
    <col min="3581" max="3581" width="9.7109375" style="16" hidden="1"/>
    <col min="3582" max="3582" width="9.5703125" style="16" hidden="1"/>
    <col min="3583" max="3583" width="11.7109375" style="16" hidden="1"/>
    <col min="3584" max="3584" width="8.85546875" style="16" hidden="1"/>
    <col min="3585" max="3585" width="6.7109375" style="16" hidden="1"/>
    <col min="3586" max="3586" width="12.7109375" style="16" hidden="1"/>
    <col min="3587" max="3587" width="13.140625" style="16" hidden="1"/>
    <col min="3588" max="3588" width="12.42578125" style="16" hidden="1"/>
    <col min="3589" max="3589" width="11.140625" style="16" hidden="1"/>
    <col min="3590" max="3590" width="10.85546875" style="16" hidden="1"/>
    <col min="3591" max="3591" width="11.140625" style="16" hidden="1"/>
    <col min="3592" max="3592" width="2.5703125" style="16" hidden="1"/>
    <col min="3593" max="3833" width="3.42578125" style="16" hidden="1"/>
    <col min="3834" max="3834" width="2.5703125" style="16" hidden="1"/>
    <col min="3835" max="3835" width="9.140625" style="16" hidden="1"/>
    <col min="3836" max="3836" width="10.140625" style="16" hidden="1"/>
    <col min="3837" max="3837" width="9.7109375" style="16" hidden="1"/>
    <col min="3838" max="3838" width="9.5703125" style="16" hidden="1"/>
    <col min="3839" max="3839" width="11.7109375" style="16" hidden="1"/>
    <col min="3840" max="3840" width="8.85546875" style="16" hidden="1"/>
    <col min="3841" max="3841" width="6.7109375" style="16" hidden="1"/>
    <col min="3842" max="3842" width="12.7109375" style="16" hidden="1"/>
    <col min="3843" max="3843" width="13.140625" style="16" hidden="1"/>
    <col min="3844" max="3844" width="12.42578125" style="16" hidden="1"/>
    <col min="3845" max="3845" width="11.140625" style="16" hidden="1"/>
    <col min="3846" max="3846" width="10.85546875" style="16" hidden="1"/>
    <col min="3847" max="3847" width="11.140625" style="16" hidden="1"/>
    <col min="3848" max="3848" width="2.5703125" style="16" hidden="1"/>
    <col min="3849" max="4089" width="3.42578125" style="16" hidden="1"/>
    <col min="4090" max="4090" width="2.5703125" style="16" hidden="1"/>
    <col min="4091" max="4091" width="9.140625" style="16" hidden="1"/>
    <col min="4092" max="4092" width="10.140625" style="16" hidden="1"/>
    <col min="4093" max="4093" width="9.7109375" style="16" hidden="1"/>
    <col min="4094" max="4094" width="9.5703125" style="16" hidden="1"/>
    <col min="4095" max="4095" width="11.7109375" style="16" hidden="1"/>
    <col min="4096" max="4096" width="8.85546875" style="16" hidden="1"/>
    <col min="4097" max="4097" width="6.7109375" style="16" hidden="1"/>
    <col min="4098" max="4098" width="12.7109375" style="16" hidden="1"/>
    <col min="4099" max="4099" width="13.140625" style="16" hidden="1"/>
    <col min="4100" max="4100" width="12.42578125" style="16" hidden="1"/>
    <col min="4101" max="4101" width="11.140625" style="16" hidden="1"/>
    <col min="4102" max="4102" width="10.85546875" style="16" hidden="1"/>
    <col min="4103" max="4103" width="11.140625" style="16" hidden="1"/>
    <col min="4104" max="4104" width="2.5703125" style="16" hidden="1"/>
    <col min="4105" max="4345" width="3.42578125" style="16" hidden="1"/>
    <col min="4346" max="4346" width="2.5703125" style="16" hidden="1"/>
    <col min="4347" max="4347" width="9.140625" style="16" hidden="1"/>
    <col min="4348" max="4348" width="10.140625" style="16" hidden="1"/>
    <col min="4349" max="4349" width="9.7109375" style="16" hidden="1"/>
    <col min="4350" max="4350" width="9.5703125" style="16" hidden="1"/>
    <col min="4351" max="4351" width="11.7109375" style="16" hidden="1"/>
    <col min="4352" max="4352" width="8.85546875" style="16" hidden="1"/>
    <col min="4353" max="4353" width="6.7109375" style="16" hidden="1"/>
    <col min="4354" max="4354" width="12.7109375" style="16" hidden="1"/>
    <col min="4355" max="4355" width="13.140625" style="16" hidden="1"/>
    <col min="4356" max="4356" width="12.42578125" style="16" hidden="1"/>
    <col min="4357" max="4357" width="11.140625" style="16" hidden="1"/>
    <col min="4358" max="4358" width="10.85546875" style="16" hidden="1"/>
    <col min="4359" max="4359" width="11.140625" style="16" hidden="1"/>
    <col min="4360" max="4360" width="2.5703125" style="16" hidden="1"/>
    <col min="4361" max="4601" width="3.42578125" style="16" hidden="1"/>
    <col min="4602" max="4602" width="2.5703125" style="16" hidden="1"/>
    <col min="4603" max="4603" width="9.140625" style="16" hidden="1"/>
    <col min="4604" max="4604" width="10.140625" style="16" hidden="1"/>
    <col min="4605" max="4605" width="9.7109375" style="16" hidden="1"/>
    <col min="4606" max="4606" width="9.5703125" style="16" hidden="1"/>
    <col min="4607" max="4607" width="11.7109375" style="16" hidden="1"/>
    <col min="4608" max="4608" width="8.85546875" style="16" hidden="1"/>
    <col min="4609" max="4609" width="6.7109375" style="16" hidden="1"/>
    <col min="4610" max="4610" width="12.7109375" style="16" hidden="1"/>
    <col min="4611" max="4611" width="13.140625" style="16" hidden="1"/>
    <col min="4612" max="4612" width="12.42578125" style="16" hidden="1"/>
    <col min="4613" max="4613" width="11.140625" style="16" hidden="1"/>
    <col min="4614" max="4614" width="10.85546875" style="16" hidden="1"/>
    <col min="4615" max="4615" width="11.140625" style="16" hidden="1"/>
    <col min="4616" max="4616" width="2.5703125" style="16" hidden="1"/>
    <col min="4617" max="4857" width="3.42578125" style="16" hidden="1"/>
    <col min="4858" max="4858" width="2.5703125" style="16" hidden="1"/>
    <col min="4859" max="4859" width="9.140625" style="16" hidden="1"/>
    <col min="4860" max="4860" width="10.140625" style="16" hidden="1"/>
    <col min="4861" max="4861" width="9.7109375" style="16" hidden="1"/>
    <col min="4862" max="4862" width="9.5703125" style="16" hidden="1"/>
    <col min="4863" max="4863" width="11.7109375" style="16" hidden="1"/>
    <col min="4864" max="4864" width="8.85546875" style="16" hidden="1"/>
    <col min="4865" max="4865" width="6.7109375" style="16" hidden="1"/>
    <col min="4866" max="4866" width="12.7109375" style="16" hidden="1"/>
    <col min="4867" max="4867" width="13.140625" style="16" hidden="1"/>
    <col min="4868" max="4868" width="12.42578125" style="16" hidden="1"/>
    <col min="4869" max="4869" width="11.140625" style="16" hidden="1"/>
    <col min="4870" max="4870" width="10.85546875" style="16" hidden="1"/>
    <col min="4871" max="4871" width="11.140625" style="16" hidden="1"/>
    <col min="4872" max="4872" width="2.5703125" style="16" hidden="1"/>
    <col min="4873" max="5113" width="3.42578125" style="16" hidden="1"/>
    <col min="5114" max="5114" width="2.5703125" style="16" hidden="1"/>
    <col min="5115" max="5115" width="9.140625" style="16" hidden="1"/>
    <col min="5116" max="5116" width="10.140625" style="16" hidden="1"/>
    <col min="5117" max="5117" width="9.7109375" style="16" hidden="1"/>
    <col min="5118" max="5118" width="9.5703125" style="16" hidden="1"/>
    <col min="5119" max="5119" width="11.7109375" style="16" hidden="1"/>
    <col min="5120" max="5120" width="8.85546875" style="16" hidden="1"/>
    <col min="5121" max="5121" width="6.7109375" style="16" hidden="1"/>
    <col min="5122" max="5122" width="12.7109375" style="16" hidden="1"/>
    <col min="5123" max="5123" width="13.140625" style="16" hidden="1"/>
    <col min="5124" max="5124" width="12.42578125" style="16" hidden="1"/>
    <col min="5125" max="5125" width="11.140625" style="16" hidden="1"/>
    <col min="5126" max="5126" width="10.85546875" style="16" hidden="1"/>
    <col min="5127" max="5127" width="11.140625" style="16" hidden="1"/>
    <col min="5128" max="5128" width="2.5703125" style="16" hidden="1"/>
    <col min="5129" max="5369" width="3.42578125" style="16" hidden="1"/>
    <col min="5370" max="5370" width="2.5703125" style="16" hidden="1"/>
    <col min="5371" max="5371" width="9.140625" style="16" hidden="1"/>
    <col min="5372" max="5372" width="10.140625" style="16" hidden="1"/>
    <col min="5373" max="5373" width="9.7109375" style="16" hidden="1"/>
    <col min="5374" max="5374" width="9.5703125" style="16" hidden="1"/>
    <col min="5375" max="5375" width="11.7109375" style="16" hidden="1"/>
    <col min="5376" max="5376" width="8.85546875" style="16" hidden="1"/>
    <col min="5377" max="5377" width="6.7109375" style="16" hidden="1"/>
    <col min="5378" max="5378" width="12.7109375" style="16" hidden="1"/>
    <col min="5379" max="5379" width="13.140625" style="16" hidden="1"/>
    <col min="5380" max="5380" width="12.42578125" style="16" hidden="1"/>
    <col min="5381" max="5381" width="11.140625" style="16" hidden="1"/>
    <col min="5382" max="5382" width="10.85546875" style="16" hidden="1"/>
    <col min="5383" max="5383" width="11.140625" style="16" hidden="1"/>
    <col min="5384" max="5384" width="2.5703125" style="16" hidden="1"/>
    <col min="5385" max="5625" width="3.42578125" style="16" hidden="1"/>
    <col min="5626" max="5626" width="2.5703125" style="16" hidden="1"/>
    <col min="5627" max="5627" width="9.140625" style="16" hidden="1"/>
    <col min="5628" max="5628" width="10.140625" style="16" hidden="1"/>
    <col min="5629" max="5629" width="9.7109375" style="16" hidden="1"/>
    <col min="5630" max="5630" width="9.5703125" style="16" hidden="1"/>
    <col min="5631" max="5631" width="11.7109375" style="16" hidden="1"/>
    <col min="5632" max="5632" width="8.85546875" style="16" hidden="1"/>
    <col min="5633" max="5633" width="6.7109375" style="16" hidden="1"/>
    <col min="5634" max="5634" width="12.7109375" style="16" hidden="1"/>
    <col min="5635" max="5635" width="13.140625" style="16" hidden="1"/>
    <col min="5636" max="5636" width="12.42578125" style="16" hidden="1"/>
    <col min="5637" max="5637" width="11.140625" style="16" hidden="1"/>
    <col min="5638" max="5638" width="10.85546875" style="16" hidden="1"/>
    <col min="5639" max="5639" width="11.140625" style="16" hidden="1"/>
    <col min="5640" max="5640" width="2.5703125" style="16" hidden="1"/>
    <col min="5641" max="5881" width="3.42578125" style="16" hidden="1"/>
    <col min="5882" max="5882" width="2.5703125" style="16" hidden="1"/>
    <col min="5883" max="5883" width="9.140625" style="16" hidden="1"/>
    <col min="5884" max="5884" width="10.140625" style="16" hidden="1"/>
    <col min="5885" max="5885" width="9.7109375" style="16" hidden="1"/>
    <col min="5886" max="5886" width="9.5703125" style="16" hidden="1"/>
    <col min="5887" max="5887" width="11.7109375" style="16" hidden="1"/>
    <col min="5888" max="5888" width="8.85546875" style="16" hidden="1"/>
    <col min="5889" max="5889" width="6.7109375" style="16" hidden="1"/>
    <col min="5890" max="5890" width="12.7109375" style="16" hidden="1"/>
    <col min="5891" max="5891" width="13.140625" style="16" hidden="1"/>
    <col min="5892" max="5892" width="12.42578125" style="16" hidden="1"/>
    <col min="5893" max="5893" width="11.140625" style="16" hidden="1"/>
    <col min="5894" max="5894" width="10.85546875" style="16" hidden="1"/>
    <col min="5895" max="5895" width="11.140625" style="16" hidden="1"/>
    <col min="5896" max="5896" width="2.5703125" style="16" hidden="1"/>
    <col min="5897" max="6137" width="3.42578125" style="16" hidden="1"/>
    <col min="6138" max="6138" width="2.5703125" style="16" hidden="1"/>
    <col min="6139" max="6139" width="9.140625" style="16" hidden="1"/>
    <col min="6140" max="6140" width="10.140625" style="16" hidden="1"/>
    <col min="6141" max="6141" width="9.7109375" style="16" hidden="1"/>
    <col min="6142" max="6142" width="9.5703125" style="16" hidden="1"/>
    <col min="6143" max="6143" width="11.7109375" style="16" hidden="1"/>
    <col min="6144" max="6144" width="8.85546875" style="16" hidden="1"/>
    <col min="6145" max="6145" width="6.7109375" style="16" hidden="1"/>
    <col min="6146" max="6146" width="12.7109375" style="16" hidden="1"/>
    <col min="6147" max="6147" width="13.140625" style="16" hidden="1"/>
    <col min="6148" max="6148" width="12.42578125" style="16" hidden="1"/>
    <col min="6149" max="6149" width="11.140625" style="16" hidden="1"/>
    <col min="6150" max="6150" width="10.85546875" style="16" hidden="1"/>
    <col min="6151" max="6151" width="11.140625" style="16" hidden="1"/>
    <col min="6152" max="6152" width="2.5703125" style="16" hidden="1"/>
    <col min="6153" max="6393" width="3.42578125" style="16" hidden="1"/>
    <col min="6394" max="6394" width="2.5703125" style="16" hidden="1"/>
    <col min="6395" max="6395" width="9.140625" style="16" hidden="1"/>
    <col min="6396" max="6396" width="10.140625" style="16" hidden="1"/>
    <col min="6397" max="6397" width="9.7109375" style="16" hidden="1"/>
    <col min="6398" max="6398" width="9.5703125" style="16" hidden="1"/>
    <col min="6399" max="6399" width="11.7109375" style="16" hidden="1"/>
    <col min="6400" max="6400" width="8.85546875" style="16" hidden="1"/>
    <col min="6401" max="6401" width="6.7109375" style="16" hidden="1"/>
    <col min="6402" max="6402" width="12.7109375" style="16" hidden="1"/>
    <col min="6403" max="6403" width="13.140625" style="16" hidden="1"/>
    <col min="6404" max="6404" width="12.42578125" style="16" hidden="1"/>
    <col min="6405" max="6405" width="11.140625" style="16" hidden="1"/>
    <col min="6406" max="6406" width="10.85546875" style="16" hidden="1"/>
    <col min="6407" max="6407" width="11.140625" style="16" hidden="1"/>
    <col min="6408" max="6408" width="2.5703125" style="16" hidden="1"/>
    <col min="6409" max="6649" width="3.42578125" style="16" hidden="1"/>
    <col min="6650" max="6650" width="2.5703125" style="16" hidden="1"/>
    <col min="6651" max="6651" width="9.140625" style="16" hidden="1"/>
    <col min="6652" max="6652" width="10.140625" style="16" hidden="1"/>
    <col min="6653" max="6653" width="9.7109375" style="16" hidden="1"/>
    <col min="6654" max="6654" width="9.5703125" style="16" hidden="1"/>
    <col min="6655" max="6655" width="11.7109375" style="16" hidden="1"/>
    <col min="6656" max="6656" width="8.85546875" style="16" hidden="1"/>
    <col min="6657" max="6657" width="6.7109375" style="16" hidden="1"/>
    <col min="6658" max="6658" width="12.7109375" style="16" hidden="1"/>
    <col min="6659" max="6659" width="13.140625" style="16" hidden="1"/>
    <col min="6660" max="6660" width="12.42578125" style="16" hidden="1"/>
    <col min="6661" max="6661" width="11.140625" style="16" hidden="1"/>
    <col min="6662" max="6662" width="10.85546875" style="16" hidden="1"/>
    <col min="6663" max="6663" width="11.140625" style="16" hidden="1"/>
    <col min="6664" max="6664" width="2.5703125" style="16" hidden="1"/>
    <col min="6665" max="6905" width="3.42578125" style="16" hidden="1"/>
    <col min="6906" max="6906" width="2.5703125" style="16" hidden="1"/>
    <col min="6907" max="6907" width="9.140625" style="16" hidden="1"/>
    <col min="6908" max="6908" width="10.140625" style="16" hidden="1"/>
    <col min="6909" max="6909" width="9.7109375" style="16" hidden="1"/>
    <col min="6910" max="6910" width="9.5703125" style="16" hidden="1"/>
    <col min="6911" max="6911" width="11.7109375" style="16" hidden="1"/>
    <col min="6912" max="6912" width="8.85546875" style="16" hidden="1"/>
    <col min="6913" max="6913" width="6.7109375" style="16" hidden="1"/>
    <col min="6914" max="6914" width="12.7109375" style="16" hidden="1"/>
    <col min="6915" max="6915" width="13.140625" style="16" hidden="1"/>
    <col min="6916" max="6916" width="12.42578125" style="16" hidden="1"/>
    <col min="6917" max="6917" width="11.140625" style="16" hidden="1"/>
    <col min="6918" max="6918" width="10.85546875" style="16" hidden="1"/>
    <col min="6919" max="6919" width="11.140625" style="16" hidden="1"/>
    <col min="6920" max="6920" width="2.5703125" style="16" hidden="1"/>
    <col min="6921" max="7161" width="3.42578125" style="16" hidden="1"/>
    <col min="7162" max="7162" width="2.5703125" style="16" hidden="1"/>
    <col min="7163" max="7163" width="9.140625" style="16" hidden="1"/>
    <col min="7164" max="7164" width="10.140625" style="16" hidden="1"/>
    <col min="7165" max="7165" width="9.7109375" style="16" hidden="1"/>
    <col min="7166" max="7166" width="9.5703125" style="16" hidden="1"/>
    <col min="7167" max="7167" width="11.7109375" style="16" hidden="1"/>
    <col min="7168" max="7168" width="8.85546875" style="16" hidden="1"/>
    <col min="7169" max="7169" width="6.7109375" style="16" hidden="1"/>
    <col min="7170" max="7170" width="12.7109375" style="16" hidden="1"/>
    <col min="7171" max="7171" width="13.140625" style="16" hidden="1"/>
    <col min="7172" max="7172" width="12.42578125" style="16" hidden="1"/>
    <col min="7173" max="7173" width="11.140625" style="16" hidden="1"/>
    <col min="7174" max="7174" width="10.85546875" style="16" hidden="1"/>
    <col min="7175" max="7175" width="11.140625" style="16" hidden="1"/>
    <col min="7176" max="7176" width="2.5703125" style="16" hidden="1"/>
    <col min="7177" max="7417" width="3.42578125" style="16" hidden="1"/>
    <col min="7418" max="7418" width="2.5703125" style="16" hidden="1"/>
    <col min="7419" max="7419" width="9.140625" style="16" hidden="1"/>
    <col min="7420" max="7420" width="10.140625" style="16" hidden="1"/>
    <col min="7421" max="7421" width="9.7109375" style="16" hidden="1"/>
    <col min="7422" max="7422" width="9.5703125" style="16" hidden="1"/>
    <col min="7423" max="7423" width="11.7109375" style="16" hidden="1"/>
    <col min="7424" max="7424" width="8.85546875" style="16" hidden="1"/>
    <col min="7425" max="7425" width="6.7109375" style="16" hidden="1"/>
    <col min="7426" max="7426" width="12.7109375" style="16" hidden="1"/>
    <col min="7427" max="7427" width="13.140625" style="16" hidden="1"/>
    <col min="7428" max="7428" width="12.42578125" style="16" hidden="1"/>
    <col min="7429" max="7429" width="11.140625" style="16" hidden="1"/>
    <col min="7430" max="7430" width="10.85546875" style="16" hidden="1"/>
    <col min="7431" max="7431" width="11.140625" style="16" hidden="1"/>
    <col min="7432" max="7432" width="2.5703125" style="16" hidden="1"/>
    <col min="7433" max="7673" width="3.42578125" style="16" hidden="1"/>
    <col min="7674" max="7674" width="2.5703125" style="16" hidden="1"/>
    <col min="7675" max="7675" width="9.140625" style="16" hidden="1"/>
    <col min="7676" max="7676" width="10.140625" style="16" hidden="1"/>
    <col min="7677" max="7677" width="9.7109375" style="16" hidden="1"/>
    <col min="7678" max="7678" width="9.5703125" style="16" hidden="1"/>
    <col min="7679" max="7679" width="11.7109375" style="16" hidden="1"/>
    <col min="7680" max="7680" width="8.85546875" style="16" hidden="1"/>
    <col min="7681" max="7681" width="6.7109375" style="16" hidden="1"/>
    <col min="7682" max="7682" width="12.7109375" style="16" hidden="1"/>
    <col min="7683" max="7683" width="13.140625" style="16" hidden="1"/>
    <col min="7684" max="7684" width="12.42578125" style="16" hidden="1"/>
    <col min="7685" max="7685" width="11.140625" style="16" hidden="1"/>
    <col min="7686" max="7686" width="10.85546875" style="16" hidden="1"/>
    <col min="7687" max="7687" width="11.140625" style="16" hidden="1"/>
    <col min="7688" max="7688" width="2.5703125" style="16" hidden="1"/>
    <col min="7689" max="7929" width="3.42578125" style="16" hidden="1"/>
    <col min="7930" max="7930" width="2.5703125" style="16" hidden="1"/>
    <col min="7931" max="7931" width="9.140625" style="16" hidden="1"/>
    <col min="7932" max="7932" width="10.140625" style="16" hidden="1"/>
    <col min="7933" max="7933" width="9.7109375" style="16" hidden="1"/>
    <col min="7934" max="7934" width="9.5703125" style="16" hidden="1"/>
    <col min="7935" max="7935" width="11.7109375" style="16" hidden="1"/>
    <col min="7936" max="7936" width="8.85546875" style="16" hidden="1"/>
    <col min="7937" max="7937" width="6.7109375" style="16" hidden="1"/>
    <col min="7938" max="7938" width="12.7109375" style="16" hidden="1"/>
    <col min="7939" max="7939" width="13.140625" style="16" hidden="1"/>
    <col min="7940" max="7940" width="12.42578125" style="16" hidden="1"/>
    <col min="7941" max="7941" width="11.140625" style="16" hidden="1"/>
    <col min="7942" max="7942" width="10.85546875" style="16" hidden="1"/>
    <col min="7943" max="7943" width="11.140625" style="16" hidden="1"/>
    <col min="7944" max="7944" width="2.5703125" style="16" hidden="1"/>
    <col min="7945" max="8185" width="3.42578125" style="16" hidden="1"/>
    <col min="8186" max="8186" width="2.5703125" style="16" hidden="1"/>
    <col min="8187" max="8187" width="9.140625" style="16" hidden="1"/>
    <col min="8188" max="8188" width="10.140625" style="16" hidden="1"/>
    <col min="8189" max="8189" width="9.7109375" style="16" hidden="1"/>
    <col min="8190" max="8190" width="9.5703125" style="16" hidden="1"/>
    <col min="8191" max="8191" width="11.7109375" style="16" hidden="1"/>
    <col min="8192" max="8192" width="8.85546875" style="16" hidden="1"/>
    <col min="8193" max="8193" width="6.7109375" style="16" hidden="1"/>
    <col min="8194" max="8194" width="12.7109375" style="16" hidden="1"/>
    <col min="8195" max="8195" width="13.140625" style="16" hidden="1"/>
    <col min="8196" max="8196" width="12.42578125" style="16" hidden="1"/>
    <col min="8197" max="8197" width="11.140625" style="16" hidden="1"/>
    <col min="8198" max="8198" width="10.85546875" style="16" hidden="1"/>
    <col min="8199" max="8199" width="11.140625" style="16" hidden="1"/>
    <col min="8200" max="8200" width="2.5703125" style="16" hidden="1"/>
    <col min="8201" max="8441" width="3.42578125" style="16" hidden="1"/>
    <col min="8442" max="8442" width="2.5703125" style="16" hidden="1"/>
    <col min="8443" max="8443" width="9.140625" style="16" hidden="1"/>
    <col min="8444" max="8444" width="10.140625" style="16" hidden="1"/>
    <col min="8445" max="8445" width="9.7109375" style="16" hidden="1"/>
    <col min="8446" max="8446" width="9.5703125" style="16" hidden="1"/>
    <col min="8447" max="8447" width="11.7109375" style="16" hidden="1"/>
    <col min="8448" max="8448" width="8.85546875" style="16" hidden="1"/>
    <col min="8449" max="8449" width="6.7109375" style="16" hidden="1"/>
    <col min="8450" max="8450" width="12.7109375" style="16" hidden="1"/>
    <col min="8451" max="8451" width="13.140625" style="16" hidden="1"/>
    <col min="8452" max="8452" width="12.42578125" style="16" hidden="1"/>
    <col min="8453" max="8453" width="11.140625" style="16" hidden="1"/>
    <col min="8454" max="8454" width="10.85546875" style="16" hidden="1"/>
    <col min="8455" max="8455" width="11.140625" style="16" hidden="1"/>
    <col min="8456" max="8456" width="2.5703125" style="16" hidden="1"/>
    <col min="8457" max="8697" width="3.42578125" style="16" hidden="1"/>
    <col min="8698" max="8698" width="2.5703125" style="16" hidden="1"/>
    <col min="8699" max="8699" width="9.140625" style="16" hidden="1"/>
    <col min="8700" max="8700" width="10.140625" style="16" hidden="1"/>
    <col min="8701" max="8701" width="9.7109375" style="16" hidden="1"/>
    <col min="8702" max="8702" width="9.5703125" style="16" hidden="1"/>
    <col min="8703" max="8703" width="11.7109375" style="16" hidden="1"/>
    <col min="8704" max="8704" width="8.85546875" style="16" hidden="1"/>
    <col min="8705" max="8705" width="6.7109375" style="16" hidden="1"/>
    <col min="8706" max="8706" width="12.7109375" style="16" hidden="1"/>
    <col min="8707" max="8707" width="13.140625" style="16" hidden="1"/>
    <col min="8708" max="8708" width="12.42578125" style="16" hidden="1"/>
    <col min="8709" max="8709" width="11.140625" style="16" hidden="1"/>
    <col min="8710" max="8710" width="10.85546875" style="16" hidden="1"/>
    <col min="8711" max="8711" width="11.140625" style="16" hidden="1"/>
    <col min="8712" max="8712" width="2.5703125" style="16" hidden="1"/>
    <col min="8713" max="8953" width="3.42578125" style="16" hidden="1"/>
    <col min="8954" max="8954" width="2.5703125" style="16" hidden="1"/>
    <col min="8955" max="8955" width="9.140625" style="16" hidden="1"/>
    <col min="8956" max="8956" width="10.140625" style="16" hidden="1"/>
    <col min="8957" max="8957" width="9.7109375" style="16" hidden="1"/>
    <col min="8958" max="8958" width="9.5703125" style="16" hidden="1"/>
    <col min="8959" max="8959" width="11.7109375" style="16" hidden="1"/>
    <col min="8960" max="8960" width="8.85546875" style="16" hidden="1"/>
    <col min="8961" max="8961" width="6.7109375" style="16" hidden="1"/>
    <col min="8962" max="8962" width="12.7109375" style="16" hidden="1"/>
    <col min="8963" max="8963" width="13.140625" style="16" hidden="1"/>
    <col min="8964" max="8964" width="12.42578125" style="16" hidden="1"/>
    <col min="8965" max="8965" width="11.140625" style="16" hidden="1"/>
    <col min="8966" max="8966" width="10.85546875" style="16" hidden="1"/>
    <col min="8967" max="8967" width="11.140625" style="16" hidden="1"/>
    <col min="8968" max="8968" width="2.5703125" style="16" hidden="1"/>
    <col min="8969" max="9209" width="3.42578125" style="16" hidden="1"/>
    <col min="9210" max="9210" width="2.5703125" style="16" hidden="1"/>
    <col min="9211" max="9211" width="9.140625" style="16" hidden="1"/>
    <col min="9212" max="9212" width="10.140625" style="16" hidden="1"/>
    <col min="9213" max="9213" width="9.7109375" style="16" hidden="1"/>
    <col min="9214" max="9214" width="9.5703125" style="16" hidden="1"/>
    <col min="9215" max="9215" width="11.7109375" style="16" hidden="1"/>
    <col min="9216" max="9216" width="8.85546875" style="16" hidden="1"/>
    <col min="9217" max="9217" width="6.7109375" style="16" hidden="1"/>
    <col min="9218" max="9218" width="12.7109375" style="16" hidden="1"/>
    <col min="9219" max="9219" width="13.140625" style="16" hidden="1"/>
    <col min="9220" max="9220" width="12.42578125" style="16" hidden="1"/>
    <col min="9221" max="9221" width="11.140625" style="16" hidden="1"/>
    <col min="9222" max="9222" width="10.85546875" style="16" hidden="1"/>
    <col min="9223" max="9223" width="11.140625" style="16" hidden="1"/>
    <col min="9224" max="9224" width="2.5703125" style="16" hidden="1"/>
    <col min="9225" max="9465" width="3.42578125" style="16" hidden="1"/>
    <col min="9466" max="9466" width="2.5703125" style="16" hidden="1"/>
    <col min="9467" max="9467" width="9.140625" style="16" hidden="1"/>
    <col min="9468" max="9468" width="10.140625" style="16" hidden="1"/>
    <col min="9469" max="9469" width="9.7109375" style="16" hidden="1"/>
    <col min="9470" max="9470" width="9.5703125" style="16" hidden="1"/>
    <col min="9471" max="9471" width="11.7109375" style="16" hidden="1"/>
    <col min="9472" max="9472" width="8.85546875" style="16" hidden="1"/>
    <col min="9473" max="9473" width="6.7109375" style="16" hidden="1"/>
    <col min="9474" max="9474" width="12.7109375" style="16" hidden="1"/>
    <col min="9475" max="9475" width="13.140625" style="16" hidden="1"/>
    <col min="9476" max="9476" width="12.42578125" style="16" hidden="1"/>
    <col min="9477" max="9477" width="11.140625" style="16" hidden="1"/>
    <col min="9478" max="9478" width="10.85546875" style="16" hidden="1"/>
    <col min="9479" max="9479" width="11.140625" style="16" hidden="1"/>
    <col min="9480" max="9480" width="2.5703125" style="16" hidden="1"/>
    <col min="9481" max="9721" width="3.42578125" style="16" hidden="1"/>
    <col min="9722" max="9722" width="2.5703125" style="16" hidden="1"/>
    <col min="9723" max="9723" width="9.140625" style="16" hidden="1"/>
    <col min="9724" max="9724" width="10.140625" style="16" hidden="1"/>
    <col min="9725" max="9725" width="9.7109375" style="16" hidden="1"/>
    <col min="9726" max="9726" width="9.5703125" style="16" hidden="1"/>
    <col min="9727" max="9727" width="11.7109375" style="16" hidden="1"/>
    <col min="9728" max="9728" width="8.85546875" style="16" hidden="1"/>
    <col min="9729" max="9729" width="6.7109375" style="16" hidden="1"/>
    <col min="9730" max="9730" width="12.7109375" style="16" hidden="1"/>
    <col min="9731" max="9731" width="13.140625" style="16" hidden="1"/>
    <col min="9732" max="9732" width="12.42578125" style="16" hidden="1"/>
    <col min="9733" max="9733" width="11.140625" style="16" hidden="1"/>
    <col min="9734" max="9734" width="10.85546875" style="16" hidden="1"/>
    <col min="9735" max="9735" width="11.140625" style="16" hidden="1"/>
    <col min="9736" max="9736" width="2.5703125" style="16" hidden="1"/>
    <col min="9737" max="9977" width="3.42578125" style="16" hidden="1"/>
    <col min="9978" max="9978" width="2.5703125" style="16" hidden="1"/>
    <col min="9979" max="9979" width="9.140625" style="16" hidden="1"/>
    <col min="9980" max="9980" width="10.140625" style="16" hidden="1"/>
    <col min="9981" max="9981" width="9.7109375" style="16" hidden="1"/>
    <col min="9982" max="9982" width="9.5703125" style="16" hidden="1"/>
    <col min="9983" max="9983" width="11.7109375" style="16" hidden="1"/>
    <col min="9984" max="9984" width="8.85546875" style="16" hidden="1"/>
    <col min="9985" max="9985" width="6.7109375" style="16" hidden="1"/>
    <col min="9986" max="9986" width="12.7109375" style="16" hidden="1"/>
    <col min="9987" max="9987" width="13.140625" style="16" hidden="1"/>
    <col min="9988" max="9988" width="12.42578125" style="16" hidden="1"/>
    <col min="9989" max="9989" width="11.140625" style="16" hidden="1"/>
    <col min="9990" max="9990" width="10.85546875" style="16" hidden="1"/>
    <col min="9991" max="9991" width="11.140625" style="16" hidden="1"/>
    <col min="9992" max="9992" width="2.5703125" style="16" hidden="1"/>
    <col min="9993" max="10233" width="3.42578125" style="16" hidden="1"/>
    <col min="10234" max="10234" width="2.5703125" style="16" hidden="1"/>
    <col min="10235" max="10235" width="9.140625" style="16" hidden="1"/>
    <col min="10236" max="10236" width="10.140625" style="16" hidden="1"/>
    <col min="10237" max="10237" width="9.7109375" style="16" hidden="1"/>
    <col min="10238" max="10238" width="9.5703125" style="16" hidden="1"/>
    <col min="10239" max="10239" width="11.7109375" style="16" hidden="1"/>
    <col min="10240" max="10240" width="8.85546875" style="16" hidden="1"/>
    <col min="10241" max="10241" width="6.7109375" style="16" hidden="1"/>
    <col min="10242" max="10242" width="12.7109375" style="16" hidden="1"/>
    <col min="10243" max="10243" width="13.140625" style="16" hidden="1"/>
    <col min="10244" max="10244" width="12.42578125" style="16" hidden="1"/>
    <col min="10245" max="10245" width="11.140625" style="16" hidden="1"/>
    <col min="10246" max="10246" width="10.85546875" style="16" hidden="1"/>
    <col min="10247" max="10247" width="11.140625" style="16" hidden="1"/>
    <col min="10248" max="10248" width="2.5703125" style="16" hidden="1"/>
    <col min="10249" max="10489" width="3.42578125" style="16" hidden="1"/>
    <col min="10490" max="10490" width="2.5703125" style="16" hidden="1"/>
    <col min="10491" max="10491" width="9.140625" style="16" hidden="1"/>
    <col min="10492" max="10492" width="10.140625" style="16" hidden="1"/>
    <col min="10493" max="10493" width="9.7109375" style="16" hidden="1"/>
    <col min="10494" max="10494" width="9.5703125" style="16" hidden="1"/>
    <col min="10495" max="10495" width="11.7109375" style="16" hidden="1"/>
    <col min="10496" max="10496" width="8.85546875" style="16" hidden="1"/>
    <col min="10497" max="10497" width="6.7109375" style="16" hidden="1"/>
    <col min="10498" max="10498" width="12.7109375" style="16" hidden="1"/>
    <col min="10499" max="10499" width="13.140625" style="16" hidden="1"/>
    <col min="10500" max="10500" width="12.42578125" style="16" hidden="1"/>
    <col min="10501" max="10501" width="11.140625" style="16" hidden="1"/>
    <col min="10502" max="10502" width="10.85546875" style="16" hidden="1"/>
    <col min="10503" max="10503" width="11.140625" style="16" hidden="1"/>
    <col min="10504" max="10504" width="2.5703125" style="16" hidden="1"/>
    <col min="10505" max="10745" width="3.42578125" style="16" hidden="1"/>
    <col min="10746" max="10746" width="2.5703125" style="16" hidden="1"/>
    <col min="10747" max="10747" width="9.140625" style="16" hidden="1"/>
    <col min="10748" max="10748" width="10.140625" style="16" hidden="1"/>
    <col min="10749" max="10749" width="9.7109375" style="16" hidden="1"/>
    <col min="10750" max="10750" width="9.5703125" style="16" hidden="1"/>
    <col min="10751" max="10751" width="11.7109375" style="16" hidden="1"/>
    <col min="10752" max="10752" width="8.85546875" style="16" hidden="1"/>
    <col min="10753" max="10753" width="6.7109375" style="16" hidden="1"/>
    <col min="10754" max="10754" width="12.7109375" style="16" hidden="1"/>
    <col min="10755" max="10755" width="13.140625" style="16" hidden="1"/>
    <col min="10756" max="10756" width="12.42578125" style="16" hidden="1"/>
    <col min="10757" max="10757" width="11.140625" style="16" hidden="1"/>
    <col min="10758" max="10758" width="10.85546875" style="16" hidden="1"/>
    <col min="10759" max="10759" width="11.140625" style="16" hidden="1"/>
    <col min="10760" max="10760" width="2.5703125" style="16" hidden="1"/>
    <col min="10761" max="11001" width="3.42578125" style="16" hidden="1"/>
    <col min="11002" max="11002" width="2.5703125" style="16" hidden="1"/>
    <col min="11003" max="11003" width="9.140625" style="16" hidden="1"/>
    <col min="11004" max="11004" width="10.140625" style="16" hidden="1"/>
    <col min="11005" max="11005" width="9.7109375" style="16" hidden="1"/>
    <col min="11006" max="11006" width="9.5703125" style="16" hidden="1"/>
    <col min="11007" max="11007" width="11.7109375" style="16" hidden="1"/>
    <col min="11008" max="11008" width="8.85546875" style="16" hidden="1"/>
    <col min="11009" max="11009" width="6.7109375" style="16" hidden="1"/>
    <col min="11010" max="11010" width="12.7109375" style="16" hidden="1"/>
    <col min="11011" max="11011" width="13.140625" style="16" hidden="1"/>
    <col min="11012" max="11012" width="12.42578125" style="16" hidden="1"/>
    <col min="11013" max="11013" width="11.140625" style="16" hidden="1"/>
    <col min="11014" max="11014" width="10.85546875" style="16" hidden="1"/>
    <col min="11015" max="11015" width="11.140625" style="16" hidden="1"/>
    <col min="11016" max="11016" width="2.5703125" style="16" hidden="1"/>
    <col min="11017" max="11257" width="3.42578125" style="16" hidden="1"/>
    <col min="11258" max="11258" width="2.5703125" style="16" hidden="1"/>
    <col min="11259" max="11259" width="9.140625" style="16" hidden="1"/>
    <col min="11260" max="11260" width="10.140625" style="16" hidden="1"/>
    <col min="11261" max="11261" width="9.7109375" style="16" hidden="1"/>
    <col min="11262" max="11262" width="9.5703125" style="16" hidden="1"/>
    <col min="11263" max="11263" width="11.7109375" style="16" hidden="1"/>
    <col min="11264" max="11264" width="8.85546875" style="16" hidden="1"/>
    <col min="11265" max="11265" width="6.7109375" style="16" hidden="1"/>
    <col min="11266" max="11266" width="12.7109375" style="16" hidden="1"/>
    <col min="11267" max="11267" width="13.140625" style="16" hidden="1"/>
    <col min="11268" max="11268" width="12.42578125" style="16" hidden="1"/>
    <col min="11269" max="11269" width="11.140625" style="16" hidden="1"/>
    <col min="11270" max="11270" width="10.85546875" style="16" hidden="1"/>
    <col min="11271" max="11271" width="11.140625" style="16" hidden="1"/>
    <col min="11272" max="11272" width="2.5703125" style="16" hidden="1"/>
    <col min="11273" max="11513" width="3.42578125" style="16" hidden="1"/>
    <col min="11514" max="11514" width="2.5703125" style="16" hidden="1"/>
    <col min="11515" max="11515" width="9.140625" style="16" hidden="1"/>
    <col min="11516" max="11516" width="10.140625" style="16" hidden="1"/>
    <col min="11517" max="11517" width="9.7109375" style="16" hidden="1"/>
    <col min="11518" max="11518" width="9.5703125" style="16" hidden="1"/>
    <col min="11519" max="11519" width="11.7109375" style="16" hidden="1"/>
    <col min="11520" max="11520" width="8.85546875" style="16" hidden="1"/>
    <col min="11521" max="11521" width="6.7109375" style="16" hidden="1"/>
    <col min="11522" max="11522" width="12.7109375" style="16" hidden="1"/>
    <col min="11523" max="11523" width="13.140625" style="16" hidden="1"/>
    <col min="11524" max="11524" width="12.42578125" style="16" hidden="1"/>
    <col min="11525" max="11525" width="11.140625" style="16" hidden="1"/>
    <col min="11526" max="11526" width="10.85546875" style="16" hidden="1"/>
    <col min="11527" max="11527" width="11.140625" style="16" hidden="1"/>
    <col min="11528" max="11528" width="2.5703125" style="16" hidden="1"/>
    <col min="11529" max="11769" width="3.42578125" style="16" hidden="1"/>
    <col min="11770" max="11770" width="2.5703125" style="16" hidden="1"/>
    <col min="11771" max="11771" width="9.140625" style="16" hidden="1"/>
    <col min="11772" max="11772" width="10.140625" style="16" hidden="1"/>
    <col min="11773" max="11773" width="9.7109375" style="16" hidden="1"/>
    <col min="11774" max="11774" width="9.5703125" style="16" hidden="1"/>
    <col min="11775" max="11775" width="11.7109375" style="16" hidden="1"/>
    <col min="11776" max="11776" width="8.85546875" style="16" hidden="1"/>
    <col min="11777" max="11777" width="6.7109375" style="16" hidden="1"/>
    <col min="11778" max="11778" width="12.7109375" style="16" hidden="1"/>
    <col min="11779" max="11779" width="13.140625" style="16" hidden="1"/>
    <col min="11780" max="11780" width="12.42578125" style="16" hidden="1"/>
    <col min="11781" max="11781" width="11.140625" style="16" hidden="1"/>
    <col min="11782" max="11782" width="10.85546875" style="16" hidden="1"/>
    <col min="11783" max="11783" width="11.140625" style="16" hidden="1"/>
    <col min="11784" max="11784" width="2.5703125" style="16" hidden="1"/>
    <col min="11785" max="12025" width="3.42578125" style="16" hidden="1"/>
    <col min="12026" max="12026" width="2.5703125" style="16" hidden="1"/>
    <col min="12027" max="12027" width="9.140625" style="16" hidden="1"/>
    <col min="12028" max="12028" width="10.140625" style="16" hidden="1"/>
    <col min="12029" max="12029" width="9.7109375" style="16" hidden="1"/>
    <col min="12030" max="12030" width="9.5703125" style="16" hidden="1"/>
    <col min="12031" max="12031" width="11.7109375" style="16" hidden="1"/>
    <col min="12032" max="12032" width="8.85546875" style="16" hidden="1"/>
    <col min="12033" max="12033" width="6.7109375" style="16" hidden="1"/>
    <col min="12034" max="12034" width="12.7109375" style="16" hidden="1"/>
    <col min="12035" max="12035" width="13.140625" style="16" hidden="1"/>
    <col min="12036" max="12036" width="12.42578125" style="16" hidden="1"/>
    <col min="12037" max="12037" width="11.140625" style="16" hidden="1"/>
    <col min="12038" max="12038" width="10.85546875" style="16" hidden="1"/>
    <col min="12039" max="12039" width="11.140625" style="16" hidden="1"/>
    <col min="12040" max="12040" width="2.5703125" style="16" hidden="1"/>
    <col min="12041" max="12281" width="3.42578125" style="16" hidden="1"/>
    <col min="12282" max="12282" width="2.5703125" style="16" hidden="1"/>
    <col min="12283" max="12283" width="9.140625" style="16" hidden="1"/>
    <col min="12284" max="12284" width="10.140625" style="16" hidden="1"/>
    <col min="12285" max="12285" width="9.7109375" style="16" hidden="1"/>
    <col min="12286" max="12286" width="9.5703125" style="16" hidden="1"/>
    <col min="12287" max="12287" width="11.7109375" style="16" hidden="1"/>
    <col min="12288" max="12288" width="8.85546875" style="16" hidden="1"/>
    <col min="12289" max="12289" width="6.7109375" style="16" hidden="1"/>
    <col min="12290" max="12290" width="12.7109375" style="16" hidden="1"/>
    <col min="12291" max="12291" width="13.140625" style="16" hidden="1"/>
    <col min="12292" max="12292" width="12.42578125" style="16" hidden="1"/>
    <col min="12293" max="12293" width="11.140625" style="16" hidden="1"/>
    <col min="12294" max="12294" width="10.85546875" style="16" hidden="1"/>
    <col min="12295" max="12295" width="11.140625" style="16" hidden="1"/>
    <col min="12296" max="12296" width="2.5703125" style="16" hidden="1"/>
    <col min="12297" max="12537" width="3.42578125" style="16" hidden="1"/>
    <col min="12538" max="12538" width="2.5703125" style="16" hidden="1"/>
    <col min="12539" max="12539" width="9.140625" style="16" hidden="1"/>
    <col min="12540" max="12540" width="10.140625" style="16" hidden="1"/>
    <col min="12541" max="12541" width="9.7109375" style="16" hidden="1"/>
    <col min="12542" max="12542" width="9.5703125" style="16" hidden="1"/>
    <col min="12543" max="12543" width="11.7109375" style="16" hidden="1"/>
    <col min="12544" max="12544" width="8.85546875" style="16" hidden="1"/>
    <col min="12545" max="12545" width="6.7109375" style="16" hidden="1"/>
    <col min="12546" max="12546" width="12.7109375" style="16" hidden="1"/>
    <col min="12547" max="12547" width="13.140625" style="16" hidden="1"/>
    <col min="12548" max="12548" width="12.42578125" style="16" hidden="1"/>
    <col min="12549" max="12549" width="11.140625" style="16" hidden="1"/>
    <col min="12550" max="12550" width="10.85546875" style="16" hidden="1"/>
    <col min="12551" max="12551" width="11.140625" style="16" hidden="1"/>
    <col min="12552" max="12552" width="2.5703125" style="16" hidden="1"/>
    <col min="12553" max="12793" width="3.42578125" style="16" hidden="1"/>
    <col min="12794" max="12794" width="2.5703125" style="16" hidden="1"/>
    <col min="12795" max="12795" width="9.140625" style="16" hidden="1"/>
    <col min="12796" max="12796" width="10.140625" style="16" hidden="1"/>
    <col min="12797" max="12797" width="9.7109375" style="16" hidden="1"/>
    <col min="12798" max="12798" width="9.5703125" style="16" hidden="1"/>
    <col min="12799" max="12799" width="11.7109375" style="16" hidden="1"/>
    <col min="12800" max="12800" width="8.85546875" style="16" hidden="1"/>
    <col min="12801" max="12801" width="6.7109375" style="16" hidden="1"/>
    <col min="12802" max="12802" width="12.7109375" style="16" hidden="1"/>
    <col min="12803" max="12803" width="13.140625" style="16" hidden="1"/>
    <col min="12804" max="12804" width="12.42578125" style="16" hidden="1"/>
    <col min="12805" max="12805" width="11.140625" style="16" hidden="1"/>
    <col min="12806" max="12806" width="10.85546875" style="16" hidden="1"/>
    <col min="12807" max="12807" width="11.140625" style="16" hidden="1"/>
    <col min="12808" max="12808" width="2.5703125" style="16" hidden="1"/>
    <col min="12809" max="13049" width="3.42578125" style="16" hidden="1"/>
    <col min="13050" max="13050" width="2.5703125" style="16" hidden="1"/>
    <col min="13051" max="13051" width="9.140625" style="16" hidden="1"/>
    <col min="13052" max="13052" width="10.140625" style="16" hidden="1"/>
    <col min="13053" max="13053" width="9.7109375" style="16" hidden="1"/>
    <col min="13054" max="13054" width="9.5703125" style="16" hidden="1"/>
    <col min="13055" max="13055" width="11.7109375" style="16" hidden="1"/>
    <col min="13056" max="13056" width="8.85546875" style="16" hidden="1"/>
    <col min="13057" max="13057" width="6.7109375" style="16" hidden="1"/>
    <col min="13058" max="13058" width="12.7109375" style="16" hidden="1"/>
    <col min="13059" max="13059" width="13.140625" style="16" hidden="1"/>
    <col min="13060" max="13060" width="12.42578125" style="16" hidden="1"/>
    <col min="13061" max="13061" width="11.140625" style="16" hidden="1"/>
    <col min="13062" max="13062" width="10.85546875" style="16" hidden="1"/>
    <col min="13063" max="13063" width="11.140625" style="16" hidden="1"/>
    <col min="13064" max="13064" width="2.5703125" style="16" hidden="1"/>
    <col min="13065" max="13305" width="3.42578125" style="16" hidden="1"/>
    <col min="13306" max="13306" width="2.5703125" style="16" hidden="1"/>
    <col min="13307" max="13307" width="9.140625" style="16" hidden="1"/>
    <col min="13308" max="13308" width="10.140625" style="16" hidden="1"/>
    <col min="13309" max="13309" width="9.7109375" style="16" hidden="1"/>
    <col min="13310" max="13310" width="9.5703125" style="16" hidden="1"/>
    <col min="13311" max="13311" width="11.7109375" style="16" hidden="1"/>
    <col min="13312" max="13312" width="8.85546875" style="16" hidden="1"/>
    <col min="13313" max="13313" width="6.7109375" style="16" hidden="1"/>
    <col min="13314" max="13314" width="12.7109375" style="16" hidden="1"/>
    <col min="13315" max="13315" width="13.140625" style="16" hidden="1"/>
    <col min="13316" max="13316" width="12.42578125" style="16" hidden="1"/>
    <col min="13317" max="13317" width="11.140625" style="16" hidden="1"/>
    <col min="13318" max="13318" width="10.85546875" style="16" hidden="1"/>
    <col min="13319" max="13319" width="11.140625" style="16" hidden="1"/>
    <col min="13320" max="13320" width="2.5703125" style="16" hidden="1"/>
    <col min="13321" max="13561" width="3.42578125" style="16" hidden="1"/>
    <col min="13562" max="13562" width="2.5703125" style="16" hidden="1"/>
    <col min="13563" max="13563" width="9.140625" style="16" hidden="1"/>
    <col min="13564" max="13564" width="10.140625" style="16" hidden="1"/>
    <col min="13565" max="13565" width="9.7109375" style="16" hidden="1"/>
    <col min="13566" max="13566" width="9.5703125" style="16" hidden="1"/>
    <col min="13567" max="13567" width="11.7109375" style="16" hidden="1"/>
    <col min="13568" max="13568" width="8.85546875" style="16" hidden="1"/>
    <col min="13569" max="13569" width="6.7109375" style="16" hidden="1"/>
    <col min="13570" max="13570" width="12.7109375" style="16" hidden="1"/>
    <col min="13571" max="13571" width="13.140625" style="16" hidden="1"/>
    <col min="13572" max="13572" width="12.42578125" style="16" hidden="1"/>
    <col min="13573" max="13573" width="11.140625" style="16" hidden="1"/>
    <col min="13574" max="13574" width="10.85546875" style="16" hidden="1"/>
    <col min="13575" max="13575" width="11.140625" style="16" hidden="1"/>
    <col min="13576" max="13576" width="2.5703125" style="16" hidden="1"/>
    <col min="13577" max="13817" width="3.42578125" style="16" hidden="1"/>
    <col min="13818" max="13818" width="2.5703125" style="16" hidden="1"/>
    <col min="13819" max="13819" width="9.140625" style="16" hidden="1"/>
    <col min="13820" max="13820" width="10.140625" style="16" hidden="1"/>
    <col min="13821" max="13821" width="9.7109375" style="16" hidden="1"/>
    <col min="13822" max="13822" width="9.5703125" style="16" hidden="1"/>
    <col min="13823" max="13823" width="11.7109375" style="16" hidden="1"/>
    <col min="13824" max="13824" width="8.85546875" style="16" hidden="1"/>
    <col min="13825" max="13825" width="6.7109375" style="16" hidden="1"/>
    <col min="13826" max="13826" width="12.7109375" style="16" hidden="1"/>
    <col min="13827" max="13827" width="13.140625" style="16" hidden="1"/>
    <col min="13828" max="13828" width="12.42578125" style="16" hidden="1"/>
    <col min="13829" max="13829" width="11.140625" style="16" hidden="1"/>
    <col min="13830" max="13830" width="10.85546875" style="16" hidden="1"/>
    <col min="13831" max="13831" width="11.140625" style="16" hidden="1"/>
    <col min="13832" max="13832" width="2.5703125" style="16" hidden="1"/>
    <col min="13833" max="14073" width="3.42578125" style="16" hidden="1"/>
    <col min="14074" max="14074" width="2.5703125" style="16" hidden="1"/>
    <col min="14075" max="14075" width="9.140625" style="16" hidden="1"/>
    <col min="14076" max="14076" width="10.140625" style="16" hidden="1"/>
    <col min="14077" max="14077" width="9.7109375" style="16" hidden="1"/>
    <col min="14078" max="14078" width="9.5703125" style="16" hidden="1"/>
    <col min="14079" max="14079" width="11.7109375" style="16" hidden="1"/>
    <col min="14080" max="14080" width="8.85546875" style="16" hidden="1"/>
    <col min="14081" max="14081" width="6.7109375" style="16" hidden="1"/>
    <col min="14082" max="14082" width="12.7109375" style="16" hidden="1"/>
    <col min="14083" max="14083" width="13.140625" style="16" hidden="1"/>
    <col min="14084" max="14084" width="12.42578125" style="16" hidden="1"/>
    <col min="14085" max="14085" width="11.140625" style="16" hidden="1"/>
    <col min="14086" max="14086" width="10.85546875" style="16" hidden="1"/>
    <col min="14087" max="14087" width="11.140625" style="16" hidden="1"/>
    <col min="14088" max="14088" width="2.5703125" style="16" hidden="1"/>
    <col min="14089" max="14329" width="3.42578125" style="16" hidden="1"/>
    <col min="14330" max="14330" width="2.5703125" style="16" hidden="1"/>
    <col min="14331" max="14331" width="9.140625" style="16" hidden="1"/>
    <col min="14332" max="14332" width="10.140625" style="16" hidden="1"/>
    <col min="14333" max="14333" width="9.7109375" style="16" hidden="1"/>
    <col min="14334" max="14334" width="9.5703125" style="16" hidden="1"/>
    <col min="14335" max="14335" width="11.7109375" style="16" hidden="1"/>
    <col min="14336" max="14336" width="8.85546875" style="16" hidden="1"/>
    <col min="14337" max="14337" width="6.7109375" style="16" hidden="1"/>
    <col min="14338" max="14338" width="12.7109375" style="16" hidden="1"/>
    <col min="14339" max="14339" width="13.140625" style="16" hidden="1"/>
    <col min="14340" max="14340" width="12.42578125" style="16" hidden="1"/>
    <col min="14341" max="14341" width="11.140625" style="16" hidden="1"/>
    <col min="14342" max="14342" width="10.85546875" style="16" hidden="1"/>
    <col min="14343" max="14343" width="11.140625" style="16" hidden="1"/>
    <col min="14344" max="14344" width="2.5703125" style="16" hidden="1"/>
    <col min="14345" max="14585" width="3.42578125" style="16" hidden="1"/>
    <col min="14586" max="14586" width="2.5703125" style="16" hidden="1"/>
    <col min="14587" max="14587" width="9.140625" style="16" hidden="1"/>
    <col min="14588" max="14588" width="10.140625" style="16" hidden="1"/>
    <col min="14589" max="14589" width="9.7109375" style="16" hidden="1"/>
    <col min="14590" max="14590" width="9.5703125" style="16" hidden="1"/>
    <col min="14591" max="14591" width="11.7109375" style="16" hidden="1"/>
    <col min="14592" max="14592" width="8.85546875" style="16" hidden="1"/>
    <col min="14593" max="14593" width="6.7109375" style="16" hidden="1"/>
    <col min="14594" max="14594" width="12.7109375" style="16" hidden="1"/>
    <col min="14595" max="14595" width="13.140625" style="16" hidden="1"/>
    <col min="14596" max="14596" width="12.42578125" style="16" hidden="1"/>
    <col min="14597" max="14597" width="11.140625" style="16" hidden="1"/>
    <col min="14598" max="14598" width="10.85546875" style="16" hidden="1"/>
    <col min="14599" max="14599" width="11.140625" style="16" hidden="1"/>
    <col min="14600" max="14600" width="2.5703125" style="16" hidden="1"/>
    <col min="14601" max="14841" width="3.42578125" style="16" hidden="1"/>
    <col min="14842" max="14842" width="2.5703125" style="16" hidden="1"/>
    <col min="14843" max="14843" width="9.140625" style="16" hidden="1"/>
    <col min="14844" max="14844" width="10.140625" style="16" hidden="1"/>
    <col min="14845" max="14845" width="9.7109375" style="16" hidden="1"/>
    <col min="14846" max="14846" width="9.5703125" style="16" hidden="1"/>
    <col min="14847" max="14847" width="11.7109375" style="16" hidden="1"/>
    <col min="14848" max="14848" width="8.85546875" style="16" hidden="1"/>
    <col min="14849" max="14849" width="6.7109375" style="16" hidden="1"/>
    <col min="14850" max="14850" width="12.7109375" style="16" hidden="1"/>
    <col min="14851" max="14851" width="13.140625" style="16" hidden="1"/>
    <col min="14852" max="14852" width="12.42578125" style="16" hidden="1"/>
    <col min="14853" max="14853" width="11.140625" style="16" hidden="1"/>
    <col min="14854" max="14854" width="10.85546875" style="16" hidden="1"/>
    <col min="14855" max="14855" width="11.140625" style="16" hidden="1"/>
    <col min="14856" max="14856" width="2.5703125" style="16" hidden="1"/>
    <col min="14857" max="15097" width="3.42578125" style="16" hidden="1"/>
    <col min="15098" max="15098" width="2.5703125" style="16" hidden="1"/>
    <col min="15099" max="15099" width="9.140625" style="16" hidden="1"/>
    <col min="15100" max="15100" width="10.140625" style="16" hidden="1"/>
    <col min="15101" max="15101" width="9.7109375" style="16" hidden="1"/>
    <col min="15102" max="15102" width="9.5703125" style="16" hidden="1"/>
    <col min="15103" max="15103" width="11.7109375" style="16" hidden="1"/>
    <col min="15104" max="15104" width="8.85546875" style="16" hidden="1"/>
    <col min="15105" max="15105" width="6.7109375" style="16" hidden="1"/>
    <col min="15106" max="15106" width="12.7109375" style="16" hidden="1"/>
    <col min="15107" max="15107" width="13.140625" style="16" hidden="1"/>
    <col min="15108" max="15108" width="12.42578125" style="16" hidden="1"/>
    <col min="15109" max="15109" width="11.140625" style="16" hidden="1"/>
    <col min="15110" max="15110" width="10.85546875" style="16" hidden="1"/>
    <col min="15111" max="15111" width="11.140625" style="16" hidden="1"/>
    <col min="15112" max="15112" width="2.5703125" style="16" hidden="1"/>
    <col min="15113" max="15353" width="3.42578125" style="16" hidden="1"/>
    <col min="15354" max="15354" width="2.5703125" style="16" hidden="1"/>
    <col min="15355" max="15355" width="9.140625" style="16" hidden="1"/>
    <col min="15356" max="15356" width="10.140625" style="16" hidden="1"/>
    <col min="15357" max="15357" width="9.7109375" style="16" hidden="1"/>
    <col min="15358" max="15358" width="9.5703125" style="16" hidden="1"/>
    <col min="15359" max="15359" width="11.7109375" style="16" hidden="1"/>
    <col min="15360" max="15360" width="8.85546875" style="16" hidden="1"/>
    <col min="15361" max="15361" width="6.7109375" style="16" hidden="1"/>
    <col min="15362" max="15362" width="12.7109375" style="16" hidden="1"/>
    <col min="15363" max="15363" width="13.140625" style="16" hidden="1"/>
    <col min="15364" max="15364" width="12.42578125" style="16" hidden="1"/>
    <col min="15365" max="15365" width="11.140625" style="16" hidden="1"/>
    <col min="15366" max="15366" width="10.85546875" style="16" hidden="1"/>
    <col min="15367" max="15367" width="11.140625" style="16" hidden="1"/>
    <col min="15368" max="15368" width="2.5703125" style="16" hidden="1"/>
    <col min="15369" max="15609" width="3.42578125" style="16" hidden="1"/>
    <col min="15610" max="15610" width="2.5703125" style="16" hidden="1"/>
    <col min="15611" max="15611" width="9.140625" style="16" hidden="1"/>
    <col min="15612" max="15612" width="10.140625" style="16" hidden="1"/>
    <col min="15613" max="15613" width="9.7109375" style="16" hidden="1"/>
    <col min="15614" max="15614" width="9.5703125" style="16" hidden="1"/>
    <col min="15615" max="15615" width="11.7109375" style="16" hidden="1"/>
    <col min="15616" max="15616" width="8.85546875" style="16" hidden="1"/>
    <col min="15617" max="15617" width="6.7109375" style="16" hidden="1"/>
    <col min="15618" max="15618" width="12.7109375" style="16" hidden="1"/>
    <col min="15619" max="15619" width="13.140625" style="16" hidden="1"/>
    <col min="15620" max="15620" width="12.42578125" style="16" hidden="1"/>
    <col min="15621" max="15621" width="11.140625" style="16" hidden="1"/>
    <col min="15622" max="15622" width="10.85546875" style="16" hidden="1"/>
    <col min="15623" max="15623" width="11.140625" style="16" hidden="1"/>
    <col min="15624" max="15624" width="2.5703125" style="16" hidden="1"/>
    <col min="15625" max="15865" width="3.42578125" style="16" hidden="1"/>
    <col min="15866" max="15866" width="2.5703125" style="16" hidden="1"/>
    <col min="15867" max="15867" width="9.140625" style="16" hidden="1"/>
    <col min="15868" max="15868" width="10.140625" style="16" hidden="1"/>
    <col min="15869" max="15869" width="9.7109375" style="16" hidden="1"/>
    <col min="15870" max="15870" width="9.5703125" style="16" hidden="1"/>
    <col min="15871" max="15871" width="11.7109375" style="16" hidden="1"/>
    <col min="15872" max="15872" width="8.85546875" style="16" hidden="1"/>
    <col min="15873" max="15873" width="6.7109375" style="16" hidden="1"/>
    <col min="15874" max="15874" width="12.7109375" style="16" hidden="1"/>
    <col min="15875" max="15875" width="13.140625" style="16" hidden="1"/>
    <col min="15876" max="15876" width="12.42578125" style="16" hidden="1"/>
    <col min="15877" max="15877" width="11.140625" style="16" hidden="1"/>
    <col min="15878" max="15878" width="10.85546875" style="16" hidden="1"/>
    <col min="15879" max="15879" width="11.140625" style="16" hidden="1"/>
    <col min="15880" max="15880" width="2.5703125" style="16" hidden="1"/>
    <col min="15881" max="16121" width="3.42578125" style="16" hidden="1"/>
    <col min="16122" max="16122" width="2.5703125" style="16" hidden="1"/>
    <col min="16123" max="16123" width="9.140625" style="16" hidden="1"/>
    <col min="16124" max="16124" width="10.140625" style="16" hidden="1"/>
    <col min="16125" max="16125" width="9.7109375" style="16" hidden="1"/>
    <col min="16126" max="16126" width="9.5703125" style="16" hidden="1"/>
    <col min="16127" max="16127" width="11.7109375" style="16" hidden="1"/>
    <col min="16128" max="16128" width="8.85546875" style="16" hidden="1"/>
    <col min="16129" max="16129" width="6.7109375" style="16" hidden="1"/>
    <col min="16130" max="16130" width="12.7109375" style="16" hidden="1"/>
    <col min="16131" max="16131" width="13.140625" style="16" hidden="1"/>
    <col min="16132" max="16132" width="12.42578125" style="16" hidden="1"/>
    <col min="16133" max="16133" width="11.140625" style="16" hidden="1"/>
    <col min="16134" max="16134" width="10.85546875" style="16" hidden="1"/>
    <col min="16135" max="16135" width="11.140625" style="16" hidden="1"/>
    <col min="16136" max="16136" width="2.5703125" style="16" hidden="1"/>
    <col min="16137" max="16367" width="3.42578125" style="16" hidden="1"/>
    <col min="16368" max="16369" width="0" style="16" hidden="1"/>
    <col min="16370" max="16384" width="3.42578125" style="16" hidden="1"/>
  </cols>
  <sheetData>
    <row r="1" spans="1:13" s="2" customFormat="1" ht="21" customHeight="1">
      <c r="A1" s="121"/>
      <c r="B1" s="121"/>
      <c r="C1" s="147" t="s">
        <v>82</v>
      </c>
      <c r="D1" s="147"/>
      <c r="E1" s="147"/>
      <c r="F1" s="147"/>
      <c r="G1" s="147"/>
      <c r="H1" s="147"/>
      <c r="I1" s="147"/>
      <c r="J1" s="1"/>
    </row>
    <row r="2" spans="1:13" s="2" customFormat="1" ht="21" customHeight="1">
      <c r="A2" s="121"/>
      <c r="B2" s="121"/>
      <c r="C2" s="148" t="s">
        <v>83</v>
      </c>
      <c r="D2" s="148"/>
      <c r="E2" s="148"/>
      <c r="F2" s="148"/>
      <c r="G2" s="148"/>
      <c r="H2" s="148"/>
      <c r="I2" s="148"/>
      <c r="J2" s="1"/>
    </row>
    <row r="3" spans="1:13" s="2" customFormat="1" ht="33" customHeight="1">
      <c r="A3" s="3"/>
      <c r="B3" s="4"/>
      <c r="C3" s="5"/>
      <c r="D3" s="157" t="s">
        <v>84</v>
      </c>
      <c r="E3" s="157"/>
      <c r="F3" s="157"/>
      <c r="G3" s="157"/>
      <c r="H3" s="1"/>
      <c r="I3" s="140" t="s">
        <v>85</v>
      </c>
      <c r="J3" s="1"/>
    </row>
    <row r="4" spans="1:13" s="8" customFormat="1" ht="36" customHeight="1">
      <c r="A4" s="6"/>
      <c r="B4" s="149" t="s">
        <v>230</v>
      </c>
      <c r="C4" s="158"/>
      <c r="D4" s="158"/>
      <c r="E4" s="158"/>
      <c r="F4" s="158"/>
      <c r="G4" s="158"/>
      <c r="H4" s="158"/>
      <c r="I4" s="158"/>
      <c r="J4" s="7"/>
    </row>
    <row r="5" spans="1:13" s="11" customFormat="1" ht="33.75" customHeight="1">
      <c r="A5" s="9"/>
      <c r="B5" s="149" t="s">
        <v>155</v>
      </c>
      <c r="C5" s="158"/>
      <c r="D5" s="158"/>
      <c r="E5" s="158"/>
      <c r="F5" s="158"/>
      <c r="G5" s="158"/>
      <c r="H5" s="158"/>
      <c r="I5" s="158"/>
      <c r="J5" s="10"/>
    </row>
    <row r="6" spans="1:13" s="13" customFormat="1" ht="21" customHeight="1">
      <c r="A6" s="12"/>
      <c r="B6" s="149" t="s">
        <v>154</v>
      </c>
      <c r="C6" s="158"/>
      <c r="D6" s="158"/>
      <c r="E6" s="158"/>
      <c r="F6" s="158"/>
      <c r="G6" s="158"/>
      <c r="H6" s="158"/>
      <c r="I6" s="158"/>
      <c r="J6" s="10"/>
    </row>
    <row r="7" spans="1:13" ht="21" customHeight="1">
      <c r="A7" s="14"/>
      <c r="B7" s="159"/>
      <c r="C7" s="159"/>
      <c r="D7" s="159"/>
      <c r="E7" s="159"/>
      <c r="F7" s="159"/>
      <c r="G7" s="159"/>
      <c r="H7" s="159"/>
      <c r="I7" s="159"/>
      <c r="J7" s="15"/>
    </row>
    <row r="8" spans="1:13" ht="33" customHeight="1">
      <c r="A8" s="14"/>
      <c r="B8" s="160" t="s">
        <v>86</v>
      </c>
      <c r="C8" s="160"/>
      <c r="D8" s="160"/>
      <c r="E8" s="160"/>
      <c r="F8" s="160"/>
      <c r="G8" s="160"/>
      <c r="H8" s="160"/>
      <c r="I8" s="160"/>
      <c r="J8" s="15"/>
    </row>
    <row r="9" spans="1:13" ht="21" customHeight="1">
      <c r="A9" s="14"/>
      <c r="B9" s="161"/>
      <c r="C9" s="161"/>
      <c r="D9" s="161"/>
      <c r="E9" s="161"/>
      <c r="F9" s="161"/>
      <c r="G9" s="161"/>
      <c r="H9" s="161"/>
      <c r="I9" s="161"/>
      <c r="J9" s="15"/>
    </row>
    <row r="10" spans="1:13" ht="33" customHeight="1">
      <c r="A10" s="14"/>
      <c r="B10" s="162" t="s">
        <v>87</v>
      </c>
      <c r="C10" s="163"/>
      <c r="D10" s="164" t="s">
        <v>88</v>
      </c>
      <c r="E10" s="164"/>
      <c r="F10" s="165"/>
      <c r="G10" s="17"/>
      <c r="H10" s="166" t="str">
        <f>IF(I11="OK","BDI ABAIXO PODE SER ACEITO","")</f>
        <v>BDI ABAIXO PODE SER ACEITO</v>
      </c>
      <c r="I10" s="166"/>
      <c r="J10" s="15"/>
    </row>
    <row r="11" spans="1:13" ht="33" customHeight="1">
      <c r="A11" s="14"/>
      <c r="B11" s="162" t="s">
        <v>89</v>
      </c>
      <c r="C11" s="163"/>
      <c r="D11" s="164" t="s">
        <v>90</v>
      </c>
      <c r="E11" s="164"/>
      <c r="F11" s="165"/>
      <c r="G11" s="18"/>
      <c r="H11" s="19">
        <f>IF(U40=FALSE,IF(D10="Escolha o tipo de obra","Escolha o tipo de obra",IF(D11="ONERADO",U39,IF(D11="DESONERADO",W39,"Escolha o regime de contribuição"))),"PREENCHER TODOS OS COMPONENTES DO BDI")</f>
        <v>0.23319999999999999</v>
      </c>
      <c r="I11" s="20" t="str">
        <f>IF(Y40=FALSE,"",IF(I14="FORA DO LIMITE","VERIFICAR ITENS",IF(I17="FORA DO LIMITE","VERIFICAR ITENS",IF(I20="FORA DO LIMITE","VERIFICAR ITENS",IF(I23="FORA DO LIMITE","VERIFICAR ITENS",IF(I26="FORA DO LIMITE","VERIFICAR ITENS",IF(U39&lt;R39,"FORA DA FAIXA",IF(U39&gt;S39,"FORA DA FAIXA","OK"))))))))</f>
        <v>OK</v>
      </c>
      <c r="J11" s="15"/>
    </row>
    <row r="12" spans="1:13" ht="21" customHeight="1">
      <c r="A12" s="14"/>
      <c r="B12" s="21"/>
      <c r="C12" s="21"/>
      <c r="D12" s="21"/>
      <c r="E12" s="21"/>
      <c r="F12" s="22"/>
      <c r="G12" s="22"/>
      <c r="H12" s="22"/>
      <c r="I12" s="22"/>
      <c r="J12" s="15"/>
      <c r="M12" s="23"/>
    </row>
    <row r="13" spans="1:13" ht="21" customHeight="1">
      <c r="A13" s="14"/>
      <c r="B13" s="175" t="s">
        <v>91</v>
      </c>
      <c r="C13" s="175"/>
      <c r="D13" s="175"/>
      <c r="E13" s="21"/>
      <c r="F13" s="176" t="s">
        <v>92</v>
      </c>
      <c r="G13" s="176"/>
      <c r="H13" s="24" t="s">
        <v>93</v>
      </c>
      <c r="I13" s="25" t="s">
        <v>94</v>
      </c>
      <c r="J13" s="15"/>
    </row>
    <row r="14" spans="1:13" ht="21" customHeight="1">
      <c r="A14" s="14"/>
      <c r="B14" s="177" t="str">
        <f>IF(D10=L47,L55,IF(D10=L48,L56,IF(D10=L49,L57,IF(D10=L50,L58,IF(D10=L51,L59,IF(D10=L52,L60,""))))))</f>
        <v>Para o tipo de obra “Construção de Rodovias e Ferrovias” enquadram-se: a construção e recuperação de: auto-estradas, rodovias e outras vias não-urbanas para passagem de veículos, vias férreas de superfície ou subterrâneas (inclusive para metropolitanos), pistas de aeroportos. Esta classe compreende também: a pavimentação de auto-estradas,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</v>
      </c>
      <c r="C14" s="178"/>
      <c r="D14" s="179"/>
      <c r="E14" s="21"/>
      <c r="F14" s="167" t="s">
        <v>95</v>
      </c>
      <c r="G14" s="168"/>
      <c r="H14" s="169">
        <v>4.0099999999999997E-2</v>
      </c>
      <c r="I14" s="172" t="str">
        <f>IF(D10="Escolha o tipo de obra","",IF(H14="","",IF(H14&lt;F16,"FORA DO LIMITE",IF(H14&gt;G16,"FORA DO LIMITE","OK"))))</f>
        <v>OK</v>
      </c>
      <c r="J14" s="15"/>
    </row>
    <row r="15" spans="1:13" ht="21" customHeight="1">
      <c r="A15" s="14"/>
      <c r="B15" s="180"/>
      <c r="C15" s="181"/>
      <c r="D15" s="182"/>
      <c r="E15" s="21"/>
      <c r="F15" s="26" t="s">
        <v>96</v>
      </c>
      <c r="G15" s="15" t="s">
        <v>97</v>
      </c>
      <c r="H15" s="170"/>
      <c r="I15" s="173"/>
      <c r="J15" s="15"/>
      <c r="M15" s="27"/>
    </row>
    <row r="16" spans="1:13" ht="21" customHeight="1">
      <c r="A16" s="14"/>
      <c r="B16" s="180"/>
      <c r="C16" s="181"/>
      <c r="D16" s="182"/>
      <c r="E16" s="21"/>
      <c r="F16" s="28">
        <f>IF($D$10=$L$47,N42,IF($D$10=$L$48,R42,IF($D$10=$L$49,V42,IF($D$10=$L$50,N48,IF($D$10=$L$51,R48,IF($D$10=$L$52,V48,""))))))</f>
        <v>3.7999999999999999E-2</v>
      </c>
      <c r="G16" s="29">
        <f>IF($D$10=$L$47,O42,IF($D$10=$L$48,S42,IF($D$10=$L$49,W42,IF($D$10=$L$50,O48,IF($D$10=$L$51,S48,IF($D$10=$L$52,W48,""))))))</f>
        <v>4.6699999999999998E-2</v>
      </c>
      <c r="H16" s="171"/>
      <c r="I16" s="174"/>
      <c r="J16" s="15"/>
      <c r="M16" s="27"/>
    </row>
    <row r="17" spans="1:13" ht="21" customHeight="1">
      <c r="A17" s="14"/>
      <c r="B17" s="180"/>
      <c r="C17" s="181"/>
      <c r="D17" s="182"/>
      <c r="E17" s="22"/>
      <c r="F17" s="167" t="s">
        <v>98</v>
      </c>
      <c r="G17" s="168"/>
      <c r="H17" s="169">
        <v>4.0000000000000001E-3</v>
      </c>
      <c r="I17" s="172" t="str">
        <f>IF(D10="Escolha o tipo de obra","",IF(H17="","",IF(H17&lt;F19,"FORA DO LIMITE",IF(H17&gt;G19,"FORA DO LIMITE","OK"))))</f>
        <v>OK</v>
      </c>
      <c r="J17" s="15"/>
      <c r="M17" s="27"/>
    </row>
    <row r="18" spans="1:13" ht="21" customHeight="1">
      <c r="A18" s="14"/>
      <c r="B18" s="180"/>
      <c r="C18" s="181"/>
      <c r="D18" s="182"/>
      <c r="E18" s="22"/>
      <c r="F18" s="26" t="s">
        <v>96</v>
      </c>
      <c r="G18" s="15" t="s">
        <v>97</v>
      </c>
      <c r="H18" s="170"/>
      <c r="I18" s="173"/>
      <c r="J18" s="15"/>
      <c r="M18" s="27"/>
    </row>
    <row r="19" spans="1:13" ht="21" customHeight="1">
      <c r="A19" s="14"/>
      <c r="B19" s="180"/>
      <c r="C19" s="181"/>
      <c r="D19" s="182"/>
      <c r="E19" s="22"/>
      <c r="F19" s="28">
        <f>IF($D$10=$L$47,N43,IF($D$10=$L$48,R43,IF($D$10=$L$49,V43,IF($D$10=$L$50,N49,IF($D$10=$L$51,R49,IF($D$10=$L$52,V49,""))))))</f>
        <v>3.2000000000000002E-3</v>
      </c>
      <c r="G19" s="29">
        <f>IF($D$10=$L$47,O43,IF($D$10=$L$48,S43,IF($D$10=$L$49,W43,IF($D$10=$L$50,O49,IF($D$10=$L$51,S49,IF($D$10=$L$52,W49,""))))))</f>
        <v>7.4000000000000003E-3</v>
      </c>
      <c r="H19" s="171"/>
      <c r="I19" s="174"/>
      <c r="J19" s="15"/>
      <c r="M19" s="27"/>
    </row>
    <row r="20" spans="1:13" ht="21" customHeight="1">
      <c r="A20" s="14"/>
      <c r="B20" s="180"/>
      <c r="C20" s="181"/>
      <c r="D20" s="182"/>
      <c r="E20" s="22"/>
      <c r="F20" s="167" t="s">
        <v>99</v>
      </c>
      <c r="G20" s="168"/>
      <c r="H20" s="169">
        <v>5.5999999999999999E-3</v>
      </c>
      <c r="I20" s="172" t="str">
        <f>IF(D10="Escolha o tipo de obra","",IF(H20="","",IF(H20&lt;F22,"FORA DO LIMITE",IF(H20&gt;G22,"FORA DO LIMITE","OK"))))</f>
        <v>OK</v>
      </c>
      <c r="J20" s="15"/>
      <c r="M20" s="27"/>
    </row>
    <row r="21" spans="1:13" ht="21" customHeight="1">
      <c r="A21" s="14"/>
      <c r="B21" s="180"/>
      <c r="C21" s="181"/>
      <c r="D21" s="182"/>
      <c r="E21" s="22"/>
      <c r="F21" s="26" t="s">
        <v>96</v>
      </c>
      <c r="G21" s="15" t="s">
        <v>97</v>
      </c>
      <c r="H21" s="170"/>
      <c r="I21" s="173"/>
      <c r="J21" s="15"/>
      <c r="M21" s="27"/>
    </row>
    <row r="22" spans="1:13" ht="21" customHeight="1">
      <c r="A22" s="22"/>
      <c r="B22" s="180"/>
      <c r="C22" s="181"/>
      <c r="D22" s="182"/>
      <c r="E22" s="22"/>
      <c r="F22" s="28">
        <f>IF($D$10=$L$47,N44,IF($D$10=$L$48,R44,IF($D$10=$L$49,V44,IF($D$10=$L$50,N50,IF($D$10=$L$51,R50,IF($D$10=$L$52,V50,""))))))</f>
        <v>5.0000000000000001E-3</v>
      </c>
      <c r="G22" s="29">
        <f>IF($D$10=$L$47,O44,IF($D$10=$L$48,S44,IF($D$10=$L$49,W44,IF($D$10=$L$50,O50,IF($D$10=$L$51,S50,IF($D$10=$L$52,W50,""))))))</f>
        <v>9.7000000000000003E-3</v>
      </c>
      <c r="H22" s="171"/>
      <c r="I22" s="174"/>
      <c r="J22" s="15"/>
      <c r="M22" s="27"/>
    </row>
    <row r="23" spans="1:13" ht="21" customHeight="1">
      <c r="A23" s="14"/>
      <c r="B23" s="183"/>
      <c r="C23" s="184"/>
      <c r="D23" s="185"/>
      <c r="E23" s="22"/>
      <c r="F23" s="167" t="s">
        <v>100</v>
      </c>
      <c r="G23" s="168"/>
      <c r="H23" s="169">
        <v>1.11E-2</v>
      </c>
      <c r="I23" s="172" t="str">
        <f>IF(D10="Escolha o tipo de obra","",IF(H23="","",IF(H23&lt;F25,"FORA DO LIMITE",IF(H23&gt;G25,"FORA DO LIMITE","OK"))))</f>
        <v>OK</v>
      </c>
      <c r="J23" s="15"/>
      <c r="M23" s="27"/>
    </row>
    <row r="24" spans="1:13" ht="21" customHeight="1">
      <c r="A24" s="14"/>
      <c r="B24" s="22"/>
      <c r="C24" s="22"/>
      <c r="D24" s="22"/>
      <c r="E24" s="22"/>
      <c r="F24" s="26" t="s">
        <v>96</v>
      </c>
      <c r="G24" s="15" t="s">
        <v>97</v>
      </c>
      <c r="H24" s="170"/>
      <c r="I24" s="173"/>
      <c r="J24" s="15"/>
      <c r="M24" s="27"/>
    </row>
    <row r="25" spans="1:13" ht="21" customHeight="1">
      <c r="A25" s="14"/>
      <c r="B25" s="175" t="s">
        <v>101</v>
      </c>
      <c r="C25" s="175"/>
      <c r="D25" s="175"/>
      <c r="E25" s="22"/>
      <c r="F25" s="28">
        <f>IF($D$10=$L$47,N45,IF($D$10=$L$48,R45,IF($D$10=$L$49,V45,IF($D$10=$L$50,N51,IF($D$10=$L$51,R51,IF($D$10=$L$52,V51,""))))))</f>
        <v>1.0200000000000001E-2</v>
      </c>
      <c r="G25" s="29">
        <f>IF($D$10=$L$47,O45,IF($D$10=$L$48,S45,IF($D$10=$L$49,W45,IF($D$10=$L$50,O51,IF($D$10=$L$51,S51,IF($D$10=$L$52,W51,""))))))</f>
        <v>1.21E-2</v>
      </c>
      <c r="H25" s="171"/>
      <c r="I25" s="174"/>
      <c r="J25" s="15"/>
    </row>
    <row r="26" spans="1:13" ht="21" customHeight="1">
      <c r="A26" s="14"/>
      <c r="B26" s="177" t="s">
        <v>102</v>
      </c>
      <c r="C26" s="178"/>
      <c r="D26" s="179"/>
      <c r="E26" s="22"/>
      <c r="F26" s="167" t="s">
        <v>103</v>
      </c>
      <c r="G26" s="168"/>
      <c r="H26" s="169">
        <v>7.2999999999999995E-2</v>
      </c>
      <c r="I26" s="172" t="str">
        <f>IF(D10="Escolha o tipo de obra","",IF(H26="","",IF(H26&lt;F28,"FORA DO LIMITE",IF(H26&gt;G28,"FORA DO LIMITE","OK"))))</f>
        <v>OK</v>
      </c>
      <c r="J26" s="15"/>
    </row>
    <row r="27" spans="1:13" ht="21" customHeight="1">
      <c r="A27" s="14"/>
      <c r="B27" s="183"/>
      <c r="C27" s="184"/>
      <c r="D27" s="185"/>
      <c r="E27" s="22"/>
      <c r="F27" s="26" t="s">
        <v>96</v>
      </c>
      <c r="G27" s="15" t="s">
        <v>97</v>
      </c>
      <c r="H27" s="170"/>
      <c r="I27" s="173"/>
      <c r="J27" s="15"/>
    </row>
    <row r="28" spans="1:13" ht="21" customHeight="1">
      <c r="A28" s="14"/>
      <c r="B28" s="16"/>
      <c r="C28" s="30"/>
      <c r="D28" s="30"/>
      <c r="E28" s="22"/>
      <c r="F28" s="31">
        <f>IF($D$10=$L$47,N46,IF($D$10=$L$48,R46,IF($D$10=$L$49,V46,IF($D$10=$L$50,N52,IF($D$10=$L$51,R52,IF($D$10=$L$52,V52,""))))))</f>
        <v>6.6400000000000001E-2</v>
      </c>
      <c r="G28" s="32">
        <f>IF($D$10=$L$47,O46,IF($D$10=$L$48,S46,IF($D$10=$L$49,W46,IF($D$10=$L$50,O52,IF($D$10=$L$51,S52,IF($D$10=$L$52,W52,""))))))</f>
        <v>8.6900000000000005E-2</v>
      </c>
      <c r="H28" s="170"/>
      <c r="I28" s="173"/>
      <c r="J28" s="15"/>
    </row>
    <row r="29" spans="1:13" ht="46.5" customHeight="1">
      <c r="A29" s="14"/>
      <c r="B29" s="189" t="s">
        <v>104</v>
      </c>
      <c r="C29" s="189"/>
      <c r="D29" s="189"/>
      <c r="E29" s="22"/>
      <c r="F29" s="190" t="s">
        <v>105</v>
      </c>
      <c r="G29" s="191"/>
      <c r="H29" s="33">
        <v>6.4999999999999997E-3</v>
      </c>
      <c r="I29" s="34" t="str">
        <f>IF(D10="Escolha o tipo de obra","",IF(H29="","",IF(H29&lt;&gt;0.0065,"Em geral deve ser 0,65%","OK")))</f>
        <v>OK</v>
      </c>
      <c r="J29" s="35"/>
      <c r="M29" s="27"/>
    </row>
    <row r="30" spans="1:13" ht="46.5" customHeight="1">
      <c r="A30" s="14"/>
      <c r="B30" s="192" t="s">
        <v>106</v>
      </c>
      <c r="C30" s="192"/>
      <c r="D30" s="192"/>
      <c r="E30" s="22"/>
      <c r="F30" s="190" t="s">
        <v>107</v>
      </c>
      <c r="G30" s="191"/>
      <c r="H30" s="33">
        <v>0.03</v>
      </c>
      <c r="I30" s="36" t="str">
        <f>IF(D10="Escolha o tipo de obra","",IF(H30="","",IF(H30&lt;&gt;0.03,"Em geral deve ser 3,00%","OK")))</f>
        <v>OK</v>
      </c>
      <c r="J30" s="15"/>
      <c r="M30" s="27"/>
    </row>
    <row r="31" spans="1:13" ht="46.5" customHeight="1">
      <c r="A31" s="14"/>
      <c r="B31" s="192"/>
      <c r="C31" s="192"/>
      <c r="D31" s="192"/>
      <c r="E31" s="22"/>
      <c r="F31" s="190" t="s">
        <v>108</v>
      </c>
      <c r="G31" s="191"/>
      <c r="H31" s="37">
        <v>0.04</v>
      </c>
      <c r="I31" s="36" t="str">
        <f>IF(D10="Escolha o tipo de obra","",IF(H31="","",IF(H31&gt;0.05,"FORA DO LIMITE","OK")))</f>
        <v>OK</v>
      </c>
      <c r="J31" s="15"/>
      <c r="M31" s="27"/>
    </row>
    <row r="32" spans="1:13" ht="46.5" customHeight="1">
      <c r="A32" s="14"/>
      <c r="B32" s="192"/>
      <c r="C32" s="192"/>
      <c r="D32" s="192"/>
      <c r="E32" s="22"/>
      <c r="F32" s="190" t="s">
        <v>109</v>
      </c>
      <c r="G32" s="191"/>
      <c r="H32" s="38">
        <f>IF(D11="ONERADO",0,IF(D11="DESONERADO",0.036,""))</f>
        <v>0</v>
      </c>
      <c r="I32" s="36" t="str">
        <f>IF(D11="Escolha o regime de contribuição","",IF(D11="DESONERADO","OK",IF(D11="ONERADO","OK")))</f>
        <v>OK</v>
      </c>
      <c r="J32" s="15"/>
      <c r="M32" s="27"/>
    </row>
    <row r="33" spans="1:28" ht="21" customHeight="1">
      <c r="A33" s="14"/>
      <c r="B33" s="22"/>
      <c r="C33" s="22"/>
      <c r="D33" s="22"/>
      <c r="E33" s="22"/>
      <c r="F33" s="22"/>
      <c r="G33" s="22"/>
      <c r="H33" s="22"/>
      <c r="I33" s="22"/>
      <c r="J33" s="22"/>
      <c r="M33" s="27"/>
    </row>
    <row r="34" spans="1:28" ht="21" customHeight="1">
      <c r="A34" s="14"/>
      <c r="B34" s="39"/>
      <c r="C34" s="30"/>
      <c r="D34" s="30"/>
      <c r="E34" s="30"/>
      <c r="F34" s="186" t="s">
        <v>240</v>
      </c>
      <c r="G34" s="187"/>
      <c r="H34" s="187"/>
      <c r="I34" s="187"/>
      <c r="J34" s="30"/>
      <c r="L34" s="40"/>
      <c r="M34" s="27"/>
    </row>
    <row r="35" spans="1:28" ht="21" customHeight="1">
      <c r="A35" s="14"/>
      <c r="B35" s="39"/>
      <c r="C35" s="41"/>
      <c r="D35" s="21"/>
      <c r="E35" s="41"/>
      <c r="F35" s="41"/>
      <c r="G35" s="41"/>
      <c r="H35" s="41"/>
      <c r="I35" s="41"/>
      <c r="J35" s="41"/>
      <c r="L35" s="40"/>
    </row>
    <row r="36" spans="1:28" ht="33" customHeight="1">
      <c r="A36" s="14"/>
      <c r="B36" s="39"/>
      <c r="C36" s="39"/>
      <c r="D36" s="188" t="s">
        <v>229</v>
      </c>
      <c r="E36" s="188"/>
      <c r="F36" s="188"/>
      <c r="G36" s="39"/>
      <c r="H36" s="39"/>
      <c r="I36" s="39"/>
      <c r="J36" s="39"/>
      <c r="L36" s="40"/>
    </row>
    <row r="37" spans="1:28" ht="21" customHeight="1">
      <c r="B37" s="43"/>
      <c r="C37" s="44"/>
      <c r="D37" s="44"/>
      <c r="E37" s="44"/>
      <c r="F37" s="44"/>
      <c r="G37" s="44"/>
      <c r="H37" s="44"/>
      <c r="I37" s="44"/>
      <c r="J37" s="44"/>
      <c r="L37" s="40"/>
    </row>
    <row r="38" spans="1:28" ht="21" customHeight="1">
      <c r="B38" s="43"/>
      <c r="C38" s="43"/>
      <c r="D38" s="43"/>
      <c r="E38" s="45"/>
      <c r="F38" s="43"/>
      <c r="L38" s="25" t="s">
        <v>89</v>
      </c>
      <c r="R38" s="46" t="s">
        <v>110</v>
      </c>
      <c r="S38" s="46" t="s">
        <v>111</v>
      </c>
      <c r="U38" s="46" t="s">
        <v>112</v>
      </c>
      <c r="W38" s="46" t="s">
        <v>113</v>
      </c>
    </row>
    <row r="39" spans="1:28" ht="21" customHeight="1">
      <c r="D39" s="45"/>
      <c r="E39" s="45"/>
      <c r="F39" s="45"/>
      <c r="G39" s="47"/>
      <c r="H39" s="47"/>
      <c r="I39" s="47"/>
      <c r="J39" s="47"/>
      <c r="L39" s="16" t="s">
        <v>114</v>
      </c>
      <c r="R39" s="48">
        <f>IF($D$10=$L$47,O41,IF($D$10=$L$48,S41,IF($D$10=$L$49,W41,IF($D$10=$L$50,O47,IF($D$10=$L$51,S47,IF($D$10=$L$52,W47))))))</f>
        <v>0.19600000000000001</v>
      </c>
      <c r="S39" s="48">
        <f>IF($D$10=$L$47,P41,IF($D$10=$L$48,T41,IF($D$10=$L$49,X41,IF($D$10=$L$50,P47,IF($D$10=$L$51,T47,IF($D$10=$L$52,X47))))))</f>
        <v>0.24229999999999999</v>
      </c>
      <c r="T39" s="48" t="str">
        <f>IF(D11="DESONERADO",W39,IF(D11="SEM DESONERAÇÃO",U39,""))</f>
        <v/>
      </c>
      <c r="U39" s="48">
        <f>TRUNC(ROUND(((1+H14+H17+H20)*(1+H23)*(1+H26))/(1-(H29+H30+H31))-1,4),4)</f>
        <v>0.23319999999999999</v>
      </c>
      <c r="W39" s="48">
        <f>TRUNC(ROUND(((1+H14+H17+H20)*(1+H23)*(1+H26))/(1-(H29+H30+H31+H32))-1,4),4)</f>
        <v>0.23319999999999999</v>
      </c>
    </row>
    <row r="40" spans="1:28" ht="21" customHeight="1">
      <c r="D40" s="92"/>
      <c r="E40" s="45"/>
      <c r="F40" s="45"/>
      <c r="G40" s="47"/>
      <c r="H40" s="47"/>
      <c r="I40" s="47"/>
      <c r="J40" s="47"/>
      <c r="R40" s="16" t="s">
        <v>115</v>
      </c>
      <c r="U40" s="16" t="b">
        <f>IF(D11="DESONERADO",OR(H14="",H17="",H20="",H23="",H26="",H29="",H30="",H31="",H32=""),OR(H14="",H17="",H20="",H23="",H26="",H29="",H30="",H31=""))</f>
        <v>0</v>
      </c>
      <c r="V40" s="16" t="b">
        <f>IF(D11="SEM DESONERAÇÃO",AND(H14="",H17="",H20="",H23="",H26="",H29="",H30="",H31=""))</f>
        <v>0</v>
      </c>
      <c r="X40" s="16" t="str">
        <f>IF(D11="SEM DESONERAÇÃO",AND(H14="",H17="",H20="",H23="",H26="",H29="",H30="",H31=""),IF(D11="DESONERADO",AND(H14="",H17="",H20="",H23="",H26="",H29="",H30="",H31="",H32=""),"NULO"))</f>
        <v>NULO</v>
      </c>
      <c r="Y40" s="16" t="b">
        <f>OR(H11=U39,H11=W39)</f>
        <v>1</v>
      </c>
    </row>
    <row r="41" spans="1:28" ht="21" customHeight="1">
      <c r="D41" s="45"/>
      <c r="E41" s="45"/>
      <c r="F41" s="45"/>
      <c r="G41" s="47"/>
      <c r="H41" s="47"/>
      <c r="I41" s="47"/>
      <c r="J41" s="47"/>
      <c r="L41" s="40" t="s">
        <v>90</v>
      </c>
      <c r="N41" s="16" t="s">
        <v>116</v>
      </c>
      <c r="O41" s="48">
        <v>0.2034</v>
      </c>
      <c r="P41" s="48">
        <v>0.25</v>
      </c>
      <c r="R41" s="16" t="s">
        <v>117</v>
      </c>
      <c r="S41" s="48">
        <v>0.19600000000000001</v>
      </c>
      <c r="T41" s="48">
        <v>0.24229999999999999</v>
      </c>
      <c r="V41" s="16" t="s">
        <v>118</v>
      </c>
      <c r="W41" s="48">
        <v>0.20760000000000001</v>
      </c>
      <c r="X41" s="48">
        <v>0.26440000000000002</v>
      </c>
    </row>
    <row r="42" spans="1:28" ht="21" customHeight="1">
      <c r="B42" s="45"/>
      <c r="C42" s="45"/>
      <c r="D42" s="45"/>
      <c r="E42" s="45"/>
      <c r="F42" s="45"/>
      <c r="G42" s="47"/>
      <c r="H42" s="47"/>
      <c r="I42" s="47"/>
      <c r="J42" s="47"/>
      <c r="N42" s="48">
        <v>0.03</v>
      </c>
      <c r="O42" s="48">
        <v>5.5E-2</v>
      </c>
      <c r="R42" s="48">
        <v>3.7999999999999999E-2</v>
      </c>
      <c r="S42" s="48">
        <v>4.6699999999999998E-2</v>
      </c>
      <c r="V42" s="48">
        <v>3.4299999999999997E-2</v>
      </c>
      <c r="W42" s="48">
        <v>6.7100000000000007E-2</v>
      </c>
      <c r="AA42" s="48">
        <v>0.2034</v>
      </c>
      <c r="AB42" s="48">
        <v>0.25</v>
      </c>
    </row>
    <row r="43" spans="1:28" ht="21" customHeight="1">
      <c r="B43" s="16"/>
      <c r="C43" s="45"/>
      <c r="D43" s="45"/>
      <c r="E43" s="45"/>
      <c r="F43" s="45"/>
      <c r="G43" s="47"/>
      <c r="H43" s="47"/>
      <c r="I43" s="47"/>
      <c r="J43" s="47"/>
      <c r="L43" s="25" t="s">
        <v>119</v>
      </c>
      <c r="N43" s="48">
        <v>8.0000000000000002E-3</v>
      </c>
      <c r="O43" s="48">
        <v>0.01</v>
      </c>
      <c r="R43" s="48">
        <v>3.2000000000000002E-3</v>
      </c>
      <c r="S43" s="48">
        <v>7.4000000000000003E-3</v>
      </c>
      <c r="V43" s="48">
        <v>2.8E-3</v>
      </c>
      <c r="W43" s="48">
        <v>7.4999999999999997E-3</v>
      </c>
      <c r="AA43" s="48">
        <v>0.19600000000000001</v>
      </c>
      <c r="AB43" s="48">
        <v>0.24229999999999999</v>
      </c>
    </row>
    <row r="44" spans="1:28" ht="21" customHeight="1">
      <c r="B44" s="16"/>
      <c r="C44" s="45"/>
      <c r="D44" s="45"/>
      <c r="E44" s="45"/>
      <c r="F44" s="45"/>
      <c r="G44" s="47"/>
      <c r="H44" s="47"/>
      <c r="I44" s="47"/>
      <c r="J44" s="47"/>
      <c r="L44" s="27" t="s">
        <v>120</v>
      </c>
      <c r="N44" s="48">
        <v>9.7000000000000003E-3</v>
      </c>
      <c r="O44" s="48">
        <v>1.2699999999999999E-2</v>
      </c>
      <c r="R44" s="48">
        <v>5.0000000000000001E-3</v>
      </c>
      <c r="S44" s="48">
        <v>9.7000000000000003E-3</v>
      </c>
      <c r="V44" s="48">
        <v>0.01</v>
      </c>
      <c r="W44" s="48">
        <v>1.7399999999999999E-2</v>
      </c>
      <c r="AA44" s="48">
        <v>0.20760000000000001</v>
      </c>
      <c r="AB44" s="48">
        <v>0.26440000000000002</v>
      </c>
    </row>
    <row r="45" spans="1:28" ht="21" customHeight="1">
      <c r="B45" s="16"/>
      <c r="C45" s="45"/>
      <c r="D45" s="45"/>
      <c r="E45" s="45"/>
      <c r="F45" s="45"/>
      <c r="G45" s="47"/>
      <c r="H45" s="47"/>
      <c r="I45" s="47"/>
      <c r="J45" s="47"/>
      <c r="L45" s="27" t="s">
        <v>120</v>
      </c>
      <c r="N45" s="48">
        <v>5.8999999999999999E-3</v>
      </c>
      <c r="O45" s="48">
        <v>1.3899999999999999E-2</v>
      </c>
      <c r="R45" s="48">
        <v>1.0200000000000001E-2</v>
      </c>
      <c r="S45" s="48">
        <v>1.21E-2</v>
      </c>
      <c r="V45" s="48">
        <v>9.4000000000000004E-3</v>
      </c>
      <c r="W45" s="48">
        <v>1.17E-2</v>
      </c>
      <c r="AA45" s="48">
        <v>0.24</v>
      </c>
      <c r="AB45" s="48">
        <v>0.27860000000000001</v>
      </c>
    </row>
    <row r="46" spans="1:28" ht="21" customHeight="1">
      <c r="B46" s="45"/>
      <c r="C46" s="45"/>
      <c r="D46" s="45"/>
      <c r="E46" s="45"/>
      <c r="F46" s="45"/>
      <c r="G46" s="47"/>
      <c r="H46" s="47"/>
      <c r="I46" s="47"/>
      <c r="J46" s="47"/>
      <c r="L46" s="27" t="s">
        <v>121</v>
      </c>
      <c r="N46" s="48">
        <v>6.1600000000000002E-2</v>
      </c>
      <c r="O46" s="48">
        <v>8.9599999999999999E-2</v>
      </c>
      <c r="R46" s="48">
        <v>6.6400000000000001E-2</v>
      </c>
      <c r="S46" s="48">
        <v>8.6900000000000005E-2</v>
      </c>
      <c r="V46" s="48">
        <v>6.7400000000000002E-2</v>
      </c>
      <c r="W46" s="48">
        <v>9.4E-2</v>
      </c>
      <c r="AA46" s="48">
        <v>0.22800000000000001</v>
      </c>
      <c r="AB46" s="48">
        <v>0.3095</v>
      </c>
    </row>
    <row r="47" spans="1:28" ht="21" customHeight="1">
      <c r="B47" s="45"/>
      <c r="C47" s="45"/>
      <c r="D47" s="45"/>
      <c r="E47" s="45"/>
      <c r="F47" s="45"/>
      <c r="G47" s="47"/>
      <c r="H47" s="47"/>
      <c r="I47" s="47"/>
      <c r="J47" s="47"/>
      <c r="L47" s="27" t="s">
        <v>120</v>
      </c>
      <c r="N47" s="16" t="s">
        <v>122</v>
      </c>
      <c r="O47" s="48">
        <v>0.24</v>
      </c>
      <c r="P47" s="48">
        <v>0.27860000000000001</v>
      </c>
      <c r="R47" s="16" t="s">
        <v>123</v>
      </c>
      <c r="S47" s="48">
        <v>0.22800000000000001</v>
      </c>
      <c r="T47" s="48">
        <v>0.3095</v>
      </c>
      <c r="V47" s="16" t="s">
        <v>124</v>
      </c>
      <c r="W47" s="48">
        <v>0.111</v>
      </c>
      <c r="X47" s="48">
        <v>0.16800000000000001</v>
      </c>
      <c r="AA47" s="48">
        <v>0.111</v>
      </c>
      <c r="AB47" s="48">
        <v>0.16800000000000001</v>
      </c>
    </row>
    <row r="48" spans="1:28" ht="21" customHeight="1">
      <c r="B48" s="45"/>
      <c r="C48" s="45"/>
      <c r="D48" s="45"/>
      <c r="E48" s="45"/>
      <c r="F48" s="45"/>
      <c r="G48" s="47"/>
      <c r="H48" s="47"/>
      <c r="I48" s="47"/>
      <c r="J48" s="47"/>
      <c r="L48" s="27" t="s">
        <v>88</v>
      </c>
      <c r="N48" s="48">
        <v>5.2900000000000003E-2</v>
      </c>
      <c r="O48" s="48">
        <v>7.9299999999999995E-2</v>
      </c>
      <c r="R48" s="48">
        <v>0.04</v>
      </c>
      <c r="S48" s="48">
        <v>7.85E-2</v>
      </c>
      <c r="V48" s="48">
        <v>1.4999999999999999E-2</v>
      </c>
      <c r="W48" s="48">
        <v>4.4900000000000002E-2</v>
      </c>
      <c r="AA48" s="48"/>
      <c r="AB48" s="48"/>
    </row>
    <row r="49" spans="2:28" ht="21" customHeight="1">
      <c r="B49" s="49"/>
      <c r="C49" s="49"/>
      <c r="D49" s="49"/>
      <c r="E49" s="49"/>
      <c r="F49" s="49"/>
      <c r="G49" s="49"/>
      <c r="H49" s="49"/>
      <c r="I49" s="49"/>
      <c r="J49" s="49"/>
      <c r="L49" s="27" t="s">
        <v>125</v>
      </c>
      <c r="N49" s="48">
        <v>2.5000000000000001E-3</v>
      </c>
      <c r="O49" s="48">
        <v>5.5999999999999999E-3</v>
      </c>
      <c r="R49" s="48">
        <v>8.0999999999999996E-3</v>
      </c>
      <c r="S49" s="48">
        <v>1.9900000000000001E-2</v>
      </c>
      <c r="V49" s="48">
        <v>3.0000000000000001E-3</v>
      </c>
      <c r="W49" s="48">
        <v>8.2000000000000007E-3</v>
      </c>
      <c r="AA49" s="48"/>
      <c r="AB49" s="48"/>
    </row>
    <row r="50" spans="2:28" ht="21" customHeight="1">
      <c r="B50" s="49"/>
      <c r="C50" s="49"/>
      <c r="D50" s="49"/>
      <c r="E50" s="49"/>
      <c r="F50" s="49"/>
      <c r="G50" s="49"/>
      <c r="H50" s="49"/>
      <c r="I50" s="49"/>
      <c r="J50" s="49"/>
      <c r="L50" s="27" t="s">
        <v>126</v>
      </c>
      <c r="N50" s="48">
        <v>0.01</v>
      </c>
      <c r="O50" s="48">
        <v>1.9699999999999999E-2</v>
      </c>
      <c r="R50" s="48">
        <v>1.46E-2</v>
      </c>
      <c r="S50" s="48">
        <v>3.1600000000000003E-2</v>
      </c>
      <c r="V50" s="48">
        <v>5.5999999999999999E-3</v>
      </c>
      <c r="W50" s="48">
        <v>8.8999999999999999E-3</v>
      </c>
      <c r="AA50" s="48"/>
      <c r="AB50" s="48"/>
    </row>
    <row r="51" spans="2:28" ht="21" customHeight="1">
      <c r="B51" s="49"/>
      <c r="C51" s="49"/>
      <c r="D51" s="49"/>
      <c r="E51" s="49"/>
      <c r="F51" s="49"/>
      <c r="G51" s="49"/>
      <c r="H51" s="49"/>
      <c r="I51" s="49"/>
      <c r="J51" s="49"/>
      <c r="L51" s="27" t="s">
        <v>127</v>
      </c>
      <c r="N51" s="48">
        <v>1.01E-2</v>
      </c>
      <c r="O51" s="48">
        <v>1.11E-2</v>
      </c>
      <c r="R51" s="48">
        <v>9.4000000000000004E-3</v>
      </c>
      <c r="S51" s="48">
        <v>1.3299999999999999E-2</v>
      </c>
      <c r="V51" s="48">
        <v>8.5000000000000006E-3</v>
      </c>
      <c r="W51" s="48">
        <v>1.11E-2</v>
      </c>
      <c r="AA51" s="48"/>
      <c r="AB51" s="48"/>
    </row>
    <row r="52" spans="2:28" ht="21" customHeight="1">
      <c r="B52" s="49"/>
      <c r="C52" s="49"/>
      <c r="D52" s="49"/>
      <c r="E52" s="49"/>
      <c r="F52" s="49"/>
      <c r="G52" s="49"/>
      <c r="H52" s="49"/>
      <c r="I52" s="49"/>
      <c r="J52" s="49"/>
      <c r="L52" s="27" t="s">
        <v>128</v>
      </c>
      <c r="N52" s="48">
        <v>0.08</v>
      </c>
      <c r="O52" s="48">
        <v>9.5100000000000004E-2</v>
      </c>
      <c r="R52" s="48">
        <v>7.1400000000000005E-2</v>
      </c>
      <c r="S52" s="48">
        <v>0.1043</v>
      </c>
      <c r="V52" s="48">
        <v>3.5000000000000003E-2</v>
      </c>
      <c r="W52" s="48">
        <v>6.2199999999999998E-2</v>
      </c>
      <c r="AA52" s="48"/>
      <c r="AB52" s="48"/>
    </row>
    <row r="53" spans="2:28" ht="21" customHeight="1">
      <c r="B53" s="49"/>
      <c r="C53" s="49"/>
      <c r="D53" s="49"/>
      <c r="E53" s="49"/>
      <c r="F53" s="49"/>
      <c r="G53" s="49"/>
      <c r="H53" s="49"/>
      <c r="I53" s="49"/>
      <c r="J53" s="49"/>
    </row>
    <row r="54" spans="2:28" ht="21" customHeight="1">
      <c r="B54" s="49"/>
      <c r="C54" s="49"/>
      <c r="D54" s="49"/>
      <c r="E54" s="49"/>
      <c r="F54" s="49"/>
      <c r="G54" s="49"/>
      <c r="H54" s="49"/>
      <c r="I54" s="49"/>
      <c r="J54" s="49"/>
      <c r="L54" s="25" t="s">
        <v>91</v>
      </c>
    </row>
    <row r="55" spans="2:28" ht="21" customHeight="1">
      <c r="B55" s="49"/>
      <c r="C55" s="49"/>
      <c r="D55" s="49"/>
      <c r="E55" s="49"/>
      <c r="F55" s="49"/>
      <c r="G55" s="49"/>
      <c r="H55" s="49"/>
      <c r="I55" s="49"/>
      <c r="J55" s="49"/>
      <c r="L55" s="27" t="s">
        <v>129</v>
      </c>
    </row>
    <row r="56" spans="2:28" ht="21" customHeight="1">
      <c r="B56" s="49"/>
      <c r="C56" s="49"/>
      <c r="D56" s="49"/>
      <c r="E56" s="49"/>
      <c r="F56" s="49"/>
      <c r="G56" s="49"/>
      <c r="H56" s="49"/>
      <c r="I56" s="49"/>
      <c r="J56" s="49"/>
      <c r="L56" s="27" t="s">
        <v>130</v>
      </c>
    </row>
    <row r="57" spans="2:28" ht="21" customHeight="1">
      <c r="B57" s="50"/>
      <c r="C57" s="50"/>
      <c r="D57" s="50"/>
      <c r="E57" s="50"/>
      <c r="F57" s="50"/>
      <c r="G57" s="50"/>
      <c r="H57" s="50"/>
      <c r="I57" s="50"/>
      <c r="J57" s="50"/>
      <c r="L57" s="27" t="s">
        <v>131</v>
      </c>
    </row>
    <row r="58" spans="2:28" ht="21" customHeight="1">
      <c r="B58" s="51"/>
      <c r="C58" s="51"/>
      <c r="D58" s="51"/>
      <c r="E58" s="51"/>
      <c r="F58" s="51"/>
      <c r="G58" s="51"/>
      <c r="H58" s="51"/>
      <c r="I58" s="51"/>
      <c r="J58" s="51"/>
      <c r="L58" s="27" t="s">
        <v>132</v>
      </c>
    </row>
    <row r="59" spans="2:28" ht="21" customHeight="1">
      <c r="B59" s="51"/>
      <c r="C59" s="51"/>
      <c r="D59" s="51"/>
      <c r="E59" s="51"/>
      <c r="F59" s="51"/>
      <c r="G59" s="51"/>
      <c r="H59" s="51"/>
      <c r="I59" s="51"/>
      <c r="J59" s="51"/>
      <c r="K59" s="47"/>
      <c r="L59" s="27" t="s">
        <v>133</v>
      </c>
    </row>
    <row r="60" spans="2:28" ht="21" customHeight="1">
      <c r="B60" s="51"/>
      <c r="C60" s="51"/>
      <c r="D60" s="51"/>
      <c r="E60" s="51"/>
      <c r="F60" s="51"/>
      <c r="G60" s="51"/>
      <c r="H60" s="51"/>
      <c r="I60" s="51"/>
      <c r="J60" s="51"/>
      <c r="K60" s="47"/>
      <c r="L60" s="27" t="s">
        <v>134</v>
      </c>
    </row>
    <row r="61" spans="2:28" ht="21" customHeight="1">
      <c r="B61" s="51"/>
      <c r="C61" s="51"/>
      <c r="D61" s="51"/>
      <c r="E61" s="51"/>
      <c r="F61" s="51"/>
      <c r="G61" s="51"/>
      <c r="H61" s="51"/>
      <c r="I61" s="51"/>
      <c r="J61" s="51"/>
    </row>
    <row r="62" spans="2:28" ht="21" customHeight="1">
      <c r="B62" s="27"/>
      <c r="C62" s="27"/>
      <c r="D62" s="27"/>
      <c r="E62" s="27"/>
      <c r="F62" s="27"/>
      <c r="G62" s="16"/>
      <c r="H62" s="16"/>
      <c r="I62" s="16"/>
      <c r="J62" s="16"/>
      <c r="L62" s="25" t="s">
        <v>135</v>
      </c>
    </row>
    <row r="63" spans="2:28" ht="21" customHeight="1">
      <c r="B63" s="52"/>
      <c r="C63" s="52"/>
      <c r="D63" s="52"/>
      <c r="E63" s="52"/>
      <c r="F63" s="52"/>
      <c r="G63" s="52"/>
      <c r="H63" s="52"/>
      <c r="I63" s="52"/>
      <c r="J63" s="52"/>
      <c r="L63" s="16" t="s">
        <v>136</v>
      </c>
    </row>
    <row r="64" spans="2:28" ht="21" customHeight="1">
      <c r="B64" s="52"/>
      <c r="C64" s="52"/>
      <c r="D64" s="52"/>
      <c r="E64" s="52"/>
      <c r="F64" s="52"/>
      <c r="G64" s="52"/>
      <c r="H64" s="52"/>
      <c r="I64" s="52"/>
      <c r="J64" s="52"/>
      <c r="L64" s="40" t="s">
        <v>137</v>
      </c>
    </row>
    <row r="65" spans="2:10" ht="21" customHeight="1">
      <c r="B65" s="53"/>
      <c r="C65" s="53"/>
      <c r="D65" s="53"/>
      <c r="E65" s="53"/>
      <c r="F65" s="53"/>
      <c r="G65" s="53"/>
      <c r="H65" s="53"/>
      <c r="I65" s="53"/>
      <c r="J65" s="53"/>
    </row>
    <row r="66" spans="2:10" ht="21" customHeight="1">
      <c r="B66" s="53"/>
      <c r="C66" s="53"/>
      <c r="D66" s="53"/>
      <c r="E66" s="53"/>
      <c r="F66" s="53"/>
      <c r="G66" s="53"/>
      <c r="H66" s="53"/>
      <c r="I66" s="53"/>
      <c r="J66" s="53"/>
    </row>
    <row r="67" spans="2:10" ht="21" customHeight="1">
      <c r="B67" s="53"/>
      <c r="C67" s="53"/>
      <c r="D67" s="53"/>
      <c r="E67" s="53"/>
      <c r="F67" s="53"/>
      <c r="G67" s="53"/>
      <c r="H67" s="53"/>
      <c r="I67" s="53"/>
      <c r="J67" s="53"/>
    </row>
    <row r="68" spans="2:10" ht="21" customHeight="1">
      <c r="B68" s="53"/>
      <c r="C68" s="53"/>
      <c r="D68" s="53"/>
      <c r="E68" s="53"/>
      <c r="F68" s="53"/>
      <c r="G68" s="53"/>
      <c r="H68" s="53"/>
      <c r="I68" s="53"/>
      <c r="J68" s="53"/>
    </row>
    <row r="69" spans="2:10" ht="21" customHeight="1">
      <c r="B69" s="53"/>
      <c r="C69" s="53"/>
      <c r="D69" s="53"/>
      <c r="E69" s="53"/>
      <c r="F69" s="53"/>
      <c r="G69" s="53"/>
      <c r="H69" s="53"/>
      <c r="I69" s="53"/>
      <c r="J69" s="53"/>
    </row>
    <row r="70" spans="2:10" ht="21" customHeight="1">
      <c r="B70" s="53"/>
      <c r="C70" s="53"/>
      <c r="D70" s="53"/>
      <c r="E70" s="53"/>
      <c r="F70" s="53"/>
      <c r="G70" s="53"/>
      <c r="H70" s="53"/>
      <c r="I70" s="53"/>
      <c r="J70" s="53"/>
    </row>
    <row r="71" spans="2:10" ht="21" customHeight="1">
      <c r="B71" s="53"/>
      <c r="C71" s="53"/>
      <c r="D71" s="53"/>
      <c r="E71" s="53"/>
      <c r="F71" s="53"/>
      <c r="G71" s="53"/>
      <c r="H71" s="53"/>
      <c r="I71" s="53"/>
      <c r="J71" s="53"/>
    </row>
  </sheetData>
  <mergeCells count="42">
    <mergeCell ref="F34:I34"/>
    <mergeCell ref="D36:F36"/>
    <mergeCell ref="B29:D29"/>
    <mergeCell ref="F29:G29"/>
    <mergeCell ref="B30:D32"/>
    <mergeCell ref="F30:G30"/>
    <mergeCell ref="F31:G31"/>
    <mergeCell ref="F32:G32"/>
    <mergeCell ref="I23:I25"/>
    <mergeCell ref="B25:D25"/>
    <mergeCell ref="B26:D27"/>
    <mergeCell ref="F26:G26"/>
    <mergeCell ref="H26:H28"/>
    <mergeCell ref="I26:I28"/>
    <mergeCell ref="F20:G20"/>
    <mergeCell ref="H20:H22"/>
    <mergeCell ref="I20:I22"/>
    <mergeCell ref="B11:C11"/>
    <mergeCell ref="D11:F11"/>
    <mergeCell ref="B13:D13"/>
    <mergeCell ref="F13:G13"/>
    <mergeCell ref="B14:D23"/>
    <mergeCell ref="F14:G14"/>
    <mergeCell ref="F23:G23"/>
    <mergeCell ref="H14:H16"/>
    <mergeCell ref="I14:I16"/>
    <mergeCell ref="F17:G17"/>
    <mergeCell ref="H17:H19"/>
    <mergeCell ref="I17:I19"/>
    <mergeCell ref="H23:H25"/>
    <mergeCell ref="B6:I6"/>
    <mergeCell ref="B7:I7"/>
    <mergeCell ref="B8:I8"/>
    <mergeCell ref="B9:I9"/>
    <mergeCell ref="B10:C10"/>
    <mergeCell ref="D10:F10"/>
    <mergeCell ref="H10:I10"/>
    <mergeCell ref="C1:I1"/>
    <mergeCell ref="C2:I2"/>
    <mergeCell ref="D3:G3"/>
    <mergeCell ref="B4:I4"/>
    <mergeCell ref="B5:I5"/>
  </mergeCells>
  <conditionalFormatting sqref="I11:J11">
    <cfRule type="cellIs" dxfId="7" priority="6" stopIfTrue="1" operator="equal">
      <formula>"OK"</formula>
    </cfRule>
    <cfRule type="cellIs" dxfId="6" priority="7" stopIfTrue="1" operator="equal">
      <formula>"FORA DA FAIXA"</formula>
    </cfRule>
    <cfRule type="cellIs" dxfId="5" priority="8" stopIfTrue="1" operator="equal">
      <formula>"VERIFICAR ITENS"</formula>
    </cfRule>
  </conditionalFormatting>
  <conditionalFormatting sqref="I29:J31 I14:J15 I17:J18 J7:J13 J16 J19 I20:J21 I23:J24 I26:J27">
    <cfRule type="cellIs" dxfId="4" priority="4" stopIfTrue="1" operator="equal">
      <formula>"OK"</formula>
    </cfRule>
    <cfRule type="cellIs" dxfId="3" priority="5" stopIfTrue="1" operator="equal">
      <formula>"FORA DO LIMITE"</formula>
    </cfRule>
  </conditionalFormatting>
  <conditionalFormatting sqref="I32:J32">
    <cfRule type="cellIs" dxfId="2" priority="1" stopIfTrue="1" operator="equal">
      <formula>"OK"</formula>
    </cfRule>
    <cfRule type="cellIs" dxfId="1" priority="2" stopIfTrue="1" operator="equal">
      <formula>"FORA DO LIMITE"</formula>
    </cfRule>
    <cfRule type="cellIs" dxfId="0" priority="3" stopIfTrue="1" operator="equal">
      <formula>"Deixar em branco o campo ao lado"</formula>
    </cfRule>
  </conditionalFormatting>
  <dataValidations count="3">
    <dataValidation operator="equal" allowBlank="1" showInputMessage="1" showErrorMessage="1" errorTitle="Atenção" error="Alíquota de recolhimento da contribuição previdenciária deve ser de 2%." sqref="WBO983094:WBO983096 H32 WVG983094:WVG983096 WLK983094:WLK983096 IU54:IU56 SQ54:SQ56 ACM54:ACM56 AMI54:AMI56 AWE54:AWE56 BGA54:BGA56 BPW54:BPW56 BZS54:BZS56 CJO54:CJO56 CTK54:CTK56 DDG54:DDG56 DNC54:DNC56 DWY54:DWY56 EGU54:EGU56 EQQ54:EQQ56 FAM54:FAM56 FKI54:FKI56 FUE54:FUE56 GEA54:GEA56 GNW54:GNW56 GXS54:GXS56 HHO54:HHO56 HRK54:HRK56 IBG54:IBG56 ILC54:ILC56 IUY54:IUY56 JEU54:JEU56 JOQ54:JOQ56 JYM54:JYM56 KII54:KII56 KSE54:KSE56 LCA54:LCA56 LLW54:LLW56 LVS54:LVS56 MFO54:MFO56 MPK54:MPK56 MZG54:MZG56 NJC54:NJC56 NSY54:NSY56 OCU54:OCU56 OMQ54:OMQ56 OWM54:OWM56 PGI54:PGI56 PQE54:PQE56 QAA54:QAA56 QJW54:QJW56 QTS54:QTS56 RDO54:RDO56 RNK54:RNK56 RXG54:RXG56 SHC54:SHC56 SQY54:SQY56 TAU54:TAU56 TKQ54:TKQ56 TUM54:TUM56 UEI54:UEI56 UOE54:UOE56 UYA54:UYA56 VHW54:VHW56 VRS54:VRS56 WBO54:WBO56 WLK54:WLK56 WVG54:WVG56 IU65590:IU65592 SQ65590:SQ65592 ACM65590:ACM65592 AMI65590:AMI65592 AWE65590:AWE65592 BGA65590:BGA65592 BPW65590:BPW65592 BZS65590:BZS65592 CJO65590:CJO65592 CTK65590:CTK65592 DDG65590:DDG65592 DNC65590:DNC65592 DWY65590:DWY65592 EGU65590:EGU65592 EQQ65590:EQQ65592 FAM65590:FAM65592 FKI65590:FKI65592 FUE65590:FUE65592 GEA65590:GEA65592 GNW65590:GNW65592 GXS65590:GXS65592 HHO65590:HHO65592 HRK65590:HRK65592 IBG65590:IBG65592 ILC65590:ILC65592 IUY65590:IUY65592 JEU65590:JEU65592 JOQ65590:JOQ65592 JYM65590:JYM65592 KII65590:KII65592 KSE65590:KSE65592 LCA65590:LCA65592 LLW65590:LLW65592 LVS65590:LVS65592 MFO65590:MFO65592 MPK65590:MPK65592 MZG65590:MZG65592 NJC65590:NJC65592 NSY65590:NSY65592 OCU65590:OCU65592 OMQ65590:OMQ65592 OWM65590:OWM65592 PGI65590:PGI65592 PQE65590:PQE65592 QAA65590:QAA65592 QJW65590:QJW65592 QTS65590:QTS65592 RDO65590:RDO65592 RNK65590:RNK65592 RXG65590:RXG65592 SHC65590:SHC65592 SQY65590:SQY65592 TAU65590:TAU65592 TKQ65590:TKQ65592 TUM65590:TUM65592 UEI65590:UEI65592 UOE65590:UOE65592 UYA65590:UYA65592 VHW65590:VHW65592 VRS65590:VRS65592 WBO65590:WBO65592 WLK65590:WLK65592 WVG65590:WVG65592 IU131126:IU131128 SQ131126:SQ131128 ACM131126:ACM131128 AMI131126:AMI131128 AWE131126:AWE131128 BGA131126:BGA131128 BPW131126:BPW131128 BZS131126:BZS131128 CJO131126:CJO131128 CTK131126:CTK131128 DDG131126:DDG131128 DNC131126:DNC131128 DWY131126:DWY131128 EGU131126:EGU131128 EQQ131126:EQQ131128 FAM131126:FAM131128 FKI131126:FKI131128 FUE131126:FUE131128 GEA131126:GEA131128 GNW131126:GNW131128 GXS131126:GXS131128 HHO131126:HHO131128 HRK131126:HRK131128 IBG131126:IBG131128 ILC131126:ILC131128 IUY131126:IUY131128 JEU131126:JEU131128 JOQ131126:JOQ131128 JYM131126:JYM131128 KII131126:KII131128 KSE131126:KSE131128 LCA131126:LCA131128 LLW131126:LLW131128 LVS131126:LVS131128 MFO131126:MFO131128 MPK131126:MPK131128 MZG131126:MZG131128 NJC131126:NJC131128 NSY131126:NSY131128 OCU131126:OCU131128 OMQ131126:OMQ131128 OWM131126:OWM131128 PGI131126:PGI131128 PQE131126:PQE131128 QAA131126:QAA131128 QJW131126:QJW131128 QTS131126:QTS131128 RDO131126:RDO131128 RNK131126:RNK131128 RXG131126:RXG131128 SHC131126:SHC131128 SQY131126:SQY131128 TAU131126:TAU131128 TKQ131126:TKQ131128 TUM131126:TUM131128 UEI131126:UEI131128 UOE131126:UOE131128 UYA131126:UYA131128 VHW131126:VHW131128 VRS131126:VRS131128 WBO131126:WBO131128 WLK131126:WLK131128 WVG131126:WVG131128 IU196662:IU196664 SQ196662:SQ196664 ACM196662:ACM196664 AMI196662:AMI196664 AWE196662:AWE196664 BGA196662:BGA196664 BPW196662:BPW196664 BZS196662:BZS196664 CJO196662:CJO196664 CTK196662:CTK196664 DDG196662:DDG196664 DNC196662:DNC196664 DWY196662:DWY196664 EGU196662:EGU196664 EQQ196662:EQQ196664 FAM196662:FAM196664 FKI196662:FKI196664 FUE196662:FUE196664 GEA196662:GEA196664 GNW196662:GNW196664 GXS196662:GXS196664 HHO196662:HHO196664 HRK196662:HRK196664 IBG196662:IBG196664 ILC196662:ILC196664 IUY196662:IUY196664 JEU196662:JEU196664 JOQ196662:JOQ196664 JYM196662:JYM196664 KII196662:KII196664 KSE196662:KSE196664 LCA196662:LCA196664 LLW196662:LLW196664 LVS196662:LVS196664 MFO196662:MFO196664 MPK196662:MPK196664 MZG196662:MZG196664 NJC196662:NJC196664 NSY196662:NSY196664 OCU196662:OCU196664 OMQ196662:OMQ196664 OWM196662:OWM196664 PGI196662:PGI196664 PQE196662:PQE196664 QAA196662:QAA196664 QJW196662:QJW196664 QTS196662:QTS196664 RDO196662:RDO196664 RNK196662:RNK196664 RXG196662:RXG196664 SHC196662:SHC196664 SQY196662:SQY196664 TAU196662:TAU196664 TKQ196662:TKQ196664 TUM196662:TUM196664 UEI196662:UEI196664 UOE196662:UOE196664 UYA196662:UYA196664 VHW196662:VHW196664 VRS196662:VRS196664 WBO196662:WBO196664 WLK196662:WLK196664 WVG196662:WVG196664 IU262198:IU262200 SQ262198:SQ262200 ACM262198:ACM262200 AMI262198:AMI262200 AWE262198:AWE262200 BGA262198:BGA262200 BPW262198:BPW262200 BZS262198:BZS262200 CJO262198:CJO262200 CTK262198:CTK262200 DDG262198:DDG262200 DNC262198:DNC262200 DWY262198:DWY262200 EGU262198:EGU262200 EQQ262198:EQQ262200 FAM262198:FAM262200 FKI262198:FKI262200 FUE262198:FUE262200 GEA262198:GEA262200 GNW262198:GNW262200 GXS262198:GXS262200 HHO262198:HHO262200 HRK262198:HRK262200 IBG262198:IBG262200 ILC262198:ILC262200 IUY262198:IUY262200 JEU262198:JEU262200 JOQ262198:JOQ262200 JYM262198:JYM262200 KII262198:KII262200 KSE262198:KSE262200 LCA262198:LCA262200 LLW262198:LLW262200 LVS262198:LVS262200 MFO262198:MFO262200 MPK262198:MPK262200 MZG262198:MZG262200 NJC262198:NJC262200 NSY262198:NSY262200 OCU262198:OCU262200 OMQ262198:OMQ262200 OWM262198:OWM262200 PGI262198:PGI262200 PQE262198:PQE262200 QAA262198:QAA262200 QJW262198:QJW262200 QTS262198:QTS262200 RDO262198:RDO262200 RNK262198:RNK262200 RXG262198:RXG262200 SHC262198:SHC262200 SQY262198:SQY262200 TAU262198:TAU262200 TKQ262198:TKQ262200 TUM262198:TUM262200 UEI262198:UEI262200 UOE262198:UOE262200 UYA262198:UYA262200 VHW262198:VHW262200 VRS262198:VRS262200 WBO262198:WBO262200 WLK262198:WLK262200 WVG262198:WVG262200 IU327734:IU327736 SQ327734:SQ327736 ACM327734:ACM327736 AMI327734:AMI327736 AWE327734:AWE327736 BGA327734:BGA327736 BPW327734:BPW327736 BZS327734:BZS327736 CJO327734:CJO327736 CTK327734:CTK327736 DDG327734:DDG327736 DNC327734:DNC327736 DWY327734:DWY327736 EGU327734:EGU327736 EQQ327734:EQQ327736 FAM327734:FAM327736 FKI327734:FKI327736 FUE327734:FUE327736 GEA327734:GEA327736 GNW327734:GNW327736 GXS327734:GXS327736 HHO327734:HHO327736 HRK327734:HRK327736 IBG327734:IBG327736 ILC327734:ILC327736 IUY327734:IUY327736 JEU327734:JEU327736 JOQ327734:JOQ327736 JYM327734:JYM327736 KII327734:KII327736 KSE327734:KSE327736 LCA327734:LCA327736 LLW327734:LLW327736 LVS327734:LVS327736 MFO327734:MFO327736 MPK327734:MPK327736 MZG327734:MZG327736 NJC327734:NJC327736 NSY327734:NSY327736 OCU327734:OCU327736 OMQ327734:OMQ327736 OWM327734:OWM327736 PGI327734:PGI327736 PQE327734:PQE327736 QAA327734:QAA327736 QJW327734:QJW327736 QTS327734:QTS327736 RDO327734:RDO327736 RNK327734:RNK327736 RXG327734:RXG327736 SHC327734:SHC327736 SQY327734:SQY327736 TAU327734:TAU327736 TKQ327734:TKQ327736 TUM327734:TUM327736 UEI327734:UEI327736 UOE327734:UOE327736 UYA327734:UYA327736 VHW327734:VHW327736 VRS327734:VRS327736 WBO327734:WBO327736 WLK327734:WLK327736 WVG327734:WVG327736 IU393270:IU393272 SQ393270:SQ393272 ACM393270:ACM393272 AMI393270:AMI393272 AWE393270:AWE393272 BGA393270:BGA393272 BPW393270:BPW393272 BZS393270:BZS393272 CJO393270:CJO393272 CTK393270:CTK393272 DDG393270:DDG393272 DNC393270:DNC393272 DWY393270:DWY393272 EGU393270:EGU393272 EQQ393270:EQQ393272 FAM393270:FAM393272 FKI393270:FKI393272 FUE393270:FUE393272 GEA393270:GEA393272 GNW393270:GNW393272 GXS393270:GXS393272 HHO393270:HHO393272 HRK393270:HRK393272 IBG393270:IBG393272 ILC393270:ILC393272 IUY393270:IUY393272 JEU393270:JEU393272 JOQ393270:JOQ393272 JYM393270:JYM393272 KII393270:KII393272 KSE393270:KSE393272 LCA393270:LCA393272 LLW393270:LLW393272 LVS393270:LVS393272 MFO393270:MFO393272 MPK393270:MPK393272 MZG393270:MZG393272 NJC393270:NJC393272 NSY393270:NSY393272 OCU393270:OCU393272 OMQ393270:OMQ393272 OWM393270:OWM393272 PGI393270:PGI393272 PQE393270:PQE393272 QAA393270:QAA393272 QJW393270:QJW393272 QTS393270:QTS393272 RDO393270:RDO393272 RNK393270:RNK393272 RXG393270:RXG393272 SHC393270:SHC393272 SQY393270:SQY393272 TAU393270:TAU393272 TKQ393270:TKQ393272 TUM393270:TUM393272 UEI393270:UEI393272 UOE393270:UOE393272 UYA393270:UYA393272 VHW393270:VHW393272 VRS393270:VRS393272 WBO393270:WBO393272 WLK393270:WLK393272 WVG393270:WVG393272 IU458806:IU458808 SQ458806:SQ458808 ACM458806:ACM458808 AMI458806:AMI458808 AWE458806:AWE458808 BGA458806:BGA458808 BPW458806:BPW458808 BZS458806:BZS458808 CJO458806:CJO458808 CTK458806:CTK458808 DDG458806:DDG458808 DNC458806:DNC458808 DWY458806:DWY458808 EGU458806:EGU458808 EQQ458806:EQQ458808 FAM458806:FAM458808 FKI458806:FKI458808 FUE458806:FUE458808 GEA458806:GEA458808 GNW458806:GNW458808 GXS458806:GXS458808 HHO458806:HHO458808 HRK458806:HRK458808 IBG458806:IBG458808 ILC458806:ILC458808 IUY458806:IUY458808 JEU458806:JEU458808 JOQ458806:JOQ458808 JYM458806:JYM458808 KII458806:KII458808 KSE458806:KSE458808 LCA458806:LCA458808 LLW458806:LLW458808 LVS458806:LVS458808 MFO458806:MFO458808 MPK458806:MPK458808 MZG458806:MZG458808 NJC458806:NJC458808 NSY458806:NSY458808 OCU458806:OCU458808 OMQ458806:OMQ458808 OWM458806:OWM458808 PGI458806:PGI458808 PQE458806:PQE458808 QAA458806:QAA458808 QJW458806:QJW458808 QTS458806:QTS458808 RDO458806:RDO458808 RNK458806:RNK458808 RXG458806:RXG458808 SHC458806:SHC458808 SQY458806:SQY458808 TAU458806:TAU458808 TKQ458806:TKQ458808 TUM458806:TUM458808 UEI458806:UEI458808 UOE458806:UOE458808 UYA458806:UYA458808 VHW458806:VHW458808 VRS458806:VRS458808 WBO458806:WBO458808 WLK458806:WLK458808 WVG458806:WVG458808 IU524342:IU524344 SQ524342:SQ524344 ACM524342:ACM524344 AMI524342:AMI524344 AWE524342:AWE524344 BGA524342:BGA524344 BPW524342:BPW524344 BZS524342:BZS524344 CJO524342:CJO524344 CTK524342:CTK524344 DDG524342:DDG524344 DNC524342:DNC524344 DWY524342:DWY524344 EGU524342:EGU524344 EQQ524342:EQQ524344 FAM524342:FAM524344 FKI524342:FKI524344 FUE524342:FUE524344 GEA524342:GEA524344 GNW524342:GNW524344 GXS524342:GXS524344 HHO524342:HHO524344 HRK524342:HRK524344 IBG524342:IBG524344 ILC524342:ILC524344 IUY524342:IUY524344 JEU524342:JEU524344 JOQ524342:JOQ524344 JYM524342:JYM524344 KII524342:KII524344 KSE524342:KSE524344 LCA524342:LCA524344 LLW524342:LLW524344 LVS524342:LVS524344 MFO524342:MFO524344 MPK524342:MPK524344 MZG524342:MZG524344 NJC524342:NJC524344 NSY524342:NSY524344 OCU524342:OCU524344 OMQ524342:OMQ524344 OWM524342:OWM524344 PGI524342:PGI524344 PQE524342:PQE524344 QAA524342:QAA524344 QJW524342:QJW524344 QTS524342:QTS524344 RDO524342:RDO524344 RNK524342:RNK524344 RXG524342:RXG524344 SHC524342:SHC524344 SQY524342:SQY524344 TAU524342:TAU524344 TKQ524342:TKQ524344 TUM524342:TUM524344 UEI524342:UEI524344 UOE524342:UOE524344 UYA524342:UYA524344 VHW524342:VHW524344 VRS524342:VRS524344 WBO524342:WBO524344 WLK524342:WLK524344 WVG524342:WVG524344 IU589878:IU589880 SQ589878:SQ589880 ACM589878:ACM589880 AMI589878:AMI589880 AWE589878:AWE589880 BGA589878:BGA589880 BPW589878:BPW589880 BZS589878:BZS589880 CJO589878:CJO589880 CTK589878:CTK589880 DDG589878:DDG589880 DNC589878:DNC589880 DWY589878:DWY589880 EGU589878:EGU589880 EQQ589878:EQQ589880 FAM589878:FAM589880 FKI589878:FKI589880 FUE589878:FUE589880 GEA589878:GEA589880 GNW589878:GNW589880 GXS589878:GXS589880 HHO589878:HHO589880 HRK589878:HRK589880 IBG589878:IBG589880 ILC589878:ILC589880 IUY589878:IUY589880 JEU589878:JEU589880 JOQ589878:JOQ589880 JYM589878:JYM589880 KII589878:KII589880 KSE589878:KSE589880 LCA589878:LCA589880 LLW589878:LLW589880 LVS589878:LVS589880 MFO589878:MFO589880 MPK589878:MPK589880 MZG589878:MZG589880 NJC589878:NJC589880 NSY589878:NSY589880 OCU589878:OCU589880 OMQ589878:OMQ589880 OWM589878:OWM589880 PGI589878:PGI589880 PQE589878:PQE589880 QAA589878:QAA589880 QJW589878:QJW589880 QTS589878:QTS589880 RDO589878:RDO589880 RNK589878:RNK589880 RXG589878:RXG589880 SHC589878:SHC589880 SQY589878:SQY589880 TAU589878:TAU589880 TKQ589878:TKQ589880 TUM589878:TUM589880 UEI589878:UEI589880 UOE589878:UOE589880 UYA589878:UYA589880 VHW589878:VHW589880 VRS589878:VRS589880 WBO589878:WBO589880 WLK589878:WLK589880 WVG589878:WVG589880 IU655414:IU655416 SQ655414:SQ655416 ACM655414:ACM655416 AMI655414:AMI655416 AWE655414:AWE655416 BGA655414:BGA655416 BPW655414:BPW655416 BZS655414:BZS655416 CJO655414:CJO655416 CTK655414:CTK655416 DDG655414:DDG655416 DNC655414:DNC655416 DWY655414:DWY655416 EGU655414:EGU655416 EQQ655414:EQQ655416 FAM655414:FAM655416 FKI655414:FKI655416 FUE655414:FUE655416 GEA655414:GEA655416 GNW655414:GNW655416 GXS655414:GXS655416 HHO655414:HHO655416 HRK655414:HRK655416 IBG655414:IBG655416 ILC655414:ILC655416 IUY655414:IUY655416 JEU655414:JEU655416 JOQ655414:JOQ655416 JYM655414:JYM655416 KII655414:KII655416 KSE655414:KSE655416 LCA655414:LCA655416 LLW655414:LLW655416 LVS655414:LVS655416 MFO655414:MFO655416 MPK655414:MPK655416 MZG655414:MZG655416 NJC655414:NJC655416 NSY655414:NSY655416 OCU655414:OCU655416 OMQ655414:OMQ655416 OWM655414:OWM655416 PGI655414:PGI655416 PQE655414:PQE655416 QAA655414:QAA655416 QJW655414:QJW655416 QTS655414:QTS655416 RDO655414:RDO655416 RNK655414:RNK655416 RXG655414:RXG655416 SHC655414:SHC655416 SQY655414:SQY655416 TAU655414:TAU655416 TKQ655414:TKQ655416 TUM655414:TUM655416 UEI655414:UEI655416 UOE655414:UOE655416 UYA655414:UYA655416 VHW655414:VHW655416 VRS655414:VRS655416 WBO655414:WBO655416 WLK655414:WLK655416 WVG655414:WVG655416 IU720950:IU720952 SQ720950:SQ720952 ACM720950:ACM720952 AMI720950:AMI720952 AWE720950:AWE720952 BGA720950:BGA720952 BPW720950:BPW720952 BZS720950:BZS720952 CJO720950:CJO720952 CTK720950:CTK720952 DDG720950:DDG720952 DNC720950:DNC720952 DWY720950:DWY720952 EGU720950:EGU720952 EQQ720950:EQQ720952 FAM720950:FAM720952 FKI720950:FKI720952 FUE720950:FUE720952 GEA720950:GEA720952 GNW720950:GNW720952 GXS720950:GXS720952 HHO720950:HHO720952 HRK720950:HRK720952 IBG720950:IBG720952 ILC720950:ILC720952 IUY720950:IUY720952 JEU720950:JEU720952 JOQ720950:JOQ720952 JYM720950:JYM720952 KII720950:KII720952 KSE720950:KSE720952 LCA720950:LCA720952 LLW720950:LLW720952 LVS720950:LVS720952 MFO720950:MFO720952 MPK720950:MPK720952 MZG720950:MZG720952 NJC720950:NJC720952 NSY720950:NSY720952 OCU720950:OCU720952 OMQ720950:OMQ720952 OWM720950:OWM720952 PGI720950:PGI720952 PQE720950:PQE720952 QAA720950:QAA720952 QJW720950:QJW720952 QTS720950:QTS720952 RDO720950:RDO720952 RNK720950:RNK720952 RXG720950:RXG720952 SHC720950:SHC720952 SQY720950:SQY720952 TAU720950:TAU720952 TKQ720950:TKQ720952 TUM720950:TUM720952 UEI720950:UEI720952 UOE720950:UOE720952 UYA720950:UYA720952 VHW720950:VHW720952 VRS720950:VRS720952 WBO720950:WBO720952 WLK720950:WLK720952 WVG720950:WVG720952 IU786486:IU786488 SQ786486:SQ786488 ACM786486:ACM786488 AMI786486:AMI786488 AWE786486:AWE786488 BGA786486:BGA786488 BPW786486:BPW786488 BZS786486:BZS786488 CJO786486:CJO786488 CTK786486:CTK786488 DDG786486:DDG786488 DNC786486:DNC786488 DWY786486:DWY786488 EGU786486:EGU786488 EQQ786486:EQQ786488 FAM786486:FAM786488 FKI786486:FKI786488 FUE786486:FUE786488 GEA786486:GEA786488 GNW786486:GNW786488 GXS786486:GXS786488 HHO786486:HHO786488 HRK786486:HRK786488 IBG786486:IBG786488 ILC786486:ILC786488 IUY786486:IUY786488 JEU786486:JEU786488 JOQ786486:JOQ786488 JYM786486:JYM786488 KII786486:KII786488 KSE786486:KSE786488 LCA786486:LCA786488 LLW786486:LLW786488 LVS786486:LVS786488 MFO786486:MFO786488 MPK786486:MPK786488 MZG786486:MZG786488 NJC786486:NJC786488 NSY786486:NSY786488 OCU786486:OCU786488 OMQ786486:OMQ786488 OWM786486:OWM786488 PGI786486:PGI786488 PQE786486:PQE786488 QAA786486:QAA786488 QJW786486:QJW786488 QTS786486:QTS786488 RDO786486:RDO786488 RNK786486:RNK786488 RXG786486:RXG786488 SHC786486:SHC786488 SQY786486:SQY786488 TAU786486:TAU786488 TKQ786486:TKQ786488 TUM786486:TUM786488 UEI786486:UEI786488 UOE786486:UOE786488 UYA786486:UYA786488 VHW786486:VHW786488 VRS786486:VRS786488 WBO786486:WBO786488 WLK786486:WLK786488 WVG786486:WVG786488 IU852022:IU852024 SQ852022:SQ852024 ACM852022:ACM852024 AMI852022:AMI852024 AWE852022:AWE852024 BGA852022:BGA852024 BPW852022:BPW852024 BZS852022:BZS852024 CJO852022:CJO852024 CTK852022:CTK852024 DDG852022:DDG852024 DNC852022:DNC852024 DWY852022:DWY852024 EGU852022:EGU852024 EQQ852022:EQQ852024 FAM852022:FAM852024 FKI852022:FKI852024 FUE852022:FUE852024 GEA852022:GEA852024 GNW852022:GNW852024 GXS852022:GXS852024 HHO852022:HHO852024 HRK852022:HRK852024 IBG852022:IBG852024 ILC852022:ILC852024 IUY852022:IUY852024 JEU852022:JEU852024 JOQ852022:JOQ852024 JYM852022:JYM852024 KII852022:KII852024 KSE852022:KSE852024 LCA852022:LCA852024 LLW852022:LLW852024 LVS852022:LVS852024 MFO852022:MFO852024 MPK852022:MPK852024 MZG852022:MZG852024 NJC852022:NJC852024 NSY852022:NSY852024 OCU852022:OCU852024 OMQ852022:OMQ852024 OWM852022:OWM852024 PGI852022:PGI852024 PQE852022:PQE852024 QAA852022:QAA852024 QJW852022:QJW852024 QTS852022:QTS852024 RDO852022:RDO852024 RNK852022:RNK852024 RXG852022:RXG852024 SHC852022:SHC852024 SQY852022:SQY852024 TAU852022:TAU852024 TKQ852022:TKQ852024 TUM852022:TUM852024 UEI852022:UEI852024 UOE852022:UOE852024 UYA852022:UYA852024 VHW852022:VHW852024 VRS852022:VRS852024 WBO852022:WBO852024 WLK852022:WLK852024 WVG852022:WVG852024 IU917558:IU917560 SQ917558:SQ917560 ACM917558:ACM917560 AMI917558:AMI917560 AWE917558:AWE917560 BGA917558:BGA917560 BPW917558:BPW917560 BZS917558:BZS917560 CJO917558:CJO917560 CTK917558:CTK917560 DDG917558:DDG917560 DNC917558:DNC917560 DWY917558:DWY917560 EGU917558:EGU917560 EQQ917558:EQQ917560 FAM917558:FAM917560 FKI917558:FKI917560 FUE917558:FUE917560 GEA917558:GEA917560 GNW917558:GNW917560 GXS917558:GXS917560 HHO917558:HHO917560 HRK917558:HRK917560 IBG917558:IBG917560 ILC917558:ILC917560 IUY917558:IUY917560 JEU917558:JEU917560 JOQ917558:JOQ917560 JYM917558:JYM917560 KII917558:KII917560 KSE917558:KSE917560 LCA917558:LCA917560 LLW917558:LLW917560 LVS917558:LVS917560 MFO917558:MFO917560 MPK917558:MPK917560 MZG917558:MZG917560 NJC917558:NJC917560 NSY917558:NSY917560 OCU917558:OCU917560 OMQ917558:OMQ917560 OWM917558:OWM917560 PGI917558:PGI917560 PQE917558:PQE917560 QAA917558:QAA917560 QJW917558:QJW917560 QTS917558:QTS917560 RDO917558:RDO917560 RNK917558:RNK917560 RXG917558:RXG917560 SHC917558:SHC917560 SQY917558:SQY917560 TAU917558:TAU917560 TKQ917558:TKQ917560 TUM917558:TUM917560 UEI917558:UEI917560 UOE917558:UOE917560 UYA917558:UYA917560 VHW917558:VHW917560 VRS917558:VRS917560 WBO917558:WBO917560 WLK917558:WLK917560 WVG917558:WVG917560 IU983094:IU983096 SQ983094:SQ983096 ACM983094:ACM983096 AMI983094:AMI983096 AWE983094:AWE983096 BGA983094:BGA983096 BPW983094:BPW983096 BZS983094:BZS983096 CJO983094:CJO983096 CTK983094:CTK983096 DDG983094:DDG983096 DNC983094:DNC983096 DWY983094:DWY983096 EGU983094:EGU983096 EQQ983094:EQQ983096 FAM983094:FAM983096 FKI983094:FKI983096 FUE983094:FUE983096 GEA983094:GEA983096 GNW983094:GNW983096 GXS983094:GXS983096 HHO983094:HHO983096 HRK983094:HRK983096 IBG983094:IBG983096 ILC983094:ILC983096 IUY983094:IUY983096 JEU983094:JEU983096 JOQ983094:JOQ983096 JYM983094:JYM983096 KII983094:KII983096 KSE983094:KSE983096 LCA983094:LCA983096 LLW983094:LLW983096 LVS983094:LVS983096 MFO983094:MFO983096 MPK983094:MPK983096 MZG983094:MZG983096 NJC983094:NJC983096 NSY983094:NSY983096 OCU983094:OCU983096 OMQ983094:OMQ983096 OWM983094:OWM983096 PGI983094:PGI983096 PQE983094:PQE983096 QAA983094:QAA983096 QJW983094:QJW983096 QTS983094:QTS983096 RDO983094:RDO983096 RNK983094:RNK983096 RXG983094:RXG983096 SHC983094:SHC983096 SQY983094:SQY983096 TAU983094:TAU983096 TKQ983094:TKQ983096 TUM983094:TUM983096 UEI983094:UEI983096 UOE983094:UOE983096 UYA983094:UYA983096 VHW983094:VHW983096 VRS983094:VRS983096"/>
    <dataValidation type="list" allowBlank="1" showInputMessage="1" showErrorMessage="1" sqref="SQ13:SS14 D10 ACM13:ACO14 AMI13:AMK14 AWE13:AWG14 BGA13:BGC14 BPW13:BPY14 BZS13:BZU14 CJO13:CJQ14 CTK13:CTM14 DDG13:DDI14 DNC13:DNE14 DWY13:DXA14 EGU13:EGW14 EQQ13:EQS14 FAM13:FAO14 FKI13:FKK14 FUE13:FUG14 GEA13:GEC14 GNW13:GNY14 GXS13:GXU14 HHO13:HHQ14 HRK13:HRM14 IBG13:IBI14 ILC13:ILE14 IUY13:IVA14 JEU13:JEW14 JOQ13:JOS14 JYM13:JYO14 KII13:KIK14 KSE13:KSG14 LCA13:LCC14 LLW13:LLY14 LVS13:LVU14 MFO13:MFQ14 MPK13:MPM14 MZG13:MZI14 NJC13:NJE14 NSY13:NTA14 OCU13:OCW14 OMQ13:OMS14 OWM13:OWO14 PGI13:PGK14 PQE13:PQG14 QAA13:QAC14 QJW13:QJY14 QTS13:QTU14 RDO13:RDQ14 RNK13:RNM14 RXG13:RXI14 SHC13:SHE14 SQY13:SRA14 TAU13:TAW14 TKQ13:TKS14 TUM13:TUO14 UEI13:UEK14 UOE13:UOG14 UYA13:UYC14 VHW13:VHY14 VRS13:VRU14 WBO13:WBQ14 WLK13:WLM14 WVG13:WVI14 IU65554:IW65555 SQ65554:SS65555 ACM65554:ACO65555 AMI65554:AMK65555 AWE65554:AWG65555 BGA65554:BGC65555 BPW65554:BPY65555 BZS65554:BZU65555 CJO65554:CJQ65555 CTK65554:CTM65555 DDG65554:DDI65555 DNC65554:DNE65555 DWY65554:DXA65555 EGU65554:EGW65555 EQQ65554:EQS65555 FAM65554:FAO65555 FKI65554:FKK65555 FUE65554:FUG65555 GEA65554:GEC65555 GNW65554:GNY65555 GXS65554:GXU65555 HHO65554:HHQ65555 HRK65554:HRM65555 IBG65554:IBI65555 ILC65554:ILE65555 IUY65554:IVA65555 JEU65554:JEW65555 JOQ65554:JOS65555 JYM65554:JYO65555 KII65554:KIK65555 KSE65554:KSG65555 LCA65554:LCC65555 LLW65554:LLY65555 LVS65554:LVU65555 MFO65554:MFQ65555 MPK65554:MPM65555 MZG65554:MZI65555 NJC65554:NJE65555 NSY65554:NTA65555 OCU65554:OCW65555 OMQ65554:OMS65555 OWM65554:OWO65555 PGI65554:PGK65555 PQE65554:PQG65555 QAA65554:QAC65555 QJW65554:QJY65555 QTS65554:QTU65555 RDO65554:RDQ65555 RNK65554:RNM65555 RXG65554:RXI65555 SHC65554:SHE65555 SQY65554:SRA65555 TAU65554:TAW65555 TKQ65554:TKS65555 TUM65554:TUO65555 UEI65554:UEK65555 UOE65554:UOG65555 UYA65554:UYC65555 VHW65554:VHY65555 VRS65554:VRU65555 WBO65554:WBQ65555 WLK65554:WLM65555 WVG65554:WVI65555 IU131090:IW131091 SQ131090:SS131091 ACM131090:ACO131091 AMI131090:AMK131091 AWE131090:AWG131091 BGA131090:BGC131091 BPW131090:BPY131091 BZS131090:BZU131091 CJO131090:CJQ131091 CTK131090:CTM131091 DDG131090:DDI131091 DNC131090:DNE131091 DWY131090:DXA131091 EGU131090:EGW131091 EQQ131090:EQS131091 FAM131090:FAO131091 FKI131090:FKK131091 FUE131090:FUG131091 GEA131090:GEC131091 GNW131090:GNY131091 GXS131090:GXU131091 HHO131090:HHQ131091 HRK131090:HRM131091 IBG131090:IBI131091 ILC131090:ILE131091 IUY131090:IVA131091 JEU131090:JEW131091 JOQ131090:JOS131091 JYM131090:JYO131091 KII131090:KIK131091 KSE131090:KSG131091 LCA131090:LCC131091 LLW131090:LLY131091 LVS131090:LVU131091 MFO131090:MFQ131091 MPK131090:MPM131091 MZG131090:MZI131091 NJC131090:NJE131091 NSY131090:NTA131091 OCU131090:OCW131091 OMQ131090:OMS131091 OWM131090:OWO131091 PGI131090:PGK131091 PQE131090:PQG131091 QAA131090:QAC131091 QJW131090:QJY131091 QTS131090:QTU131091 RDO131090:RDQ131091 RNK131090:RNM131091 RXG131090:RXI131091 SHC131090:SHE131091 SQY131090:SRA131091 TAU131090:TAW131091 TKQ131090:TKS131091 TUM131090:TUO131091 UEI131090:UEK131091 UOE131090:UOG131091 UYA131090:UYC131091 VHW131090:VHY131091 VRS131090:VRU131091 WBO131090:WBQ131091 WLK131090:WLM131091 WVG131090:WVI131091 IU196626:IW196627 SQ196626:SS196627 ACM196626:ACO196627 AMI196626:AMK196627 AWE196626:AWG196627 BGA196626:BGC196627 BPW196626:BPY196627 BZS196626:BZU196627 CJO196626:CJQ196627 CTK196626:CTM196627 DDG196626:DDI196627 DNC196626:DNE196627 DWY196626:DXA196627 EGU196626:EGW196627 EQQ196626:EQS196627 FAM196626:FAO196627 FKI196626:FKK196627 FUE196626:FUG196627 GEA196626:GEC196627 GNW196626:GNY196627 GXS196626:GXU196627 HHO196626:HHQ196627 HRK196626:HRM196627 IBG196626:IBI196627 ILC196626:ILE196627 IUY196626:IVA196627 JEU196626:JEW196627 JOQ196626:JOS196627 JYM196626:JYO196627 KII196626:KIK196627 KSE196626:KSG196627 LCA196626:LCC196627 LLW196626:LLY196627 LVS196626:LVU196627 MFO196626:MFQ196627 MPK196626:MPM196627 MZG196626:MZI196627 NJC196626:NJE196627 NSY196626:NTA196627 OCU196626:OCW196627 OMQ196626:OMS196627 OWM196626:OWO196627 PGI196626:PGK196627 PQE196626:PQG196627 QAA196626:QAC196627 QJW196626:QJY196627 QTS196626:QTU196627 RDO196626:RDQ196627 RNK196626:RNM196627 RXG196626:RXI196627 SHC196626:SHE196627 SQY196626:SRA196627 TAU196626:TAW196627 TKQ196626:TKS196627 TUM196626:TUO196627 UEI196626:UEK196627 UOE196626:UOG196627 UYA196626:UYC196627 VHW196626:VHY196627 VRS196626:VRU196627 WBO196626:WBQ196627 WLK196626:WLM196627 WVG196626:WVI196627 IU262162:IW262163 SQ262162:SS262163 ACM262162:ACO262163 AMI262162:AMK262163 AWE262162:AWG262163 BGA262162:BGC262163 BPW262162:BPY262163 BZS262162:BZU262163 CJO262162:CJQ262163 CTK262162:CTM262163 DDG262162:DDI262163 DNC262162:DNE262163 DWY262162:DXA262163 EGU262162:EGW262163 EQQ262162:EQS262163 FAM262162:FAO262163 FKI262162:FKK262163 FUE262162:FUG262163 GEA262162:GEC262163 GNW262162:GNY262163 GXS262162:GXU262163 HHO262162:HHQ262163 HRK262162:HRM262163 IBG262162:IBI262163 ILC262162:ILE262163 IUY262162:IVA262163 JEU262162:JEW262163 JOQ262162:JOS262163 JYM262162:JYO262163 KII262162:KIK262163 KSE262162:KSG262163 LCA262162:LCC262163 LLW262162:LLY262163 LVS262162:LVU262163 MFO262162:MFQ262163 MPK262162:MPM262163 MZG262162:MZI262163 NJC262162:NJE262163 NSY262162:NTA262163 OCU262162:OCW262163 OMQ262162:OMS262163 OWM262162:OWO262163 PGI262162:PGK262163 PQE262162:PQG262163 QAA262162:QAC262163 QJW262162:QJY262163 QTS262162:QTU262163 RDO262162:RDQ262163 RNK262162:RNM262163 RXG262162:RXI262163 SHC262162:SHE262163 SQY262162:SRA262163 TAU262162:TAW262163 TKQ262162:TKS262163 TUM262162:TUO262163 UEI262162:UEK262163 UOE262162:UOG262163 UYA262162:UYC262163 VHW262162:VHY262163 VRS262162:VRU262163 WBO262162:WBQ262163 WLK262162:WLM262163 WVG262162:WVI262163 IU327698:IW327699 SQ327698:SS327699 ACM327698:ACO327699 AMI327698:AMK327699 AWE327698:AWG327699 BGA327698:BGC327699 BPW327698:BPY327699 BZS327698:BZU327699 CJO327698:CJQ327699 CTK327698:CTM327699 DDG327698:DDI327699 DNC327698:DNE327699 DWY327698:DXA327699 EGU327698:EGW327699 EQQ327698:EQS327699 FAM327698:FAO327699 FKI327698:FKK327699 FUE327698:FUG327699 GEA327698:GEC327699 GNW327698:GNY327699 GXS327698:GXU327699 HHO327698:HHQ327699 HRK327698:HRM327699 IBG327698:IBI327699 ILC327698:ILE327699 IUY327698:IVA327699 JEU327698:JEW327699 JOQ327698:JOS327699 JYM327698:JYO327699 KII327698:KIK327699 KSE327698:KSG327699 LCA327698:LCC327699 LLW327698:LLY327699 LVS327698:LVU327699 MFO327698:MFQ327699 MPK327698:MPM327699 MZG327698:MZI327699 NJC327698:NJE327699 NSY327698:NTA327699 OCU327698:OCW327699 OMQ327698:OMS327699 OWM327698:OWO327699 PGI327698:PGK327699 PQE327698:PQG327699 QAA327698:QAC327699 QJW327698:QJY327699 QTS327698:QTU327699 RDO327698:RDQ327699 RNK327698:RNM327699 RXG327698:RXI327699 SHC327698:SHE327699 SQY327698:SRA327699 TAU327698:TAW327699 TKQ327698:TKS327699 TUM327698:TUO327699 UEI327698:UEK327699 UOE327698:UOG327699 UYA327698:UYC327699 VHW327698:VHY327699 VRS327698:VRU327699 WBO327698:WBQ327699 WLK327698:WLM327699 WVG327698:WVI327699 IU393234:IW393235 SQ393234:SS393235 ACM393234:ACO393235 AMI393234:AMK393235 AWE393234:AWG393235 BGA393234:BGC393235 BPW393234:BPY393235 BZS393234:BZU393235 CJO393234:CJQ393235 CTK393234:CTM393235 DDG393234:DDI393235 DNC393234:DNE393235 DWY393234:DXA393235 EGU393234:EGW393235 EQQ393234:EQS393235 FAM393234:FAO393235 FKI393234:FKK393235 FUE393234:FUG393235 GEA393234:GEC393235 GNW393234:GNY393235 GXS393234:GXU393235 HHO393234:HHQ393235 HRK393234:HRM393235 IBG393234:IBI393235 ILC393234:ILE393235 IUY393234:IVA393235 JEU393234:JEW393235 JOQ393234:JOS393235 JYM393234:JYO393235 KII393234:KIK393235 KSE393234:KSG393235 LCA393234:LCC393235 LLW393234:LLY393235 LVS393234:LVU393235 MFO393234:MFQ393235 MPK393234:MPM393235 MZG393234:MZI393235 NJC393234:NJE393235 NSY393234:NTA393235 OCU393234:OCW393235 OMQ393234:OMS393235 OWM393234:OWO393235 PGI393234:PGK393235 PQE393234:PQG393235 QAA393234:QAC393235 QJW393234:QJY393235 QTS393234:QTU393235 RDO393234:RDQ393235 RNK393234:RNM393235 RXG393234:RXI393235 SHC393234:SHE393235 SQY393234:SRA393235 TAU393234:TAW393235 TKQ393234:TKS393235 TUM393234:TUO393235 UEI393234:UEK393235 UOE393234:UOG393235 UYA393234:UYC393235 VHW393234:VHY393235 VRS393234:VRU393235 WBO393234:WBQ393235 WLK393234:WLM393235 WVG393234:WVI393235 IU458770:IW458771 SQ458770:SS458771 ACM458770:ACO458771 AMI458770:AMK458771 AWE458770:AWG458771 BGA458770:BGC458771 BPW458770:BPY458771 BZS458770:BZU458771 CJO458770:CJQ458771 CTK458770:CTM458771 DDG458770:DDI458771 DNC458770:DNE458771 DWY458770:DXA458771 EGU458770:EGW458771 EQQ458770:EQS458771 FAM458770:FAO458771 FKI458770:FKK458771 FUE458770:FUG458771 GEA458770:GEC458771 GNW458770:GNY458771 GXS458770:GXU458771 HHO458770:HHQ458771 HRK458770:HRM458771 IBG458770:IBI458771 ILC458770:ILE458771 IUY458770:IVA458771 JEU458770:JEW458771 JOQ458770:JOS458771 JYM458770:JYO458771 KII458770:KIK458771 KSE458770:KSG458771 LCA458770:LCC458771 LLW458770:LLY458771 LVS458770:LVU458771 MFO458770:MFQ458771 MPK458770:MPM458771 MZG458770:MZI458771 NJC458770:NJE458771 NSY458770:NTA458771 OCU458770:OCW458771 OMQ458770:OMS458771 OWM458770:OWO458771 PGI458770:PGK458771 PQE458770:PQG458771 QAA458770:QAC458771 QJW458770:QJY458771 QTS458770:QTU458771 RDO458770:RDQ458771 RNK458770:RNM458771 RXG458770:RXI458771 SHC458770:SHE458771 SQY458770:SRA458771 TAU458770:TAW458771 TKQ458770:TKS458771 TUM458770:TUO458771 UEI458770:UEK458771 UOE458770:UOG458771 UYA458770:UYC458771 VHW458770:VHY458771 VRS458770:VRU458771 WBO458770:WBQ458771 WLK458770:WLM458771 WVG458770:WVI458771 IU524306:IW524307 SQ524306:SS524307 ACM524306:ACO524307 AMI524306:AMK524307 AWE524306:AWG524307 BGA524306:BGC524307 BPW524306:BPY524307 BZS524306:BZU524307 CJO524306:CJQ524307 CTK524306:CTM524307 DDG524306:DDI524307 DNC524306:DNE524307 DWY524306:DXA524307 EGU524306:EGW524307 EQQ524306:EQS524307 FAM524306:FAO524307 FKI524306:FKK524307 FUE524306:FUG524307 GEA524306:GEC524307 GNW524306:GNY524307 GXS524306:GXU524307 HHO524306:HHQ524307 HRK524306:HRM524307 IBG524306:IBI524307 ILC524306:ILE524307 IUY524306:IVA524307 JEU524306:JEW524307 JOQ524306:JOS524307 JYM524306:JYO524307 KII524306:KIK524307 KSE524306:KSG524307 LCA524306:LCC524307 LLW524306:LLY524307 LVS524306:LVU524307 MFO524306:MFQ524307 MPK524306:MPM524307 MZG524306:MZI524307 NJC524306:NJE524307 NSY524306:NTA524307 OCU524306:OCW524307 OMQ524306:OMS524307 OWM524306:OWO524307 PGI524306:PGK524307 PQE524306:PQG524307 QAA524306:QAC524307 QJW524306:QJY524307 QTS524306:QTU524307 RDO524306:RDQ524307 RNK524306:RNM524307 RXG524306:RXI524307 SHC524306:SHE524307 SQY524306:SRA524307 TAU524306:TAW524307 TKQ524306:TKS524307 TUM524306:TUO524307 UEI524306:UEK524307 UOE524306:UOG524307 UYA524306:UYC524307 VHW524306:VHY524307 VRS524306:VRU524307 WBO524306:WBQ524307 WLK524306:WLM524307 WVG524306:WVI524307 IU589842:IW589843 SQ589842:SS589843 ACM589842:ACO589843 AMI589842:AMK589843 AWE589842:AWG589843 BGA589842:BGC589843 BPW589842:BPY589843 BZS589842:BZU589843 CJO589842:CJQ589843 CTK589842:CTM589843 DDG589842:DDI589843 DNC589842:DNE589843 DWY589842:DXA589843 EGU589842:EGW589843 EQQ589842:EQS589843 FAM589842:FAO589843 FKI589842:FKK589843 FUE589842:FUG589843 GEA589842:GEC589843 GNW589842:GNY589843 GXS589842:GXU589843 HHO589842:HHQ589843 HRK589842:HRM589843 IBG589842:IBI589843 ILC589842:ILE589843 IUY589842:IVA589843 JEU589842:JEW589843 JOQ589842:JOS589843 JYM589842:JYO589843 KII589842:KIK589843 KSE589842:KSG589843 LCA589842:LCC589843 LLW589842:LLY589843 LVS589842:LVU589843 MFO589842:MFQ589843 MPK589842:MPM589843 MZG589842:MZI589843 NJC589842:NJE589843 NSY589842:NTA589843 OCU589842:OCW589843 OMQ589842:OMS589843 OWM589842:OWO589843 PGI589842:PGK589843 PQE589842:PQG589843 QAA589842:QAC589843 QJW589842:QJY589843 QTS589842:QTU589843 RDO589842:RDQ589843 RNK589842:RNM589843 RXG589842:RXI589843 SHC589842:SHE589843 SQY589842:SRA589843 TAU589842:TAW589843 TKQ589842:TKS589843 TUM589842:TUO589843 UEI589842:UEK589843 UOE589842:UOG589843 UYA589842:UYC589843 VHW589842:VHY589843 VRS589842:VRU589843 WBO589842:WBQ589843 WLK589842:WLM589843 WVG589842:WVI589843 IU655378:IW655379 SQ655378:SS655379 ACM655378:ACO655379 AMI655378:AMK655379 AWE655378:AWG655379 BGA655378:BGC655379 BPW655378:BPY655379 BZS655378:BZU655379 CJO655378:CJQ655379 CTK655378:CTM655379 DDG655378:DDI655379 DNC655378:DNE655379 DWY655378:DXA655379 EGU655378:EGW655379 EQQ655378:EQS655379 FAM655378:FAO655379 FKI655378:FKK655379 FUE655378:FUG655379 GEA655378:GEC655379 GNW655378:GNY655379 GXS655378:GXU655379 HHO655378:HHQ655379 HRK655378:HRM655379 IBG655378:IBI655379 ILC655378:ILE655379 IUY655378:IVA655379 JEU655378:JEW655379 JOQ655378:JOS655379 JYM655378:JYO655379 KII655378:KIK655379 KSE655378:KSG655379 LCA655378:LCC655379 LLW655378:LLY655379 LVS655378:LVU655379 MFO655378:MFQ655379 MPK655378:MPM655379 MZG655378:MZI655379 NJC655378:NJE655379 NSY655378:NTA655379 OCU655378:OCW655379 OMQ655378:OMS655379 OWM655378:OWO655379 PGI655378:PGK655379 PQE655378:PQG655379 QAA655378:QAC655379 QJW655378:QJY655379 QTS655378:QTU655379 RDO655378:RDQ655379 RNK655378:RNM655379 RXG655378:RXI655379 SHC655378:SHE655379 SQY655378:SRA655379 TAU655378:TAW655379 TKQ655378:TKS655379 TUM655378:TUO655379 UEI655378:UEK655379 UOE655378:UOG655379 UYA655378:UYC655379 VHW655378:VHY655379 VRS655378:VRU655379 WBO655378:WBQ655379 WLK655378:WLM655379 WVG655378:WVI655379 IU720914:IW720915 SQ720914:SS720915 ACM720914:ACO720915 AMI720914:AMK720915 AWE720914:AWG720915 BGA720914:BGC720915 BPW720914:BPY720915 BZS720914:BZU720915 CJO720914:CJQ720915 CTK720914:CTM720915 DDG720914:DDI720915 DNC720914:DNE720915 DWY720914:DXA720915 EGU720914:EGW720915 EQQ720914:EQS720915 FAM720914:FAO720915 FKI720914:FKK720915 FUE720914:FUG720915 GEA720914:GEC720915 GNW720914:GNY720915 GXS720914:GXU720915 HHO720914:HHQ720915 HRK720914:HRM720915 IBG720914:IBI720915 ILC720914:ILE720915 IUY720914:IVA720915 JEU720914:JEW720915 JOQ720914:JOS720915 JYM720914:JYO720915 KII720914:KIK720915 KSE720914:KSG720915 LCA720914:LCC720915 LLW720914:LLY720915 LVS720914:LVU720915 MFO720914:MFQ720915 MPK720914:MPM720915 MZG720914:MZI720915 NJC720914:NJE720915 NSY720914:NTA720915 OCU720914:OCW720915 OMQ720914:OMS720915 OWM720914:OWO720915 PGI720914:PGK720915 PQE720914:PQG720915 QAA720914:QAC720915 QJW720914:QJY720915 QTS720914:QTU720915 RDO720914:RDQ720915 RNK720914:RNM720915 RXG720914:RXI720915 SHC720914:SHE720915 SQY720914:SRA720915 TAU720914:TAW720915 TKQ720914:TKS720915 TUM720914:TUO720915 UEI720914:UEK720915 UOE720914:UOG720915 UYA720914:UYC720915 VHW720914:VHY720915 VRS720914:VRU720915 WBO720914:WBQ720915 WLK720914:WLM720915 WVG720914:WVI720915 IU786450:IW786451 SQ786450:SS786451 ACM786450:ACO786451 AMI786450:AMK786451 AWE786450:AWG786451 BGA786450:BGC786451 BPW786450:BPY786451 BZS786450:BZU786451 CJO786450:CJQ786451 CTK786450:CTM786451 DDG786450:DDI786451 DNC786450:DNE786451 DWY786450:DXA786451 EGU786450:EGW786451 EQQ786450:EQS786451 FAM786450:FAO786451 FKI786450:FKK786451 FUE786450:FUG786451 GEA786450:GEC786451 GNW786450:GNY786451 GXS786450:GXU786451 HHO786450:HHQ786451 HRK786450:HRM786451 IBG786450:IBI786451 ILC786450:ILE786451 IUY786450:IVA786451 JEU786450:JEW786451 JOQ786450:JOS786451 JYM786450:JYO786451 KII786450:KIK786451 KSE786450:KSG786451 LCA786450:LCC786451 LLW786450:LLY786451 LVS786450:LVU786451 MFO786450:MFQ786451 MPK786450:MPM786451 MZG786450:MZI786451 NJC786450:NJE786451 NSY786450:NTA786451 OCU786450:OCW786451 OMQ786450:OMS786451 OWM786450:OWO786451 PGI786450:PGK786451 PQE786450:PQG786451 QAA786450:QAC786451 QJW786450:QJY786451 QTS786450:QTU786451 RDO786450:RDQ786451 RNK786450:RNM786451 RXG786450:RXI786451 SHC786450:SHE786451 SQY786450:SRA786451 TAU786450:TAW786451 TKQ786450:TKS786451 TUM786450:TUO786451 UEI786450:UEK786451 UOE786450:UOG786451 UYA786450:UYC786451 VHW786450:VHY786451 VRS786450:VRU786451 WBO786450:WBQ786451 WLK786450:WLM786451 WVG786450:WVI786451 IU851986:IW851987 SQ851986:SS851987 ACM851986:ACO851987 AMI851986:AMK851987 AWE851986:AWG851987 BGA851986:BGC851987 BPW851986:BPY851987 BZS851986:BZU851987 CJO851986:CJQ851987 CTK851986:CTM851987 DDG851986:DDI851987 DNC851986:DNE851987 DWY851986:DXA851987 EGU851986:EGW851987 EQQ851986:EQS851987 FAM851986:FAO851987 FKI851986:FKK851987 FUE851986:FUG851987 GEA851986:GEC851987 GNW851986:GNY851987 GXS851986:GXU851987 HHO851986:HHQ851987 HRK851986:HRM851987 IBG851986:IBI851987 ILC851986:ILE851987 IUY851986:IVA851987 JEU851986:JEW851987 JOQ851986:JOS851987 JYM851986:JYO851987 KII851986:KIK851987 KSE851986:KSG851987 LCA851986:LCC851987 LLW851986:LLY851987 LVS851986:LVU851987 MFO851986:MFQ851987 MPK851986:MPM851987 MZG851986:MZI851987 NJC851986:NJE851987 NSY851986:NTA851987 OCU851986:OCW851987 OMQ851986:OMS851987 OWM851986:OWO851987 PGI851986:PGK851987 PQE851986:PQG851987 QAA851986:QAC851987 QJW851986:QJY851987 QTS851986:QTU851987 RDO851986:RDQ851987 RNK851986:RNM851987 RXG851986:RXI851987 SHC851986:SHE851987 SQY851986:SRA851987 TAU851986:TAW851987 TKQ851986:TKS851987 TUM851986:TUO851987 UEI851986:UEK851987 UOE851986:UOG851987 UYA851986:UYC851987 VHW851986:VHY851987 VRS851986:VRU851987 WBO851986:WBQ851987 WLK851986:WLM851987 WVG851986:WVI851987 IU917522:IW917523 SQ917522:SS917523 ACM917522:ACO917523 AMI917522:AMK917523 AWE917522:AWG917523 BGA917522:BGC917523 BPW917522:BPY917523 BZS917522:BZU917523 CJO917522:CJQ917523 CTK917522:CTM917523 DDG917522:DDI917523 DNC917522:DNE917523 DWY917522:DXA917523 EGU917522:EGW917523 EQQ917522:EQS917523 FAM917522:FAO917523 FKI917522:FKK917523 FUE917522:FUG917523 GEA917522:GEC917523 GNW917522:GNY917523 GXS917522:GXU917523 HHO917522:HHQ917523 HRK917522:HRM917523 IBG917522:IBI917523 ILC917522:ILE917523 IUY917522:IVA917523 JEU917522:JEW917523 JOQ917522:JOS917523 JYM917522:JYO917523 KII917522:KIK917523 KSE917522:KSG917523 LCA917522:LCC917523 LLW917522:LLY917523 LVS917522:LVU917523 MFO917522:MFQ917523 MPK917522:MPM917523 MZG917522:MZI917523 NJC917522:NJE917523 NSY917522:NTA917523 OCU917522:OCW917523 OMQ917522:OMS917523 OWM917522:OWO917523 PGI917522:PGK917523 PQE917522:PQG917523 QAA917522:QAC917523 QJW917522:QJY917523 QTS917522:QTU917523 RDO917522:RDQ917523 RNK917522:RNM917523 RXG917522:RXI917523 SHC917522:SHE917523 SQY917522:SRA917523 TAU917522:TAW917523 TKQ917522:TKS917523 TUM917522:TUO917523 UEI917522:UEK917523 UOE917522:UOG917523 UYA917522:UYC917523 VHW917522:VHY917523 VRS917522:VRU917523 WBO917522:WBQ917523 WLK917522:WLM917523 WVG917522:WVI917523 IU983058:IW983059 SQ983058:SS983059 ACM983058:ACO983059 AMI983058:AMK983059 AWE983058:AWG983059 BGA983058:BGC983059 BPW983058:BPY983059 BZS983058:BZU983059 CJO983058:CJQ983059 CTK983058:CTM983059 DDG983058:DDI983059 DNC983058:DNE983059 DWY983058:DXA983059 EGU983058:EGW983059 EQQ983058:EQS983059 FAM983058:FAO983059 FKI983058:FKK983059 FUE983058:FUG983059 GEA983058:GEC983059 GNW983058:GNY983059 GXS983058:GXU983059 HHO983058:HHQ983059 HRK983058:HRM983059 IBG983058:IBI983059 ILC983058:ILE983059 IUY983058:IVA983059 JEU983058:JEW983059 JOQ983058:JOS983059 JYM983058:JYO983059 KII983058:KIK983059 KSE983058:KSG983059 LCA983058:LCC983059 LLW983058:LLY983059 LVS983058:LVU983059 MFO983058:MFQ983059 MPK983058:MPM983059 MZG983058:MZI983059 NJC983058:NJE983059 NSY983058:NTA983059 OCU983058:OCW983059 OMQ983058:OMS983059 OWM983058:OWO983059 PGI983058:PGK983059 PQE983058:PQG983059 QAA983058:QAC983059 QJW983058:QJY983059 QTS983058:QTU983059 RDO983058:RDQ983059 RNK983058:RNM983059 RXG983058:RXI983059 SHC983058:SHE983059 SQY983058:SRA983059 TAU983058:TAW983059 TKQ983058:TKS983059 TUM983058:TUO983059 UEI983058:UEK983059 UOE983058:UOG983059 UYA983058:UYC983059 VHW983058:VHY983059 VRS983058:VRU983059 WBO983058:WBQ983059 WLK983058:WLM983059 WVG983058:WVI983059 IU13:IW14">
      <formula1>$L$46:$L$53</formula1>
    </dataValidation>
    <dataValidation type="list" allowBlank="1" showInputMessage="1" showErrorMessage="1" sqref="SQ16:SS19 D11 ACM16:ACO19 AMI16:AMK19 AWE16:AWG19 BGA16:BGC19 BPW16:BPY19 BZS16:BZU19 CJO16:CJQ19 CTK16:CTM19 DDG16:DDI19 DNC16:DNE19 DWY16:DXA19 EGU16:EGW19 EQQ16:EQS19 FAM16:FAO19 FKI16:FKK19 FUE16:FUG19 GEA16:GEC19 GNW16:GNY19 GXS16:GXU19 HHO16:HHQ19 HRK16:HRM19 IBG16:IBI19 ILC16:ILE19 IUY16:IVA19 JEU16:JEW19 JOQ16:JOS19 JYM16:JYO19 KII16:KIK19 KSE16:KSG19 LCA16:LCC19 LLW16:LLY19 LVS16:LVU19 MFO16:MFQ19 MPK16:MPM19 MZG16:MZI19 NJC16:NJE19 NSY16:NTA19 OCU16:OCW19 OMQ16:OMS19 OWM16:OWO19 PGI16:PGK19 PQE16:PQG19 QAA16:QAC19 QJW16:QJY19 QTS16:QTU19 RDO16:RDQ19 RNK16:RNM19 RXG16:RXI19 SHC16:SHE19 SQY16:SRA19 TAU16:TAW19 TKQ16:TKS19 TUM16:TUO19 UEI16:UEK19 UOE16:UOG19 UYA16:UYC19 VHW16:VHY19 VRS16:VRU19 WBO16:WBQ19 WLK16:WLM19 WVG16:WVI19 IU65557:IW65560 SQ65557:SS65560 ACM65557:ACO65560 AMI65557:AMK65560 AWE65557:AWG65560 BGA65557:BGC65560 BPW65557:BPY65560 BZS65557:BZU65560 CJO65557:CJQ65560 CTK65557:CTM65560 DDG65557:DDI65560 DNC65557:DNE65560 DWY65557:DXA65560 EGU65557:EGW65560 EQQ65557:EQS65560 FAM65557:FAO65560 FKI65557:FKK65560 FUE65557:FUG65560 GEA65557:GEC65560 GNW65557:GNY65560 GXS65557:GXU65560 HHO65557:HHQ65560 HRK65557:HRM65560 IBG65557:IBI65560 ILC65557:ILE65560 IUY65557:IVA65560 JEU65557:JEW65560 JOQ65557:JOS65560 JYM65557:JYO65560 KII65557:KIK65560 KSE65557:KSG65560 LCA65557:LCC65560 LLW65557:LLY65560 LVS65557:LVU65560 MFO65557:MFQ65560 MPK65557:MPM65560 MZG65557:MZI65560 NJC65557:NJE65560 NSY65557:NTA65560 OCU65557:OCW65560 OMQ65557:OMS65560 OWM65557:OWO65560 PGI65557:PGK65560 PQE65557:PQG65560 QAA65557:QAC65560 QJW65557:QJY65560 QTS65557:QTU65560 RDO65557:RDQ65560 RNK65557:RNM65560 RXG65557:RXI65560 SHC65557:SHE65560 SQY65557:SRA65560 TAU65557:TAW65560 TKQ65557:TKS65560 TUM65557:TUO65560 UEI65557:UEK65560 UOE65557:UOG65560 UYA65557:UYC65560 VHW65557:VHY65560 VRS65557:VRU65560 WBO65557:WBQ65560 WLK65557:WLM65560 WVG65557:WVI65560 IU131093:IW131096 SQ131093:SS131096 ACM131093:ACO131096 AMI131093:AMK131096 AWE131093:AWG131096 BGA131093:BGC131096 BPW131093:BPY131096 BZS131093:BZU131096 CJO131093:CJQ131096 CTK131093:CTM131096 DDG131093:DDI131096 DNC131093:DNE131096 DWY131093:DXA131096 EGU131093:EGW131096 EQQ131093:EQS131096 FAM131093:FAO131096 FKI131093:FKK131096 FUE131093:FUG131096 GEA131093:GEC131096 GNW131093:GNY131096 GXS131093:GXU131096 HHO131093:HHQ131096 HRK131093:HRM131096 IBG131093:IBI131096 ILC131093:ILE131096 IUY131093:IVA131096 JEU131093:JEW131096 JOQ131093:JOS131096 JYM131093:JYO131096 KII131093:KIK131096 KSE131093:KSG131096 LCA131093:LCC131096 LLW131093:LLY131096 LVS131093:LVU131096 MFO131093:MFQ131096 MPK131093:MPM131096 MZG131093:MZI131096 NJC131093:NJE131096 NSY131093:NTA131096 OCU131093:OCW131096 OMQ131093:OMS131096 OWM131093:OWO131096 PGI131093:PGK131096 PQE131093:PQG131096 QAA131093:QAC131096 QJW131093:QJY131096 QTS131093:QTU131096 RDO131093:RDQ131096 RNK131093:RNM131096 RXG131093:RXI131096 SHC131093:SHE131096 SQY131093:SRA131096 TAU131093:TAW131096 TKQ131093:TKS131096 TUM131093:TUO131096 UEI131093:UEK131096 UOE131093:UOG131096 UYA131093:UYC131096 VHW131093:VHY131096 VRS131093:VRU131096 WBO131093:WBQ131096 WLK131093:WLM131096 WVG131093:WVI131096 IU196629:IW196632 SQ196629:SS196632 ACM196629:ACO196632 AMI196629:AMK196632 AWE196629:AWG196632 BGA196629:BGC196632 BPW196629:BPY196632 BZS196629:BZU196632 CJO196629:CJQ196632 CTK196629:CTM196632 DDG196629:DDI196632 DNC196629:DNE196632 DWY196629:DXA196632 EGU196629:EGW196632 EQQ196629:EQS196632 FAM196629:FAO196632 FKI196629:FKK196632 FUE196629:FUG196632 GEA196629:GEC196632 GNW196629:GNY196632 GXS196629:GXU196632 HHO196629:HHQ196632 HRK196629:HRM196632 IBG196629:IBI196632 ILC196629:ILE196632 IUY196629:IVA196632 JEU196629:JEW196632 JOQ196629:JOS196632 JYM196629:JYO196632 KII196629:KIK196632 KSE196629:KSG196632 LCA196629:LCC196632 LLW196629:LLY196632 LVS196629:LVU196632 MFO196629:MFQ196632 MPK196629:MPM196632 MZG196629:MZI196632 NJC196629:NJE196632 NSY196629:NTA196632 OCU196629:OCW196632 OMQ196629:OMS196632 OWM196629:OWO196632 PGI196629:PGK196632 PQE196629:PQG196632 QAA196629:QAC196632 QJW196629:QJY196632 QTS196629:QTU196632 RDO196629:RDQ196632 RNK196629:RNM196632 RXG196629:RXI196632 SHC196629:SHE196632 SQY196629:SRA196632 TAU196629:TAW196632 TKQ196629:TKS196632 TUM196629:TUO196632 UEI196629:UEK196632 UOE196629:UOG196632 UYA196629:UYC196632 VHW196629:VHY196632 VRS196629:VRU196632 WBO196629:WBQ196632 WLK196629:WLM196632 WVG196629:WVI196632 IU262165:IW262168 SQ262165:SS262168 ACM262165:ACO262168 AMI262165:AMK262168 AWE262165:AWG262168 BGA262165:BGC262168 BPW262165:BPY262168 BZS262165:BZU262168 CJO262165:CJQ262168 CTK262165:CTM262168 DDG262165:DDI262168 DNC262165:DNE262168 DWY262165:DXA262168 EGU262165:EGW262168 EQQ262165:EQS262168 FAM262165:FAO262168 FKI262165:FKK262168 FUE262165:FUG262168 GEA262165:GEC262168 GNW262165:GNY262168 GXS262165:GXU262168 HHO262165:HHQ262168 HRK262165:HRM262168 IBG262165:IBI262168 ILC262165:ILE262168 IUY262165:IVA262168 JEU262165:JEW262168 JOQ262165:JOS262168 JYM262165:JYO262168 KII262165:KIK262168 KSE262165:KSG262168 LCA262165:LCC262168 LLW262165:LLY262168 LVS262165:LVU262168 MFO262165:MFQ262168 MPK262165:MPM262168 MZG262165:MZI262168 NJC262165:NJE262168 NSY262165:NTA262168 OCU262165:OCW262168 OMQ262165:OMS262168 OWM262165:OWO262168 PGI262165:PGK262168 PQE262165:PQG262168 QAA262165:QAC262168 QJW262165:QJY262168 QTS262165:QTU262168 RDO262165:RDQ262168 RNK262165:RNM262168 RXG262165:RXI262168 SHC262165:SHE262168 SQY262165:SRA262168 TAU262165:TAW262168 TKQ262165:TKS262168 TUM262165:TUO262168 UEI262165:UEK262168 UOE262165:UOG262168 UYA262165:UYC262168 VHW262165:VHY262168 VRS262165:VRU262168 WBO262165:WBQ262168 WLK262165:WLM262168 WVG262165:WVI262168 IU327701:IW327704 SQ327701:SS327704 ACM327701:ACO327704 AMI327701:AMK327704 AWE327701:AWG327704 BGA327701:BGC327704 BPW327701:BPY327704 BZS327701:BZU327704 CJO327701:CJQ327704 CTK327701:CTM327704 DDG327701:DDI327704 DNC327701:DNE327704 DWY327701:DXA327704 EGU327701:EGW327704 EQQ327701:EQS327704 FAM327701:FAO327704 FKI327701:FKK327704 FUE327701:FUG327704 GEA327701:GEC327704 GNW327701:GNY327704 GXS327701:GXU327704 HHO327701:HHQ327704 HRK327701:HRM327704 IBG327701:IBI327704 ILC327701:ILE327704 IUY327701:IVA327704 JEU327701:JEW327704 JOQ327701:JOS327704 JYM327701:JYO327704 KII327701:KIK327704 KSE327701:KSG327704 LCA327701:LCC327704 LLW327701:LLY327704 LVS327701:LVU327704 MFO327701:MFQ327704 MPK327701:MPM327704 MZG327701:MZI327704 NJC327701:NJE327704 NSY327701:NTA327704 OCU327701:OCW327704 OMQ327701:OMS327704 OWM327701:OWO327704 PGI327701:PGK327704 PQE327701:PQG327704 QAA327701:QAC327704 QJW327701:QJY327704 QTS327701:QTU327704 RDO327701:RDQ327704 RNK327701:RNM327704 RXG327701:RXI327704 SHC327701:SHE327704 SQY327701:SRA327704 TAU327701:TAW327704 TKQ327701:TKS327704 TUM327701:TUO327704 UEI327701:UEK327704 UOE327701:UOG327704 UYA327701:UYC327704 VHW327701:VHY327704 VRS327701:VRU327704 WBO327701:WBQ327704 WLK327701:WLM327704 WVG327701:WVI327704 IU393237:IW393240 SQ393237:SS393240 ACM393237:ACO393240 AMI393237:AMK393240 AWE393237:AWG393240 BGA393237:BGC393240 BPW393237:BPY393240 BZS393237:BZU393240 CJO393237:CJQ393240 CTK393237:CTM393240 DDG393237:DDI393240 DNC393237:DNE393240 DWY393237:DXA393240 EGU393237:EGW393240 EQQ393237:EQS393240 FAM393237:FAO393240 FKI393237:FKK393240 FUE393237:FUG393240 GEA393237:GEC393240 GNW393237:GNY393240 GXS393237:GXU393240 HHO393237:HHQ393240 HRK393237:HRM393240 IBG393237:IBI393240 ILC393237:ILE393240 IUY393237:IVA393240 JEU393237:JEW393240 JOQ393237:JOS393240 JYM393237:JYO393240 KII393237:KIK393240 KSE393237:KSG393240 LCA393237:LCC393240 LLW393237:LLY393240 LVS393237:LVU393240 MFO393237:MFQ393240 MPK393237:MPM393240 MZG393237:MZI393240 NJC393237:NJE393240 NSY393237:NTA393240 OCU393237:OCW393240 OMQ393237:OMS393240 OWM393237:OWO393240 PGI393237:PGK393240 PQE393237:PQG393240 QAA393237:QAC393240 QJW393237:QJY393240 QTS393237:QTU393240 RDO393237:RDQ393240 RNK393237:RNM393240 RXG393237:RXI393240 SHC393237:SHE393240 SQY393237:SRA393240 TAU393237:TAW393240 TKQ393237:TKS393240 TUM393237:TUO393240 UEI393237:UEK393240 UOE393237:UOG393240 UYA393237:UYC393240 VHW393237:VHY393240 VRS393237:VRU393240 WBO393237:WBQ393240 WLK393237:WLM393240 WVG393237:WVI393240 IU458773:IW458776 SQ458773:SS458776 ACM458773:ACO458776 AMI458773:AMK458776 AWE458773:AWG458776 BGA458773:BGC458776 BPW458773:BPY458776 BZS458773:BZU458776 CJO458773:CJQ458776 CTK458773:CTM458776 DDG458773:DDI458776 DNC458773:DNE458776 DWY458773:DXA458776 EGU458773:EGW458776 EQQ458773:EQS458776 FAM458773:FAO458776 FKI458773:FKK458776 FUE458773:FUG458776 GEA458773:GEC458776 GNW458773:GNY458776 GXS458773:GXU458776 HHO458773:HHQ458776 HRK458773:HRM458776 IBG458773:IBI458776 ILC458773:ILE458776 IUY458773:IVA458776 JEU458773:JEW458776 JOQ458773:JOS458776 JYM458773:JYO458776 KII458773:KIK458776 KSE458773:KSG458776 LCA458773:LCC458776 LLW458773:LLY458776 LVS458773:LVU458776 MFO458773:MFQ458776 MPK458773:MPM458776 MZG458773:MZI458776 NJC458773:NJE458776 NSY458773:NTA458776 OCU458773:OCW458776 OMQ458773:OMS458776 OWM458773:OWO458776 PGI458773:PGK458776 PQE458773:PQG458776 QAA458773:QAC458776 QJW458773:QJY458776 QTS458773:QTU458776 RDO458773:RDQ458776 RNK458773:RNM458776 RXG458773:RXI458776 SHC458773:SHE458776 SQY458773:SRA458776 TAU458773:TAW458776 TKQ458773:TKS458776 TUM458773:TUO458776 UEI458773:UEK458776 UOE458773:UOG458776 UYA458773:UYC458776 VHW458773:VHY458776 VRS458773:VRU458776 WBO458773:WBQ458776 WLK458773:WLM458776 WVG458773:WVI458776 IU524309:IW524312 SQ524309:SS524312 ACM524309:ACO524312 AMI524309:AMK524312 AWE524309:AWG524312 BGA524309:BGC524312 BPW524309:BPY524312 BZS524309:BZU524312 CJO524309:CJQ524312 CTK524309:CTM524312 DDG524309:DDI524312 DNC524309:DNE524312 DWY524309:DXA524312 EGU524309:EGW524312 EQQ524309:EQS524312 FAM524309:FAO524312 FKI524309:FKK524312 FUE524309:FUG524312 GEA524309:GEC524312 GNW524309:GNY524312 GXS524309:GXU524312 HHO524309:HHQ524312 HRK524309:HRM524312 IBG524309:IBI524312 ILC524309:ILE524312 IUY524309:IVA524312 JEU524309:JEW524312 JOQ524309:JOS524312 JYM524309:JYO524312 KII524309:KIK524312 KSE524309:KSG524312 LCA524309:LCC524312 LLW524309:LLY524312 LVS524309:LVU524312 MFO524309:MFQ524312 MPK524309:MPM524312 MZG524309:MZI524312 NJC524309:NJE524312 NSY524309:NTA524312 OCU524309:OCW524312 OMQ524309:OMS524312 OWM524309:OWO524312 PGI524309:PGK524312 PQE524309:PQG524312 QAA524309:QAC524312 QJW524309:QJY524312 QTS524309:QTU524312 RDO524309:RDQ524312 RNK524309:RNM524312 RXG524309:RXI524312 SHC524309:SHE524312 SQY524309:SRA524312 TAU524309:TAW524312 TKQ524309:TKS524312 TUM524309:TUO524312 UEI524309:UEK524312 UOE524309:UOG524312 UYA524309:UYC524312 VHW524309:VHY524312 VRS524309:VRU524312 WBO524309:WBQ524312 WLK524309:WLM524312 WVG524309:WVI524312 IU589845:IW589848 SQ589845:SS589848 ACM589845:ACO589848 AMI589845:AMK589848 AWE589845:AWG589848 BGA589845:BGC589848 BPW589845:BPY589848 BZS589845:BZU589848 CJO589845:CJQ589848 CTK589845:CTM589848 DDG589845:DDI589848 DNC589845:DNE589848 DWY589845:DXA589848 EGU589845:EGW589848 EQQ589845:EQS589848 FAM589845:FAO589848 FKI589845:FKK589848 FUE589845:FUG589848 GEA589845:GEC589848 GNW589845:GNY589848 GXS589845:GXU589848 HHO589845:HHQ589848 HRK589845:HRM589848 IBG589845:IBI589848 ILC589845:ILE589848 IUY589845:IVA589848 JEU589845:JEW589848 JOQ589845:JOS589848 JYM589845:JYO589848 KII589845:KIK589848 KSE589845:KSG589848 LCA589845:LCC589848 LLW589845:LLY589848 LVS589845:LVU589848 MFO589845:MFQ589848 MPK589845:MPM589848 MZG589845:MZI589848 NJC589845:NJE589848 NSY589845:NTA589848 OCU589845:OCW589848 OMQ589845:OMS589848 OWM589845:OWO589848 PGI589845:PGK589848 PQE589845:PQG589848 QAA589845:QAC589848 QJW589845:QJY589848 QTS589845:QTU589848 RDO589845:RDQ589848 RNK589845:RNM589848 RXG589845:RXI589848 SHC589845:SHE589848 SQY589845:SRA589848 TAU589845:TAW589848 TKQ589845:TKS589848 TUM589845:TUO589848 UEI589845:UEK589848 UOE589845:UOG589848 UYA589845:UYC589848 VHW589845:VHY589848 VRS589845:VRU589848 WBO589845:WBQ589848 WLK589845:WLM589848 WVG589845:WVI589848 IU655381:IW655384 SQ655381:SS655384 ACM655381:ACO655384 AMI655381:AMK655384 AWE655381:AWG655384 BGA655381:BGC655384 BPW655381:BPY655384 BZS655381:BZU655384 CJO655381:CJQ655384 CTK655381:CTM655384 DDG655381:DDI655384 DNC655381:DNE655384 DWY655381:DXA655384 EGU655381:EGW655384 EQQ655381:EQS655384 FAM655381:FAO655384 FKI655381:FKK655384 FUE655381:FUG655384 GEA655381:GEC655384 GNW655381:GNY655384 GXS655381:GXU655384 HHO655381:HHQ655384 HRK655381:HRM655384 IBG655381:IBI655384 ILC655381:ILE655384 IUY655381:IVA655384 JEU655381:JEW655384 JOQ655381:JOS655384 JYM655381:JYO655384 KII655381:KIK655384 KSE655381:KSG655384 LCA655381:LCC655384 LLW655381:LLY655384 LVS655381:LVU655384 MFO655381:MFQ655384 MPK655381:MPM655384 MZG655381:MZI655384 NJC655381:NJE655384 NSY655381:NTA655384 OCU655381:OCW655384 OMQ655381:OMS655384 OWM655381:OWO655384 PGI655381:PGK655384 PQE655381:PQG655384 QAA655381:QAC655384 QJW655381:QJY655384 QTS655381:QTU655384 RDO655381:RDQ655384 RNK655381:RNM655384 RXG655381:RXI655384 SHC655381:SHE655384 SQY655381:SRA655384 TAU655381:TAW655384 TKQ655381:TKS655384 TUM655381:TUO655384 UEI655381:UEK655384 UOE655381:UOG655384 UYA655381:UYC655384 VHW655381:VHY655384 VRS655381:VRU655384 WBO655381:WBQ655384 WLK655381:WLM655384 WVG655381:WVI655384 IU720917:IW720920 SQ720917:SS720920 ACM720917:ACO720920 AMI720917:AMK720920 AWE720917:AWG720920 BGA720917:BGC720920 BPW720917:BPY720920 BZS720917:BZU720920 CJO720917:CJQ720920 CTK720917:CTM720920 DDG720917:DDI720920 DNC720917:DNE720920 DWY720917:DXA720920 EGU720917:EGW720920 EQQ720917:EQS720920 FAM720917:FAO720920 FKI720917:FKK720920 FUE720917:FUG720920 GEA720917:GEC720920 GNW720917:GNY720920 GXS720917:GXU720920 HHO720917:HHQ720920 HRK720917:HRM720920 IBG720917:IBI720920 ILC720917:ILE720920 IUY720917:IVA720920 JEU720917:JEW720920 JOQ720917:JOS720920 JYM720917:JYO720920 KII720917:KIK720920 KSE720917:KSG720920 LCA720917:LCC720920 LLW720917:LLY720920 LVS720917:LVU720920 MFO720917:MFQ720920 MPK720917:MPM720920 MZG720917:MZI720920 NJC720917:NJE720920 NSY720917:NTA720920 OCU720917:OCW720920 OMQ720917:OMS720920 OWM720917:OWO720920 PGI720917:PGK720920 PQE720917:PQG720920 QAA720917:QAC720920 QJW720917:QJY720920 QTS720917:QTU720920 RDO720917:RDQ720920 RNK720917:RNM720920 RXG720917:RXI720920 SHC720917:SHE720920 SQY720917:SRA720920 TAU720917:TAW720920 TKQ720917:TKS720920 TUM720917:TUO720920 UEI720917:UEK720920 UOE720917:UOG720920 UYA720917:UYC720920 VHW720917:VHY720920 VRS720917:VRU720920 WBO720917:WBQ720920 WLK720917:WLM720920 WVG720917:WVI720920 IU786453:IW786456 SQ786453:SS786456 ACM786453:ACO786456 AMI786453:AMK786456 AWE786453:AWG786456 BGA786453:BGC786456 BPW786453:BPY786456 BZS786453:BZU786456 CJO786453:CJQ786456 CTK786453:CTM786456 DDG786453:DDI786456 DNC786453:DNE786456 DWY786453:DXA786456 EGU786453:EGW786456 EQQ786453:EQS786456 FAM786453:FAO786456 FKI786453:FKK786456 FUE786453:FUG786456 GEA786453:GEC786456 GNW786453:GNY786456 GXS786453:GXU786456 HHO786453:HHQ786456 HRK786453:HRM786456 IBG786453:IBI786456 ILC786453:ILE786456 IUY786453:IVA786456 JEU786453:JEW786456 JOQ786453:JOS786456 JYM786453:JYO786456 KII786453:KIK786456 KSE786453:KSG786456 LCA786453:LCC786456 LLW786453:LLY786456 LVS786453:LVU786456 MFO786453:MFQ786456 MPK786453:MPM786456 MZG786453:MZI786456 NJC786453:NJE786456 NSY786453:NTA786456 OCU786453:OCW786456 OMQ786453:OMS786456 OWM786453:OWO786456 PGI786453:PGK786456 PQE786453:PQG786456 QAA786453:QAC786456 QJW786453:QJY786456 QTS786453:QTU786456 RDO786453:RDQ786456 RNK786453:RNM786456 RXG786453:RXI786456 SHC786453:SHE786456 SQY786453:SRA786456 TAU786453:TAW786456 TKQ786453:TKS786456 TUM786453:TUO786456 UEI786453:UEK786456 UOE786453:UOG786456 UYA786453:UYC786456 VHW786453:VHY786456 VRS786453:VRU786456 WBO786453:WBQ786456 WLK786453:WLM786456 WVG786453:WVI786456 IU851989:IW851992 SQ851989:SS851992 ACM851989:ACO851992 AMI851989:AMK851992 AWE851989:AWG851992 BGA851989:BGC851992 BPW851989:BPY851992 BZS851989:BZU851992 CJO851989:CJQ851992 CTK851989:CTM851992 DDG851989:DDI851992 DNC851989:DNE851992 DWY851989:DXA851992 EGU851989:EGW851992 EQQ851989:EQS851992 FAM851989:FAO851992 FKI851989:FKK851992 FUE851989:FUG851992 GEA851989:GEC851992 GNW851989:GNY851992 GXS851989:GXU851992 HHO851989:HHQ851992 HRK851989:HRM851992 IBG851989:IBI851992 ILC851989:ILE851992 IUY851989:IVA851992 JEU851989:JEW851992 JOQ851989:JOS851992 JYM851989:JYO851992 KII851989:KIK851992 KSE851989:KSG851992 LCA851989:LCC851992 LLW851989:LLY851992 LVS851989:LVU851992 MFO851989:MFQ851992 MPK851989:MPM851992 MZG851989:MZI851992 NJC851989:NJE851992 NSY851989:NTA851992 OCU851989:OCW851992 OMQ851989:OMS851992 OWM851989:OWO851992 PGI851989:PGK851992 PQE851989:PQG851992 QAA851989:QAC851992 QJW851989:QJY851992 QTS851989:QTU851992 RDO851989:RDQ851992 RNK851989:RNM851992 RXG851989:RXI851992 SHC851989:SHE851992 SQY851989:SRA851992 TAU851989:TAW851992 TKQ851989:TKS851992 TUM851989:TUO851992 UEI851989:UEK851992 UOE851989:UOG851992 UYA851989:UYC851992 VHW851989:VHY851992 VRS851989:VRU851992 WBO851989:WBQ851992 WLK851989:WLM851992 WVG851989:WVI851992 IU917525:IW917528 SQ917525:SS917528 ACM917525:ACO917528 AMI917525:AMK917528 AWE917525:AWG917528 BGA917525:BGC917528 BPW917525:BPY917528 BZS917525:BZU917528 CJO917525:CJQ917528 CTK917525:CTM917528 DDG917525:DDI917528 DNC917525:DNE917528 DWY917525:DXA917528 EGU917525:EGW917528 EQQ917525:EQS917528 FAM917525:FAO917528 FKI917525:FKK917528 FUE917525:FUG917528 GEA917525:GEC917528 GNW917525:GNY917528 GXS917525:GXU917528 HHO917525:HHQ917528 HRK917525:HRM917528 IBG917525:IBI917528 ILC917525:ILE917528 IUY917525:IVA917528 JEU917525:JEW917528 JOQ917525:JOS917528 JYM917525:JYO917528 KII917525:KIK917528 KSE917525:KSG917528 LCA917525:LCC917528 LLW917525:LLY917528 LVS917525:LVU917528 MFO917525:MFQ917528 MPK917525:MPM917528 MZG917525:MZI917528 NJC917525:NJE917528 NSY917525:NTA917528 OCU917525:OCW917528 OMQ917525:OMS917528 OWM917525:OWO917528 PGI917525:PGK917528 PQE917525:PQG917528 QAA917525:QAC917528 QJW917525:QJY917528 QTS917525:QTU917528 RDO917525:RDQ917528 RNK917525:RNM917528 RXG917525:RXI917528 SHC917525:SHE917528 SQY917525:SRA917528 TAU917525:TAW917528 TKQ917525:TKS917528 TUM917525:TUO917528 UEI917525:UEK917528 UOE917525:UOG917528 UYA917525:UYC917528 VHW917525:VHY917528 VRS917525:VRU917528 WBO917525:WBQ917528 WLK917525:WLM917528 WVG917525:WVI917528 IU983061:IW983064 SQ983061:SS983064 ACM983061:ACO983064 AMI983061:AMK983064 AWE983061:AWG983064 BGA983061:BGC983064 BPW983061:BPY983064 BZS983061:BZU983064 CJO983061:CJQ983064 CTK983061:CTM983064 DDG983061:DDI983064 DNC983061:DNE983064 DWY983061:DXA983064 EGU983061:EGW983064 EQQ983061:EQS983064 FAM983061:FAO983064 FKI983061:FKK983064 FUE983061:FUG983064 GEA983061:GEC983064 GNW983061:GNY983064 GXS983061:GXU983064 HHO983061:HHQ983064 HRK983061:HRM983064 IBG983061:IBI983064 ILC983061:ILE983064 IUY983061:IVA983064 JEU983061:JEW983064 JOQ983061:JOS983064 JYM983061:JYO983064 KII983061:KIK983064 KSE983061:KSG983064 LCA983061:LCC983064 LLW983061:LLY983064 LVS983061:LVU983064 MFO983061:MFQ983064 MPK983061:MPM983064 MZG983061:MZI983064 NJC983061:NJE983064 NSY983061:NTA983064 OCU983061:OCW983064 OMQ983061:OMS983064 OWM983061:OWO983064 PGI983061:PGK983064 PQE983061:PQG983064 QAA983061:QAC983064 QJW983061:QJY983064 QTS983061:QTU983064 RDO983061:RDQ983064 RNK983061:RNM983064 RXG983061:RXI983064 SHC983061:SHE983064 SQY983061:SRA983064 TAU983061:TAW983064 TKQ983061:TKS983064 TUM983061:TUO983064 UEI983061:UEK983064 UOE983061:UOG983064 UYA983061:UYC983064 VHW983061:VHY983064 VRS983061:VRU983064 WBO983061:WBQ983064 WLK983061:WLM983064 WVG983061:WVI983064 IU16:IW19">
      <formula1>$L$39:$L$41</formula1>
    </dataValidation>
  </dataValidations>
  <pageMargins left="0.511811024" right="0.511811024" top="0.78740157499999996" bottom="0.78740157499999996" header="0.31496062000000002" footer="0.31496062000000002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ORÇAMENTÁRIA</vt:lpstr>
      <vt:lpstr>BDI</vt:lpstr>
      <vt:lpstr>ORÇAMENTÁRIA!Titulos_de_impressao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SOLANGE FERREIRA DE ALMEIDA</dc:creator>
  <cp:lastModifiedBy>13965</cp:lastModifiedBy>
  <cp:lastPrinted>2026-07-07T14:24:02Z</cp:lastPrinted>
  <dcterms:created xsi:type="dcterms:W3CDTF">2026-05-05T11:49:19Z</dcterms:created>
  <dcterms:modified xsi:type="dcterms:W3CDTF">2026-07-07T18:44:40Z</dcterms:modified>
</cp:coreProperties>
</file>