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W:\ARQUIVOS - 2025\EDITAIS\PREGÃO ELETRÔNICO\PREGÃO ELETRÔNICO 065-2025 - SERVIÇOS DE CAPINAÇÃO\Aos Licitantes - rerratificado\"/>
    </mc:Choice>
  </mc:AlternateContent>
  <bookViews>
    <workbookView xWindow="-105" yWindow="-105" windowWidth="23250" windowHeight="12570" firstSheet="2" activeTab="2"/>
  </bookViews>
  <sheets>
    <sheet name="MOTO - OPERADOR - MUNCK" sheetId="21" r:id="rId1"/>
    <sheet name="MOTORISTA  - LEVE e VAN" sheetId="20" r:id="rId2"/>
    <sheet name="OPERADOR DE MOTOSSERRA" sheetId="19" r:id="rId3"/>
    <sheet name="JARDINEIRO" sheetId="18" r:id="rId4"/>
    <sheet name="AJ. DE JARDINAGEM" sheetId="17" r:id="rId5"/>
    <sheet name="OPERADOR DE ROÇADEIRA" sheetId="16" r:id="rId6"/>
    <sheet name="TEC. AGRÍCOLA (2)" sheetId="15" r:id="rId7"/>
    <sheet name="ENGENHEIRO - ARQUITETO" sheetId="22" r:id="rId8"/>
    <sheet name="planilha" sheetId="13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8" i="13" l="1"/>
  <c r="F17" i="13"/>
  <c r="H40" i="13"/>
  <c r="H24" i="13"/>
  <c r="H25" i="13"/>
  <c r="H26" i="13"/>
  <c r="H27" i="13"/>
  <c r="H28" i="13"/>
  <c r="H29" i="13"/>
  <c r="H23" i="13"/>
  <c r="H20" i="13"/>
  <c r="H19" i="13"/>
  <c r="H6" i="13"/>
  <c r="H7" i="13"/>
  <c r="H8" i="13"/>
  <c r="H9" i="13"/>
  <c r="H10" i="13"/>
  <c r="H11" i="13"/>
  <c r="H12" i="13"/>
  <c r="H5" i="13"/>
  <c r="D85" i="22"/>
  <c r="D79" i="22"/>
  <c r="D74" i="22"/>
  <c r="D69" i="22"/>
  <c r="D64" i="22"/>
  <c r="D57" i="22"/>
  <c r="D59" i="22" s="1"/>
  <c r="C48" i="22"/>
  <c r="C45" i="22"/>
  <c r="C40" i="22"/>
  <c r="C35" i="22"/>
  <c r="C31" i="22"/>
  <c r="C24" i="22"/>
  <c r="C21" i="22"/>
  <c r="D7" i="22"/>
  <c r="D9" i="22" s="1"/>
  <c r="D85" i="21"/>
  <c r="D79" i="21"/>
  <c r="D74" i="21"/>
  <c r="D69" i="21"/>
  <c r="D64" i="21"/>
  <c r="D57" i="21"/>
  <c r="D59" i="21" s="1"/>
  <c r="C48" i="21"/>
  <c r="C45" i="21"/>
  <c r="C40" i="21"/>
  <c r="C35" i="21"/>
  <c r="C31" i="21"/>
  <c r="C24" i="21"/>
  <c r="C21" i="21"/>
  <c r="D7" i="21"/>
  <c r="D9" i="21" s="1"/>
  <c r="D85" i="20"/>
  <c r="D79" i="20"/>
  <c r="D74" i="20"/>
  <c r="D69" i="20"/>
  <c r="D64" i="20"/>
  <c r="D57" i="20"/>
  <c r="D59" i="20" s="1"/>
  <c r="C48" i="20"/>
  <c r="C45" i="20"/>
  <c r="C40" i="20"/>
  <c r="C35" i="20"/>
  <c r="C31" i="20"/>
  <c r="C24" i="20"/>
  <c r="C21" i="20"/>
  <c r="D7" i="20"/>
  <c r="D9" i="20" s="1"/>
  <c r="D85" i="19"/>
  <c r="D79" i="19"/>
  <c r="D74" i="19"/>
  <c r="D69" i="19"/>
  <c r="D64" i="19"/>
  <c r="D57" i="19"/>
  <c r="D59" i="19" s="1"/>
  <c r="C48" i="19"/>
  <c r="C45" i="19"/>
  <c r="C40" i="19"/>
  <c r="C35" i="19"/>
  <c r="C31" i="19"/>
  <c r="C24" i="19"/>
  <c r="C21" i="19"/>
  <c r="D6" i="19"/>
  <c r="D7" i="19" s="1"/>
  <c r="D9" i="19" s="1"/>
  <c r="D85" i="18"/>
  <c r="D79" i="18"/>
  <c r="D74" i="18"/>
  <c r="D69" i="18"/>
  <c r="D64" i="18"/>
  <c r="D57" i="18"/>
  <c r="D59" i="18" s="1"/>
  <c r="C48" i="18"/>
  <c r="C45" i="18"/>
  <c r="C40" i="18"/>
  <c r="C35" i="18"/>
  <c r="C31" i="18"/>
  <c r="C24" i="18"/>
  <c r="C21" i="18"/>
  <c r="D7" i="18"/>
  <c r="D9" i="18" s="1"/>
  <c r="D85" i="17"/>
  <c r="D79" i="17"/>
  <c r="D74" i="17"/>
  <c r="D69" i="17"/>
  <c r="D64" i="17"/>
  <c r="D57" i="17"/>
  <c r="D59" i="17" s="1"/>
  <c r="C48" i="17"/>
  <c r="C45" i="17"/>
  <c r="C40" i="17"/>
  <c r="C35" i="17"/>
  <c r="C31" i="17"/>
  <c r="C24" i="17"/>
  <c r="C21" i="17"/>
  <c r="D6" i="17"/>
  <c r="D7" i="17" s="1"/>
  <c r="D9" i="17" s="1"/>
  <c r="D85" i="16"/>
  <c r="D79" i="16"/>
  <c r="D74" i="16"/>
  <c r="D69" i="16"/>
  <c r="D64" i="16"/>
  <c r="D57" i="16"/>
  <c r="D59" i="16" s="1"/>
  <c r="C48" i="16"/>
  <c r="C45" i="16"/>
  <c r="C40" i="16"/>
  <c r="C35" i="16"/>
  <c r="C31" i="16"/>
  <c r="C24" i="16"/>
  <c r="C21" i="16"/>
  <c r="D7" i="16"/>
  <c r="D9" i="16" s="1"/>
  <c r="D85" i="15"/>
  <c r="D79" i="15"/>
  <c r="D74" i="15"/>
  <c r="D69" i="15"/>
  <c r="D64" i="15"/>
  <c r="D57" i="15"/>
  <c r="D59" i="15" s="1"/>
  <c r="C48" i="15"/>
  <c r="C45" i="15"/>
  <c r="C40" i="15"/>
  <c r="C35" i="15"/>
  <c r="C31" i="15"/>
  <c r="C24" i="15"/>
  <c r="C21" i="15"/>
  <c r="D7" i="15"/>
  <c r="D9" i="15" s="1"/>
  <c r="E13" i="13"/>
  <c r="H30" i="13" l="1"/>
  <c r="H34" i="13" s="1"/>
  <c r="C50" i="22"/>
  <c r="C50" i="15"/>
  <c r="C50" i="16"/>
  <c r="C50" i="17"/>
  <c r="C50" i="18"/>
  <c r="C50" i="19"/>
  <c r="C50" i="20"/>
  <c r="C50" i="21"/>
  <c r="D13" i="22"/>
  <c r="D14" i="22"/>
  <c r="D42" i="22"/>
  <c r="D43" i="22"/>
  <c r="D44" i="22"/>
  <c r="D47" i="22"/>
  <c r="D48" i="22" s="1"/>
  <c r="D15" i="22"/>
  <c r="D17" i="22"/>
  <c r="D19" i="22"/>
  <c r="D23" i="22"/>
  <c r="D24" i="22" s="1"/>
  <c r="D26" i="22"/>
  <c r="D27" i="22"/>
  <c r="D28" i="22"/>
  <c r="D29" i="22"/>
  <c r="D30" i="22"/>
  <c r="D33" i="22"/>
  <c r="D34" i="22"/>
  <c r="D37" i="22"/>
  <c r="D38" i="22"/>
  <c r="D39" i="22"/>
  <c r="D16" i="22"/>
  <c r="D18" i="22"/>
  <c r="D20" i="22"/>
  <c r="D14" i="21"/>
  <c r="D16" i="21"/>
  <c r="D18" i="21"/>
  <c r="D19" i="21"/>
  <c r="D20" i="21"/>
  <c r="D23" i="21"/>
  <c r="D24" i="21" s="1"/>
  <c r="D27" i="21"/>
  <c r="D28" i="21"/>
  <c r="D29" i="21"/>
  <c r="D30" i="21"/>
  <c r="D37" i="21"/>
  <c r="D38" i="21"/>
  <c r="D39" i="21"/>
  <c r="D42" i="21"/>
  <c r="D43" i="21"/>
  <c r="D44" i="21"/>
  <c r="D47" i="21"/>
  <c r="D48" i="21" s="1"/>
  <c r="D13" i="21"/>
  <c r="D15" i="21"/>
  <c r="D17" i="21"/>
  <c r="D26" i="21"/>
  <c r="D33" i="21"/>
  <c r="D34" i="21"/>
  <c r="D14" i="20"/>
  <c r="D23" i="20"/>
  <c r="D24" i="20" s="1"/>
  <c r="D26" i="20"/>
  <c r="D27" i="20"/>
  <c r="D28" i="20"/>
  <c r="D29" i="20"/>
  <c r="D30" i="20"/>
  <c r="D13" i="20"/>
  <c r="D15" i="20"/>
  <c r="D16" i="20"/>
  <c r="D17" i="20"/>
  <c r="D18" i="20"/>
  <c r="D19" i="20"/>
  <c r="D20" i="20"/>
  <c r="D33" i="20"/>
  <c r="D34" i="20"/>
  <c r="D37" i="20"/>
  <c r="D38" i="20"/>
  <c r="D39" i="20"/>
  <c r="D42" i="20"/>
  <c r="D43" i="20"/>
  <c r="D44" i="20"/>
  <c r="D47" i="20"/>
  <c r="D48" i="20" s="1"/>
  <c r="D15" i="19"/>
  <c r="D17" i="19"/>
  <c r="D20" i="19"/>
  <c r="D23" i="19"/>
  <c r="D24" i="19" s="1"/>
  <c r="D26" i="19"/>
  <c r="D29" i="19"/>
  <c r="D47" i="19"/>
  <c r="D48" i="19" s="1"/>
  <c r="D13" i="19"/>
  <c r="D16" i="19"/>
  <c r="D18" i="19"/>
  <c r="D19" i="19"/>
  <c r="D33" i="19"/>
  <c r="D37" i="19"/>
  <c r="D39" i="19"/>
  <c r="D42" i="19"/>
  <c r="D43" i="19"/>
  <c r="D44" i="19"/>
  <c r="D14" i="19"/>
  <c r="D27" i="19"/>
  <c r="D28" i="19"/>
  <c r="D30" i="19"/>
  <c r="D34" i="19"/>
  <c r="D38" i="19"/>
  <c r="D23" i="18"/>
  <c r="D24" i="18" s="1"/>
  <c r="D27" i="18"/>
  <c r="D33" i="18"/>
  <c r="D42" i="18"/>
  <c r="D43" i="18"/>
  <c r="D44" i="18"/>
  <c r="D13" i="18"/>
  <c r="D14" i="18"/>
  <c r="D15" i="18"/>
  <c r="D16" i="18"/>
  <c r="D17" i="18"/>
  <c r="D18" i="18"/>
  <c r="D19" i="18"/>
  <c r="D20" i="18"/>
  <c r="D26" i="18"/>
  <c r="D28" i="18"/>
  <c r="D29" i="18"/>
  <c r="D30" i="18"/>
  <c r="D34" i="18"/>
  <c r="D37" i="18"/>
  <c r="D38" i="18"/>
  <c r="D39" i="18"/>
  <c r="D47" i="18"/>
  <c r="D48" i="18" s="1"/>
  <c r="D13" i="17"/>
  <c r="D14" i="17"/>
  <c r="D23" i="17"/>
  <c r="D24" i="17" s="1"/>
  <c r="D33" i="17"/>
  <c r="D34" i="17"/>
  <c r="D42" i="17"/>
  <c r="D43" i="17"/>
  <c r="D44" i="17"/>
  <c r="D15" i="17"/>
  <c r="D16" i="17"/>
  <c r="D17" i="17"/>
  <c r="D18" i="17"/>
  <c r="D19" i="17"/>
  <c r="D20" i="17"/>
  <c r="D26" i="17"/>
  <c r="D27" i="17"/>
  <c r="D28" i="17"/>
  <c r="D29" i="17"/>
  <c r="D30" i="17"/>
  <c r="D37" i="17"/>
  <c r="D38" i="17"/>
  <c r="D39" i="17"/>
  <c r="D47" i="17"/>
  <c r="D48" i="17" s="1"/>
  <c r="D13" i="16"/>
  <c r="D14" i="16"/>
  <c r="D15" i="16"/>
  <c r="D16" i="16"/>
  <c r="D17" i="16"/>
  <c r="D18" i="16"/>
  <c r="D20" i="16"/>
  <c r="D42" i="16"/>
  <c r="D43" i="16"/>
  <c r="D44" i="16"/>
  <c r="D19" i="16"/>
  <c r="D28" i="16"/>
  <c r="D33" i="16"/>
  <c r="D27" i="16"/>
  <c r="D30" i="16"/>
  <c r="D34" i="16"/>
  <c r="D37" i="16"/>
  <c r="D38" i="16"/>
  <c r="D39" i="16"/>
  <c r="D47" i="16"/>
  <c r="D48" i="16" s="1"/>
  <c r="D23" i="16"/>
  <c r="D24" i="16" s="1"/>
  <c r="D26" i="16"/>
  <c r="D29" i="16"/>
  <c r="D13" i="15"/>
  <c r="D14" i="15"/>
  <c r="D15" i="15"/>
  <c r="D16" i="15"/>
  <c r="D17" i="15"/>
  <c r="D18" i="15"/>
  <c r="D19" i="15"/>
  <c r="D20" i="15"/>
  <c r="D23" i="15"/>
  <c r="D24" i="15" s="1"/>
  <c r="D26" i="15"/>
  <c r="D27" i="15"/>
  <c r="D28" i="15"/>
  <c r="D29" i="15"/>
  <c r="D30" i="15"/>
  <c r="D33" i="15"/>
  <c r="D34" i="15"/>
  <c r="D37" i="15"/>
  <c r="D38" i="15"/>
  <c r="D39" i="15"/>
  <c r="D42" i="15"/>
  <c r="D43" i="15"/>
  <c r="D44" i="15"/>
  <c r="D47" i="15"/>
  <c r="D48" i="15" s="1"/>
  <c r="H13" i="13"/>
  <c r="D35" i="15" l="1"/>
  <c r="D31" i="21"/>
  <c r="D40" i="15"/>
  <c r="D31" i="16"/>
  <c r="D35" i="20"/>
  <c r="D40" i="22"/>
  <c r="D21" i="22"/>
  <c r="D45" i="22"/>
  <c r="D31" i="22"/>
  <c r="D35" i="22"/>
  <c r="D40" i="21"/>
  <c r="D35" i="21"/>
  <c r="D45" i="21"/>
  <c r="D21" i="21"/>
  <c r="D31" i="20"/>
  <c r="D45" i="20"/>
  <c r="D21" i="20"/>
  <c r="D40" i="20"/>
  <c r="D31" i="19"/>
  <c r="D21" i="19"/>
  <c r="D35" i="19"/>
  <c r="D40" i="19"/>
  <c r="D45" i="19"/>
  <c r="D35" i="18"/>
  <c r="D21" i="18"/>
  <c r="D45" i="18"/>
  <c r="D31" i="18"/>
  <c r="D40" i="18"/>
  <c r="D21" i="17"/>
  <c r="D35" i="17"/>
  <c r="D45" i="17"/>
  <c r="D31" i="17"/>
  <c r="D40" i="17"/>
  <c r="D40" i="16"/>
  <c r="D21" i="16"/>
  <c r="D45" i="16"/>
  <c r="D35" i="16"/>
  <c r="D21" i="15"/>
  <c r="D31" i="15"/>
  <c r="D45" i="15"/>
  <c r="H15" i="13"/>
  <c r="H32" i="13" l="1"/>
  <c r="H17" i="13"/>
  <c r="H18" i="13"/>
  <c r="D50" i="21"/>
  <c r="D52" i="21" s="1"/>
  <c r="D87" i="21" s="1"/>
  <c r="D50" i="22"/>
  <c r="D52" i="22" s="1"/>
  <c r="D87" i="22" s="1"/>
  <c r="D50" i="20"/>
  <c r="D52" i="20" s="1"/>
  <c r="D87" i="20" s="1"/>
  <c r="D50" i="19"/>
  <c r="D52" i="19" s="1"/>
  <c r="D87" i="19" s="1"/>
  <c r="D50" i="18"/>
  <c r="D52" i="18" s="1"/>
  <c r="D87" i="18" s="1"/>
  <c r="D50" i="17"/>
  <c r="D52" i="17" s="1"/>
  <c r="D87" i="17" s="1"/>
  <c r="D50" i="16"/>
  <c r="D52" i="16" s="1"/>
  <c r="D87" i="16" s="1"/>
  <c r="D50" i="15"/>
  <c r="D52" i="15" s="1"/>
  <c r="D87" i="15" s="1"/>
  <c r="H21" i="13" l="1"/>
  <c r="H33" i="13" s="1"/>
  <c r="H35" i="13" s="1"/>
  <c r="H41" i="13" s="1"/>
  <c r="H42" i="13" s="1"/>
  <c r="H43" i="13" s="1"/>
</calcChain>
</file>

<file path=xl/sharedStrings.xml><?xml version="1.0" encoding="utf-8"?>
<sst xmlns="http://schemas.openxmlformats.org/spreadsheetml/2006/main" count="716" uniqueCount="125">
  <si>
    <t>DESCRIÇAO</t>
  </si>
  <si>
    <t>QTDE</t>
  </si>
  <si>
    <t>CUSTO UNITÁRIO</t>
  </si>
  <si>
    <t>CUSTO TOTAL</t>
  </si>
  <si>
    <t>MÃO DE OBRA</t>
  </si>
  <si>
    <t>SUB TOTAL - MÃO DE OBRA</t>
  </si>
  <si>
    <t>MATERIAIS</t>
  </si>
  <si>
    <t>EQUIPAMENTOS</t>
  </si>
  <si>
    <t>RESUMO</t>
  </si>
  <si>
    <t>SUBTOTAL</t>
  </si>
  <si>
    <t>VALOR TOTAL</t>
  </si>
  <si>
    <t>UNID</t>
  </si>
  <si>
    <t>Ferramentas</t>
  </si>
  <si>
    <t>Sinalização e Outros</t>
  </si>
  <si>
    <t xml:space="preserve">Uniformes </t>
  </si>
  <si>
    <t>EPI</t>
  </si>
  <si>
    <t>mês</t>
  </si>
  <si>
    <t xml:space="preserve"> DETALHAMENTO E CALCULO DA TAXA DE BDI</t>
  </si>
  <si>
    <t>TAXA</t>
  </si>
  <si>
    <t>ITEM B : Lucro bruto</t>
  </si>
  <si>
    <t>VALOR DE BDI</t>
  </si>
  <si>
    <t>COMPOSIÇÃO DE PREÇOS UNITARIOS</t>
  </si>
  <si>
    <t>VALOR TOTAL 12 MESES</t>
  </si>
  <si>
    <t>Salário Educação</t>
  </si>
  <si>
    <t>SEBRAE</t>
  </si>
  <si>
    <t>INCRA</t>
  </si>
  <si>
    <t>Licença Paternidade</t>
  </si>
  <si>
    <t>Faltas Legais</t>
  </si>
  <si>
    <t>Operador de Roçadeira</t>
  </si>
  <si>
    <t>Taxa BDI TOTAL</t>
  </si>
  <si>
    <t>NÃO COMTEMPLADO DESCARTE DOS RESIDUOS</t>
  </si>
  <si>
    <t>Motorista Caminhão Carroceria Munck</t>
  </si>
  <si>
    <t>Motorista Van 15 Passageiros</t>
  </si>
  <si>
    <t>Roçadeiras com combustível</t>
  </si>
  <si>
    <t>Carrinho com tela protetora</t>
  </si>
  <si>
    <t>Motosserra com combustível</t>
  </si>
  <si>
    <t>SUB TOTAL - EQUIPAMENTOS COM COMBUSTÍVEL E MANUTENÇÃO</t>
  </si>
  <si>
    <t xml:space="preserve">Ajudante de Jadinagem </t>
  </si>
  <si>
    <t>SUB TOTAL - MATERIAIS</t>
  </si>
  <si>
    <t>Responsável  Técnico - Engenheiro Agrônomo ou Arquiteto</t>
  </si>
  <si>
    <t>Tecnico Agrícolo</t>
  </si>
  <si>
    <t>Jardineiro</t>
  </si>
  <si>
    <t>Operador de Motosserra</t>
  </si>
  <si>
    <t>Pick up Carroceria Fechada</t>
  </si>
  <si>
    <t>Veículo Tipo Paopular</t>
  </si>
  <si>
    <t xml:space="preserve">Caminhão Carroceria e Munck com combustivel </t>
  </si>
  <si>
    <t>PLANILHA DE COMPOSIÇÃO DE CUSTOS</t>
  </si>
  <si>
    <t>I - MEMÓRIA DE CÁLCULO - MÃO-DE-OBRA</t>
  </si>
  <si>
    <t xml:space="preserve">FUNÇÃO </t>
  </si>
  <si>
    <t>TEC. AGRÍCOLA</t>
  </si>
  <si>
    <t>Adicional de Insalubridade / Periculosidade</t>
  </si>
  <si>
    <t>CUSTO TOTAL MÊS</t>
  </si>
  <si>
    <t>RESERVA TÉCNICA</t>
  </si>
  <si>
    <t>TOTAL</t>
  </si>
  <si>
    <t>II - MEMÓRIA DE CÁLCULO - ENCARGOS SOCIAIS</t>
  </si>
  <si>
    <t>ITEM</t>
  </si>
  <si>
    <t>INCIDÊNCIA</t>
  </si>
  <si>
    <t>PERCENTUAL</t>
  </si>
  <si>
    <t>VALOR</t>
  </si>
  <si>
    <t>GRUPO " A " - (Básicos)</t>
  </si>
  <si>
    <t>INSS</t>
  </si>
  <si>
    <t>F.G.T.S.</t>
  </si>
  <si>
    <t>SESI/SESC</t>
  </si>
  <si>
    <t>SENAI/SENAC</t>
  </si>
  <si>
    <t>Seguro Acidentes do Trabalho</t>
  </si>
  <si>
    <t>TOTAL DO GRUPO " A "</t>
  </si>
  <si>
    <t>GRUPO " B"</t>
  </si>
  <si>
    <t>Férias sem Abono Constitucional</t>
  </si>
  <si>
    <t>TOTAL DO GRUPO " B "</t>
  </si>
  <si>
    <t>GRUPO " B1"</t>
  </si>
  <si>
    <t>Faltas Abonadas</t>
  </si>
  <si>
    <t>Auxílio Acidente do Trabalho</t>
  </si>
  <si>
    <t>Aviso Prévio Trabalhado</t>
  </si>
  <si>
    <t>TOTAL DO GRUPO " B1 "</t>
  </si>
  <si>
    <t>GRUPO " C "</t>
  </si>
  <si>
    <t>Adicional 1/3 de Férias</t>
  </si>
  <si>
    <t>13º. Salário</t>
  </si>
  <si>
    <t>TOTAL DO GRUPO " C "</t>
  </si>
  <si>
    <t>GRUPO " D "</t>
  </si>
  <si>
    <t>Aviso Prévio Indenizado + 13º salário, Férias e 1/3 Constitucional</t>
  </si>
  <si>
    <t>FGTS sobre Aviso Prévio + 13º Salário Indenizado</t>
  </si>
  <si>
    <t>Indenização Compensatória</t>
  </si>
  <si>
    <t>TOTAL DO GRUPO " D "</t>
  </si>
  <si>
    <t>GRUPO " E "</t>
  </si>
  <si>
    <t>Aprovisionamento Férias sobre licença maternidade</t>
  </si>
  <si>
    <t>Aprovisionamento 1/3 de Férias sobre licença maternidade</t>
  </si>
  <si>
    <t>Incidência do Grupo A sobre Grupo B Licença maternidade</t>
  </si>
  <si>
    <t>TOTAL DO GRUPO " E "</t>
  </si>
  <si>
    <t>GRUPO " F " ( Incidência Cumulativa )</t>
  </si>
  <si>
    <t>Grupo A x ( Grupo B + Grupo B1 + Grupo C )</t>
  </si>
  <si>
    <t>TOTAL DO GRUPO " F "</t>
  </si>
  <si>
    <t>TOTAL DOS ENCARGOS SOCIAIS</t>
  </si>
  <si>
    <t>VALOR TOTAL DA MÃO DE OBRA(Remuneração+Reserva Técnica+Encargos Sociais</t>
  </si>
  <si>
    <t>III - MEMÓRIA DE CÁLCULO - VALE TRANSPORTE</t>
  </si>
  <si>
    <t>Quantidade de passagens / mês Número de dias trabalhados</t>
  </si>
  <si>
    <t>Valor da passagem de ônibus urbano Valor mensal gasto com transporte</t>
  </si>
  <si>
    <t>Valor descontado do empregado - 6,00% do Salário</t>
  </si>
  <si>
    <t>Crédito PIS / COFINS</t>
  </si>
  <si>
    <t>Valor subsidiado pela empresa / mês (C/desc. Crédito PIS/COFINS)</t>
  </si>
  <si>
    <t>IV - MEMÓRIA DE CÁLCULO - VALE REFEIÇÃO</t>
  </si>
  <si>
    <t>Quantidade mensal Valor Unitário</t>
  </si>
  <si>
    <t xml:space="preserve">V - MEMÓRIA DE CÁLCULO - CESTA BÁSICA </t>
  </si>
  <si>
    <t>VI - MEMÓRIA DE CÁLCULO - BENEFÍCIO SOCIAL  SINDICAL</t>
  </si>
  <si>
    <t>VII - MEMÓRIA DE CÁLCULO - AUXÍLIO SAÚDE</t>
  </si>
  <si>
    <t>Incidência de ocorrência</t>
  </si>
  <si>
    <t>Valor subsidiado pela empresa / mês</t>
  </si>
  <si>
    <t>VIII - MEMÓRIA DE CÁLCULO - PPR</t>
  </si>
  <si>
    <t>Quantidade mensal</t>
  </si>
  <si>
    <t>Valor Unitário</t>
  </si>
  <si>
    <t>Valor mensal gasto com vale refeição Crédito PIS / COFINS</t>
  </si>
  <si>
    <t>VALOR TOTAL MENSAL</t>
  </si>
  <si>
    <t>SINDICATO : SIEMACO/SINDVERDE</t>
  </si>
  <si>
    <t>OPERADOR DE ROÇADEIRA</t>
  </si>
  <si>
    <t>AJUDANTE DE JARDINAGEM</t>
  </si>
  <si>
    <t>JARDINEIRO</t>
  </si>
  <si>
    <t>OPERADOR DE MOTOSSERRA</t>
  </si>
  <si>
    <t>MOTORISTA VEÍCULOS LEVE e VAN</t>
  </si>
  <si>
    <t xml:space="preserve">MOTORISTA /OPERADOR </t>
  </si>
  <si>
    <t>ENCARGOS SOCIAIS( INFORMATIVO)</t>
  </si>
  <si>
    <t>SUB TOTAL - MÃO DE OBRA /LEIS SOCIAIS E BENEFÍCIOS</t>
  </si>
  <si>
    <t xml:space="preserve">Van Teto alto com combustivel </t>
  </si>
  <si>
    <t xml:space="preserve">ITEM C : ISS = 5,00% ; PIS = 1,65% ; COFINS = 7,60% </t>
  </si>
  <si>
    <t>ITEM A : administração central</t>
  </si>
  <si>
    <t>EQUIPAMENTOS COM COMBUSTÍVEL E MANUTENÇÃO E RESERVA TÉCNICA</t>
  </si>
  <si>
    <t>SINDICATO DA CATEGORIA:SIEMACO/SINDIVERDE/SEAC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</si>
</sst>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R$&quot;\ * #,##0.00_-;\-&quot;R$&quot;\ * #,##0.00_-;_-&quot;R$&quot;\ * &quot;-&quot;??_-;_-@_-"/>
    <numFmt numFmtId="164" formatCode="_-&quot;R$&quot;* #,##0.00_-;\-&quot;R$&quot;* #,##0.00_-;_-&quot;R$&quot;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2"/>
      <color rgb="FF000000"/>
      <name val="Times New Roman"/>
      <family val="1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94B98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50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164" fontId="0" fillId="0" borderId="0" xfId="1" applyFont="1"/>
    <xf numFmtId="44" fontId="0" fillId="0" borderId="0" xfId="0" applyNumberFormat="1"/>
    <xf numFmtId="0" fontId="3" fillId="0" borderId="0" xfId="0" applyFont="1"/>
    <xf numFmtId="0" fontId="4" fillId="5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164" fontId="4" fillId="0" borderId="2" xfId="1" applyFont="1" applyBorder="1" applyAlignment="1"/>
    <xf numFmtId="164" fontId="4" fillId="0" borderId="3" xfId="1" applyFont="1" applyBorder="1" applyAlignment="1"/>
    <xf numFmtId="0" fontId="3" fillId="0" borderId="2" xfId="0" applyFont="1" applyBorder="1" applyAlignment="1">
      <alignment horizontal="center" wrapText="1"/>
    </xf>
    <xf numFmtId="0" fontId="3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4" fillId="0" borderId="1" xfId="0" applyFont="1" applyBorder="1" applyAlignment="1">
      <alignment horizontal="center"/>
    </xf>
    <xf numFmtId="0" fontId="1" fillId="0" borderId="0" xfId="3"/>
    <xf numFmtId="0" fontId="10" fillId="0" borderId="1" xfId="3" applyFont="1" applyBorder="1" applyAlignment="1">
      <alignment horizontal="center" vertical="center" wrapText="1"/>
    </xf>
    <xf numFmtId="44" fontId="9" fillId="0" borderId="1" xfId="4" applyFont="1" applyFill="1" applyBorder="1" applyAlignment="1">
      <alignment horizontal="left" vertical="center" wrapText="1"/>
    </xf>
    <xf numFmtId="44" fontId="1" fillId="0" borderId="0" xfId="3" applyNumberFormat="1"/>
    <xf numFmtId="44" fontId="10" fillId="0" borderId="1" xfId="3" applyNumberFormat="1" applyFont="1" applyBorder="1" applyAlignment="1">
      <alignment horizontal="left" vertical="top" wrapText="1"/>
    </xf>
    <xf numFmtId="0" fontId="9" fillId="0" borderId="2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 wrapText="1"/>
    </xf>
    <xf numFmtId="44" fontId="10" fillId="0" borderId="1" xfId="3" applyNumberFormat="1" applyFont="1" applyBorder="1" applyAlignment="1">
      <alignment horizontal="center" vertical="center" wrapText="1"/>
    </xf>
    <xf numFmtId="10" fontId="10" fillId="0" borderId="5" xfId="3" applyNumberFormat="1" applyFont="1" applyBorder="1" applyAlignment="1">
      <alignment horizontal="center" vertical="center" wrapText="1"/>
    </xf>
    <xf numFmtId="0" fontId="10" fillId="0" borderId="5" xfId="3" applyFont="1" applyBorder="1" applyAlignment="1">
      <alignment horizontal="left" vertical="center" wrapText="1"/>
    </xf>
    <xf numFmtId="44" fontId="9" fillId="0" borderId="5" xfId="3" applyNumberFormat="1" applyFont="1" applyBorder="1" applyAlignment="1">
      <alignment horizontal="center" vertical="center" wrapText="1"/>
    </xf>
    <xf numFmtId="0" fontId="9" fillId="0" borderId="6" xfId="3" applyFont="1" applyBorder="1" applyAlignment="1">
      <alignment horizontal="center" vertical="center" wrapText="1"/>
    </xf>
    <xf numFmtId="0" fontId="9" fillId="0" borderId="5" xfId="3" applyFont="1" applyBorder="1" applyAlignment="1">
      <alignment horizontal="left" vertical="center" wrapText="1"/>
    </xf>
    <xf numFmtId="10" fontId="9" fillId="0" borderId="5" xfId="3" applyNumberFormat="1" applyFont="1" applyBorder="1" applyAlignment="1">
      <alignment horizontal="center" vertical="center" wrapText="1"/>
    </xf>
    <xf numFmtId="0" fontId="9" fillId="0" borderId="5" xfId="3" applyFont="1" applyBorder="1" applyAlignment="1">
      <alignment horizontal="center" vertical="center" wrapText="1"/>
    </xf>
    <xf numFmtId="0" fontId="10" fillId="0" borderId="6" xfId="3" applyFont="1" applyBorder="1" applyAlignment="1">
      <alignment horizontal="center" vertical="center" wrapText="1"/>
    </xf>
    <xf numFmtId="10" fontId="10" fillId="0" borderId="5" xfId="5" applyNumberFormat="1" applyFont="1" applyFill="1" applyBorder="1" applyAlignment="1">
      <alignment horizontal="center" vertical="center" wrapText="1"/>
    </xf>
    <xf numFmtId="44" fontId="10" fillId="0" borderId="5" xfId="3" applyNumberFormat="1" applyFont="1" applyBorder="1" applyAlignment="1">
      <alignment horizontal="left" vertical="center" wrapText="1"/>
    </xf>
    <xf numFmtId="10" fontId="9" fillId="0" borderId="5" xfId="5" applyNumberFormat="1" applyFont="1" applyFill="1" applyBorder="1" applyAlignment="1">
      <alignment horizontal="center" vertical="center" wrapText="1"/>
    </xf>
    <xf numFmtId="44" fontId="9" fillId="0" borderId="5" xfId="3" applyNumberFormat="1" applyFont="1" applyBorder="1" applyAlignment="1">
      <alignment horizontal="left" vertical="center" wrapText="1"/>
    </xf>
    <xf numFmtId="0" fontId="10" fillId="0" borderId="7" xfId="3" applyFont="1" applyBorder="1" applyAlignment="1">
      <alignment horizontal="left" vertical="center" wrapText="1"/>
    </xf>
    <xf numFmtId="10" fontId="10" fillId="0" borderId="6" xfId="5" applyNumberFormat="1" applyFont="1" applyFill="1" applyBorder="1" applyAlignment="1">
      <alignment horizontal="center" vertical="center" wrapText="1"/>
    </xf>
    <xf numFmtId="44" fontId="9" fillId="0" borderId="5" xfId="4" applyFont="1" applyFill="1" applyBorder="1" applyAlignment="1">
      <alignment horizontal="left" vertical="center" wrapText="1"/>
    </xf>
    <xf numFmtId="44" fontId="9" fillId="0" borderId="5" xfId="4" applyFont="1" applyFill="1" applyBorder="1" applyAlignment="1">
      <alignment horizontal="center" vertical="center" wrapText="1"/>
    </xf>
    <xf numFmtId="0" fontId="10" fillId="8" borderId="0" xfId="3" applyFont="1" applyFill="1" applyAlignment="1">
      <alignment horizontal="left" vertical="center" wrapText="1"/>
    </xf>
    <xf numFmtId="10" fontId="10" fillId="8" borderId="0" xfId="3" applyNumberFormat="1" applyFont="1" applyFill="1" applyAlignment="1">
      <alignment horizontal="left" vertical="center" wrapText="1"/>
    </xf>
    <xf numFmtId="0" fontId="10" fillId="8" borderId="5" xfId="3" applyFont="1" applyFill="1" applyBorder="1" applyAlignment="1">
      <alignment horizontal="center" vertical="center" wrapText="1"/>
    </xf>
    <xf numFmtId="44" fontId="10" fillId="8" borderId="5" xfId="4" applyFont="1" applyFill="1" applyBorder="1" applyAlignment="1">
      <alignment horizontal="center" vertical="center" wrapText="1"/>
    </xf>
    <xf numFmtId="44" fontId="11" fillId="8" borderId="5" xfId="3" applyNumberFormat="1" applyFont="1" applyFill="1" applyBorder="1" applyAlignment="1">
      <alignment horizontal="left" vertical="center" wrapText="1"/>
    </xf>
    <xf numFmtId="44" fontId="0" fillId="0" borderId="0" xfId="4" applyFont="1"/>
    <xf numFmtId="0" fontId="11" fillId="8" borderId="5" xfId="3" applyFont="1" applyFill="1" applyBorder="1" applyAlignment="1">
      <alignment horizontal="left" vertical="center" wrapText="1"/>
    </xf>
    <xf numFmtId="44" fontId="9" fillId="8" borderId="5" xfId="4" applyFont="1" applyFill="1" applyBorder="1" applyAlignment="1">
      <alignment horizontal="center" vertical="center" wrapText="1"/>
    </xf>
    <xf numFmtId="0" fontId="11" fillId="8" borderId="5" xfId="3" applyFont="1" applyFill="1" applyBorder="1" applyAlignment="1">
      <alignment horizontal="center" vertical="center" wrapText="1"/>
    </xf>
    <xf numFmtId="44" fontId="9" fillId="8" borderId="5" xfId="3" applyNumberFormat="1" applyFont="1" applyFill="1" applyBorder="1" applyAlignment="1">
      <alignment horizontal="left" vertical="center" wrapText="1"/>
    </xf>
    <xf numFmtId="0" fontId="9" fillId="0" borderId="0" xfId="3" applyFont="1" applyAlignment="1">
      <alignment horizontal="left" vertical="center" wrapText="1"/>
    </xf>
    <xf numFmtId="44" fontId="9" fillId="8" borderId="0" xfId="3" applyNumberFormat="1" applyFont="1" applyFill="1" applyAlignment="1">
      <alignment horizontal="left" vertical="center" wrapText="1"/>
    </xf>
    <xf numFmtId="44" fontId="10" fillId="8" borderId="5" xfId="4" applyFont="1" applyFill="1" applyBorder="1" applyAlignment="1">
      <alignment horizontal="left" vertical="center" wrapText="1"/>
    </xf>
    <xf numFmtId="44" fontId="9" fillId="8" borderId="5" xfId="4" applyFont="1" applyFill="1" applyBorder="1" applyAlignment="1">
      <alignment horizontal="left" vertical="center" wrapText="1"/>
    </xf>
    <xf numFmtId="44" fontId="12" fillId="2" borderId="4" xfId="3" applyNumberFormat="1" applyFont="1" applyFill="1" applyBorder="1"/>
    <xf numFmtId="0" fontId="9" fillId="0" borderId="2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 wrapText="1"/>
    </xf>
    <xf numFmtId="0" fontId="9" fillId="0" borderId="4" xfId="3" applyFont="1" applyBorder="1" applyAlignment="1">
      <alignment horizontal="left" vertical="center" wrapText="1"/>
    </xf>
    <xf numFmtId="0" fontId="12" fillId="2" borderId="2" xfId="3" applyFont="1" applyFill="1" applyBorder="1" applyAlignment="1">
      <alignment horizontal="center"/>
    </xf>
    <xf numFmtId="0" fontId="12" fillId="2" borderId="3" xfId="3" applyFont="1" applyFill="1" applyBorder="1" applyAlignment="1">
      <alignment horizontal="center"/>
    </xf>
    <xf numFmtId="0" fontId="12" fillId="2" borderId="4" xfId="3" applyFont="1" applyFill="1" applyBorder="1" applyAlignment="1">
      <alignment horizontal="center"/>
    </xf>
    <xf numFmtId="0" fontId="0" fillId="0" borderId="2" xfId="3" applyFont="1" applyBorder="1" applyAlignment="1">
      <alignment horizontal="left"/>
    </xf>
    <xf numFmtId="0" fontId="1" fillId="0" borderId="3" xfId="3" applyBorder="1" applyAlignment="1">
      <alignment horizontal="left"/>
    </xf>
    <xf numFmtId="0" fontId="1" fillId="0" borderId="4" xfId="3" applyBorder="1" applyAlignment="1">
      <alignment horizontal="left"/>
    </xf>
    <xf numFmtId="0" fontId="10" fillId="0" borderId="2" xfId="3" applyFont="1" applyBorder="1" applyAlignment="1">
      <alignment horizontal="left" vertical="center" wrapText="1"/>
    </xf>
    <xf numFmtId="0" fontId="10" fillId="0" borderId="3" xfId="3" applyFont="1" applyBorder="1" applyAlignment="1">
      <alignment horizontal="left" vertical="center" wrapText="1"/>
    </xf>
    <xf numFmtId="0" fontId="10" fillId="0" borderId="4" xfId="3" applyFont="1" applyBorder="1" applyAlignment="1">
      <alignment horizontal="left" vertical="center" wrapText="1"/>
    </xf>
    <xf numFmtId="0" fontId="9" fillId="7" borderId="2" xfId="3" applyFont="1" applyFill="1" applyBorder="1" applyAlignment="1">
      <alignment horizontal="center" vertical="center" wrapText="1"/>
    </xf>
    <xf numFmtId="0" fontId="9" fillId="7" borderId="3" xfId="3" applyFont="1" applyFill="1" applyBorder="1" applyAlignment="1">
      <alignment horizontal="center" vertical="center" wrapText="1"/>
    </xf>
    <xf numFmtId="0" fontId="9" fillId="7" borderId="4" xfId="3" applyFont="1" applyFill="1" applyBorder="1" applyAlignment="1">
      <alignment horizontal="center" vertical="center" wrapText="1"/>
    </xf>
    <xf numFmtId="0" fontId="8" fillId="0" borderId="1" xfId="3" applyFont="1" applyBorder="1" applyAlignment="1">
      <alignment horizontal="center" vertical="top" wrapText="1"/>
    </xf>
    <xf numFmtId="0" fontId="9" fillId="0" borderId="1" xfId="3" applyFont="1" applyBorder="1" applyAlignment="1">
      <alignment horizontal="center" vertical="center" wrapText="1"/>
    </xf>
    <xf numFmtId="0" fontId="9" fillId="7" borderId="1" xfId="3" applyFont="1" applyFill="1" applyBorder="1" applyAlignment="1">
      <alignment horizontal="center" vertical="center" wrapText="1"/>
    </xf>
    <xf numFmtId="0" fontId="9" fillId="0" borderId="1" xfId="3" applyFont="1" applyBorder="1" applyAlignment="1">
      <alignment horizontal="left" vertical="center" wrapText="1"/>
    </xf>
    <xf numFmtId="0" fontId="9" fillId="0" borderId="2" xfId="3" applyFont="1" applyBorder="1" applyAlignment="1">
      <alignment horizontal="right" vertical="center" wrapText="1"/>
    </xf>
    <xf numFmtId="0" fontId="9" fillId="0" borderId="3" xfId="3" applyFont="1" applyBorder="1" applyAlignment="1">
      <alignment horizontal="right" vertical="center" wrapText="1"/>
    </xf>
    <xf numFmtId="0" fontId="9" fillId="0" borderId="4" xfId="3" applyFont="1" applyBorder="1" applyAlignment="1">
      <alignment horizontal="right" vertical="center" wrapText="1"/>
    </xf>
    <xf numFmtId="0" fontId="4" fillId="5" borderId="2" xfId="0" applyFont="1" applyFill="1" applyBorder="1" applyAlignment="1">
      <alignment horizontal="left"/>
    </xf>
    <xf numFmtId="0" fontId="4" fillId="5" borderId="3" xfId="0" applyFont="1" applyFill="1" applyBorder="1" applyAlignment="1">
      <alignment horizontal="left"/>
    </xf>
    <xf numFmtId="0" fontId="4" fillId="5" borderId="4" xfId="0" applyFont="1" applyFill="1" applyBorder="1" applyAlignment="1">
      <alignment horizontal="left"/>
    </xf>
    <xf numFmtId="164" fontId="4" fillId="2" borderId="2" xfId="0" applyNumberFormat="1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6" borderId="2" xfId="0" applyFont="1" applyFill="1" applyBorder="1" applyAlignment="1">
      <alignment horizontal="left"/>
    </xf>
    <xf numFmtId="0" fontId="4" fillId="6" borderId="3" xfId="0" applyFont="1" applyFill="1" applyBorder="1" applyAlignment="1">
      <alignment horizontal="left"/>
    </xf>
    <xf numFmtId="0" fontId="4" fillId="6" borderId="4" xfId="0" applyFont="1" applyFill="1" applyBorder="1" applyAlignment="1">
      <alignment horizontal="left"/>
    </xf>
    <xf numFmtId="10" fontId="3" fillId="4" borderId="2" xfId="2" applyNumberFormat="1" applyFont="1" applyFill="1" applyBorder="1" applyAlignment="1">
      <alignment horizontal="center"/>
    </xf>
    <xf numFmtId="10" fontId="3" fillId="4" borderId="4" xfId="2" applyNumberFormat="1" applyFont="1" applyFill="1" applyBorder="1" applyAlignment="1">
      <alignment horizontal="center"/>
    </xf>
    <xf numFmtId="0" fontId="4" fillId="6" borderId="2" xfId="0" applyFont="1" applyFill="1" applyBorder="1" applyAlignment="1">
      <alignment horizontal="left" wrapText="1"/>
    </xf>
    <xf numFmtId="0" fontId="4" fillId="6" borderId="3" xfId="0" applyFont="1" applyFill="1" applyBorder="1" applyAlignment="1">
      <alignment horizontal="left" wrapText="1"/>
    </xf>
    <xf numFmtId="0" fontId="4" fillId="6" borderId="4" xfId="0" applyFont="1" applyFill="1" applyBorder="1" applyAlignment="1">
      <alignment horizontal="left" wrapText="1"/>
    </xf>
    <xf numFmtId="10" fontId="4" fillId="4" borderId="2" xfId="0" applyNumberFormat="1" applyFont="1" applyFill="1" applyBorder="1" applyAlignment="1">
      <alignment horizontal="center"/>
    </xf>
    <xf numFmtId="10" fontId="4" fillId="4" borderId="4" xfId="0" applyNumberFormat="1" applyFont="1" applyFill="1" applyBorder="1" applyAlignment="1">
      <alignment horizontal="center"/>
    </xf>
    <xf numFmtId="164" fontId="3" fillId="4" borderId="2" xfId="1" applyFont="1" applyFill="1" applyBorder="1" applyAlignment="1">
      <alignment horizontal="center"/>
    </xf>
    <xf numFmtId="164" fontId="3" fillId="4" borderId="4" xfId="1" applyFont="1" applyFill="1" applyBorder="1" applyAlignment="1">
      <alignment horizontal="center"/>
    </xf>
    <xf numFmtId="10" fontId="3" fillId="4" borderId="2" xfId="0" applyNumberFormat="1" applyFont="1" applyFill="1" applyBorder="1" applyAlignment="1">
      <alignment horizontal="center"/>
    </xf>
    <xf numFmtId="10" fontId="3" fillId="4" borderId="4" xfId="0" applyNumberFormat="1" applyFont="1" applyFill="1" applyBorder="1" applyAlignment="1">
      <alignment horizontal="center"/>
    </xf>
    <xf numFmtId="164" fontId="3" fillId="0" borderId="2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164" fontId="3" fillId="4" borderId="2" xfId="0" applyNumberFormat="1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4" fillId="5" borderId="2" xfId="0" applyFont="1" applyFill="1" applyBorder="1" applyAlignment="1">
      <alignment horizontal="center"/>
    </xf>
    <xf numFmtId="0" fontId="4" fillId="5" borderId="3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164" fontId="3" fillId="0" borderId="2" xfId="1" applyFont="1" applyBorder="1" applyAlignment="1">
      <alignment horizontal="center"/>
    </xf>
    <xf numFmtId="164" fontId="3" fillId="0" borderId="4" xfId="1" applyFont="1" applyBorder="1" applyAlignment="1">
      <alignment horizontal="center"/>
    </xf>
    <xf numFmtId="164" fontId="4" fillId="5" borderId="2" xfId="0" applyNumberFormat="1" applyFont="1" applyFill="1" applyBorder="1" applyAlignment="1">
      <alignment horizontal="center"/>
    </xf>
    <xf numFmtId="164" fontId="4" fillId="5" borderId="4" xfId="0" applyNumberFormat="1" applyFont="1" applyFill="1" applyBorder="1" applyAlignment="1">
      <alignment horizontal="center"/>
    </xf>
    <xf numFmtId="164" fontId="4" fillId="3" borderId="2" xfId="0" applyNumberFormat="1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164" fontId="3" fillId="0" borderId="2" xfId="1" applyFont="1" applyBorder="1" applyAlignment="1">
      <alignment horizontal="center" vertical="center"/>
    </xf>
    <xf numFmtId="164" fontId="3" fillId="0" borderId="4" xfId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64" fontId="3" fillId="0" borderId="2" xfId="1" applyFont="1" applyBorder="1" applyAlignment="1">
      <alignment horizontal="center" vertical="center" wrapText="1"/>
    </xf>
    <xf numFmtId="164" fontId="3" fillId="0" borderId="4" xfId="1" applyFont="1" applyBorder="1" applyAlignment="1">
      <alignment horizontal="center" vertical="center" wrapText="1"/>
    </xf>
    <xf numFmtId="164" fontId="4" fillId="3" borderId="2" xfId="1" applyFont="1" applyFill="1" applyBorder="1" applyAlignment="1">
      <alignment horizontal="center"/>
    </xf>
    <xf numFmtId="164" fontId="4" fillId="3" borderId="4" xfId="1" applyFont="1" applyFill="1" applyBorder="1" applyAlignment="1">
      <alignment horizontal="center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5" borderId="2" xfId="0" applyFont="1" applyFill="1" applyBorder="1" applyAlignment="1">
      <alignment horizontal="left"/>
    </xf>
    <xf numFmtId="0" fontId="3" fillId="5" borderId="3" xfId="0" applyFont="1" applyFill="1" applyBorder="1" applyAlignment="1">
      <alignment horizontal="left"/>
    </xf>
    <xf numFmtId="0" fontId="3" fillId="5" borderId="4" xfId="0" applyFont="1" applyFill="1" applyBorder="1" applyAlignment="1">
      <alignment horizontal="left"/>
    </xf>
    <xf numFmtId="164" fontId="5" fillId="3" borderId="2" xfId="1" applyFont="1" applyFill="1" applyBorder="1" applyAlignment="1">
      <alignment horizontal="center"/>
    </xf>
    <xf numFmtId="164" fontId="5" fillId="3" borderId="4" xfId="1" applyFont="1" applyFill="1" applyBorder="1" applyAlignment="1">
      <alignment horizontal="center"/>
    </xf>
    <xf numFmtId="10" fontId="3" fillId="0" borderId="2" xfId="0" applyNumberFormat="1" applyFont="1" applyBorder="1" applyAlignment="1">
      <alignment horizontal="center"/>
    </xf>
    <xf numFmtId="10" fontId="3" fillId="0" borderId="3" xfId="0" applyNumberFormat="1" applyFont="1" applyBorder="1" applyAlignment="1">
      <alignment horizontal="center"/>
    </xf>
    <xf numFmtId="10" fontId="3" fillId="0" borderId="4" xfId="0" applyNumberFormat="1" applyFont="1" applyBorder="1" applyAlignment="1">
      <alignment horizontal="center"/>
    </xf>
    <xf numFmtId="164" fontId="6" fillId="3" borderId="2" xfId="1" applyFont="1" applyFill="1" applyBorder="1" applyAlignment="1">
      <alignment horizontal="center"/>
    </xf>
    <xf numFmtId="164" fontId="6" fillId="3" borderId="4" xfId="1" applyFont="1" applyFill="1" applyBorder="1" applyAlignment="1">
      <alignment horizontal="center"/>
    </xf>
    <xf numFmtId="0" fontId="7" fillId="6" borderId="2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 wrapText="1"/>
    </xf>
    <xf numFmtId="0" fontId="4" fillId="5" borderId="2" xfId="0" applyFont="1" applyFill="1" applyBorder="1" applyAlignment="1">
      <alignment horizontal="center" wrapText="1"/>
    </xf>
    <xf numFmtId="0" fontId="4" fillId="5" borderId="4" xfId="0" applyFont="1" applyFill="1" applyBorder="1" applyAlignment="1">
      <alignment horizontal="center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</cellXfs>
  <cellStyles count="6">
    <cellStyle name="Moeda" xfId="1" builtinId="4"/>
    <cellStyle name="Moeda 2" xfId="4"/>
    <cellStyle name="Normal" xfId="0" builtinId="0"/>
    <cellStyle name="Normal 5" xfId="3"/>
    <cellStyle name="Porcentagem" xfId="2" builtinId="5"/>
    <cellStyle name="Porcentagem 2" xfId="5"/>
  </cellStyles>
  <dxfs count="0"/>
  <tableStyles count="0" defaultTableStyle="TableStyleMedium2" defaultPivotStyle="PivotStyleLight16"/>
  <colors>
    <mruColors>
      <color rgb="FF948A54"/>
      <color rgb="FF94B981"/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8"/>
  <sheetViews>
    <sheetView topLeftCell="A57" workbookViewId="0">
      <selection activeCell="D87" sqref="D87"/>
    </sheetView>
  </sheetViews>
  <sheetFormatPr defaultColWidth="10.42578125" defaultRowHeight="15" x14ac:dyDescent="0.25"/>
  <cols>
    <col min="1" max="1" width="10.42578125" style="18"/>
    <col min="2" max="2" width="48.140625" style="18" customWidth="1"/>
    <col min="3" max="3" width="15.7109375" style="18" bestFit="1" customWidth="1"/>
    <col min="4" max="4" width="24.28515625" style="18" customWidth="1"/>
    <col min="5" max="5" width="10.42578125" style="18"/>
    <col min="6" max="6" width="15.5703125" style="18" customWidth="1"/>
    <col min="7" max="7" width="12.140625" style="18" bestFit="1" customWidth="1"/>
    <col min="8" max="9" width="10.42578125" style="18"/>
    <col min="10" max="10" width="12.140625" style="18" bestFit="1" customWidth="1"/>
    <col min="11" max="16384" width="10.42578125" style="18"/>
  </cols>
  <sheetData>
    <row r="1" spans="1:6" ht="16.5" thickBot="1" x14ac:dyDescent="0.3">
      <c r="A1" s="72"/>
      <c r="B1" s="72"/>
      <c r="C1" s="72"/>
      <c r="D1" s="72"/>
    </row>
    <row r="2" spans="1:6" ht="16.5" thickBot="1" x14ac:dyDescent="0.3">
      <c r="A2" s="73" t="s">
        <v>46</v>
      </c>
      <c r="B2" s="73"/>
      <c r="C2" s="73"/>
      <c r="D2" s="73"/>
    </row>
    <row r="3" spans="1:6" ht="16.5" thickBot="1" x14ac:dyDescent="0.3">
      <c r="A3" s="74" t="s">
        <v>47</v>
      </c>
      <c r="B3" s="74"/>
      <c r="C3" s="74"/>
      <c r="D3" s="74"/>
    </row>
    <row r="4" spans="1:6" ht="16.5" thickBot="1" x14ac:dyDescent="0.3">
      <c r="A4" s="75" t="s">
        <v>48</v>
      </c>
      <c r="B4" s="75"/>
      <c r="C4" s="75"/>
      <c r="D4" s="19"/>
    </row>
    <row r="5" spans="1:6" ht="16.5" thickBot="1" x14ac:dyDescent="0.3">
      <c r="A5" s="75" t="s">
        <v>117</v>
      </c>
      <c r="B5" s="75"/>
      <c r="C5" s="75"/>
      <c r="D5" s="20">
        <v>3173</v>
      </c>
      <c r="F5" s="21"/>
    </row>
    <row r="6" spans="1:6" ht="16.5" thickBot="1" x14ac:dyDescent="0.3">
      <c r="A6" s="66" t="s">
        <v>50</v>
      </c>
      <c r="B6" s="67"/>
      <c r="C6" s="68"/>
      <c r="D6" s="22"/>
    </row>
    <row r="7" spans="1:6" ht="16.5" thickBot="1" x14ac:dyDescent="0.3">
      <c r="A7" s="57" t="s">
        <v>51</v>
      </c>
      <c r="B7" s="58"/>
      <c r="C7" s="59"/>
      <c r="D7" s="25">
        <f>D5+D6</f>
        <v>3173</v>
      </c>
    </row>
    <row r="8" spans="1:6" ht="16.5" thickBot="1" x14ac:dyDescent="0.3">
      <c r="A8" s="57" t="s">
        <v>52</v>
      </c>
      <c r="B8" s="59"/>
      <c r="C8" s="26"/>
      <c r="D8" s="27"/>
    </row>
    <row r="9" spans="1:6" ht="16.5" thickBot="1" x14ac:dyDescent="0.3">
      <c r="A9" s="76" t="s">
        <v>53</v>
      </c>
      <c r="B9" s="77"/>
      <c r="C9" s="78"/>
      <c r="D9" s="28">
        <f>D7</f>
        <v>3173</v>
      </c>
    </row>
    <row r="10" spans="1:6" ht="16.5" thickBot="1" x14ac:dyDescent="0.3">
      <c r="A10" s="69" t="s">
        <v>54</v>
      </c>
      <c r="B10" s="70"/>
      <c r="C10" s="70"/>
      <c r="D10" s="71"/>
    </row>
    <row r="11" spans="1:6" ht="16.5" thickBot="1" x14ac:dyDescent="0.3">
      <c r="A11" s="29" t="s">
        <v>55</v>
      </c>
      <c r="B11" s="30" t="s">
        <v>56</v>
      </c>
      <c r="C11" s="31" t="s">
        <v>57</v>
      </c>
      <c r="D11" s="32" t="s">
        <v>58</v>
      </c>
    </row>
    <row r="12" spans="1:6" ht="16.5" thickBot="1" x14ac:dyDescent="0.3">
      <c r="A12" s="57" t="s">
        <v>59</v>
      </c>
      <c r="B12" s="58"/>
      <c r="C12" s="58"/>
      <c r="D12" s="59"/>
    </row>
    <row r="13" spans="1:6" ht="16.5" thickBot="1" x14ac:dyDescent="0.3">
      <c r="A13" s="33">
        <v>1</v>
      </c>
      <c r="B13" s="27" t="s">
        <v>60</v>
      </c>
      <c r="C13" s="34">
        <v>0.2</v>
      </c>
      <c r="D13" s="35">
        <f>ROUND($D$9*C13,2)</f>
        <v>634.6</v>
      </c>
    </row>
    <row r="14" spans="1:6" ht="16.5" thickBot="1" x14ac:dyDescent="0.3">
      <c r="A14" s="33">
        <v>2</v>
      </c>
      <c r="B14" s="27" t="s">
        <v>61</v>
      </c>
      <c r="C14" s="34">
        <v>0.08</v>
      </c>
      <c r="D14" s="35">
        <f t="shared" ref="D14:D20" si="0">ROUND($D$9*C14,2)</f>
        <v>253.84</v>
      </c>
    </row>
    <row r="15" spans="1:6" ht="16.5" thickBot="1" x14ac:dyDescent="0.3">
      <c r="A15" s="33">
        <v>3</v>
      </c>
      <c r="B15" s="27" t="s">
        <v>23</v>
      </c>
      <c r="C15" s="34">
        <v>2.5000000000000001E-2</v>
      </c>
      <c r="D15" s="35">
        <f t="shared" si="0"/>
        <v>79.33</v>
      </c>
    </row>
    <row r="16" spans="1:6" ht="16.5" thickBot="1" x14ac:dyDescent="0.3">
      <c r="A16" s="33">
        <v>4</v>
      </c>
      <c r="B16" s="27" t="s">
        <v>62</v>
      </c>
      <c r="C16" s="34">
        <v>1.4999999999999999E-2</v>
      </c>
      <c r="D16" s="35">
        <f t="shared" si="0"/>
        <v>47.6</v>
      </c>
    </row>
    <row r="17" spans="1:4" ht="16.5" thickBot="1" x14ac:dyDescent="0.3">
      <c r="A17" s="33">
        <v>5</v>
      </c>
      <c r="B17" s="27" t="s">
        <v>63</v>
      </c>
      <c r="C17" s="34">
        <v>0.01</v>
      </c>
      <c r="D17" s="35">
        <f t="shared" si="0"/>
        <v>31.73</v>
      </c>
    </row>
    <row r="18" spans="1:4" ht="16.5" thickBot="1" x14ac:dyDescent="0.3">
      <c r="A18" s="33">
        <v>6</v>
      </c>
      <c r="B18" s="27" t="s">
        <v>25</v>
      </c>
      <c r="C18" s="34">
        <v>2E-3</v>
      </c>
      <c r="D18" s="35">
        <f t="shared" si="0"/>
        <v>6.35</v>
      </c>
    </row>
    <row r="19" spans="1:4" ht="16.5" thickBot="1" x14ac:dyDescent="0.3">
      <c r="A19" s="33">
        <v>7</v>
      </c>
      <c r="B19" s="27" t="s">
        <v>64</v>
      </c>
      <c r="C19" s="34">
        <v>0.03</v>
      </c>
      <c r="D19" s="35">
        <f t="shared" si="0"/>
        <v>95.19</v>
      </c>
    </row>
    <row r="20" spans="1:4" ht="16.5" thickBot="1" x14ac:dyDescent="0.3">
      <c r="A20" s="33">
        <v>8</v>
      </c>
      <c r="B20" s="27" t="s">
        <v>24</v>
      </c>
      <c r="C20" s="34">
        <v>6.0000000000000001E-3</v>
      </c>
      <c r="D20" s="35">
        <f t="shared" si="0"/>
        <v>19.04</v>
      </c>
    </row>
    <row r="21" spans="1:4" ht="16.5" thickBot="1" x14ac:dyDescent="0.3">
      <c r="A21" s="57" t="s">
        <v>65</v>
      </c>
      <c r="B21" s="59"/>
      <c r="C21" s="36">
        <f>ROUND(SUM(C13:C20),4)</f>
        <v>0.36799999999999999</v>
      </c>
      <c r="D21" s="37">
        <f>SUM(D13:D20)</f>
        <v>1167.68</v>
      </c>
    </row>
    <row r="22" spans="1:4" ht="16.5" thickBot="1" x14ac:dyDescent="0.3">
      <c r="A22" s="57" t="s">
        <v>66</v>
      </c>
      <c r="B22" s="58"/>
      <c r="C22" s="58"/>
      <c r="D22" s="59"/>
    </row>
    <row r="23" spans="1:4" ht="16.5" thickBot="1" x14ac:dyDescent="0.3">
      <c r="A23" s="33">
        <v>9</v>
      </c>
      <c r="B23" s="27" t="s">
        <v>67</v>
      </c>
      <c r="C23" s="34">
        <v>9.1499999999999998E-2</v>
      </c>
      <c r="D23" s="35">
        <f>ROUND($D$9*C23,2)</f>
        <v>290.33</v>
      </c>
    </row>
    <row r="24" spans="1:4" ht="16.5" thickBot="1" x14ac:dyDescent="0.3">
      <c r="A24" s="57" t="s">
        <v>68</v>
      </c>
      <c r="B24" s="59"/>
      <c r="C24" s="36">
        <f>ROUND(C23,4)</f>
        <v>9.1499999999999998E-2</v>
      </c>
      <c r="D24" s="37">
        <f>SUM(D23)</f>
        <v>290.33</v>
      </c>
    </row>
    <row r="25" spans="1:4" ht="16.5" thickBot="1" x14ac:dyDescent="0.3">
      <c r="A25" s="57" t="s">
        <v>69</v>
      </c>
      <c r="B25" s="58"/>
      <c r="C25" s="58"/>
      <c r="D25" s="59"/>
    </row>
    <row r="26" spans="1:4" ht="16.5" thickBot="1" x14ac:dyDescent="0.3">
      <c r="A26" s="33">
        <v>10</v>
      </c>
      <c r="B26" s="27" t="s">
        <v>70</v>
      </c>
      <c r="C26" s="34">
        <v>1.6899999999999998E-2</v>
      </c>
      <c r="D26" s="35">
        <f>ROUND($D$9*C26,2)</f>
        <v>53.62</v>
      </c>
    </row>
    <row r="27" spans="1:4" ht="16.5" thickBot="1" x14ac:dyDescent="0.3">
      <c r="A27" s="33">
        <v>11</v>
      </c>
      <c r="B27" s="27" t="s">
        <v>26</v>
      </c>
      <c r="C27" s="34">
        <v>4.1999999999999997E-3</v>
      </c>
      <c r="D27" s="35">
        <f t="shared" ref="D27:D30" si="1">ROUND($D$9*C27,2)</f>
        <v>13.33</v>
      </c>
    </row>
    <row r="28" spans="1:4" ht="16.5" thickBot="1" x14ac:dyDescent="0.3">
      <c r="A28" s="33">
        <v>12</v>
      </c>
      <c r="B28" s="27" t="s">
        <v>27</v>
      </c>
      <c r="C28" s="34">
        <v>9.4999999999999998E-3</v>
      </c>
      <c r="D28" s="35">
        <f t="shared" si="1"/>
        <v>30.14</v>
      </c>
    </row>
    <row r="29" spans="1:4" ht="16.5" thickBot="1" x14ac:dyDescent="0.3">
      <c r="A29" s="33">
        <v>13</v>
      </c>
      <c r="B29" s="27" t="s">
        <v>71</v>
      </c>
      <c r="C29" s="34">
        <v>6.3E-3</v>
      </c>
      <c r="D29" s="35">
        <f t="shared" si="1"/>
        <v>19.989999999999998</v>
      </c>
    </row>
    <row r="30" spans="1:4" ht="16.5" thickBot="1" x14ac:dyDescent="0.3">
      <c r="A30" s="33">
        <v>14</v>
      </c>
      <c r="B30" s="27" t="s">
        <v>72</v>
      </c>
      <c r="C30" s="34">
        <v>2.9999999999999997E-4</v>
      </c>
      <c r="D30" s="35">
        <f t="shared" si="1"/>
        <v>0.95</v>
      </c>
    </row>
    <row r="31" spans="1:4" ht="16.5" thickBot="1" x14ac:dyDescent="0.3">
      <c r="A31" s="57" t="s">
        <v>73</v>
      </c>
      <c r="B31" s="59"/>
      <c r="C31" s="36">
        <f>ROUND(SUM(C26:C30),4)</f>
        <v>3.7199999999999997E-2</v>
      </c>
      <c r="D31" s="37">
        <f>SUM(D26:D30)</f>
        <v>118.03</v>
      </c>
    </row>
    <row r="32" spans="1:4" ht="16.5" thickBot="1" x14ac:dyDescent="0.3">
      <c r="A32" s="57" t="s">
        <v>74</v>
      </c>
      <c r="B32" s="58"/>
      <c r="C32" s="58"/>
      <c r="D32" s="59"/>
    </row>
    <row r="33" spans="1:4" ht="16.5" thickBot="1" x14ac:dyDescent="0.3">
      <c r="A33" s="33">
        <v>15</v>
      </c>
      <c r="B33" s="27" t="s">
        <v>75</v>
      </c>
      <c r="C33" s="34">
        <v>3.0499999999999999E-2</v>
      </c>
      <c r="D33" s="35">
        <f>ROUND($D$9*C33,2)</f>
        <v>96.78</v>
      </c>
    </row>
    <row r="34" spans="1:4" ht="16.5" thickBot="1" x14ac:dyDescent="0.3">
      <c r="A34" s="33">
        <v>16</v>
      </c>
      <c r="B34" s="27" t="s">
        <v>76</v>
      </c>
      <c r="C34" s="34">
        <v>9.3799999999999994E-2</v>
      </c>
      <c r="D34" s="35">
        <f>ROUND($D$9*C34,2)</f>
        <v>297.63</v>
      </c>
    </row>
    <row r="35" spans="1:4" ht="16.5" thickBot="1" x14ac:dyDescent="0.3">
      <c r="A35" s="57" t="s">
        <v>77</v>
      </c>
      <c r="B35" s="59"/>
      <c r="C35" s="36">
        <f>SUM(C33:C34)</f>
        <v>0.12429999999999999</v>
      </c>
      <c r="D35" s="37">
        <f>SUM(D33:D34)</f>
        <v>394.40999999999997</v>
      </c>
    </row>
    <row r="36" spans="1:4" ht="16.5" thickBot="1" x14ac:dyDescent="0.3">
      <c r="A36" s="57" t="s">
        <v>78</v>
      </c>
      <c r="B36" s="58"/>
      <c r="C36" s="58"/>
      <c r="D36" s="59"/>
    </row>
    <row r="37" spans="1:4" ht="32.25" thickBot="1" x14ac:dyDescent="0.3">
      <c r="A37" s="33">
        <v>17</v>
      </c>
      <c r="B37" s="27" t="s">
        <v>79</v>
      </c>
      <c r="C37" s="34">
        <v>5.1299999999999998E-2</v>
      </c>
      <c r="D37" s="35">
        <f>ROUND($D$9*C37,2)</f>
        <v>162.77000000000001</v>
      </c>
    </row>
    <row r="38" spans="1:4" ht="16.5" thickBot="1" x14ac:dyDescent="0.3">
      <c r="A38" s="33">
        <v>18</v>
      </c>
      <c r="B38" s="27" t="s">
        <v>80</v>
      </c>
      <c r="C38" s="34">
        <v>1.9199999999999998E-2</v>
      </c>
      <c r="D38" s="35">
        <f t="shared" ref="D38:D39" si="2">ROUND($D$9*C38,2)</f>
        <v>60.92</v>
      </c>
    </row>
    <row r="39" spans="1:4" ht="16.5" thickBot="1" x14ac:dyDescent="0.3">
      <c r="A39" s="33">
        <v>19</v>
      </c>
      <c r="B39" s="27" t="s">
        <v>81</v>
      </c>
      <c r="C39" s="34"/>
      <c r="D39" s="35">
        <f t="shared" si="2"/>
        <v>0</v>
      </c>
    </row>
    <row r="40" spans="1:4" ht="16.5" thickBot="1" x14ac:dyDescent="0.3">
      <c r="A40" s="57" t="s">
        <v>82</v>
      </c>
      <c r="B40" s="59"/>
      <c r="C40" s="36">
        <f>ROUND(SUM(C37:C39),4)</f>
        <v>7.0499999999999993E-2</v>
      </c>
      <c r="D40" s="37">
        <f>SUM(D37:D39)</f>
        <v>223.69</v>
      </c>
    </row>
    <row r="41" spans="1:4" ht="16.5" thickBot="1" x14ac:dyDescent="0.3">
      <c r="A41" s="57" t="s">
        <v>83</v>
      </c>
      <c r="B41" s="58"/>
      <c r="C41" s="58"/>
      <c r="D41" s="59"/>
    </row>
    <row r="42" spans="1:4" ht="32.25" thickBot="1" x14ac:dyDescent="0.3">
      <c r="A42" s="33">
        <v>20</v>
      </c>
      <c r="B42" s="38" t="s">
        <v>84</v>
      </c>
      <c r="C42" s="39">
        <v>3.3E-3</v>
      </c>
      <c r="D42" s="35">
        <f>ROUND($D$9*C42,2)</f>
        <v>10.47</v>
      </c>
    </row>
    <row r="43" spans="1:4" ht="32.25" thickBot="1" x14ac:dyDescent="0.3">
      <c r="A43" s="33">
        <v>21</v>
      </c>
      <c r="B43" s="38" t="s">
        <v>85</v>
      </c>
      <c r="C43" s="39">
        <v>2.0000000000000001E-4</v>
      </c>
      <c r="D43" s="35">
        <f t="shared" ref="D43:D44" si="3">ROUND($D$9*C43,2)</f>
        <v>0.63</v>
      </c>
    </row>
    <row r="44" spans="1:4" ht="32.25" thickBot="1" x14ac:dyDescent="0.3">
      <c r="A44" s="33">
        <v>22</v>
      </c>
      <c r="B44" s="38" t="s">
        <v>86</v>
      </c>
      <c r="C44" s="39">
        <v>1.14E-2</v>
      </c>
      <c r="D44" s="35">
        <f t="shared" si="3"/>
        <v>36.17</v>
      </c>
    </row>
    <row r="45" spans="1:4" ht="16.5" thickBot="1" x14ac:dyDescent="0.3">
      <c r="A45" s="57" t="s">
        <v>87</v>
      </c>
      <c r="B45" s="59"/>
      <c r="C45" s="36">
        <f>ROUND(SUM(C42:C44),4)</f>
        <v>1.49E-2</v>
      </c>
      <c r="D45" s="37">
        <f>SUM(D42:D44)</f>
        <v>47.27</v>
      </c>
    </row>
    <row r="46" spans="1:4" ht="16.5" thickBot="1" x14ac:dyDescent="0.3">
      <c r="A46" s="57" t="s">
        <v>88</v>
      </c>
      <c r="B46" s="58"/>
      <c r="C46" s="58"/>
      <c r="D46" s="59"/>
    </row>
    <row r="47" spans="1:4" ht="16.5" thickBot="1" x14ac:dyDescent="0.3">
      <c r="A47" s="33">
        <v>23</v>
      </c>
      <c r="B47" s="27" t="s">
        <v>89</v>
      </c>
      <c r="C47" s="34">
        <v>8.8800000000000004E-2</v>
      </c>
      <c r="D47" s="35">
        <f>ROUND($D$9*C47,2)</f>
        <v>281.76</v>
      </c>
    </row>
    <row r="48" spans="1:4" ht="16.5" thickBot="1" x14ac:dyDescent="0.3">
      <c r="A48" s="57" t="s">
        <v>90</v>
      </c>
      <c r="B48" s="59"/>
      <c r="C48" s="36">
        <f>C47</f>
        <v>8.8800000000000004E-2</v>
      </c>
      <c r="D48" s="40">
        <f>SUM(D47)</f>
        <v>281.76</v>
      </c>
    </row>
    <row r="49" spans="1:10" ht="16.5" thickBot="1" x14ac:dyDescent="0.3">
      <c r="A49" s="66"/>
      <c r="B49" s="67"/>
      <c r="C49" s="67"/>
      <c r="D49" s="68"/>
    </row>
    <row r="50" spans="1:10" ht="16.5" thickBot="1" x14ac:dyDescent="0.3">
      <c r="A50" s="57" t="s">
        <v>91</v>
      </c>
      <c r="B50" s="59"/>
      <c r="C50" s="36">
        <f>ROUND(C21+C24+C31+C35+C40+C45+C48,4)</f>
        <v>0.79520000000000002</v>
      </c>
      <c r="D50" s="41">
        <f>ROUND(D21+D24+D31+D35+D40+D45+D48,2)</f>
        <v>2523.17</v>
      </c>
    </row>
    <row r="51" spans="1:10" ht="16.5" thickBot="1" x14ac:dyDescent="0.3">
      <c r="A51" s="66"/>
      <c r="B51" s="67"/>
      <c r="C51" s="67"/>
      <c r="D51" s="68"/>
    </row>
    <row r="52" spans="1:10" ht="16.5" thickBot="1" x14ac:dyDescent="0.3">
      <c r="A52" s="57" t="s">
        <v>92</v>
      </c>
      <c r="B52" s="58"/>
      <c r="C52" s="59"/>
      <c r="D52" s="37">
        <f>D9+D50</f>
        <v>5696.17</v>
      </c>
    </row>
    <row r="53" spans="1:10" ht="16.5" thickBot="1" x14ac:dyDescent="0.3">
      <c r="A53" s="42"/>
      <c r="B53" s="42"/>
      <c r="C53" s="43"/>
      <c r="D53" s="42"/>
    </row>
    <row r="54" spans="1:10" ht="16.5" thickBot="1" x14ac:dyDescent="0.3">
      <c r="A54" s="69" t="s">
        <v>93</v>
      </c>
      <c r="B54" s="70"/>
      <c r="C54" s="70"/>
      <c r="D54" s="71"/>
    </row>
    <row r="55" spans="1:10" ht="16.5" thickBot="1" x14ac:dyDescent="0.3">
      <c r="A55" s="66" t="s">
        <v>94</v>
      </c>
      <c r="B55" s="67"/>
      <c r="C55" s="68"/>
      <c r="D55" s="44">
        <v>23</v>
      </c>
    </row>
    <row r="56" spans="1:10" ht="16.5" thickBot="1" x14ac:dyDescent="0.3">
      <c r="A56" s="66" t="s">
        <v>95</v>
      </c>
      <c r="B56" s="67"/>
      <c r="C56" s="68"/>
      <c r="D56" s="45">
        <v>6</v>
      </c>
    </row>
    <row r="57" spans="1:10" ht="16.5" thickBot="1" x14ac:dyDescent="0.3">
      <c r="A57" s="66" t="s">
        <v>96</v>
      </c>
      <c r="B57" s="67"/>
      <c r="C57" s="68"/>
      <c r="D57" s="46">
        <f>-ROUND(D5*0.06,2)</f>
        <v>-190.38</v>
      </c>
      <c r="F57" s="47"/>
      <c r="G57" s="21"/>
      <c r="J57" s="21"/>
    </row>
    <row r="58" spans="1:10" ht="16.5" thickBot="1" x14ac:dyDescent="0.3">
      <c r="A58" s="66" t="s">
        <v>97</v>
      </c>
      <c r="B58" s="67"/>
      <c r="C58" s="68"/>
      <c r="D58" s="48"/>
      <c r="J58" s="21"/>
    </row>
    <row r="59" spans="1:10" ht="16.5" thickBot="1" x14ac:dyDescent="0.3">
      <c r="A59" s="57" t="s">
        <v>98</v>
      </c>
      <c r="B59" s="58"/>
      <c r="C59" s="59"/>
      <c r="D59" s="49">
        <f>(D55*D56*2)+D57</f>
        <v>85.62</v>
      </c>
      <c r="J59" s="21"/>
    </row>
    <row r="60" spans="1:10" ht="16.5" thickBot="1" x14ac:dyDescent="0.3">
      <c r="A60" s="42"/>
      <c r="B60" s="42"/>
      <c r="C60" s="43"/>
      <c r="D60" s="42"/>
    </row>
    <row r="61" spans="1:10" ht="16.5" thickBot="1" x14ac:dyDescent="0.3">
      <c r="A61" s="69" t="s">
        <v>99</v>
      </c>
      <c r="B61" s="70"/>
      <c r="C61" s="70"/>
      <c r="D61" s="71"/>
    </row>
    <row r="62" spans="1:10" ht="16.5" thickBot="1" x14ac:dyDescent="0.3">
      <c r="A62" s="66" t="s">
        <v>100</v>
      </c>
      <c r="B62" s="67"/>
      <c r="C62" s="68"/>
      <c r="D62" s="45"/>
    </row>
    <row r="63" spans="1:10" ht="16.5" thickBot="1" x14ac:dyDescent="0.3">
      <c r="A63" s="66" t="s">
        <v>97</v>
      </c>
      <c r="B63" s="67"/>
      <c r="C63" s="68"/>
      <c r="D63" s="50"/>
    </row>
    <row r="64" spans="1:10" ht="16.5" thickBot="1" x14ac:dyDescent="0.3">
      <c r="A64" s="57" t="s">
        <v>98</v>
      </c>
      <c r="B64" s="58"/>
      <c r="C64" s="59"/>
      <c r="D64" s="51">
        <f>D62+D63</f>
        <v>0</v>
      </c>
    </row>
    <row r="65" spans="1:4" ht="16.5" thickBot="1" x14ac:dyDescent="0.3">
      <c r="A65" s="52"/>
      <c r="B65" s="52"/>
      <c r="C65" s="52"/>
      <c r="D65" s="53"/>
    </row>
    <row r="66" spans="1:4" ht="16.5" thickBot="1" x14ac:dyDescent="0.3">
      <c r="A66" s="69" t="s">
        <v>101</v>
      </c>
      <c r="B66" s="70"/>
      <c r="C66" s="70"/>
      <c r="D66" s="71"/>
    </row>
    <row r="67" spans="1:4" ht="16.5" thickBot="1" x14ac:dyDescent="0.3">
      <c r="A67" s="66" t="s">
        <v>100</v>
      </c>
      <c r="B67" s="67"/>
      <c r="C67" s="68"/>
      <c r="D67" s="45">
        <v>311.86</v>
      </c>
    </row>
    <row r="68" spans="1:4" ht="16.5" thickBot="1" x14ac:dyDescent="0.3">
      <c r="A68" s="66" t="s">
        <v>97</v>
      </c>
      <c r="B68" s="67"/>
      <c r="C68" s="68"/>
      <c r="D68" s="50"/>
    </row>
    <row r="69" spans="1:4" ht="16.5" thickBot="1" x14ac:dyDescent="0.3">
      <c r="A69" s="57" t="s">
        <v>98</v>
      </c>
      <c r="B69" s="58"/>
      <c r="C69" s="59"/>
      <c r="D69" s="51">
        <f>D67+D68</f>
        <v>311.86</v>
      </c>
    </row>
    <row r="70" spans="1:4" ht="16.5" thickBot="1" x14ac:dyDescent="0.3">
      <c r="A70" s="23"/>
      <c r="B70" s="24"/>
      <c r="C70" s="24"/>
      <c r="D70" s="51"/>
    </row>
    <row r="71" spans="1:4" ht="16.5" thickBot="1" x14ac:dyDescent="0.3">
      <c r="A71" s="69" t="s">
        <v>102</v>
      </c>
      <c r="B71" s="70"/>
      <c r="C71" s="70"/>
      <c r="D71" s="71"/>
    </row>
    <row r="72" spans="1:4" ht="16.5" thickBot="1" x14ac:dyDescent="0.3">
      <c r="A72" s="66" t="s">
        <v>100</v>
      </c>
      <c r="B72" s="67"/>
      <c r="C72" s="68"/>
      <c r="D72" s="45">
        <v>10</v>
      </c>
    </row>
    <row r="73" spans="1:4" ht="16.5" thickBot="1" x14ac:dyDescent="0.3">
      <c r="A73" s="66" t="s">
        <v>97</v>
      </c>
      <c r="B73" s="67"/>
      <c r="C73" s="68"/>
      <c r="D73" s="50"/>
    </row>
    <row r="74" spans="1:4" ht="16.5" thickBot="1" x14ac:dyDescent="0.3">
      <c r="A74" s="57" t="s">
        <v>98</v>
      </c>
      <c r="B74" s="58"/>
      <c r="C74" s="59"/>
      <c r="D74" s="51">
        <f>D72+D73</f>
        <v>10</v>
      </c>
    </row>
    <row r="75" spans="1:4" ht="16.5" thickBot="1" x14ac:dyDescent="0.3">
      <c r="A75" s="42"/>
      <c r="B75" s="42"/>
      <c r="C75" s="43"/>
      <c r="D75" s="42"/>
    </row>
    <row r="76" spans="1:4" ht="16.5" thickBot="1" x14ac:dyDescent="0.3">
      <c r="A76" s="69" t="s">
        <v>103</v>
      </c>
      <c r="B76" s="70"/>
      <c r="C76" s="70"/>
      <c r="D76" s="71"/>
    </row>
    <row r="77" spans="1:4" ht="16.5" thickBot="1" x14ac:dyDescent="0.3">
      <c r="A77" s="66" t="s">
        <v>100</v>
      </c>
      <c r="B77" s="67"/>
      <c r="C77" s="68"/>
      <c r="D77" s="54">
        <v>37.39</v>
      </c>
    </row>
    <row r="78" spans="1:4" ht="16.5" thickBot="1" x14ac:dyDescent="0.3">
      <c r="A78" s="66" t="s">
        <v>104</v>
      </c>
      <c r="B78" s="67"/>
      <c r="C78" s="68"/>
      <c r="D78" s="45">
        <v>0</v>
      </c>
    </row>
    <row r="79" spans="1:4" ht="16.5" thickBot="1" x14ac:dyDescent="0.3">
      <c r="A79" s="57" t="s">
        <v>105</v>
      </c>
      <c r="B79" s="58"/>
      <c r="C79" s="59"/>
      <c r="D79" s="55">
        <f>D77</f>
        <v>37.39</v>
      </c>
    </row>
    <row r="80" spans="1:4" ht="16.5" thickBot="1" x14ac:dyDescent="0.3">
      <c r="A80" s="42"/>
      <c r="B80" s="42"/>
      <c r="C80" s="43"/>
      <c r="D80" s="42"/>
    </row>
    <row r="81" spans="1:4" ht="16.5" thickBot="1" x14ac:dyDescent="0.3">
      <c r="A81" s="69" t="s">
        <v>106</v>
      </c>
      <c r="B81" s="70"/>
      <c r="C81" s="70"/>
      <c r="D81" s="71"/>
    </row>
    <row r="82" spans="1:4" ht="16.5" thickBot="1" x14ac:dyDescent="0.3">
      <c r="A82" s="66" t="s">
        <v>107</v>
      </c>
      <c r="B82" s="67"/>
      <c r="C82" s="68"/>
      <c r="D82" s="44">
        <v>30</v>
      </c>
    </row>
    <row r="83" spans="1:4" ht="16.5" thickBot="1" x14ac:dyDescent="0.3">
      <c r="A83" s="66" t="s">
        <v>108</v>
      </c>
      <c r="B83" s="67"/>
      <c r="C83" s="68"/>
      <c r="D83" s="54">
        <v>1.52</v>
      </c>
    </row>
    <row r="84" spans="1:4" ht="16.5" thickBot="1" x14ac:dyDescent="0.3">
      <c r="A84" s="66" t="s">
        <v>109</v>
      </c>
      <c r="B84" s="67"/>
      <c r="C84" s="68"/>
      <c r="D84" s="48"/>
    </row>
    <row r="85" spans="1:4" ht="16.5" thickBot="1" x14ac:dyDescent="0.3">
      <c r="A85" s="57" t="s">
        <v>98</v>
      </c>
      <c r="B85" s="58"/>
      <c r="C85" s="59"/>
      <c r="D85" s="55">
        <f>D82*D83</f>
        <v>45.6</v>
      </c>
    </row>
    <row r="86" spans="1:4" ht="15.75" thickBot="1" x14ac:dyDescent="0.3"/>
    <row r="87" spans="1:4" ht="19.5" thickBot="1" x14ac:dyDescent="0.35">
      <c r="A87" s="60" t="s">
        <v>110</v>
      </c>
      <c r="B87" s="61"/>
      <c r="C87" s="62"/>
      <c r="D87" s="56">
        <f>SUM(D52,D59,D64,D69,D74,D79,D85)</f>
        <v>6186.64</v>
      </c>
    </row>
    <row r="88" spans="1:4" ht="15.75" thickBot="1" x14ac:dyDescent="0.3">
      <c r="A88" s="63" t="s">
        <v>111</v>
      </c>
      <c r="B88" s="64"/>
      <c r="C88" s="64"/>
      <c r="D88" s="65"/>
    </row>
  </sheetData>
  <mergeCells count="57">
    <mergeCell ref="A21:B21"/>
    <mergeCell ref="A1:D1"/>
    <mergeCell ref="A2:D2"/>
    <mergeCell ref="A3:D3"/>
    <mergeCell ref="A4:C4"/>
    <mergeCell ref="A5:C5"/>
    <mergeCell ref="A6:C6"/>
    <mergeCell ref="A7:C7"/>
    <mergeCell ref="A8:B8"/>
    <mergeCell ref="A9:C9"/>
    <mergeCell ref="A10:D10"/>
    <mergeCell ref="A12:D12"/>
    <mergeCell ref="A48:B48"/>
    <mergeCell ref="A22:D22"/>
    <mergeCell ref="A24:B24"/>
    <mergeCell ref="A25:D25"/>
    <mergeCell ref="A31:B31"/>
    <mergeCell ref="A32:D32"/>
    <mergeCell ref="A35:B35"/>
    <mergeCell ref="A36:D36"/>
    <mergeCell ref="A40:B40"/>
    <mergeCell ref="A41:D41"/>
    <mergeCell ref="A45:B45"/>
    <mergeCell ref="A46:D46"/>
    <mergeCell ref="A62:C62"/>
    <mergeCell ref="A49:D49"/>
    <mergeCell ref="A50:B50"/>
    <mergeCell ref="A51:D51"/>
    <mergeCell ref="A52:C52"/>
    <mergeCell ref="A54:D54"/>
    <mergeCell ref="A55:C55"/>
    <mergeCell ref="A56:C56"/>
    <mergeCell ref="A57:C57"/>
    <mergeCell ref="A58:C58"/>
    <mergeCell ref="A59:C59"/>
    <mergeCell ref="A61:D61"/>
    <mergeCell ref="A77:C77"/>
    <mergeCell ref="A63:C63"/>
    <mergeCell ref="A64:C64"/>
    <mergeCell ref="A66:D66"/>
    <mergeCell ref="A67:C67"/>
    <mergeCell ref="A68:C68"/>
    <mergeCell ref="A69:C69"/>
    <mergeCell ref="A71:D71"/>
    <mergeCell ref="A72:C72"/>
    <mergeCell ref="A73:C73"/>
    <mergeCell ref="A74:C74"/>
    <mergeCell ref="A76:D76"/>
    <mergeCell ref="A85:C85"/>
    <mergeCell ref="A87:C87"/>
    <mergeCell ref="A88:D88"/>
    <mergeCell ref="A78:C78"/>
    <mergeCell ref="A79:C79"/>
    <mergeCell ref="A81:D81"/>
    <mergeCell ref="A82:C82"/>
    <mergeCell ref="A83:C83"/>
    <mergeCell ref="A84:C84"/>
  </mergeCells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8"/>
  <sheetViews>
    <sheetView topLeftCell="A30" workbookViewId="0">
      <selection activeCell="D87" sqref="D87"/>
    </sheetView>
  </sheetViews>
  <sheetFormatPr defaultColWidth="10.42578125" defaultRowHeight="15" x14ac:dyDescent="0.25"/>
  <cols>
    <col min="1" max="1" width="10.42578125" style="18"/>
    <col min="2" max="2" width="48.140625" style="18" customWidth="1"/>
    <col min="3" max="3" width="15.7109375" style="18" bestFit="1" customWidth="1"/>
    <col min="4" max="4" width="24.28515625" style="18" customWidth="1"/>
    <col min="5" max="5" width="10.42578125" style="18"/>
    <col min="6" max="6" width="15.5703125" style="18" customWidth="1"/>
    <col min="7" max="7" width="12.140625" style="18" bestFit="1" customWidth="1"/>
    <col min="8" max="9" width="10.42578125" style="18"/>
    <col min="10" max="10" width="12.140625" style="18" bestFit="1" customWidth="1"/>
    <col min="11" max="16384" width="10.42578125" style="18"/>
  </cols>
  <sheetData>
    <row r="1" spans="1:6" ht="16.5" thickBot="1" x14ac:dyDescent="0.3">
      <c r="A1" s="72"/>
      <c r="B1" s="72"/>
      <c r="C1" s="72"/>
      <c r="D1" s="72"/>
    </row>
    <row r="2" spans="1:6" ht="16.5" thickBot="1" x14ac:dyDescent="0.3">
      <c r="A2" s="73" t="s">
        <v>46</v>
      </c>
      <c r="B2" s="73"/>
      <c r="C2" s="73"/>
      <c r="D2" s="73"/>
    </row>
    <row r="3" spans="1:6" ht="16.5" thickBot="1" x14ac:dyDescent="0.3">
      <c r="A3" s="74" t="s">
        <v>47</v>
      </c>
      <c r="B3" s="74"/>
      <c r="C3" s="74"/>
      <c r="D3" s="74"/>
    </row>
    <row r="4" spans="1:6" ht="16.5" thickBot="1" x14ac:dyDescent="0.3">
      <c r="A4" s="75" t="s">
        <v>48</v>
      </c>
      <c r="B4" s="75"/>
      <c r="C4" s="75"/>
      <c r="D4" s="19"/>
    </row>
    <row r="5" spans="1:6" ht="16.5" thickBot="1" x14ac:dyDescent="0.3">
      <c r="A5" s="75" t="s">
        <v>116</v>
      </c>
      <c r="B5" s="75"/>
      <c r="C5" s="75"/>
      <c r="D5" s="20">
        <v>2493</v>
      </c>
      <c r="F5" s="21"/>
    </row>
    <row r="6" spans="1:6" ht="16.5" thickBot="1" x14ac:dyDescent="0.3">
      <c r="A6" s="66" t="s">
        <v>50</v>
      </c>
      <c r="B6" s="67"/>
      <c r="C6" s="68"/>
      <c r="D6" s="22"/>
    </row>
    <row r="7" spans="1:6" ht="16.5" thickBot="1" x14ac:dyDescent="0.3">
      <c r="A7" s="57" t="s">
        <v>51</v>
      </c>
      <c r="B7" s="58"/>
      <c r="C7" s="59"/>
      <c r="D7" s="25">
        <f>D5+D6</f>
        <v>2493</v>
      </c>
    </row>
    <row r="8" spans="1:6" ht="16.5" thickBot="1" x14ac:dyDescent="0.3">
      <c r="A8" s="57" t="s">
        <v>52</v>
      </c>
      <c r="B8" s="59"/>
      <c r="C8" s="26"/>
      <c r="D8" s="27"/>
    </row>
    <row r="9" spans="1:6" ht="16.5" thickBot="1" x14ac:dyDescent="0.3">
      <c r="A9" s="76" t="s">
        <v>53</v>
      </c>
      <c r="B9" s="77"/>
      <c r="C9" s="78"/>
      <c r="D9" s="28">
        <f>D7</f>
        <v>2493</v>
      </c>
    </row>
    <row r="10" spans="1:6" ht="16.5" thickBot="1" x14ac:dyDescent="0.3">
      <c r="A10" s="69" t="s">
        <v>54</v>
      </c>
      <c r="B10" s="70"/>
      <c r="C10" s="70"/>
      <c r="D10" s="71"/>
    </row>
    <row r="11" spans="1:6" ht="16.5" thickBot="1" x14ac:dyDescent="0.3">
      <c r="A11" s="29" t="s">
        <v>55</v>
      </c>
      <c r="B11" s="30" t="s">
        <v>56</v>
      </c>
      <c r="C11" s="31" t="s">
        <v>57</v>
      </c>
      <c r="D11" s="32" t="s">
        <v>58</v>
      </c>
    </row>
    <row r="12" spans="1:6" ht="16.5" thickBot="1" x14ac:dyDescent="0.3">
      <c r="A12" s="57" t="s">
        <v>59</v>
      </c>
      <c r="B12" s="58"/>
      <c r="C12" s="58"/>
      <c r="D12" s="59"/>
    </row>
    <row r="13" spans="1:6" ht="16.5" thickBot="1" x14ac:dyDescent="0.3">
      <c r="A13" s="33">
        <v>1</v>
      </c>
      <c r="B13" s="27" t="s">
        <v>60</v>
      </c>
      <c r="C13" s="34">
        <v>0.2</v>
      </c>
      <c r="D13" s="35">
        <f>ROUND($D$9*C13,2)</f>
        <v>498.6</v>
      </c>
    </row>
    <row r="14" spans="1:6" ht="16.5" thickBot="1" x14ac:dyDescent="0.3">
      <c r="A14" s="33">
        <v>2</v>
      </c>
      <c r="B14" s="27" t="s">
        <v>61</v>
      </c>
      <c r="C14" s="34">
        <v>0.08</v>
      </c>
      <c r="D14" s="35">
        <f t="shared" ref="D14:D20" si="0">ROUND($D$9*C14,2)</f>
        <v>199.44</v>
      </c>
    </row>
    <row r="15" spans="1:6" ht="16.5" thickBot="1" x14ac:dyDescent="0.3">
      <c r="A15" s="33">
        <v>3</v>
      </c>
      <c r="B15" s="27" t="s">
        <v>23</v>
      </c>
      <c r="C15" s="34">
        <v>2.5000000000000001E-2</v>
      </c>
      <c r="D15" s="35">
        <f t="shared" si="0"/>
        <v>62.33</v>
      </c>
    </row>
    <row r="16" spans="1:6" ht="16.5" thickBot="1" x14ac:dyDescent="0.3">
      <c r="A16" s="33">
        <v>4</v>
      </c>
      <c r="B16" s="27" t="s">
        <v>62</v>
      </c>
      <c r="C16" s="34">
        <v>1.4999999999999999E-2</v>
      </c>
      <c r="D16" s="35">
        <f t="shared" si="0"/>
        <v>37.4</v>
      </c>
    </row>
    <row r="17" spans="1:4" ht="16.5" thickBot="1" x14ac:dyDescent="0.3">
      <c r="A17" s="33">
        <v>5</v>
      </c>
      <c r="B17" s="27" t="s">
        <v>63</v>
      </c>
      <c r="C17" s="34">
        <v>0.01</v>
      </c>
      <c r="D17" s="35">
        <f t="shared" si="0"/>
        <v>24.93</v>
      </c>
    </row>
    <row r="18" spans="1:4" ht="16.5" thickBot="1" x14ac:dyDescent="0.3">
      <c r="A18" s="33">
        <v>6</v>
      </c>
      <c r="B18" s="27" t="s">
        <v>25</v>
      </c>
      <c r="C18" s="34">
        <v>2E-3</v>
      </c>
      <c r="D18" s="35">
        <f t="shared" si="0"/>
        <v>4.99</v>
      </c>
    </row>
    <row r="19" spans="1:4" ht="16.5" thickBot="1" x14ac:dyDescent="0.3">
      <c r="A19" s="33">
        <v>7</v>
      </c>
      <c r="B19" s="27" t="s">
        <v>64</v>
      </c>
      <c r="C19" s="34">
        <v>0.03</v>
      </c>
      <c r="D19" s="35">
        <f t="shared" si="0"/>
        <v>74.790000000000006</v>
      </c>
    </row>
    <row r="20" spans="1:4" ht="16.5" thickBot="1" x14ac:dyDescent="0.3">
      <c r="A20" s="33">
        <v>8</v>
      </c>
      <c r="B20" s="27" t="s">
        <v>24</v>
      </c>
      <c r="C20" s="34">
        <v>6.0000000000000001E-3</v>
      </c>
      <c r="D20" s="35">
        <f t="shared" si="0"/>
        <v>14.96</v>
      </c>
    </row>
    <row r="21" spans="1:4" ht="16.5" thickBot="1" x14ac:dyDescent="0.3">
      <c r="A21" s="57" t="s">
        <v>65</v>
      </c>
      <c r="B21" s="59"/>
      <c r="C21" s="36">
        <f>ROUND(SUM(C13:C20),4)</f>
        <v>0.36799999999999999</v>
      </c>
      <c r="D21" s="37">
        <f>SUM(D13:D20)</f>
        <v>917.43999999999994</v>
      </c>
    </row>
    <row r="22" spans="1:4" ht="16.5" thickBot="1" x14ac:dyDescent="0.3">
      <c r="A22" s="57" t="s">
        <v>66</v>
      </c>
      <c r="B22" s="58"/>
      <c r="C22" s="58"/>
      <c r="D22" s="59"/>
    </row>
    <row r="23" spans="1:4" ht="16.5" thickBot="1" x14ac:dyDescent="0.3">
      <c r="A23" s="33">
        <v>9</v>
      </c>
      <c r="B23" s="27" t="s">
        <v>67</v>
      </c>
      <c r="C23" s="34">
        <v>9.1499999999999998E-2</v>
      </c>
      <c r="D23" s="35">
        <f>ROUND($D$9*C23,2)</f>
        <v>228.11</v>
      </c>
    </row>
    <row r="24" spans="1:4" ht="16.5" thickBot="1" x14ac:dyDescent="0.3">
      <c r="A24" s="57" t="s">
        <v>68</v>
      </c>
      <c r="B24" s="59"/>
      <c r="C24" s="36">
        <f>ROUND(C23,4)</f>
        <v>9.1499999999999998E-2</v>
      </c>
      <c r="D24" s="37">
        <f>SUM(D23)</f>
        <v>228.11</v>
      </c>
    </row>
    <row r="25" spans="1:4" ht="16.5" thickBot="1" x14ac:dyDescent="0.3">
      <c r="A25" s="57" t="s">
        <v>69</v>
      </c>
      <c r="B25" s="58"/>
      <c r="C25" s="58"/>
      <c r="D25" s="59"/>
    </row>
    <row r="26" spans="1:4" ht="16.5" thickBot="1" x14ac:dyDescent="0.3">
      <c r="A26" s="33">
        <v>10</v>
      </c>
      <c r="B26" s="27" t="s">
        <v>70</v>
      </c>
      <c r="C26" s="34">
        <v>1.6899999999999998E-2</v>
      </c>
      <c r="D26" s="35">
        <f>ROUND($D$9*C26,2)</f>
        <v>42.13</v>
      </c>
    </row>
    <row r="27" spans="1:4" ht="16.5" thickBot="1" x14ac:dyDescent="0.3">
      <c r="A27" s="33">
        <v>11</v>
      </c>
      <c r="B27" s="27" t="s">
        <v>26</v>
      </c>
      <c r="C27" s="34">
        <v>4.1999999999999997E-3</v>
      </c>
      <c r="D27" s="35">
        <f t="shared" ref="D27:D30" si="1">ROUND($D$9*C27,2)</f>
        <v>10.47</v>
      </c>
    </row>
    <row r="28" spans="1:4" ht="16.5" thickBot="1" x14ac:dyDescent="0.3">
      <c r="A28" s="33">
        <v>12</v>
      </c>
      <c r="B28" s="27" t="s">
        <v>27</v>
      </c>
      <c r="C28" s="34">
        <v>9.4999999999999998E-3</v>
      </c>
      <c r="D28" s="35">
        <f t="shared" si="1"/>
        <v>23.68</v>
      </c>
    </row>
    <row r="29" spans="1:4" ht="16.5" thickBot="1" x14ac:dyDescent="0.3">
      <c r="A29" s="33">
        <v>13</v>
      </c>
      <c r="B29" s="27" t="s">
        <v>71</v>
      </c>
      <c r="C29" s="34">
        <v>6.3E-3</v>
      </c>
      <c r="D29" s="35">
        <f t="shared" si="1"/>
        <v>15.71</v>
      </c>
    </row>
    <row r="30" spans="1:4" ht="16.5" thickBot="1" x14ac:dyDescent="0.3">
      <c r="A30" s="33">
        <v>14</v>
      </c>
      <c r="B30" s="27" t="s">
        <v>72</v>
      </c>
      <c r="C30" s="34">
        <v>2.9999999999999997E-4</v>
      </c>
      <c r="D30" s="35">
        <f t="shared" si="1"/>
        <v>0.75</v>
      </c>
    </row>
    <row r="31" spans="1:4" ht="16.5" thickBot="1" x14ac:dyDescent="0.3">
      <c r="A31" s="57" t="s">
        <v>73</v>
      </c>
      <c r="B31" s="59"/>
      <c r="C31" s="36">
        <f>ROUND(SUM(C26:C30),4)</f>
        <v>3.7199999999999997E-2</v>
      </c>
      <c r="D31" s="37">
        <f>SUM(D26:D30)</f>
        <v>92.740000000000009</v>
      </c>
    </row>
    <row r="32" spans="1:4" ht="16.5" thickBot="1" x14ac:dyDescent="0.3">
      <c r="A32" s="57" t="s">
        <v>74</v>
      </c>
      <c r="B32" s="58"/>
      <c r="C32" s="58"/>
      <c r="D32" s="59"/>
    </row>
    <row r="33" spans="1:4" ht="16.5" thickBot="1" x14ac:dyDescent="0.3">
      <c r="A33" s="33">
        <v>15</v>
      </c>
      <c r="B33" s="27" t="s">
        <v>75</v>
      </c>
      <c r="C33" s="34">
        <v>3.0499999999999999E-2</v>
      </c>
      <c r="D33" s="35">
        <f>ROUND($D$9*C33,2)</f>
        <v>76.040000000000006</v>
      </c>
    </row>
    <row r="34" spans="1:4" ht="16.5" thickBot="1" x14ac:dyDescent="0.3">
      <c r="A34" s="33">
        <v>16</v>
      </c>
      <c r="B34" s="27" t="s">
        <v>76</v>
      </c>
      <c r="C34" s="34">
        <v>9.3799999999999994E-2</v>
      </c>
      <c r="D34" s="35">
        <f>ROUND($D$9*C34,2)</f>
        <v>233.84</v>
      </c>
    </row>
    <row r="35" spans="1:4" ht="16.5" thickBot="1" x14ac:dyDescent="0.3">
      <c r="A35" s="57" t="s">
        <v>77</v>
      </c>
      <c r="B35" s="59"/>
      <c r="C35" s="36">
        <f>SUM(C33:C34)</f>
        <v>0.12429999999999999</v>
      </c>
      <c r="D35" s="37">
        <f>SUM(D33:D34)</f>
        <v>309.88</v>
      </c>
    </row>
    <row r="36" spans="1:4" ht="16.5" thickBot="1" x14ac:dyDescent="0.3">
      <c r="A36" s="57" t="s">
        <v>78</v>
      </c>
      <c r="B36" s="58"/>
      <c r="C36" s="58"/>
      <c r="D36" s="59"/>
    </row>
    <row r="37" spans="1:4" ht="32.25" thickBot="1" x14ac:dyDescent="0.3">
      <c r="A37" s="33">
        <v>17</v>
      </c>
      <c r="B37" s="27" t="s">
        <v>79</v>
      </c>
      <c r="C37" s="34">
        <v>5.1299999999999998E-2</v>
      </c>
      <c r="D37" s="35">
        <f>ROUND($D$9*C37,2)</f>
        <v>127.89</v>
      </c>
    </row>
    <row r="38" spans="1:4" ht="16.5" thickBot="1" x14ac:dyDescent="0.3">
      <c r="A38" s="33">
        <v>18</v>
      </c>
      <c r="B38" s="27" t="s">
        <v>80</v>
      </c>
      <c r="C38" s="34">
        <v>1.9199999999999998E-2</v>
      </c>
      <c r="D38" s="35">
        <f t="shared" ref="D38:D39" si="2">ROUND($D$9*C38,2)</f>
        <v>47.87</v>
      </c>
    </row>
    <row r="39" spans="1:4" ht="16.5" thickBot="1" x14ac:dyDescent="0.3">
      <c r="A39" s="33">
        <v>19</v>
      </c>
      <c r="B39" s="27" t="s">
        <v>81</v>
      </c>
      <c r="C39" s="34"/>
      <c r="D39" s="35">
        <f t="shared" si="2"/>
        <v>0</v>
      </c>
    </row>
    <row r="40" spans="1:4" ht="16.5" thickBot="1" x14ac:dyDescent="0.3">
      <c r="A40" s="57" t="s">
        <v>82</v>
      </c>
      <c r="B40" s="59"/>
      <c r="C40" s="36">
        <f>ROUND(SUM(C37:C39),4)</f>
        <v>7.0499999999999993E-2</v>
      </c>
      <c r="D40" s="37">
        <f>SUM(D37:D39)</f>
        <v>175.76</v>
      </c>
    </row>
    <row r="41" spans="1:4" ht="16.5" thickBot="1" x14ac:dyDescent="0.3">
      <c r="A41" s="57" t="s">
        <v>83</v>
      </c>
      <c r="B41" s="58"/>
      <c r="C41" s="58"/>
      <c r="D41" s="59"/>
    </row>
    <row r="42" spans="1:4" ht="32.25" thickBot="1" x14ac:dyDescent="0.3">
      <c r="A42" s="33">
        <v>20</v>
      </c>
      <c r="B42" s="38" t="s">
        <v>84</v>
      </c>
      <c r="C42" s="39">
        <v>3.3E-3</v>
      </c>
      <c r="D42" s="35">
        <f>ROUND($D$9*C42,2)</f>
        <v>8.23</v>
      </c>
    </row>
    <row r="43" spans="1:4" ht="32.25" thickBot="1" x14ac:dyDescent="0.3">
      <c r="A43" s="33">
        <v>21</v>
      </c>
      <c r="B43" s="38" t="s">
        <v>85</v>
      </c>
      <c r="C43" s="39">
        <v>2.0000000000000001E-4</v>
      </c>
      <c r="D43" s="35">
        <f t="shared" ref="D43:D44" si="3">ROUND($D$9*C43,2)</f>
        <v>0.5</v>
      </c>
    </row>
    <row r="44" spans="1:4" ht="32.25" thickBot="1" x14ac:dyDescent="0.3">
      <c r="A44" s="33">
        <v>22</v>
      </c>
      <c r="B44" s="38" t="s">
        <v>86</v>
      </c>
      <c r="C44" s="39">
        <v>1.14E-2</v>
      </c>
      <c r="D44" s="35">
        <f t="shared" si="3"/>
        <v>28.42</v>
      </c>
    </row>
    <row r="45" spans="1:4" ht="16.5" thickBot="1" x14ac:dyDescent="0.3">
      <c r="A45" s="57" t="s">
        <v>87</v>
      </c>
      <c r="B45" s="59"/>
      <c r="C45" s="36">
        <f>ROUND(SUM(C42:C44),4)</f>
        <v>1.49E-2</v>
      </c>
      <c r="D45" s="37">
        <f>SUM(D42:D44)</f>
        <v>37.150000000000006</v>
      </c>
    </row>
    <row r="46" spans="1:4" ht="16.5" thickBot="1" x14ac:dyDescent="0.3">
      <c r="A46" s="57" t="s">
        <v>88</v>
      </c>
      <c r="B46" s="58"/>
      <c r="C46" s="58"/>
      <c r="D46" s="59"/>
    </row>
    <row r="47" spans="1:4" ht="16.5" thickBot="1" x14ac:dyDescent="0.3">
      <c r="A47" s="33">
        <v>23</v>
      </c>
      <c r="B47" s="27" t="s">
        <v>89</v>
      </c>
      <c r="C47" s="34">
        <v>8.8800000000000004E-2</v>
      </c>
      <c r="D47" s="35">
        <f>ROUND($D$9*C47,2)</f>
        <v>221.38</v>
      </c>
    </row>
    <row r="48" spans="1:4" ht="16.5" thickBot="1" x14ac:dyDescent="0.3">
      <c r="A48" s="57" t="s">
        <v>90</v>
      </c>
      <c r="B48" s="59"/>
      <c r="C48" s="36">
        <f>C47</f>
        <v>8.8800000000000004E-2</v>
      </c>
      <c r="D48" s="40">
        <f>SUM(D47)</f>
        <v>221.38</v>
      </c>
    </row>
    <row r="49" spans="1:10" ht="16.5" thickBot="1" x14ac:dyDescent="0.3">
      <c r="A49" s="66"/>
      <c r="B49" s="67"/>
      <c r="C49" s="67"/>
      <c r="D49" s="68"/>
    </row>
    <row r="50" spans="1:10" ht="16.5" thickBot="1" x14ac:dyDescent="0.3">
      <c r="A50" s="57" t="s">
        <v>91</v>
      </c>
      <c r="B50" s="59"/>
      <c r="C50" s="36">
        <f>ROUND(C21+C24+C31+C35+C40+C45+C48,4)</f>
        <v>0.79520000000000002</v>
      </c>
      <c r="D50" s="41">
        <f>ROUND(D21+D24+D31+D35+D40+D45+D48,2)</f>
        <v>1982.46</v>
      </c>
    </row>
    <row r="51" spans="1:10" ht="16.5" thickBot="1" x14ac:dyDescent="0.3">
      <c r="A51" s="66"/>
      <c r="B51" s="67"/>
      <c r="C51" s="67"/>
      <c r="D51" s="68"/>
    </row>
    <row r="52" spans="1:10" ht="16.5" thickBot="1" x14ac:dyDescent="0.3">
      <c r="A52" s="57" t="s">
        <v>92</v>
      </c>
      <c r="B52" s="58"/>
      <c r="C52" s="59"/>
      <c r="D52" s="37">
        <f>D9+D50</f>
        <v>4475.46</v>
      </c>
    </row>
    <row r="53" spans="1:10" ht="16.5" thickBot="1" x14ac:dyDescent="0.3">
      <c r="A53" s="42"/>
      <c r="B53" s="42"/>
      <c r="C53" s="43"/>
      <c r="D53" s="42"/>
    </row>
    <row r="54" spans="1:10" ht="16.5" thickBot="1" x14ac:dyDescent="0.3">
      <c r="A54" s="69" t="s">
        <v>93</v>
      </c>
      <c r="B54" s="70"/>
      <c r="C54" s="70"/>
      <c r="D54" s="71"/>
    </row>
    <row r="55" spans="1:10" ht="16.5" thickBot="1" x14ac:dyDescent="0.3">
      <c r="A55" s="66" t="s">
        <v>94</v>
      </c>
      <c r="B55" s="67"/>
      <c r="C55" s="68"/>
      <c r="D55" s="44">
        <v>23</v>
      </c>
    </row>
    <row r="56" spans="1:10" ht="16.5" thickBot="1" x14ac:dyDescent="0.3">
      <c r="A56" s="66" t="s">
        <v>95</v>
      </c>
      <c r="B56" s="67"/>
      <c r="C56" s="68"/>
      <c r="D56" s="45">
        <v>6</v>
      </c>
    </row>
    <row r="57" spans="1:10" ht="16.5" thickBot="1" x14ac:dyDescent="0.3">
      <c r="A57" s="66" t="s">
        <v>96</v>
      </c>
      <c r="B57" s="67"/>
      <c r="C57" s="68"/>
      <c r="D57" s="46">
        <f>-ROUND(D5*0.06,2)</f>
        <v>-149.58000000000001</v>
      </c>
      <c r="F57" s="47"/>
      <c r="G57" s="21"/>
      <c r="J57" s="21"/>
    </row>
    <row r="58" spans="1:10" ht="16.5" thickBot="1" x14ac:dyDescent="0.3">
      <c r="A58" s="66" t="s">
        <v>97</v>
      </c>
      <c r="B58" s="67"/>
      <c r="C58" s="68"/>
      <c r="D58" s="48"/>
      <c r="J58" s="21"/>
    </row>
    <row r="59" spans="1:10" ht="16.5" thickBot="1" x14ac:dyDescent="0.3">
      <c r="A59" s="57" t="s">
        <v>98</v>
      </c>
      <c r="B59" s="58"/>
      <c r="C59" s="59"/>
      <c r="D59" s="49">
        <f>(D55*D56*2)+D57</f>
        <v>126.41999999999999</v>
      </c>
      <c r="J59" s="21"/>
    </row>
    <row r="60" spans="1:10" ht="16.5" thickBot="1" x14ac:dyDescent="0.3">
      <c r="A60" s="42"/>
      <c r="B60" s="42"/>
      <c r="C60" s="43"/>
      <c r="D60" s="42"/>
    </row>
    <row r="61" spans="1:10" ht="16.5" thickBot="1" x14ac:dyDescent="0.3">
      <c r="A61" s="69" t="s">
        <v>99</v>
      </c>
      <c r="B61" s="70"/>
      <c r="C61" s="70"/>
      <c r="D61" s="71"/>
    </row>
    <row r="62" spans="1:10" ht="16.5" thickBot="1" x14ac:dyDescent="0.3">
      <c r="A62" s="66" t="s">
        <v>100</v>
      </c>
      <c r="B62" s="67"/>
      <c r="C62" s="68"/>
      <c r="D62" s="45"/>
    </row>
    <row r="63" spans="1:10" ht="16.5" thickBot="1" x14ac:dyDescent="0.3">
      <c r="A63" s="66" t="s">
        <v>97</v>
      </c>
      <c r="B63" s="67"/>
      <c r="C63" s="68"/>
      <c r="D63" s="50"/>
    </row>
    <row r="64" spans="1:10" ht="16.5" thickBot="1" x14ac:dyDescent="0.3">
      <c r="A64" s="57" t="s">
        <v>98</v>
      </c>
      <c r="B64" s="58"/>
      <c r="C64" s="59"/>
      <c r="D64" s="51">
        <f>D62+D63</f>
        <v>0</v>
      </c>
    </row>
    <row r="65" spans="1:4" ht="16.5" thickBot="1" x14ac:dyDescent="0.3">
      <c r="A65" s="52"/>
      <c r="B65" s="52"/>
      <c r="C65" s="52"/>
      <c r="D65" s="53"/>
    </row>
    <row r="66" spans="1:4" ht="16.5" thickBot="1" x14ac:dyDescent="0.3">
      <c r="A66" s="69" t="s">
        <v>101</v>
      </c>
      <c r="B66" s="70"/>
      <c r="C66" s="70"/>
      <c r="D66" s="71"/>
    </row>
    <row r="67" spans="1:4" ht="16.5" thickBot="1" x14ac:dyDescent="0.3">
      <c r="A67" s="66" t="s">
        <v>100</v>
      </c>
      <c r="B67" s="67"/>
      <c r="C67" s="68"/>
      <c r="D67" s="45">
        <v>311.86</v>
      </c>
    </row>
    <row r="68" spans="1:4" ht="16.5" thickBot="1" x14ac:dyDescent="0.3">
      <c r="A68" s="66" t="s">
        <v>97</v>
      </c>
      <c r="B68" s="67"/>
      <c r="C68" s="68"/>
      <c r="D68" s="50"/>
    </row>
    <row r="69" spans="1:4" ht="16.5" thickBot="1" x14ac:dyDescent="0.3">
      <c r="A69" s="57" t="s">
        <v>98</v>
      </c>
      <c r="B69" s="58"/>
      <c r="C69" s="59"/>
      <c r="D69" s="51">
        <f>D67+D68</f>
        <v>311.86</v>
      </c>
    </row>
    <row r="70" spans="1:4" ht="16.5" thickBot="1" x14ac:dyDescent="0.3">
      <c r="A70" s="23"/>
      <c r="B70" s="24"/>
      <c r="C70" s="24"/>
      <c r="D70" s="51"/>
    </row>
    <row r="71" spans="1:4" ht="16.5" thickBot="1" x14ac:dyDescent="0.3">
      <c r="A71" s="69" t="s">
        <v>102</v>
      </c>
      <c r="B71" s="70"/>
      <c r="C71" s="70"/>
      <c r="D71" s="71"/>
    </row>
    <row r="72" spans="1:4" ht="16.5" thickBot="1" x14ac:dyDescent="0.3">
      <c r="A72" s="66" t="s">
        <v>100</v>
      </c>
      <c r="B72" s="67"/>
      <c r="C72" s="68"/>
      <c r="D72" s="45">
        <v>10</v>
      </c>
    </row>
    <row r="73" spans="1:4" ht="16.5" thickBot="1" x14ac:dyDescent="0.3">
      <c r="A73" s="66" t="s">
        <v>97</v>
      </c>
      <c r="B73" s="67"/>
      <c r="C73" s="68"/>
      <c r="D73" s="50"/>
    </row>
    <row r="74" spans="1:4" ht="16.5" thickBot="1" x14ac:dyDescent="0.3">
      <c r="A74" s="57" t="s">
        <v>98</v>
      </c>
      <c r="B74" s="58"/>
      <c r="C74" s="59"/>
      <c r="D74" s="51">
        <f>D72+D73</f>
        <v>10</v>
      </c>
    </row>
    <row r="75" spans="1:4" ht="16.5" thickBot="1" x14ac:dyDescent="0.3">
      <c r="A75" s="42"/>
      <c r="B75" s="42"/>
      <c r="C75" s="43"/>
      <c r="D75" s="42"/>
    </row>
    <row r="76" spans="1:4" ht="16.5" thickBot="1" x14ac:dyDescent="0.3">
      <c r="A76" s="69" t="s">
        <v>103</v>
      </c>
      <c r="B76" s="70"/>
      <c r="C76" s="70"/>
      <c r="D76" s="71"/>
    </row>
    <row r="77" spans="1:4" ht="16.5" thickBot="1" x14ac:dyDescent="0.3">
      <c r="A77" s="66" t="s">
        <v>100</v>
      </c>
      <c r="B77" s="67"/>
      <c r="C77" s="68"/>
      <c r="D77" s="54">
        <v>37.39</v>
      </c>
    </row>
    <row r="78" spans="1:4" ht="16.5" thickBot="1" x14ac:dyDescent="0.3">
      <c r="A78" s="66" t="s">
        <v>104</v>
      </c>
      <c r="B78" s="67"/>
      <c r="C78" s="68"/>
      <c r="D78" s="45">
        <v>0</v>
      </c>
    </row>
    <row r="79" spans="1:4" ht="16.5" thickBot="1" x14ac:dyDescent="0.3">
      <c r="A79" s="57" t="s">
        <v>105</v>
      </c>
      <c r="B79" s="58"/>
      <c r="C79" s="59"/>
      <c r="D79" s="55">
        <f>D77</f>
        <v>37.39</v>
      </c>
    </row>
    <row r="80" spans="1:4" ht="16.5" thickBot="1" x14ac:dyDescent="0.3">
      <c r="A80" s="42"/>
      <c r="B80" s="42"/>
      <c r="C80" s="43"/>
      <c r="D80" s="42"/>
    </row>
    <row r="81" spans="1:4" ht="16.5" thickBot="1" x14ac:dyDescent="0.3">
      <c r="A81" s="69" t="s">
        <v>106</v>
      </c>
      <c r="B81" s="70"/>
      <c r="C81" s="70"/>
      <c r="D81" s="71"/>
    </row>
    <row r="82" spans="1:4" ht="16.5" thickBot="1" x14ac:dyDescent="0.3">
      <c r="A82" s="66" t="s">
        <v>107</v>
      </c>
      <c r="B82" s="67"/>
      <c r="C82" s="68"/>
      <c r="D82" s="44">
        <v>30</v>
      </c>
    </row>
    <row r="83" spans="1:4" ht="16.5" thickBot="1" x14ac:dyDescent="0.3">
      <c r="A83" s="66" t="s">
        <v>108</v>
      </c>
      <c r="B83" s="67"/>
      <c r="C83" s="68"/>
      <c r="D83" s="54">
        <v>1.52</v>
      </c>
    </row>
    <row r="84" spans="1:4" ht="16.5" thickBot="1" x14ac:dyDescent="0.3">
      <c r="A84" s="66" t="s">
        <v>109</v>
      </c>
      <c r="B84" s="67"/>
      <c r="C84" s="68"/>
      <c r="D84" s="48"/>
    </row>
    <row r="85" spans="1:4" ht="16.5" thickBot="1" x14ac:dyDescent="0.3">
      <c r="A85" s="57" t="s">
        <v>98</v>
      </c>
      <c r="B85" s="58"/>
      <c r="C85" s="59"/>
      <c r="D85" s="55">
        <f>D82*D83</f>
        <v>45.6</v>
      </c>
    </row>
    <row r="86" spans="1:4" ht="15.75" thickBot="1" x14ac:dyDescent="0.3"/>
    <row r="87" spans="1:4" ht="19.5" thickBot="1" x14ac:dyDescent="0.35">
      <c r="A87" s="60" t="s">
        <v>110</v>
      </c>
      <c r="B87" s="61"/>
      <c r="C87" s="62"/>
      <c r="D87" s="56">
        <f>SUM(D52,D59,D64,D69,D74,D79,D85)</f>
        <v>5006.7300000000005</v>
      </c>
    </row>
    <row r="88" spans="1:4" ht="15.75" thickBot="1" x14ac:dyDescent="0.3">
      <c r="A88" s="63" t="s">
        <v>111</v>
      </c>
      <c r="B88" s="64"/>
      <c r="C88" s="64"/>
      <c r="D88" s="65"/>
    </row>
  </sheetData>
  <mergeCells count="57">
    <mergeCell ref="A21:B21"/>
    <mergeCell ref="A1:D1"/>
    <mergeCell ref="A2:D2"/>
    <mergeCell ref="A3:D3"/>
    <mergeCell ref="A4:C4"/>
    <mergeCell ref="A5:C5"/>
    <mergeCell ref="A6:C6"/>
    <mergeCell ref="A7:C7"/>
    <mergeCell ref="A8:B8"/>
    <mergeCell ref="A9:C9"/>
    <mergeCell ref="A10:D10"/>
    <mergeCell ref="A12:D12"/>
    <mergeCell ref="A48:B48"/>
    <mergeCell ref="A22:D22"/>
    <mergeCell ref="A24:B24"/>
    <mergeCell ref="A25:D25"/>
    <mergeCell ref="A31:B31"/>
    <mergeCell ref="A32:D32"/>
    <mergeCell ref="A35:B35"/>
    <mergeCell ref="A36:D36"/>
    <mergeCell ref="A40:B40"/>
    <mergeCell ref="A41:D41"/>
    <mergeCell ref="A45:B45"/>
    <mergeCell ref="A46:D46"/>
    <mergeCell ref="A62:C62"/>
    <mergeCell ref="A49:D49"/>
    <mergeCell ref="A50:B50"/>
    <mergeCell ref="A51:D51"/>
    <mergeCell ref="A52:C52"/>
    <mergeCell ref="A54:D54"/>
    <mergeCell ref="A55:C55"/>
    <mergeCell ref="A56:C56"/>
    <mergeCell ref="A57:C57"/>
    <mergeCell ref="A58:C58"/>
    <mergeCell ref="A59:C59"/>
    <mergeCell ref="A61:D61"/>
    <mergeCell ref="A77:C77"/>
    <mergeCell ref="A63:C63"/>
    <mergeCell ref="A64:C64"/>
    <mergeCell ref="A66:D66"/>
    <mergeCell ref="A67:C67"/>
    <mergeCell ref="A68:C68"/>
    <mergeCell ref="A69:C69"/>
    <mergeCell ref="A71:D71"/>
    <mergeCell ref="A72:C72"/>
    <mergeCell ref="A73:C73"/>
    <mergeCell ref="A74:C74"/>
    <mergeCell ref="A76:D76"/>
    <mergeCell ref="A85:C85"/>
    <mergeCell ref="A87:C87"/>
    <mergeCell ref="A88:D88"/>
    <mergeCell ref="A78:C78"/>
    <mergeCell ref="A79:C79"/>
    <mergeCell ref="A81:D81"/>
    <mergeCell ref="A82:C82"/>
    <mergeCell ref="A83:C83"/>
    <mergeCell ref="A84:C84"/>
  </mergeCell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8"/>
  <sheetViews>
    <sheetView tabSelected="1" topLeftCell="A42" zoomScale="90" zoomScaleNormal="90" workbookViewId="0">
      <selection activeCell="B42" sqref="B42"/>
    </sheetView>
  </sheetViews>
  <sheetFormatPr defaultColWidth="10.42578125" defaultRowHeight="15" x14ac:dyDescent="0.25"/>
  <cols>
    <col min="1" max="1" width="10.42578125" style="18"/>
    <col min="2" max="2" width="48.140625" style="18" customWidth="1"/>
    <col min="3" max="3" width="15.7109375" style="18" bestFit="1" customWidth="1"/>
    <col min="4" max="4" width="24.28515625" style="18" customWidth="1"/>
    <col min="5" max="5" width="10.42578125" style="18"/>
    <col min="6" max="6" width="15.5703125" style="18" customWidth="1"/>
    <col min="7" max="7" width="12.140625" style="18" bestFit="1" customWidth="1"/>
    <col min="8" max="9" width="10.42578125" style="18"/>
    <col min="10" max="10" width="12.140625" style="18" bestFit="1" customWidth="1"/>
    <col min="11" max="16384" width="10.42578125" style="18"/>
  </cols>
  <sheetData>
    <row r="1" spans="1:6" ht="16.5" thickBot="1" x14ac:dyDescent="0.3">
      <c r="A1" s="72"/>
      <c r="B1" s="72"/>
      <c r="C1" s="72"/>
      <c r="D1" s="72"/>
    </row>
    <row r="2" spans="1:6" ht="16.5" thickBot="1" x14ac:dyDescent="0.3">
      <c r="A2" s="73" t="s">
        <v>46</v>
      </c>
      <c r="B2" s="73"/>
      <c r="C2" s="73"/>
      <c r="D2" s="73"/>
    </row>
    <row r="3" spans="1:6" ht="16.5" thickBot="1" x14ac:dyDescent="0.3">
      <c r="A3" s="74" t="s">
        <v>47</v>
      </c>
      <c r="B3" s="74"/>
      <c r="C3" s="74"/>
      <c r="D3" s="74"/>
    </row>
    <row r="4" spans="1:6" ht="16.5" thickBot="1" x14ac:dyDescent="0.3">
      <c r="A4" s="75" t="s">
        <v>48</v>
      </c>
      <c r="B4" s="75"/>
      <c r="C4" s="75"/>
      <c r="D4" s="19"/>
    </row>
    <row r="5" spans="1:6" ht="16.5" thickBot="1" x14ac:dyDescent="0.3">
      <c r="A5" s="75" t="s">
        <v>115</v>
      </c>
      <c r="B5" s="75"/>
      <c r="C5" s="75"/>
      <c r="D5" s="20">
        <v>1830.89</v>
      </c>
      <c r="F5" s="21"/>
    </row>
    <row r="6" spans="1:6" ht="16.5" thickBot="1" x14ac:dyDescent="0.3">
      <c r="A6" s="66" t="s">
        <v>50</v>
      </c>
      <c r="B6" s="67"/>
      <c r="C6" s="68"/>
      <c r="D6" s="22">
        <f>D5*30%</f>
        <v>549.26700000000005</v>
      </c>
    </row>
    <row r="7" spans="1:6" ht="16.5" thickBot="1" x14ac:dyDescent="0.3">
      <c r="A7" s="57" t="s">
        <v>51</v>
      </c>
      <c r="B7" s="58"/>
      <c r="C7" s="59"/>
      <c r="D7" s="25">
        <f>D5+D6</f>
        <v>2380.1570000000002</v>
      </c>
    </row>
    <row r="8" spans="1:6" ht="16.5" thickBot="1" x14ac:dyDescent="0.3">
      <c r="A8" s="57" t="s">
        <v>52</v>
      </c>
      <c r="B8" s="59"/>
      <c r="C8" s="26"/>
      <c r="D8" s="27"/>
    </row>
    <row r="9" spans="1:6" ht="16.5" thickBot="1" x14ac:dyDescent="0.3">
      <c r="A9" s="76" t="s">
        <v>53</v>
      </c>
      <c r="B9" s="77"/>
      <c r="C9" s="78"/>
      <c r="D9" s="28">
        <f>D7</f>
        <v>2380.1570000000002</v>
      </c>
    </row>
    <row r="10" spans="1:6" ht="16.5" thickBot="1" x14ac:dyDescent="0.3">
      <c r="A10" s="69" t="s">
        <v>54</v>
      </c>
      <c r="B10" s="70"/>
      <c r="C10" s="70"/>
      <c r="D10" s="71"/>
    </row>
    <row r="11" spans="1:6" ht="16.5" thickBot="1" x14ac:dyDescent="0.3">
      <c r="A11" s="29" t="s">
        <v>55</v>
      </c>
      <c r="B11" s="30" t="s">
        <v>56</v>
      </c>
      <c r="C11" s="31" t="s">
        <v>57</v>
      </c>
      <c r="D11" s="32" t="s">
        <v>58</v>
      </c>
    </row>
    <row r="12" spans="1:6" ht="16.5" thickBot="1" x14ac:dyDescent="0.3">
      <c r="A12" s="57" t="s">
        <v>59</v>
      </c>
      <c r="B12" s="58"/>
      <c r="C12" s="58"/>
      <c r="D12" s="59"/>
    </row>
    <row r="13" spans="1:6" ht="16.5" thickBot="1" x14ac:dyDescent="0.3">
      <c r="A13" s="33">
        <v>1</v>
      </c>
      <c r="B13" s="27" t="s">
        <v>60</v>
      </c>
      <c r="C13" s="34">
        <v>0.2</v>
      </c>
      <c r="D13" s="35">
        <f>ROUND($D$9*C13,2)</f>
        <v>476.03</v>
      </c>
    </row>
    <row r="14" spans="1:6" ht="16.5" thickBot="1" x14ac:dyDescent="0.3">
      <c r="A14" s="33">
        <v>2</v>
      </c>
      <c r="B14" s="27" t="s">
        <v>61</v>
      </c>
      <c r="C14" s="34">
        <v>0.08</v>
      </c>
      <c r="D14" s="35">
        <f t="shared" ref="D14:D20" si="0">ROUND($D$9*C14,2)</f>
        <v>190.41</v>
      </c>
    </row>
    <row r="15" spans="1:6" ht="16.5" thickBot="1" x14ac:dyDescent="0.3">
      <c r="A15" s="33">
        <v>3</v>
      </c>
      <c r="B15" s="27" t="s">
        <v>23</v>
      </c>
      <c r="C15" s="34">
        <v>2.5000000000000001E-2</v>
      </c>
      <c r="D15" s="35">
        <f t="shared" si="0"/>
        <v>59.5</v>
      </c>
    </row>
    <row r="16" spans="1:6" ht="16.5" thickBot="1" x14ac:dyDescent="0.3">
      <c r="A16" s="33">
        <v>4</v>
      </c>
      <c r="B16" s="27" t="s">
        <v>62</v>
      </c>
      <c r="C16" s="34">
        <v>1.4999999999999999E-2</v>
      </c>
      <c r="D16" s="35">
        <f t="shared" si="0"/>
        <v>35.700000000000003</v>
      </c>
    </row>
    <row r="17" spans="1:4" ht="16.5" thickBot="1" x14ac:dyDescent="0.3">
      <c r="A17" s="33">
        <v>5</v>
      </c>
      <c r="B17" s="27" t="s">
        <v>63</v>
      </c>
      <c r="C17" s="34">
        <v>0.01</v>
      </c>
      <c r="D17" s="35">
        <f t="shared" si="0"/>
        <v>23.8</v>
      </c>
    </row>
    <row r="18" spans="1:4" ht="16.5" thickBot="1" x14ac:dyDescent="0.3">
      <c r="A18" s="33">
        <v>6</v>
      </c>
      <c r="B18" s="27" t="s">
        <v>25</v>
      </c>
      <c r="C18" s="34">
        <v>2E-3</v>
      </c>
      <c r="D18" s="35">
        <f t="shared" si="0"/>
        <v>4.76</v>
      </c>
    </row>
    <row r="19" spans="1:4" ht="16.5" thickBot="1" x14ac:dyDescent="0.3">
      <c r="A19" s="33">
        <v>7</v>
      </c>
      <c r="B19" s="27" t="s">
        <v>64</v>
      </c>
      <c r="C19" s="34">
        <v>0.03</v>
      </c>
      <c r="D19" s="35">
        <f t="shared" si="0"/>
        <v>71.400000000000006</v>
      </c>
    </row>
    <row r="20" spans="1:4" ht="16.5" thickBot="1" x14ac:dyDescent="0.3">
      <c r="A20" s="33">
        <v>8</v>
      </c>
      <c r="B20" s="27" t="s">
        <v>24</v>
      </c>
      <c r="C20" s="34">
        <v>6.0000000000000001E-3</v>
      </c>
      <c r="D20" s="35">
        <f t="shared" si="0"/>
        <v>14.28</v>
      </c>
    </row>
    <row r="21" spans="1:4" ht="16.5" thickBot="1" x14ac:dyDescent="0.3">
      <c r="A21" s="57" t="s">
        <v>65</v>
      </c>
      <c r="B21" s="59"/>
      <c r="C21" s="36">
        <f>ROUND(SUM(C13:C20),4)</f>
        <v>0.36799999999999999</v>
      </c>
      <c r="D21" s="37">
        <f>SUM(D13:D20)</f>
        <v>875.87999999999988</v>
      </c>
    </row>
    <row r="22" spans="1:4" ht="16.5" thickBot="1" x14ac:dyDescent="0.3">
      <c r="A22" s="57" t="s">
        <v>66</v>
      </c>
      <c r="B22" s="58"/>
      <c r="C22" s="58"/>
      <c r="D22" s="59"/>
    </row>
    <row r="23" spans="1:4" ht="16.5" thickBot="1" x14ac:dyDescent="0.3">
      <c r="A23" s="33">
        <v>9</v>
      </c>
      <c r="B23" s="27" t="s">
        <v>67</v>
      </c>
      <c r="C23" s="34">
        <v>9.1499999999999998E-2</v>
      </c>
      <c r="D23" s="35">
        <f>ROUND($D$9*C23,2)</f>
        <v>217.78</v>
      </c>
    </row>
    <row r="24" spans="1:4" ht="16.5" thickBot="1" x14ac:dyDescent="0.3">
      <c r="A24" s="57" t="s">
        <v>68</v>
      </c>
      <c r="B24" s="59"/>
      <c r="C24" s="36">
        <f>ROUND(C23,4)</f>
        <v>9.1499999999999998E-2</v>
      </c>
      <c r="D24" s="37">
        <f>SUM(D23)</f>
        <v>217.78</v>
      </c>
    </row>
    <row r="25" spans="1:4" ht="16.5" thickBot="1" x14ac:dyDescent="0.3">
      <c r="A25" s="57" t="s">
        <v>69</v>
      </c>
      <c r="B25" s="58"/>
      <c r="C25" s="58"/>
      <c r="D25" s="59"/>
    </row>
    <row r="26" spans="1:4" ht="16.5" thickBot="1" x14ac:dyDescent="0.3">
      <c r="A26" s="33">
        <v>10</v>
      </c>
      <c r="B26" s="27" t="s">
        <v>70</v>
      </c>
      <c r="C26" s="34">
        <v>1.6899999999999998E-2</v>
      </c>
      <c r="D26" s="35">
        <f>ROUND($D$9*C26,2)</f>
        <v>40.22</v>
      </c>
    </row>
    <row r="27" spans="1:4" ht="16.5" thickBot="1" x14ac:dyDescent="0.3">
      <c r="A27" s="33">
        <v>11</v>
      </c>
      <c r="B27" s="27" t="s">
        <v>26</v>
      </c>
      <c r="C27" s="34">
        <v>4.1999999999999997E-3</v>
      </c>
      <c r="D27" s="35">
        <f t="shared" ref="D27:D30" si="1">ROUND($D$9*C27,2)</f>
        <v>10</v>
      </c>
    </row>
    <row r="28" spans="1:4" ht="16.5" thickBot="1" x14ac:dyDescent="0.3">
      <c r="A28" s="33">
        <v>12</v>
      </c>
      <c r="B28" s="27" t="s">
        <v>27</v>
      </c>
      <c r="C28" s="34">
        <v>9.4999999999999998E-3</v>
      </c>
      <c r="D28" s="35">
        <f t="shared" si="1"/>
        <v>22.61</v>
      </c>
    </row>
    <row r="29" spans="1:4" ht="16.5" thickBot="1" x14ac:dyDescent="0.3">
      <c r="A29" s="33">
        <v>13</v>
      </c>
      <c r="B29" s="27" t="s">
        <v>71</v>
      </c>
      <c r="C29" s="34">
        <v>6.3E-3</v>
      </c>
      <c r="D29" s="35">
        <f t="shared" si="1"/>
        <v>14.99</v>
      </c>
    </row>
    <row r="30" spans="1:4" ht="16.5" thickBot="1" x14ac:dyDescent="0.3">
      <c r="A30" s="33">
        <v>14</v>
      </c>
      <c r="B30" s="27" t="s">
        <v>72</v>
      </c>
      <c r="C30" s="34">
        <v>2.9999999999999997E-4</v>
      </c>
      <c r="D30" s="35">
        <f t="shared" si="1"/>
        <v>0.71</v>
      </c>
    </row>
    <row r="31" spans="1:4" ht="16.5" thickBot="1" x14ac:dyDescent="0.3">
      <c r="A31" s="57" t="s">
        <v>73</v>
      </c>
      <c r="B31" s="59"/>
      <c r="C31" s="36">
        <f>ROUND(SUM(C26:C30),4)</f>
        <v>3.7199999999999997E-2</v>
      </c>
      <c r="D31" s="37">
        <f>SUM(D26:D30)</f>
        <v>88.529999999999987</v>
      </c>
    </row>
    <row r="32" spans="1:4" ht="16.5" thickBot="1" x14ac:dyDescent="0.3">
      <c r="A32" s="57" t="s">
        <v>74</v>
      </c>
      <c r="B32" s="58"/>
      <c r="C32" s="58"/>
      <c r="D32" s="59"/>
    </row>
    <row r="33" spans="1:4" ht="16.5" thickBot="1" x14ac:dyDescent="0.3">
      <c r="A33" s="33">
        <v>15</v>
      </c>
      <c r="B33" s="27" t="s">
        <v>75</v>
      </c>
      <c r="C33" s="34">
        <v>3.0499999999999999E-2</v>
      </c>
      <c r="D33" s="35">
        <f>ROUND($D$9*C33,2)</f>
        <v>72.59</v>
      </c>
    </row>
    <row r="34" spans="1:4" ht="16.5" thickBot="1" x14ac:dyDescent="0.3">
      <c r="A34" s="33">
        <v>16</v>
      </c>
      <c r="B34" s="27" t="s">
        <v>76</v>
      </c>
      <c r="C34" s="34">
        <v>9.3799999999999994E-2</v>
      </c>
      <c r="D34" s="35">
        <f>ROUND($D$9*C34,2)</f>
        <v>223.26</v>
      </c>
    </row>
    <row r="35" spans="1:4" ht="16.5" thickBot="1" x14ac:dyDescent="0.3">
      <c r="A35" s="57" t="s">
        <v>77</v>
      </c>
      <c r="B35" s="59"/>
      <c r="C35" s="36">
        <f>SUM(C33:C34)</f>
        <v>0.12429999999999999</v>
      </c>
      <c r="D35" s="37">
        <f>SUM(D33:D34)</f>
        <v>295.85000000000002</v>
      </c>
    </row>
    <row r="36" spans="1:4" ht="16.5" thickBot="1" x14ac:dyDescent="0.3">
      <c r="A36" s="57" t="s">
        <v>78</v>
      </c>
      <c r="B36" s="58"/>
      <c r="C36" s="58"/>
      <c r="D36" s="59"/>
    </row>
    <row r="37" spans="1:4" ht="32.25" thickBot="1" x14ac:dyDescent="0.3">
      <c r="A37" s="33">
        <v>17</v>
      </c>
      <c r="B37" s="27" t="s">
        <v>79</v>
      </c>
      <c r="C37" s="34">
        <v>5.1299999999999998E-2</v>
      </c>
      <c r="D37" s="35">
        <f>ROUND($D$9*C37,2)</f>
        <v>122.1</v>
      </c>
    </row>
    <row r="38" spans="1:4" ht="16.5" thickBot="1" x14ac:dyDescent="0.3">
      <c r="A38" s="33">
        <v>18</v>
      </c>
      <c r="B38" s="27" t="s">
        <v>80</v>
      </c>
      <c r="C38" s="34">
        <v>1.9199999999999998E-2</v>
      </c>
      <c r="D38" s="35">
        <f t="shared" ref="D38:D39" si="2">ROUND($D$9*C38,2)</f>
        <v>45.7</v>
      </c>
    </row>
    <row r="39" spans="1:4" ht="16.5" thickBot="1" x14ac:dyDescent="0.3">
      <c r="A39" s="33">
        <v>19</v>
      </c>
      <c r="B39" s="27" t="s">
        <v>81</v>
      </c>
      <c r="C39" s="34"/>
      <c r="D39" s="35">
        <f t="shared" si="2"/>
        <v>0</v>
      </c>
    </row>
    <row r="40" spans="1:4" ht="16.5" thickBot="1" x14ac:dyDescent="0.3">
      <c r="A40" s="57" t="s">
        <v>82</v>
      </c>
      <c r="B40" s="59"/>
      <c r="C40" s="36">
        <f>ROUND(SUM(C37:C39),4)</f>
        <v>7.0499999999999993E-2</v>
      </c>
      <c r="D40" s="37">
        <f>SUM(D37:D39)</f>
        <v>167.8</v>
      </c>
    </row>
    <row r="41" spans="1:4" ht="16.5" thickBot="1" x14ac:dyDescent="0.3">
      <c r="A41" s="57" t="s">
        <v>83</v>
      </c>
      <c r="B41" s="58"/>
      <c r="C41" s="58"/>
      <c r="D41" s="59"/>
    </row>
    <row r="42" spans="1:4" ht="32.25" thickBot="1" x14ac:dyDescent="0.3">
      <c r="A42" s="33">
        <v>20</v>
      </c>
      <c r="B42" s="38" t="s">
        <v>84</v>
      </c>
      <c r="C42" s="39">
        <v>3.3E-3</v>
      </c>
      <c r="D42" s="35">
        <f>ROUND($D$9*C42,2)</f>
        <v>7.85</v>
      </c>
    </row>
    <row r="43" spans="1:4" ht="32.25" thickBot="1" x14ac:dyDescent="0.3">
      <c r="A43" s="33">
        <v>21</v>
      </c>
      <c r="B43" s="38" t="s">
        <v>85</v>
      </c>
      <c r="C43" s="39">
        <v>2.0000000000000001E-4</v>
      </c>
      <c r="D43" s="35">
        <f t="shared" ref="D43:D44" si="3">ROUND($D$9*C43,2)</f>
        <v>0.48</v>
      </c>
    </row>
    <row r="44" spans="1:4" ht="32.25" thickBot="1" x14ac:dyDescent="0.3">
      <c r="A44" s="33">
        <v>22</v>
      </c>
      <c r="B44" s="38" t="s">
        <v>86</v>
      </c>
      <c r="C44" s="39">
        <v>1.14E-2</v>
      </c>
      <c r="D44" s="35">
        <f t="shared" si="3"/>
        <v>27.13</v>
      </c>
    </row>
    <row r="45" spans="1:4" ht="16.5" thickBot="1" x14ac:dyDescent="0.3">
      <c r="A45" s="57" t="s">
        <v>87</v>
      </c>
      <c r="B45" s="59"/>
      <c r="C45" s="36">
        <f>ROUND(SUM(C42:C44),4)</f>
        <v>1.49E-2</v>
      </c>
      <c r="D45" s="37">
        <f>SUM(D42:D44)</f>
        <v>35.46</v>
      </c>
    </row>
    <row r="46" spans="1:4" ht="16.5" thickBot="1" x14ac:dyDescent="0.3">
      <c r="A46" s="57" t="s">
        <v>88</v>
      </c>
      <c r="B46" s="58"/>
      <c r="C46" s="58"/>
      <c r="D46" s="59"/>
    </row>
    <row r="47" spans="1:4" ht="16.5" thickBot="1" x14ac:dyDescent="0.3">
      <c r="A47" s="33">
        <v>23</v>
      </c>
      <c r="B47" s="27" t="s">
        <v>89</v>
      </c>
      <c r="C47" s="34">
        <v>8.8800000000000004E-2</v>
      </c>
      <c r="D47" s="35">
        <f>ROUND($D$9*C47,2)</f>
        <v>211.36</v>
      </c>
    </row>
    <row r="48" spans="1:4" ht="16.5" thickBot="1" x14ac:dyDescent="0.3">
      <c r="A48" s="57" t="s">
        <v>90</v>
      </c>
      <c r="B48" s="59"/>
      <c r="C48" s="36">
        <f>C47</f>
        <v>8.8800000000000004E-2</v>
      </c>
      <c r="D48" s="40">
        <f>SUM(D47)</f>
        <v>211.36</v>
      </c>
    </row>
    <row r="49" spans="1:10" ht="16.5" thickBot="1" x14ac:dyDescent="0.3">
      <c r="A49" s="66"/>
      <c r="B49" s="67"/>
      <c r="C49" s="67"/>
      <c r="D49" s="68"/>
    </row>
    <row r="50" spans="1:10" ht="16.5" thickBot="1" x14ac:dyDescent="0.3">
      <c r="A50" s="57" t="s">
        <v>91</v>
      </c>
      <c r="B50" s="59"/>
      <c r="C50" s="36">
        <f>ROUND(C21+C24+C31+C35+C40+C45+C48,4)</f>
        <v>0.79520000000000002</v>
      </c>
      <c r="D50" s="41">
        <f>ROUND(D21+D24+D31+D35+D40+D45+D48,2)</f>
        <v>1892.66</v>
      </c>
    </row>
    <row r="51" spans="1:10" ht="16.5" thickBot="1" x14ac:dyDescent="0.3">
      <c r="A51" s="66"/>
      <c r="B51" s="67"/>
      <c r="C51" s="67"/>
      <c r="D51" s="68"/>
    </row>
    <row r="52" spans="1:10" ht="16.5" thickBot="1" x14ac:dyDescent="0.3">
      <c r="A52" s="57" t="s">
        <v>92</v>
      </c>
      <c r="B52" s="58"/>
      <c r="C52" s="59"/>
      <c r="D52" s="37">
        <f>D9+D50</f>
        <v>4272.817</v>
      </c>
    </row>
    <row r="53" spans="1:10" ht="16.5" thickBot="1" x14ac:dyDescent="0.3">
      <c r="A53" s="42"/>
      <c r="B53" s="42"/>
      <c r="C53" s="43"/>
      <c r="D53" s="42"/>
    </row>
    <row r="54" spans="1:10" ht="16.5" thickBot="1" x14ac:dyDescent="0.3">
      <c r="A54" s="69" t="s">
        <v>93</v>
      </c>
      <c r="B54" s="70"/>
      <c r="C54" s="70"/>
      <c r="D54" s="71"/>
    </row>
    <row r="55" spans="1:10" ht="16.5" thickBot="1" x14ac:dyDescent="0.3">
      <c r="A55" s="66" t="s">
        <v>94</v>
      </c>
      <c r="B55" s="67"/>
      <c r="C55" s="68"/>
      <c r="D55" s="44">
        <v>23</v>
      </c>
    </row>
    <row r="56" spans="1:10" ht="16.5" thickBot="1" x14ac:dyDescent="0.3">
      <c r="A56" s="66" t="s">
        <v>95</v>
      </c>
      <c r="B56" s="67"/>
      <c r="C56" s="68"/>
      <c r="D56" s="45">
        <v>6</v>
      </c>
    </row>
    <row r="57" spans="1:10" ht="16.5" thickBot="1" x14ac:dyDescent="0.3">
      <c r="A57" s="66" t="s">
        <v>96</v>
      </c>
      <c r="B57" s="67"/>
      <c r="C57" s="68"/>
      <c r="D57" s="46">
        <f>-ROUND(D5*0.06,2)</f>
        <v>-109.85</v>
      </c>
      <c r="F57" s="47"/>
      <c r="G57" s="21"/>
      <c r="J57" s="21"/>
    </row>
    <row r="58" spans="1:10" ht="16.5" thickBot="1" x14ac:dyDescent="0.3">
      <c r="A58" s="66" t="s">
        <v>97</v>
      </c>
      <c r="B58" s="67"/>
      <c r="C58" s="68"/>
      <c r="D58" s="48"/>
      <c r="J58" s="21"/>
    </row>
    <row r="59" spans="1:10" ht="16.5" thickBot="1" x14ac:dyDescent="0.3">
      <c r="A59" s="57" t="s">
        <v>98</v>
      </c>
      <c r="B59" s="58"/>
      <c r="C59" s="59"/>
      <c r="D59" s="49">
        <f>(D55*D56*2)+D57</f>
        <v>166.15</v>
      </c>
      <c r="J59" s="21"/>
    </row>
    <row r="60" spans="1:10" ht="16.5" thickBot="1" x14ac:dyDescent="0.3">
      <c r="A60" s="42"/>
      <c r="B60" s="42"/>
      <c r="C60" s="43"/>
      <c r="D60" s="42"/>
    </row>
    <row r="61" spans="1:10" ht="16.5" thickBot="1" x14ac:dyDescent="0.3">
      <c r="A61" s="69" t="s">
        <v>99</v>
      </c>
      <c r="B61" s="70"/>
      <c r="C61" s="70"/>
      <c r="D61" s="71"/>
    </row>
    <row r="62" spans="1:10" ht="16.5" thickBot="1" x14ac:dyDescent="0.3">
      <c r="A62" s="66" t="s">
        <v>100</v>
      </c>
      <c r="B62" s="67"/>
      <c r="C62" s="68"/>
      <c r="D62" s="45">
        <v>375</v>
      </c>
    </row>
    <row r="63" spans="1:10" ht="16.5" thickBot="1" x14ac:dyDescent="0.3">
      <c r="A63" s="66" t="s">
        <v>97</v>
      </c>
      <c r="B63" s="67"/>
      <c r="C63" s="68"/>
      <c r="D63" s="50"/>
    </row>
    <row r="64" spans="1:10" ht="16.5" thickBot="1" x14ac:dyDescent="0.3">
      <c r="A64" s="57" t="s">
        <v>98</v>
      </c>
      <c r="B64" s="58"/>
      <c r="C64" s="59"/>
      <c r="D64" s="51">
        <f>D62+D63</f>
        <v>375</v>
      </c>
    </row>
    <row r="65" spans="1:4" ht="16.5" thickBot="1" x14ac:dyDescent="0.3">
      <c r="A65" s="52"/>
      <c r="B65" s="52"/>
      <c r="C65" s="52"/>
      <c r="D65" s="53"/>
    </row>
    <row r="66" spans="1:4" ht="16.5" thickBot="1" x14ac:dyDescent="0.3">
      <c r="A66" s="69" t="s">
        <v>101</v>
      </c>
      <c r="B66" s="70"/>
      <c r="C66" s="70"/>
      <c r="D66" s="71"/>
    </row>
    <row r="67" spans="1:4" ht="16.5" thickBot="1" x14ac:dyDescent="0.3">
      <c r="A67" s="66" t="s">
        <v>100</v>
      </c>
      <c r="B67" s="67"/>
      <c r="C67" s="68"/>
      <c r="D67" s="45">
        <v>144.13999999999999</v>
      </c>
    </row>
    <row r="68" spans="1:4" ht="16.5" thickBot="1" x14ac:dyDescent="0.3">
      <c r="A68" s="66" t="s">
        <v>97</v>
      </c>
      <c r="B68" s="67"/>
      <c r="C68" s="68"/>
      <c r="D68" s="50"/>
    </row>
    <row r="69" spans="1:4" ht="16.5" thickBot="1" x14ac:dyDescent="0.3">
      <c r="A69" s="57" t="s">
        <v>98</v>
      </c>
      <c r="B69" s="58"/>
      <c r="C69" s="59"/>
      <c r="D69" s="51">
        <f>D67+D68</f>
        <v>144.13999999999999</v>
      </c>
    </row>
    <row r="70" spans="1:4" ht="16.5" thickBot="1" x14ac:dyDescent="0.3">
      <c r="A70" s="23"/>
      <c r="B70" s="24"/>
      <c r="C70" s="24"/>
      <c r="D70" s="51"/>
    </row>
    <row r="71" spans="1:4" ht="16.5" thickBot="1" x14ac:dyDescent="0.3">
      <c r="A71" s="69" t="s">
        <v>102</v>
      </c>
      <c r="B71" s="70"/>
      <c r="C71" s="70"/>
      <c r="D71" s="71"/>
    </row>
    <row r="72" spans="1:4" ht="16.5" thickBot="1" x14ac:dyDescent="0.3">
      <c r="A72" s="66" t="s">
        <v>100</v>
      </c>
      <c r="B72" s="67"/>
      <c r="C72" s="68"/>
      <c r="D72" s="45">
        <v>9.6199999999999992</v>
      </c>
    </row>
    <row r="73" spans="1:4" ht="16.5" thickBot="1" x14ac:dyDescent="0.3">
      <c r="A73" s="66" t="s">
        <v>97</v>
      </c>
      <c r="B73" s="67"/>
      <c r="C73" s="68"/>
      <c r="D73" s="50"/>
    </row>
    <row r="74" spans="1:4" ht="16.5" thickBot="1" x14ac:dyDescent="0.3">
      <c r="A74" s="57" t="s">
        <v>98</v>
      </c>
      <c r="B74" s="58"/>
      <c r="C74" s="59"/>
      <c r="D74" s="51">
        <f>D72+D73</f>
        <v>9.6199999999999992</v>
      </c>
    </row>
    <row r="75" spans="1:4" ht="16.5" thickBot="1" x14ac:dyDescent="0.3">
      <c r="A75" s="42"/>
      <c r="B75" s="42"/>
      <c r="C75" s="43"/>
      <c r="D75" s="42"/>
    </row>
    <row r="76" spans="1:4" ht="16.5" thickBot="1" x14ac:dyDescent="0.3">
      <c r="A76" s="69" t="s">
        <v>103</v>
      </c>
      <c r="B76" s="70"/>
      <c r="C76" s="70"/>
      <c r="D76" s="71"/>
    </row>
    <row r="77" spans="1:4" ht="16.5" thickBot="1" x14ac:dyDescent="0.3">
      <c r="A77" s="66" t="s">
        <v>100</v>
      </c>
      <c r="B77" s="67"/>
      <c r="C77" s="68"/>
      <c r="D77" s="54">
        <v>36.11</v>
      </c>
    </row>
    <row r="78" spans="1:4" ht="16.5" thickBot="1" x14ac:dyDescent="0.3">
      <c r="A78" s="66" t="s">
        <v>104</v>
      </c>
      <c r="B78" s="67"/>
      <c r="C78" s="68"/>
      <c r="D78" s="45">
        <v>0</v>
      </c>
    </row>
    <row r="79" spans="1:4" ht="16.5" thickBot="1" x14ac:dyDescent="0.3">
      <c r="A79" s="57" t="s">
        <v>105</v>
      </c>
      <c r="B79" s="58"/>
      <c r="C79" s="59"/>
      <c r="D79" s="55">
        <f>D77</f>
        <v>36.11</v>
      </c>
    </row>
    <row r="80" spans="1:4" ht="16.5" thickBot="1" x14ac:dyDescent="0.3">
      <c r="A80" s="42"/>
      <c r="B80" s="42"/>
      <c r="C80" s="43"/>
      <c r="D80" s="42"/>
    </row>
    <row r="81" spans="1:4" ht="16.5" thickBot="1" x14ac:dyDescent="0.3">
      <c r="A81" s="69" t="s">
        <v>106</v>
      </c>
      <c r="B81" s="70"/>
      <c r="C81" s="70"/>
      <c r="D81" s="71"/>
    </row>
    <row r="82" spans="1:4" ht="16.5" thickBot="1" x14ac:dyDescent="0.3">
      <c r="A82" s="66" t="s">
        <v>107</v>
      </c>
      <c r="B82" s="67"/>
      <c r="C82" s="68"/>
      <c r="D82" s="44">
        <v>30</v>
      </c>
    </row>
    <row r="83" spans="1:4" ht="16.5" thickBot="1" x14ac:dyDescent="0.3">
      <c r="A83" s="66" t="s">
        <v>108</v>
      </c>
      <c r="B83" s="67"/>
      <c r="C83" s="68"/>
      <c r="D83" s="54">
        <v>1.46</v>
      </c>
    </row>
    <row r="84" spans="1:4" ht="16.5" thickBot="1" x14ac:dyDescent="0.3">
      <c r="A84" s="66" t="s">
        <v>109</v>
      </c>
      <c r="B84" s="67"/>
      <c r="C84" s="68"/>
      <c r="D84" s="48"/>
    </row>
    <row r="85" spans="1:4" ht="16.5" thickBot="1" x14ac:dyDescent="0.3">
      <c r="A85" s="57" t="s">
        <v>98</v>
      </c>
      <c r="B85" s="58"/>
      <c r="C85" s="59"/>
      <c r="D85" s="55">
        <f>D82*D83</f>
        <v>43.8</v>
      </c>
    </row>
    <row r="86" spans="1:4" ht="15.75" thickBot="1" x14ac:dyDescent="0.3"/>
    <row r="87" spans="1:4" ht="19.5" thickBot="1" x14ac:dyDescent="0.35">
      <c r="A87" s="60" t="s">
        <v>110</v>
      </c>
      <c r="B87" s="61"/>
      <c r="C87" s="62"/>
      <c r="D87" s="56">
        <f>SUM(D52,D59,D64,D69,D74,D79,D85)</f>
        <v>5047.6369999999997</v>
      </c>
    </row>
    <row r="88" spans="1:4" ht="15.75" thickBot="1" x14ac:dyDescent="0.3">
      <c r="A88" s="63" t="s">
        <v>111</v>
      </c>
      <c r="B88" s="64"/>
      <c r="C88" s="64"/>
      <c r="D88" s="65"/>
    </row>
  </sheetData>
  <mergeCells count="57">
    <mergeCell ref="A21:B21"/>
    <mergeCell ref="A1:D1"/>
    <mergeCell ref="A2:D2"/>
    <mergeCell ref="A3:D3"/>
    <mergeCell ref="A4:C4"/>
    <mergeCell ref="A5:C5"/>
    <mergeCell ref="A6:C6"/>
    <mergeCell ref="A7:C7"/>
    <mergeCell ref="A8:B8"/>
    <mergeCell ref="A9:C9"/>
    <mergeCell ref="A10:D10"/>
    <mergeCell ref="A12:D12"/>
    <mergeCell ref="A48:B48"/>
    <mergeCell ref="A22:D22"/>
    <mergeCell ref="A24:B24"/>
    <mergeCell ref="A25:D25"/>
    <mergeCell ref="A31:B31"/>
    <mergeCell ref="A32:D32"/>
    <mergeCell ref="A35:B35"/>
    <mergeCell ref="A36:D36"/>
    <mergeCell ref="A40:B40"/>
    <mergeCell ref="A41:D41"/>
    <mergeCell ref="A45:B45"/>
    <mergeCell ref="A46:D46"/>
    <mergeCell ref="A62:C62"/>
    <mergeCell ref="A49:D49"/>
    <mergeCell ref="A50:B50"/>
    <mergeCell ref="A51:D51"/>
    <mergeCell ref="A52:C52"/>
    <mergeCell ref="A54:D54"/>
    <mergeCell ref="A55:C55"/>
    <mergeCell ref="A56:C56"/>
    <mergeCell ref="A57:C57"/>
    <mergeCell ref="A58:C58"/>
    <mergeCell ref="A59:C59"/>
    <mergeCell ref="A61:D61"/>
    <mergeCell ref="A77:C77"/>
    <mergeCell ref="A63:C63"/>
    <mergeCell ref="A64:C64"/>
    <mergeCell ref="A66:D66"/>
    <mergeCell ref="A67:C67"/>
    <mergeCell ref="A68:C68"/>
    <mergeCell ref="A69:C69"/>
    <mergeCell ref="A71:D71"/>
    <mergeCell ref="A72:C72"/>
    <mergeCell ref="A73:C73"/>
    <mergeCell ref="A74:C74"/>
    <mergeCell ref="A76:D76"/>
    <mergeCell ref="A85:C85"/>
    <mergeCell ref="A87:C87"/>
    <mergeCell ref="A88:D88"/>
    <mergeCell ref="A78:C78"/>
    <mergeCell ref="A79:C79"/>
    <mergeCell ref="A81:D81"/>
    <mergeCell ref="A82:C82"/>
    <mergeCell ref="A83:C83"/>
    <mergeCell ref="A84:C84"/>
  </mergeCells>
  <pageMargins left="0.511811024" right="0.511811024" top="0.78740157499999996" bottom="0.78740157499999996" header="0.31496062000000002" footer="0.31496062000000002"/>
  <pageSetup paperSize="9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8"/>
  <sheetViews>
    <sheetView topLeftCell="A71" workbookViewId="0">
      <selection activeCell="C42" sqref="C42:C44"/>
    </sheetView>
  </sheetViews>
  <sheetFormatPr defaultColWidth="10.42578125" defaultRowHeight="15" x14ac:dyDescent="0.25"/>
  <cols>
    <col min="1" max="1" width="10.42578125" style="18"/>
    <col min="2" max="2" width="48.140625" style="18" customWidth="1"/>
    <col min="3" max="3" width="15.7109375" style="18" bestFit="1" customWidth="1"/>
    <col min="4" max="4" width="24.28515625" style="18" customWidth="1"/>
    <col min="5" max="5" width="10.42578125" style="18"/>
    <col min="6" max="6" width="15.5703125" style="18" customWidth="1"/>
    <col min="7" max="7" width="12.140625" style="18" bestFit="1" customWidth="1"/>
    <col min="8" max="9" width="10.42578125" style="18"/>
    <col min="10" max="10" width="12.140625" style="18" bestFit="1" customWidth="1"/>
    <col min="11" max="16384" width="10.42578125" style="18"/>
  </cols>
  <sheetData>
    <row r="1" spans="1:6" ht="16.5" thickBot="1" x14ac:dyDescent="0.3">
      <c r="A1" s="72"/>
      <c r="B1" s="72"/>
      <c r="C1" s="72"/>
      <c r="D1" s="72"/>
    </row>
    <row r="2" spans="1:6" ht="16.5" thickBot="1" x14ac:dyDescent="0.3">
      <c r="A2" s="73" t="s">
        <v>46</v>
      </c>
      <c r="B2" s="73"/>
      <c r="C2" s="73"/>
      <c r="D2" s="73"/>
    </row>
    <row r="3" spans="1:6" ht="16.5" thickBot="1" x14ac:dyDescent="0.3">
      <c r="A3" s="74" t="s">
        <v>47</v>
      </c>
      <c r="B3" s="74"/>
      <c r="C3" s="74"/>
      <c r="D3" s="74"/>
    </row>
    <row r="4" spans="1:6" ht="16.5" thickBot="1" x14ac:dyDescent="0.3">
      <c r="A4" s="75" t="s">
        <v>48</v>
      </c>
      <c r="B4" s="75"/>
      <c r="C4" s="75"/>
      <c r="D4" s="19"/>
    </row>
    <row r="5" spans="1:6" ht="16.5" thickBot="1" x14ac:dyDescent="0.3">
      <c r="A5" s="75" t="s">
        <v>114</v>
      </c>
      <c r="B5" s="75"/>
      <c r="C5" s="75"/>
      <c r="D5" s="20">
        <v>1810.35</v>
      </c>
      <c r="F5" s="21"/>
    </row>
    <row r="6" spans="1:6" ht="16.5" thickBot="1" x14ac:dyDescent="0.3">
      <c r="A6" s="66" t="s">
        <v>50</v>
      </c>
      <c r="B6" s="67"/>
      <c r="C6" s="68"/>
      <c r="D6" s="22"/>
    </row>
    <row r="7" spans="1:6" ht="16.5" thickBot="1" x14ac:dyDescent="0.3">
      <c r="A7" s="57" t="s">
        <v>51</v>
      </c>
      <c r="B7" s="58"/>
      <c r="C7" s="59"/>
      <c r="D7" s="25">
        <f>D5+D6</f>
        <v>1810.35</v>
      </c>
    </row>
    <row r="8" spans="1:6" ht="16.5" thickBot="1" x14ac:dyDescent="0.3">
      <c r="A8" s="57" t="s">
        <v>52</v>
      </c>
      <c r="B8" s="59"/>
      <c r="C8" s="26"/>
      <c r="D8" s="27"/>
    </row>
    <row r="9" spans="1:6" ht="16.5" thickBot="1" x14ac:dyDescent="0.3">
      <c r="A9" s="76" t="s">
        <v>53</v>
      </c>
      <c r="B9" s="77"/>
      <c r="C9" s="78"/>
      <c r="D9" s="28">
        <f>D7</f>
        <v>1810.35</v>
      </c>
    </row>
    <row r="10" spans="1:6" ht="16.5" thickBot="1" x14ac:dyDescent="0.3">
      <c r="A10" s="69" t="s">
        <v>54</v>
      </c>
      <c r="B10" s="70"/>
      <c r="C10" s="70"/>
      <c r="D10" s="71"/>
    </row>
    <row r="11" spans="1:6" ht="16.5" thickBot="1" x14ac:dyDescent="0.3">
      <c r="A11" s="29" t="s">
        <v>55</v>
      </c>
      <c r="B11" s="30" t="s">
        <v>56</v>
      </c>
      <c r="C11" s="31" t="s">
        <v>57</v>
      </c>
      <c r="D11" s="32" t="s">
        <v>58</v>
      </c>
    </row>
    <row r="12" spans="1:6" ht="16.5" thickBot="1" x14ac:dyDescent="0.3">
      <c r="A12" s="57" t="s">
        <v>59</v>
      </c>
      <c r="B12" s="58"/>
      <c r="C12" s="58"/>
      <c r="D12" s="59"/>
    </row>
    <row r="13" spans="1:6" ht="16.5" thickBot="1" x14ac:dyDescent="0.3">
      <c r="A13" s="33">
        <v>1</v>
      </c>
      <c r="B13" s="27" t="s">
        <v>60</v>
      </c>
      <c r="C13" s="34">
        <v>0.2</v>
      </c>
      <c r="D13" s="35">
        <f>ROUND($D$9*C13,2)</f>
        <v>362.07</v>
      </c>
    </row>
    <row r="14" spans="1:6" ht="16.5" thickBot="1" x14ac:dyDescent="0.3">
      <c r="A14" s="33">
        <v>2</v>
      </c>
      <c r="B14" s="27" t="s">
        <v>61</v>
      </c>
      <c r="C14" s="34">
        <v>0.08</v>
      </c>
      <c r="D14" s="35">
        <f t="shared" ref="D14:D20" si="0">ROUND($D$9*C14,2)</f>
        <v>144.83000000000001</v>
      </c>
    </row>
    <row r="15" spans="1:6" ht="16.5" thickBot="1" x14ac:dyDescent="0.3">
      <c r="A15" s="33">
        <v>3</v>
      </c>
      <c r="B15" s="27" t="s">
        <v>23</v>
      </c>
      <c r="C15" s="34">
        <v>2.5000000000000001E-2</v>
      </c>
      <c r="D15" s="35">
        <f t="shared" si="0"/>
        <v>45.26</v>
      </c>
    </row>
    <row r="16" spans="1:6" ht="16.5" thickBot="1" x14ac:dyDescent="0.3">
      <c r="A16" s="33">
        <v>4</v>
      </c>
      <c r="B16" s="27" t="s">
        <v>62</v>
      </c>
      <c r="C16" s="34">
        <v>1.4999999999999999E-2</v>
      </c>
      <c r="D16" s="35">
        <f t="shared" si="0"/>
        <v>27.16</v>
      </c>
    </row>
    <row r="17" spans="1:4" ht="16.5" thickBot="1" x14ac:dyDescent="0.3">
      <c r="A17" s="33">
        <v>5</v>
      </c>
      <c r="B17" s="27" t="s">
        <v>63</v>
      </c>
      <c r="C17" s="34">
        <v>0.01</v>
      </c>
      <c r="D17" s="35">
        <f t="shared" si="0"/>
        <v>18.100000000000001</v>
      </c>
    </row>
    <row r="18" spans="1:4" ht="16.5" thickBot="1" x14ac:dyDescent="0.3">
      <c r="A18" s="33">
        <v>6</v>
      </c>
      <c r="B18" s="27" t="s">
        <v>25</v>
      </c>
      <c r="C18" s="34">
        <v>2E-3</v>
      </c>
      <c r="D18" s="35">
        <f t="shared" si="0"/>
        <v>3.62</v>
      </c>
    </row>
    <row r="19" spans="1:4" ht="16.5" thickBot="1" x14ac:dyDescent="0.3">
      <c r="A19" s="33">
        <v>7</v>
      </c>
      <c r="B19" s="27" t="s">
        <v>64</v>
      </c>
      <c r="C19" s="34">
        <v>0.03</v>
      </c>
      <c r="D19" s="35">
        <f t="shared" si="0"/>
        <v>54.31</v>
      </c>
    </row>
    <row r="20" spans="1:4" ht="16.5" thickBot="1" x14ac:dyDescent="0.3">
      <c r="A20" s="33">
        <v>8</v>
      </c>
      <c r="B20" s="27" t="s">
        <v>24</v>
      </c>
      <c r="C20" s="34">
        <v>6.0000000000000001E-3</v>
      </c>
      <c r="D20" s="35">
        <f t="shared" si="0"/>
        <v>10.86</v>
      </c>
    </row>
    <row r="21" spans="1:4" ht="16.5" thickBot="1" x14ac:dyDescent="0.3">
      <c r="A21" s="57" t="s">
        <v>65</v>
      </c>
      <c r="B21" s="59"/>
      <c r="C21" s="36">
        <f>ROUND(SUM(C13:C20),4)</f>
        <v>0.36799999999999999</v>
      </c>
      <c r="D21" s="37">
        <f>SUM(D13:D20)</f>
        <v>666.20999999999992</v>
      </c>
    </row>
    <row r="22" spans="1:4" ht="16.5" thickBot="1" x14ac:dyDescent="0.3">
      <c r="A22" s="57" t="s">
        <v>66</v>
      </c>
      <c r="B22" s="58"/>
      <c r="C22" s="58"/>
      <c r="D22" s="59"/>
    </row>
    <row r="23" spans="1:4" ht="16.5" thickBot="1" x14ac:dyDescent="0.3">
      <c r="A23" s="33">
        <v>9</v>
      </c>
      <c r="B23" s="27" t="s">
        <v>67</v>
      </c>
      <c r="C23" s="34">
        <v>9.1499999999999998E-2</v>
      </c>
      <c r="D23" s="35">
        <f>ROUND($D$9*C23,2)</f>
        <v>165.65</v>
      </c>
    </row>
    <row r="24" spans="1:4" ht="16.5" thickBot="1" x14ac:dyDescent="0.3">
      <c r="A24" s="57" t="s">
        <v>68</v>
      </c>
      <c r="B24" s="59"/>
      <c r="C24" s="36">
        <f>ROUND(C23,4)</f>
        <v>9.1499999999999998E-2</v>
      </c>
      <c r="D24" s="37">
        <f>SUM(D23)</f>
        <v>165.65</v>
      </c>
    </row>
    <row r="25" spans="1:4" ht="16.5" thickBot="1" x14ac:dyDescent="0.3">
      <c r="A25" s="57" t="s">
        <v>69</v>
      </c>
      <c r="B25" s="58"/>
      <c r="C25" s="58"/>
      <c r="D25" s="59"/>
    </row>
    <row r="26" spans="1:4" ht="16.5" thickBot="1" x14ac:dyDescent="0.3">
      <c r="A26" s="33">
        <v>10</v>
      </c>
      <c r="B26" s="27" t="s">
        <v>70</v>
      </c>
      <c r="C26" s="34">
        <v>1.6899999999999998E-2</v>
      </c>
      <c r="D26" s="35">
        <f>ROUND($D$9*C26,2)</f>
        <v>30.59</v>
      </c>
    </row>
    <row r="27" spans="1:4" ht="16.5" thickBot="1" x14ac:dyDescent="0.3">
      <c r="A27" s="33">
        <v>11</v>
      </c>
      <c r="B27" s="27" t="s">
        <v>26</v>
      </c>
      <c r="C27" s="34">
        <v>4.1999999999999997E-3</v>
      </c>
      <c r="D27" s="35">
        <f t="shared" ref="D27:D30" si="1">ROUND($D$9*C27,2)</f>
        <v>7.6</v>
      </c>
    </row>
    <row r="28" spans="1:4" ht="16.5" thickBot="1" x14ac:dyDescent="0.3">
      <c r="A28" s="33">
        <v>12</v>
      </c>
      <c r="B28" s="27" t="s">
        <v>27</v>
      </c>
      <c r="C28" s="34">
        <v>9.4999999999999998E-3</v>
      </c>
      <c r="D28" s="35">
        <f t="shared" si="1"/>
        <v>17.2</v>
      </c>
    </row>
    <row r="29" spans="1:4" ht="16.5" thickBot="1" x14ac:dyDescent="0.3">
      <c r="A29" s="33">
        <v>13</v>
      </c>
      <c r="B29" s="27" t="s">
        <v>71</v>
      </c>
      <c r="C29" s="34">
        <v>6.3E-3</v>
      </c>
      <c r="D29" s="35">
        <f t="shared" si="1"/>
        <v>11.41</v>
      </c>
    </row>
    <row r="30" spans="1:4" ht="16.5" thickBot="1" x14ac:dyDescent="0.3">
      <c r="A30" s="33">
        <v>14</v>
      </c>
      <c r="B30" s="27" t="s">
        <v>72</v>
      </c>
      <c r="C30" s="34">
        <v>2.9999999999999997E-4</v>
      </c>
      <c r="D30" s="35">
        <f t="shared" si="1"/>
        <v>0.54</v>
      </c>
    </row>
    <row r="31" spans="1:4" ht="16.5" thickBot="1" x14ac:dyDescent="0.3">
      <c r="A31" s="57" t="s">
        <v>73</v>
      </c>
      <c r="B31" s="59"/>
      <c r="C31" s="36">
        <f>ROUND(SUM(C26:C30),4)</f>
        <v>3.7199999999999997E-2</v>
      </c>
      <c r="D31" s="37">
        <f>SUM(D26:D30)</f>
        <v>67.34</v>
      </c>
    </row>
    <row r="32" spans="1:4" ht="16.5" thickBot="1" x14ac:dyDescent="0.3">
      <c r="A32" s="57" t="s">
        <v>74</v>
      </c>
      <c r="B32" s="58"/>
      <c r="C32" s="58"/>
      <c r="D32" s="59"/>
    </row>
    <row r="33" spans="1:4" ht="16.5" thickBot="1" x14ac:dyDescent="0.3">
      <c r="A33" s="33">
        <v>15</v>
      </c>
      <c r="B33" s="27" t="s">
        <v>75</v>
      </c>
      <c r="C33" s="34">
        <v>3.0499999999999999E-2</v>
      </c>
      <c r="D33" s="35">
        <f>ROUND($D$9*C33,2)</f>
        <v>55.22</v>
      </c>
    </row>
    <row r="34" spans="1:4" ht="16.5" thickBot="1" x14ac:dyDescent="0.3">
      <c r="A34" s="33">
        <v>16</v>
      </c>
      <c r="B34" s="27" t="s">
        <v>76</v>
      </c>
      <c r="C34" s="34">
        <v>9.3799999999999994E-2</v>
      </c>
      <c r="D34" s="35">
        <f>ROUND($D$9*C34,2)</f>
        <v>169.81</v>
      </c>
    </row>
    <row r="35" spans="1:4" ht="16.5" thickBot="1" x14ac:dyDescent="0.3">
      <c r="A35" s="57" t="s">
        <v>77</v>
      </c>
      <c r="B35" s="59"/>
      <c r="C35" s="36">
        <f>SUM(C33:C34)</f>
        <v>0.12429999999999999</v>
      </c>
      <c r="D35" s="37">
        <f>SUM(D33:D34)</f>
        <v>225.03</v>
      </c>
    </row>
    <row r="36" spans="1:4" ht="16.5" thickBot="1" x14ac:dyDescent="0.3">
      <c r="A36" s="57" t="s">
        <v>78</v>
      </c>
      <c r="B36" s="58"/>
      <c r="C36" s="58"/>
      <c r="D36" s="59"/>
    </row>
    <row r="37" spans="1:4" ht="32.25" thickBot="1" x14ac:dyDescent="0.3">
      <c r="A37" s="33">
        <v>17</v>
      </c>
      <c r="B37" s="27" t="s">
        <v>79</v>
      </c>
      <c r="C37" s="34">
        <v>5.1299999999999998E-2</v>
      </c>
      <c r="D37" s="35">
        <f>ROUND($D$9*C37,2)</f>
        <v>92.87</v>
      </c>
    </row>
    <row r="38" spans="1:4" ht="16.5" thickBot="1" x14ac:dyDescent="0.3">
      <c r="A38" s="33">
        <v>18</v>
      </c>
      <c r="B38" s="27" t="s">
        <v>80</v>
      </c>
      <c r="C38" s="34">
        <v>1.9199999999999998E-2</v>
      </c>
      <c r="D38" s="35">
        <f t="shared" ref="D38:D39" si="2">ROUND($D$9*C38,2)</f>
        <v>34.76</v>
      </c>
    </row>
    <row r="39" spans="1:4" ht="16.5" thickBot="1" x14ac:dyDescent="0.3">
      <c r="A39" s="33">
        <v>19</v>
      </c>
      <c r="B39" s="27" t="s">
        <v>81</v>
      </c>
      <c r="C39" s="34"/>
      <c r="D39" s="35">
        <f t="shared" si="2"/>
        <v>0</v>
      </c>
    </row>
    <row r="40" spans="1:4" ht="16.5" thickBot="1" x14ac:dyDescent="0.3">
      <c r="A40" s="57" t="s">
        <v>82</v>
      </c>
      <c r="B40" s="59"/>
      <c r="C40" s="36">
        <f>ROUND(SUM(C37:C39),4)</f>
        <v>7.0499999999999993E-2</v>
      </c>
      <c r="D40" s="37">
        <f>SUM(D37:D39)</f>
        <v>127.63</v>
      </c>
    </row>
    <row r="41" spans="1:4" ht="16.5" thickBot="1" x14ac:dyDescent="0.3">
      <c r="A41" s="57" t="s">
        <v>83</v>
      </c>
      <c r="B41" s="58"/>
      <c r="C41" s="58"/>
      <c r="D41" s="59"/>
    </row>
    <row r="42" spans="1:4" ht="32.25" thickBot="1" x14ac:dyDescent="0.3">
      <c r="A42" s="33">
        <v>20</v>
      </c>
      <c r="B42" s="38" t="s">
        <v>84</v>
      </c>
      <c r="C42" s="39">
        <v>3.3E-3</v>
      </c>
      <c r="D42" s="35">
        <f>ROUND($D$9*C42,2)</f>
        <v>5.97</v>
      </c>
    </row>
    <row r="43" spans="1:4" ht="32.25" thickBot="1" x14ac:dyDescent="0.3">
      <c r="A43" s="33">
        <v>21</v>
      </c>
      <c r="B43" s="38" t="s">
        <v>85</v>
      </c>
      <c r="C43" s="39">
        <v>2.0000000000000001E-4</v>
      </c>
      <c r="D43" s="35">
        <f t="shared" ref="D43:D44" si="3">ROUND($D$9*C43,2)</f>
        <v>0.36</v>
      </c>
    </row>
    <row r="44" spans="1:4" ht="32.25" thickBot="1" x14ac:dyDescent="0.3">
      <c r="A44" s="33">
        <v>22</v>
      </c>
      <c r="B44" s="38" t="s">
        <v>86</v>
      </c>
      <c r="C44" s="39">
        <v>1.14E-2</v>
      </c>
      <c r="D44" s="35">
        <f t="shared" si="3"/>
        <v>20.64</v>
      </c>
    </row>
    <row r="45" spans="1:4" ht="16.5" thickBot="1" x14ac:dyDescent="0.3">
      <c r="A45" s="57" t="s">
        <v>87</v>
      </c>
      <c r="B45" s="59"/>
      <c r="C45" s="36">
        <f>ROUND(SUM(C42:C44),4)</f>
        <v>1.49E-2</v>
      </c>
      <c r="D45" s="37">
        <f>SUM(D42:D44)</f>
        <v>26.97</v>
      </c>
    </row>
    <row r="46" spans="1:4" ht="16.5" thickBot="1" x14ac:dyDescent="0.3">
      <c r="A46" s="57" t="s">
        <v>88</v>
      </c>
      <c r="B46" s="58"/>
      <c r="C46" s="58"/>
      <c r="D46" s="59"/>
    </row>
    <row r="47" spans="1:4" ht="16.5" thickBot="1" x14ac:dyDescent="0.3">
      <c r="A47" s="33">
        <v>23</v>
      </c>
      <c r="B47" s="27" t="s">
        <v>89</v>
      </c>
      <c r="C47" s="34">
        <v>8.8800000000000004E-2</v>
      </c>
      <c r="D47" s="35">
        <f>ROUND($D$9*C47,2)</f>
        <v>160.76</v>
      </c>
    </row>
    <row r="48" spans="1:4" ht="16.5" thickBot="1" x14ac:dyDescent="0.3">
      <c r="A48" s="57" t="s">
        <v>90</v>
      </c>
      <c r="B48" s="59"/>
      <c r="C48" s="36">
        <f>C47</f>
        <v>8.8800000000000004E-2</v>
      </c>
      <c r="D48" s="40">
        <f>SUM(D47)</f>
        <v>160.76</v>
      </c>
    </row>
    <row r="49" spans="1:10" ht="16.5" thickBot="1" x14ac:dyDescent="0.3">
      <c r="A49" s="66"/>
      <c r="B49" s="67"/>
      <c r="C49" s="67"/>
      <c r="D49" s="68"/>
    </row>
    <row r="50" spans="1:10" ht="16.5" thickBot="1" x14ac:dyDescent="0.3">
      <c r="A50" s="57" t="s">
        <v>91</v>
      </c>
      <c r="B50" s="59"/>
      <c r="C50" s="36">
        <f>ROUND(C21+C24+C31+C35+C40+C45+C48,4)</f>
        <v>0.79520000000000002</v>
      </c>
      <c r="D50" s="41">
        <f>ROUND(D21+D24+D31+D35+D40+D45+D48,2)</f>
        <v>1439.59</v>
      </c>
    </row>
    <row r="51" spans="1:10" ht="16.5" thickBot="1" x14ac:dyDescent="0.3">
      <c r="A51" s="66"/>
      <c r="B51" s="67"/>
      <c r="C51" s="67"/>
      <c r="D51" s="68"/>
    </row>
    <row r="52" spans="1:10" ht="16.5" thickBot="1" x14ac:dyDescent="0.3">
      <c r="A52" s="57" t="s">
        <v>92</v>
      </c>
      <c r="B52" s="58"/>
      <c r="C52" s="59"/>
      <c r="D52" s="37">
        <f>D9+D50</f>
        <v>3249.9399999999996</v>
      </c>
    </row>
    <row r="53" spans="1:10" ht="16.5" thickBot="1" x14ac:dyDescent="0.3">
      <c r="A53" s="42"/>
      <c r="B53" s="42"/>
      <c r="C53" s="43"/>
      <c r="D53" s="42"/>
    </row>
    <row r="54" spans="1:10" ht="16.5" thickBot="1" x14ac:dyDescent="0.3">
      <c r="A54" s="69" t="s">
        <v>93</v>
      </c>
      <c r="B54" s="70"/>
      <c r="C54" s="70"/>
      <c r="D54" s="71"/>
    </row>
    <row r="55" spans="1:10" ht="16.5" thickBot="1" x14ac:dyDescent="0.3">
      <c r="A55" s="66" t="s">
        <v>94</v>
      </c>
      <c r="B55" s="67"/>
      <c r="C55" s="68"/>
      <c r="D55" s="44">
        <v>23</v>
      </c>
    </row>
    <row r="56" spans="1:10" ht="16.5" thickBot="1" x14ac:dyDescent="0.3">
      <c r="A56" s="66" t="s">
        <v>95</v>
      </c>
      <c r="B56" s="67"/>
      <c r="C56" s="68"/>
      <c r="D56" s="45">
        <v>6</v>
      </c>
    </row>
    <row r="57" spans="1:10" ht="16.5" thickBot="1" x14ac:dyDescent="0.3">
      <c r="A57" s="66" t="s">
        <v>96</v>
      </c>
      <c r="B57" s="67"/>
      <c r="C57" s="68"/>
      <c r="D57" s="46">
        <f>-ROUND(D5*0.06,2)</f>
        <v>-108.62</v>
      </c>
      <c r="F57" s="47"/>
      <c r="G57" s="21"/>
      <c r="J57" s="21"/>
    </row>
    <row r="58" spans="1:10" ht="16.5" thickBot="1" x14ac:dyDescent="0.3">
      <c r="A58" s="66" t="s">
        <v>97</v>
      </c>
      <c r="B58" s="67"/>
      <c r="C58" s="68"/>
      <c r="D58" s="48"/>
      <c r="J58" s="21"/>
    </row>
    <row r="59" spans="1:10" ht="16.5" thickBot="1" x14ac:dyDescent="0.3">
      <c r="A59" s="57" t="s">
        <v>98</v>
      </c>
      <c r="B59" s="58"/>
      <c r="C59" s="59"/>
      <c r="D59" s="49">
        <f>(D55*D56*2)+D57</f>
        <v>167.38</v>
      </c>
      <c r="J59" s="21"/>
    </row>
    <row r="60" spans="1:10" ht="16.5" thickBot="1" x14ac:dyDescent="0.3">
      <c r="A60" s="42"/>
      <c r="B60" s="42"/>
      <c r="C60" s="43"/>
      <c r="D60" s="42"/>
    </row>
    <row r="61" spans="1:10" ht="16.5" thickBot="1" x14ac:dyDescent="0.3">
      <c r="A61" s="69" t="s">
        <v>99</v>
      </c>
      <c r="B61" s="70"/>
      <c r="C61" s="70"/>
      <c r="D61" s="71"/>
    </row>
    <row r="62" spans="1:10" ht="16.5" thickBot="1" x14ac:dyDescent="0.3">
      <c r="A62" s="66" t="s">
        <v>100</v>
      </c>
      <c r="B62" s="67"/>
      <c r="C62" s="68"/>
      <c r="D62" s="45">
        <v>375</v>
      </c>
    </row>
    <row r="63" spans="1:10" ht="16.5" thickBot="1" x14ac:dyDescent="0.3">
      <c r="A63" s="66" t="s">
        <v>97</v>
      </c>
      <c r="B63" s="67"/>
      <c r="C63" s="68"/>
      <c r="D63" s="50"/>
    </row>
    <row r="64" spans="1:10" ht="16.5" thickBot="1" x14ac:dyDescent="0.3">
      <c r="A64" s="57" t="s">
        <v>98</v>
      </c>
      <c r="B64" s="58"/>
      <c r="C64" s="59"/>
      <c r="D64" s="51">
        <f>D62+D63</f>
        <v>375</v>
      </c>
    </row>
    <row r="65" spans="1:4" ht="16.5" thickBot="1" x14ac:dyDescent="0.3">
      <c r="A65" s="52"/>
      <c r="B65" s="52"/>
      <c r="C65" s="52"/>
      <c r="D65" s="53"/>
    </row>
    <row r="66" spans="1:4" ht="16.5" thickBot="1" x14ac:dyDescent="0.3">
      <c r="A66" s="69" t="s">
        <v>101</v>
      </c>
      <c r="B66" s="70"/>
      <c r="C66" s="70"/>
      <c r="D66" s="71"/>
    </row>
    <row r="67" spans="1:4" ht="16.5" thickBot="1" x14ac:dyDescent="0.3">
      <c r="A67" s="66" t="s">
        <v>100</v>
      </c>
      <c r="B67" s="67"/>
      <c r="C67" s="68"/>
      <c r="D67" s="45">
        <v>144.13999999999999</v>
      </c>
    </row>
    <row r="68" spans="1:4" ht="16.5" thickBot="1" x14ac:dyDescent="0.3">
      <c r="A68" s="66" t="s">
        <v>97</v>
      </c>
      <c r="B68" s="67"/>
      <c r="C68" s="68"/>
      <c r="D68" s="50"/>
    </row>
    <row r="69" spans="1:4" ht="16.5" thickBot="1" x14ac:dyDescent="0.3">
      <c r="A69" s="57" t="s">
        <v>98</v>
      </c>
      <c r="B69" s="58"/>
      <c r="C69" s="59"/>
      <c r="D69" s="51">
        <f>D67+D68</f>
        <v>144.13999999999999</v>
      </c>
    </row>
    <row r="70" spans="1:4" ht="16.5" thickBot="1" x14ac:dyDescent="0.3">
      <c r="A70" s="23"/>
      <c r="B70" s="24"/>
      <c r="C70" s="24"/>
      <c r="D70" s="51"/>
    </row>
    <row r="71" spans="1:4" ht="16.5" thickBot="1" x14ac:dyDescent="0.3">
      <c r="A71" s="69" t="s">
        <v>102</v>
      </c>
      <c r="B71" s="70"/>
      <c r="C71" s="70"/>
      <c r="D71" s="71"/>
    </row>
    <row r="72" spans="1:4" ht="16.5" thickBot="1" x14ac:dyDescent="0.3">
      <c r="A72" s="66" t="s">
        <v>100</v>
      </c>
      <c r="B72" s="67"/>
      <c r="C72" s="68"/>
      <c r="D72" s="45">
        <v>9.6199999999999992</v>
      </c>
    </row>
    <row r="73" spans="1:4" ht="16.5" thickBot="1" x14ac:dyDescent="0.3">
      <c r="A73" s="66" t="s">
        <v>97</v>
      </c>
      <c r="B73" s="67"/>
      <c r="C73" s="68"/>
      <c r="D73" s="50"/>
    </row>
    <row r="74" spans="1:4" ht="16.5" thickBot="1" x14ac:dyDescent="0.3">
      <c r="A74" s="57" t="s">
        <v>98</v>
      </c>
      <c r="B74" s="58"/>
      <c r="C74" s="59"/>
      <c r="D74" s="51">
        <f>D72+D73</f>
        <v>9.6199999999999992</v>
      </c>
    </row>
    <row r="75" spans="1:4" ht="16.5" thickBot="1" x14ac:dyDescent="0.3">
      <c r="A75" s="42"/>
      <c r="B75" s="42"/>
      <c r="C75" s="43"/>
      <c r="D75" s="42"/>
    </row>
    <row r="76" spans="1:4" ht="16.5" thickBot="1" x14ac:dyDescent="0.3">
      <c r="A76" s="69" t="s">
        <v>103</v>
      </c>
      <c r="B76" s="70"/>
      <c r="C76" s="70"/>
      <c r="D76" s="71"/>
    </row>
    <row r="77" spans="1:4" ht="16.5" thickBot="1" x14ac:dyDescent="0.3">
      <c r="A77" s="66" t="s">
        <v>100</v>
      </c>
      <c r="B77" s="67"/>
      <c r="C77" s="68"/>
      <c r="D77" s="54">
        <v>36.11</v>
      </c>
    </row>
    <row r="78" spans="1:4" ht="16.5" thickBot="1" x14ac:dyDescent="0.3">
      <c r="A78" s="66" t="s">
        <v>104</v>
      </c>
      <c r="B78" s="67"/>
      <c r="C78" s="68"/>
      <c r="D78" s="45">
        <v>0</v>
      </c>
    </row>
    <row r="79" spans="1:4" ht="16.5" thickBot="1" x14ac:dyDescent="0.3">
      <c r="A79" s="57" t="s">
        <v>105</v>
      </c>
      <c r="B79" s="58"/>
      <c r="C79" s="59"/>
      <c r="D79" s="55">
        <f>D77</f>
        <v>36.11</v>
      </c>
    </row>
    <row r="80" spans="1:4" ht="16.5" thickBot="1" x14ac:dyDescent="0.3">
      <c r="A80" s="42"/>
      <c r="B80" s="42"/>
      <c r="C80" s="43"/>
      <c r="D80" s="42"/>
    </row>
    <row r="81" spans="1:4" ht="16.5" thickBot="1" x14ac:dyDescent="0.3">
      <c r="A81" s="69" t="s">
        <v>106</v>
      </c>
      <c r="B81" s="70"/>
      <c r="C81" s="70"/>
      <c r="D81" s="71"/>
    </row>
    <row r="82" spans="1:4" ht="16.5" thickBot="1" x14ac:dyDescent="0.3">
      <c r="A82" s="66" t="s">
        <v>107</v>
      </c>
      <c r="B82" s="67"/>
      <c r="C82" s="68"/>
      <c r="D82" s="44">
        <v>30</v>
      </c>
    </row>
    <row r="83" spans="1:4" ht="16.5" thickBot="1" x14ac:dyDescent="0.3">
      <c r="A83" s="66" t="s">
        <v>108</v>
      </c>
      <c r="B83" s="67"/>
      <c r="C83" s="68"/>
      <c r="D83" s="54">
        <v>1.46</v>
      </c>
    </row>
    <row r="84" spans="1:4" ht="16.5" thickBot="1" x14ac:dyDescent="0.3">
      <c r="A84" s="66" t="s">
        <v>109</v>
      </c>
      <c r="B84" s="67"/>
      <c r="C84" s="68"/>
      <c r="D84" s="48"/>
    </row>
    <row r="85" spans="1:4" ht="16.5" thickBot="1" x14ac:dyDescent="0.3">
      <c r="A85" s="57" t="s">
        <v>98</v>
      </c>
      <c r="B85" s="58"/>
      <c r="C85" s="59"/>
      <c r="D85" s="55">
        <f>D82*D83</f>
        <v>43.8</v>
      </c>
    </row>
    <row r="86" spans="1:4" ht="15.75" thickBot="1" x14ac:dyDescent="0.3"/>
    <row r="87" spans="1:4" ht="19.5" thickBot="1" x14ac:dyDescent="0.35">
      <c r="A87" s="60" t="s">
        <v>110</v>
      </c>
      <c r="B87" s="61"/>
      <c r="C87" s="62"/>
      <c r="D87" s="56">
        <f>SUM(D52,D59,D64,D69,D74,D79,D85)</f>
        <v>4025.99</v>
      </c>
    </row>
    <row r="88" spans="1:4" ht="15.75" thickBot="1" x14ac:dyDescent="0.3">
      <c r="A88" s="63" t="s">
        <v>111</v>
      </c>
      <c r="B88" s="64"/>
      <c r="C88" s="64"/>
      <c r="D88" s="65"/>
    </row>
  </sheetData>
  <mergeCells count="57">
    <mergeCell ref="A21:B21"/>
    <mergeCell ref="A1:D1"/>
    <mergeCell ref="A2:D2"/>
    <mergeCell ref="A3:D3"/>
    <mergeCell ref="A4:C4"/>
    <mergeCell ref="A5:C5"/>
    <mergeCell ref="A6:C6"/>
    <mergeCell ref="A7:C7"/>
    <mergeCell ref="A8:B8"/>
    <mergeCell ref="A9:C9"/>
    <mergeCell ref="A10:D10"/>
    <mergeCell ref="A12:D12"/>
    <mergeCell ref="A48:B48"/>
    <mergeCell ref="A22:D22"/>
    <mergeCell ref="A24:B24"/>
    <mergeCell ref="A25:D25"/>
    <mergeCell ref="A31:B31"/>
    <mergeCell ref="A32:D32"/>
    <mergeCell ref="A35:B35"/>
    <mergeCell ref="A36:D36"/>
    <mergeCell ref="A40:B40"/>
    <mergeCell ref="A41:D41"/>
    <mergeCell ref="A45:B45"/>
    <mergeCell ref="A46:D46"/>
    <mergeCell ref="A62:C62"/>
    <mergeCell ref="A49:D49"/>
    <mergeCell ref="A50:B50"/>
    <mergeCell ref="A51:D51"/>
    <mergeCell ref="A52:C52"/>
    <mergeCell ref="A54:D54"/>
    <mergeCell ref="A55:C55"/>
    <mergeCell ref="A56:C56"/>
    <mergeCell ref="A57:C57"/>
    <mergeCell ref="A58:C58"/>
    <mergeCell ref="A59:C59"/>
    <mergeCell ref="A61:D61"/>
    <mergeCell ref="A77:C77"/>
    <mergeCell ref="A63:C63"/>
    <mergeCell ref="A64:C64"/>
    <mergeCell ref="A66:D66"/>
    <mergeCell ref="A67:C67"/>
    <mergeCell ref="A68:C68"/>
    <mergeCell ref="A69:C69"/>
    <mergeCell ref="A71:D71"/>
    <mergeCell ref="A72:C72"/>
    <mergeCell ref="A73:C73"/>
    <mergeCell ref="A74:C74"/>
    <mergeCell ref="A76:D76"/>
    <mergeCell ref="A85:C85"/>
    <mergeCell ref="A87:C87"/>
    <mergeCell ref="A88:D88"/>
    <mergeCell ref="A78:C78"/>
    <mergeCell ref="A79:C79"/>
    <mergeCell ref="A81:D81"/>
    <mergeCell ref="A82:C82"/>
    <mergeCell ref="A83:C83"/>
    <mergeCell ref="A84:C84"/>
  </mergeCells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8"/>
  <sheetViews>
    <sheetView workbookViewId="0">
      <selection activeCell="G24" sqref="G24"/>
    </sheetView>
  </sheetViews>
  <sheetFormatPr defaultColWidth="10.42578125" defaultRowHeight="15" x14ac:dyDescent="0.25"/>
  <cols>
    <col min="1" max="1" width="10.42578125" style="18"/>
    <col min="2" max="2" width="48.140625" style="18" customWidth="1"/>
    <col min="3" max="3" width="15.7109375" style="18" bestFit="1" customWidth="1"/>
    <col min="4" max="4" width="24.28515625" style="18" customWidth="1"/>
    <col min="5" max="5" width="10.42578125" style="18"/>
    <col min="6" max="6" width="15.5703125" style="18" customWidth="1"/>
    <col min="7" max="7" width="12.140625" style="18" bestFit="1" customWidth="1"/>
    <col min="8" max="9" width="10.42578125" style="18"/>
    <col min="10" max="10" width="12.140625" style="18" bestFit="1" customWidth="1"/>
    <col min="11" max="16384" width="10.42578125" style="18"/>
  </cols>
  <sheetData>
    <row r="1" spans="1:6" ht="16.5" thickBot="1" x14ac:dyDescent="0.3">
      <c r="A1" s="72"/>
      <c r="B1" s="72"/>
      <c r="C1" s="72"/>
      <c r="D1" s="72"/>
    </row>
    <row r="2" spans="1:6" ht="16.5" thickBot="1" x14ac:dyDescent="0.3">
      <c r="A2" s="73" t="s">
        <v>46</v>
      </c>
      <c r="B2" s="73"/>
      <c r="C2" s="73"/>
      <c r="D2" s="73"/>
    </row>
    <row r="3" spans="1:6" ht="16.5" thickBot="1" x14ac:dyDescent="0.3">
      <c r="A3" s="74" t="s">
        <v>47</v>
      </c>
      <c r="B3" s="74"/>
      <c r="C3" s="74"/>
      <c r="D3" s="74"/>
    </row>
    <row r="4" spans="1:6" ht="16.5" thickBot="1" x14ac:dyDescent="0.3">
      <c r="A4" s="75" t="s">
        <v>48</v>
      </c>
      <c r="B4" s="75"/>
      <c r="C4" s="75"/>
      <c r="D4" s="19"/>
    </row>
    <row r="5" spans="1:6" ht="16.5" thickBot="1" x14ac:dyDescent="0.3">
      <c r="A5" s="75" t="s">
        <v>113</v>
      </c>
      <c r="B5" s="75"/>
      <c r="C5" s="75"/>
      <c r="D5" s="20">
        <v>1727.54</v>
      </c>
      <c r="F5" s="21"/>
    </row>
    <row r="6" spans="1:6" ht="16.5" thickBot="1" x14ac:dyDescent="0.3">
      <c r="A6" s="66" t="s">
        <v>50</v>
      </c>
      <c r="B6" s="67"/>
      <c r="C6" s="68"/>
      <c r="D6" s="22">
        <f>D5*20%</f>
        <v>345.50800000000004</v>
      </c>
    </row>
    <row r="7" spans="1:6" ht="16.5" thickBot="1" x14ac:dyDescent="0.3">
      <c r="A7" s="57" t="s">
        <v>51</v>
      </c>
      <c r="B7" s="58"/>
      <c r="C7" s="59"/>
      <c r="D7" s="25">
        <f>D5+D6</f>
        <v>2073.0479999999998</v>
      </c>
    </row>
    <row r="8" spans="1:6" ht="16.5" thickBot="1" x14ac:dyDescent="0.3">
      <c r="A8" s="57" t="s">
        <v>52</v>
      </c>
      <c r="B8" s="59"/>
      <c r="C8" s="26"/>
      <c r="D8" s="27"/>
    </row>
    <row r="9" spans="1:6" ht="16.5" thickBot="1" x14ac:dyDescent="0.3">
      <c r="A9" s="76" t="s">
        <v>53</v>
      </c>
      <c r="B9" s="77"/>
      <c r="C9" s="78"/>
      <c r="D9" s="28">
        <f>D7</f>
        <v>2073.0479999999998</v>
      </c>
    </row>
    <row r="10" spans="1:6" ht="16.5" thickBot="1" x14ac:dyDescent="0.3">
      <c r="A10" s="69" t="s">
        <v>54</v>
      </c>
      <c r="B10" s="70"/>
      <c r="C10" s="70"/>
      <c r="D10" s="71"/>
    </row>
    <row r="11" spans="1:6" ht="16.5" thickBot="1" x14ac:dyDescent="0.3">
      <c r="A11" s="29" t="s">
        <v>55</v>
      </c>
      <c r="B11" s="30" t="s">
        <v>56</v>
      </c>
      <c r="C11" s="31" t="s">
        <v>57</v>
      </c>
      <c r="D11" s="32" t="s">
        <v>58</v>
      </c>
    </row>
    <row r="12" spans="1:6" ht="16.5" thickBot="1" x14ac:dyDescent="0.3">
      <c r="A12" s="57" t="s">
        <v>59</v>
      </c>
      <c r="B12" s="58"/>
      <c r="C12" s="58"/>
      <c r="D12" s="59"/>
    </row>
    <row r="13" spans="1:6" ht="16.5" thickBot="1" x14ac:dyDescent="0.3">
      <c r="A13" s="33">
        <v>1</v>
      </c>
      <c r="B13" s="27" t="s">
        <v>60</v>
      </c>
      <c r="C13" s="34">
        <v>0.2</v>
      </c>
      <c r="D13" s="35">
        <f>ROUND($D$9*C13,2)</f>
        <v>414.61</v>
      </c>
    </row>
    <row r="14" spans="1:6" ht="16.5" thickBot="1" x14ac:dyDescent="0.3">
      <c r="A14" s="33">
        <v>2</v>
      </c>
      <c r="B14" s="27" t="s">
        <v>61</v>
      </c>
      <c r="C14" s="34">
        <v>0.08</v>
      </c>
      <c r="D14" s="35">
        <f t="shared" ref="D14:D20" si="0">ROUND($D$9*C14,2)</f>
        <v>165.84</v>
      </c>
    </row>
    <row r="15" spans="1:6" ht="16.5" thickBot="1" x14ac:dyDescent="0.3">
      <c r="A15" s="33">
        <v>3</v>
      </c>
      <c r="B15" s="27" t="s">
        <v>23</v>
      </c>
      <c r="C15" s="34">
        <v>2.5000000000000001E-2</v>
      </c>
      <c r="D15" s="35">
        <f t="shared" si="0"/>
        <v>51.83</v>
      </c>
    </row>
    <row r="16" spans="1:6" ht="16.5" thickBot="1" x14ac:dyDescent="0.3">
      <c r="A16" s="33">
        <v>4</v>
      </c>
      <c r="B16" s="27" t="s">
        <v>62</v>
      </c>
      <c r="C16" s="34">
        <v>1.4999999999999999E-2</v>
      </c>
      <c r="D16" s="35">
        <f t="shared" si="0"/>
        <v>31.1</v>
      </c>
    </row>
    <row r="17" spans="1:4" ht="16.5" thickBot="1" x14ac:dyDescent="0.3">
      <c r="A17" s="33">
        <v>5</v>
      </c>
      <c r="B17" s="27" t="s">
        <v>63</v>
      </c>
      <c r="C17" s="34">
        <v>0.01</v>
      </c>
      <c r="D17" s="35">
        <f t="shared" si="0"/>
        <v>20.73</v>
      </c>
    </row>
    <row r="18" spans="1:4" ht="16.5" thickBot="1" x14ac:dyDescent="0.3">
      <c r="A18" s="33">
        <v>6</v>
      </c>
      <c r="B18" s="27" t="s">
        <v>25</v>
      </c>
      <c r="C18" s="34">
        <v>2E-3</v>
      </c>
      <c r="D18" s="35">
        <f t="shared" si="0"/>
        <v>4.1500000000000004</v>
      </c>
    </row>
    <row r="19" spans="1:4" ht="16.5" thickBot="1" x14ac:dyDescent="0.3">
      <c r="A19" s="33">
        <v>7</v>
      </c>
      <c r="B19" s="27" t="s">
        <v>64</v>
      </c>
      <c r="C19" s="34">
        <v>0.03</v>
      </c>
      <c r="D19" s="35">
        <f t="shared" si="0"/>
        <v>62.19</v>
      </c>
    </row>
    <row r="20" spans="1:4" ht="16.5" thickBot="1" x14ac:dyDescent="0.3">
      <c r="A20" s="33">
        <v>8</v>
      </c>
      <c r="B20" s="27" t="s">
        <v>24</v>
      </c>
      <c r="C20" s="34">
        <v>6.0000000000000001E-3</v>
      </c>
      <c r="D20" s="35">
        <f t="shared" si="0"/>
        <v>12.44</v>
      </c>
    </row>
    <row r="21" spans="1:4" ht="16.5" thickBot="1" x14ac:dyDescent="0.3">
      <c r="A21" s="57" t="s">
        <v>65</v>
      </c>
      <c r="B21" s="59"/>
      <c r="C21" s="36">
        <f>ROUND(SUM(C13:C20),4)</f>
        <v>0.36799999999999999</v>
      </c>
      <c r="D21" s="37">
        <f>SUM(D13:D20)</f>
        <v>762.8900000000001</v>
      </c>
    </row>
    <row r="22" spans="1:4" ht="16.5" thickBot="1" x14ac:dyDescent="0.3">
      <c r="A22" s="57" t="s">
        <v>66</v>
      </c>
      <c r="B22" s="58"/>
      <c r="C22" s="58"/>
      <c r="D22" s="59"/>
    </row>
    <row r="23" spans="1:4" ht="16.5" thickBot="1" x14ac:dyDescent="0.3">
      <c r="A23" s="33">
        <v>9</v>
      </c>
      <c r="B23" s="27" t="s">
        <v>67</v>
      </c>
      <c r="C23" s="34">
        <v>9.1499999999999998E-2</v>
      </c>
      <c r="D23" s="35">
        <f>ROUND($D$9*C23,2)</f>
        <v>189.68</v>
      </c>
    </row>
    <row r="24" spans="1:4" ht="16.5" thickBot="1" x14ac:dyDescent="0.3">
      <c r="A24" s="57" t="s">
        <v>68</v>
      </c>
      <c r="B24" s="59"/>
      <c r="C24" s="36">
        <f>ROUND(C23,4)</f>
        <v>9.1499999999999998E-2</v>
      </c>
      <c r="D24" s="37">
        <f>SUM(D23)</f>
        <v>189.68</v>
      </c>
    </row>
    <row r="25" spans="1:4" ht="16.5" thickBot="1" x14ac:dyDescent="0.3">
      <c r="A25" s="57" t="s">
        <v>69</v>
      </c>
      <c r="B25" s="58"/>
      <c r="C25" s="58"/>
      <c r="D25" s="59"/>
    </row>
    <row r="26" spans="1:4" ht="16.5" thickBot="1" x14ac:dyDescent="0.3">
      <c r="A26" s="33">
        <v>10</v>
      </c>
      <c r="B26" s="27" t="s">
        <v>70</v>
      </c>
      <c r="C26" s="34">
        <v>1.6899999999999998E-2</v>
      </c>
      <c r="D26" s="35">
        <f>ROUND($D$9*C26,2)</f>
        <v>35.03</v>
      </c>
    </row>
    <row r="27" spans="1:4" ht="16.5" thickBot="1" x14ac:dyDescent="0.3">
      <c r="A27" s="33">
        <v>11</v>
      </c>
      <c r="B27" s="27" t="s">
        <v>26</v>
      </c>
      <c r="C27" s="34">
        <v>4.1999999999999997E-3</v>
      </c>
      <c r="D27" s="35">
        <f t="shared" ref="D27:D30" si="1">ROUND($D$9*C27,2)</f>
        <v>8.7100000000000009</v>
      </c>
    </row>
    <row r="28" spans="1:4" ht="16.5" thickBot="1" x14ac:dyDescent="0.3">
      <c r="A28" s="33">
        <v>12</v>
      </c>
      <c r="B28" s="27" t="s">
        <v>27</v>
      </c>
      <c r="C28" s="34">
        <v>9.4999999999999998E-3</v>
      </c>
      <c r="D28" s="35">
        <f t="shared" si="1"/>
        <v>19.690000000000001</v>
      </c>
    </row>
    <row r="29" spans="1:4" ht="16.5" thickBot="1" x14ac:dyDescent="0.3">
      <c r="A29" s="33">
        <v>13</v>
      </c>
      <c r="B29" s="27" t="s">
        <v>71</v>
      </c>
      <c r="C29" s="34">
        <v>6.3E-3</v>
      </c>
      <c r="D29" s="35">
        <f t="shared" si="1"/>
        <v>13.06</v>
      </c>
    </row>
    <row r="30" spans="1:4" ht="16.5" thickBot="1" x14ac:dyDescent="0.3">
      <c r="A30" s="33">
        <v>14</v>
      </c>
      <c r="B30" s="27" t="s">
        <v>72</v>
      </c>
      <c r="C30" s="34">
        <v>2.9999999999999997E-4</v>
      </c>
      <c r="D30" s="35">
        <f t="shared" si="1"/>
        <v>0.62</v>
      </c>
    </row>
    <row r="31" spans="1:4" ht="16.5" thickBot="1" x14ac:dyDescent="0.3">
      <c r="A31" s="57" t="s">
        <v>73</v>
      </c>
      <c r="B31" s="59"/>
      <c r="C31" s="36">
        <f>ROUND(SUM(C26:C30),4)</f>
        <v>3.7199999999999997E-2</v>
      </c>
      <c r="D31" s="37">
        <f>SUM(D26:D30)</f>
        <v>77.110000000000014</v>
      </c>
    </row>
    <row r="32" spans="1:4" ht="16.5" thickBot="1" x14ac:dyDescent="0.3">
      <c r="A32" s="57" t="s">
        <v>74</v>
      </c>
      <c r="B32" s="58"/>
      <c r="C32" s="58"/>
      <c r="D32" s="59"/>
    </row>
    <row r="33" spans="1:4" ht="16.5" thickBot="1" x14ac:dyDescent="0.3">
      <c r="A33" s="33">
        <v>15</v>
      </c>
      <c r="B33" s="27" t="s">
        <v>75</v>
      </c>
      <c r="C33" s="34">
        <v>3.0499999999999999E-2</v>
      </c>
      <c r="D33" s="35">
        <f>ROUND($D$9*C33,2)</f>
        <v>63.23</v>
      </c>
    </row>
    <row r="34" spans="1:4" ht="16.5" thickBot="1" x14ac:dyDescent="0.3">
      <c r="A34" s="33">
        <v>16</v>
      </c>
      <c r="B34" s="27" t="s">
        <v>76</v>
      </c>
      <c r="C34" s="34">
        <v>9.3799999999999994E-2</v>
      </c>
      <c r="D34" s="35">
        <f>ROUND($D$9*C34,2)</f>
        <v>194.45</v>
      </c>
    </row>
    <row r="35" spans="1:4" ht="16.5" thickBot="1" x14ac:dyDescent="0.3">
      <c r="A35" s="57" t="s">
        <v>77</v>
      </c>
      <c r="B35" s="59"/>
      <c r="C35" s="36">
        <f>SUM(C33:C34)</f>
        <v>0.12429999999999999</v>
      </c>
      <c r="D35" s="37">
        <f>SUM(D33:D34)</f>
        <v>257.68</v>
      </c>
    </row>
    <row r="36" spans="1:4" ht="16.5" thickBot="1" x14ac:dyDescent="0.3">
      <c r="A36" s="57" t="s">
        <v>78</v>
      </c>
      <c r="B36" s="58"/>
      <c r="C36" s="58"/>
      <c r="D36" s="59"/>
    </row>
    <row r="37" spans="1:4" ht="32.25" thickBot="1" x14ac:dyDescent="0.3">
      <c r="A37" s="33">
        <v>17</v>
      </c>
      <c r="B37" s="27" t="s">
        <v>79</v>
      </c>
      <c r="C37" s="34">
        <v>5.1299999999999998E-2</v>
      </c>
      <c r="D37" s="35">
        <f>ROUND($D$9*C37,2)</f>
        <v>106.35</v>
      </c>
    </row>
    <row r="38" spans="1:4" ht="16.5" thickBot="1" x14ac:dyDescent="0.3">
      <c r="A38" s="33">
        <v>18</v>
      </c>
      <c r="B38" s="27" t="s">
        <v>80</v>
      </c>
      <c r="C38" s="34">
        <v>1.9199999999999998E-2</v>
      </c>
      <c r="D38" s="35">
        <f t="shared" ref="D38:D39" si="2">ROUND($D$9*C38,2)</f>
        <v>39.799999999999997</v>
      </c>
    </row>
    <row r="39" spans="1:4" ht="16.5" thickBot="1" x14ac:dyDescent="0.3">
      <c r="A39" s="33">
        <v>19</v>
      </c>
      <c r="B39" s="27" t="s">
        <v>81</v>
      </c>
      <c r="C39" s="34"/>
      <c r="D39" s="35">
        <f t="shared" si="2"/>
        <v>0</v>
      </c>
    </row>
    <row r="40" spans="1:4" ht="16.5" thickBot="1" x14ac:dyDescent="0.3">
      <c r="A40" s="57" t="s">
        <v>82</v>
      </c>
      <c r="B40" s="59"/>
      <c r="C40" s="36">
        <f>ROUND(SUM(C37:C39),4)</f>
        <v>7.0499999999999993E-2</v>
      </c>
      <c r="D40" s="37">
        <f>SUM(D37:D39)</f>
        <v>146.14999999999998</v>
      </c>
    </row>
    <row r="41" spans="1:4" ht="16.5" thickBot="1" x14ac:dyDescent="0.3">
      <c r="A41" s="57" t="s">
        <v>83</v>
      </c>
      <c r="B41" s="58"/>
      <c r="C41" s="58"/>
      <c r="D41" s="59"/>
    </row>
    <row r="42" spans="1:4" ht="32.25" thickBot="1" x14ac:dyDescent="0.3">
      <c r="A42" s="33">
        <v>20</v>
      </c>
      <c r="B42" s="38" t="s">
        <v>84</v>
      </c>
      <c r="C42" s="39">
        <v>3.3E-3</v>
      </c>
      <c r="D42" s="35">
        <f>ROUND($D$9*C42,2)</f>
        <v>6.84</v>
      </c>
    </row>
    <row r="43" spans="1:4" ht="32.25" thickBot="1" x14ac:dyDescent="0.3">
      <c r="A43" s="33">
        <v>21</v>
      </c>
      <c r="B43" s="38" t="s">
        <v>85</v>
      </c>
      <c r="C43" s="39">
        <v>2.0000000000000001E-4</v>
      </c>
      <c r="D43" s="35">
        <f t="shared" ref="D43:D44" si="3">ROUND($D$9*C43,2)</f>
        <v>0.41</v>
      </c>
    </row>
    <row r="44" spans="1:4" ht="32.25" thickBot="1" x14ac:dyDescent="0.3">
      <c r="A44" s="33">
        <v>22</v>
      </c>
      <c r="B44" s="38" t="s">
        <v>86</v>
      </c>
      <c r="C44" s="39">
        <v>1.14E-2</v>
      </c>
      <c r="D44" s="35">
        <f t="shared" si="3"/>
        <v>23.63</v>
      </c>
    </row>
    <row r="45" spans="1:4" ht="16.5" thickBot="1" x14ac:dyDescent="0.3">
      <c r="A45" s="57" t="s">
        <v>87</v>
      </c>
      <c r="B45" s="59"/>
      <c r="C45" s="36">
        <f>ROUND(SUM(C42:C44),4)</f>
        <v>1.49E-2</v>
      </c>
      <c r="D45" s="37">
        <f>SUM(D42:D44)</f>
        <v>30.88</v>
      </c>
    </row>
    <row r="46" spans="1:4" ht="16.5" thickBot="1" x14ac:dyDescent="0.3">
      <c r="A46" s="57" t="s">
        <v>88</v>
      </c>
      <c r="B46" s="58"/>
      <c r="C46" s="58"/>
      <c r="D46" s="59"/>
    </row>
    <row r="47" spans="1:4" ht="16.5" thickBot="1" x14ac:dyDescent="0.3">
      <c r="A47" s="33">
        <v>23</v>
      </c>
      <c r="B47" s="27" t="s">
        <v>89</v>
      </c>
      <c r="C47" s="34">
        <v>8.8800000000000004E-2</v>
      </c>
      <c r="D47" s="35">
        <f>ROUND($D$9*C47,2)</f>
        <v>184.09</v>
      </c>
    </row>
    <row r="48" spans="1:4" ht="16.5" thickBot="1" x14ac:dyDescent="0.3">
      <c r="A48" s="57" t="s">
        <v>90</v>
      </c>
      <c r="B48" s="59"/>
      <c r="C48" s="36">
        <f>C47</f>
        <v>8.8800000000000004E-2</v>
      </c>
      <c r="D48" s="40">
        <f>SUM(D47)</f>
        <v>184.09</v>
      </c>
    </row>
    <row r="49" spans="1:10" ht="16.5" thickBot="1" x14ac:dyDescent="0.3">
      <c r="A49" s="66"/>
      <c r="B49" s="67"/>
      <c r="C49" s="67"/>
      <c r="D49" s="68"/>
    </row>
    <row r="50" spans="1:10" ht="16.5" thickBot="1" x14ac:dyDescent="0.3">
      <c r="A50" s="57" t="s">
        <v>91</v>
      </c>
      <c r="B50" s="59"/>
      <c r="C50" s="36">
        <f>ROUND(C21+C24+C31+C35+C40+C45+C48,4)</f>
        <v>0.79520000000000002</v>
      </c>
      <c r="D50" s="41">
        <f>ROUND(D21+D24+D31+D35+D40+D45+D48,2)</f>
        <v>1648.48</v>
      </c>
    </row>
    <row r="51" spans="1:10" ht="16.5" thickBot="1" x14ac:dyDescent="0.3">
      <c r="A51" s="66"/>
      <c r="B51" s="67"/>
      <c r="C51" s="67"/>
      <c r="D51" s="68"/>
    </row>
    <row r="52" spans="1:10" ht="16.5" thickBot="1" x14ac:dyDescent="0.3">
      <c r="A52" s="57" t="s">
        <v>92</v>
      </c>
      <c r="B52" s="58"/>
      <c r="C52" s="59"/>
      <c r="D52" s="37">
        <f>D9+D50</f>
        <v>3721.5279999999998</v>
      </c>
    </row>
    <row r="53" spans="1:10" ht="16.5" thickBot="1" x14ac:dyDescent="0.3">
      <c r="A53" s="42"/>
      <c r="B53" s="42"/>
      <c r="C53" s="43"/>
      <c r="D53" s="42"/>
    </row>
    <row r="54" spans="1:10" ht="16.5" thickBot="1" x14ac:dyDescent="0.3">
      <c r="A54" s="69" t="s">
        <v>93</v>
      </c>
      <c r="B54" s="70"/>
      <c r="C54" s="70"/>
      <c r="D54" s="71"/>
    </row>
    <row r="55" spans="1:10" ht="16.5" thickBot="1" x14ac:dyDescent="0.3">
      <c r="A55" s="66" t="s">
        <v>94</v>
      </c>
      <c r="B55" s="67"/>
      <c r="C55" s="68"/>
      <c r="D55" s="44">
        <v>23</v>
      </c>
    </row>
    <row r="56" spans="1:10" ht="16.5" thickBot="1" x14ac:dyDescent="0.3">
      <c r="A56" s="66" t="s">
        <v>95</v>
      </c>
      <c r="B56" s="67"/>
      <c r="C56" s="68"/>
      <c r="D56" s="45">
        <v>6</v>
      </c>
    </row>
    <row r="57" spans="1:10" ht="16.5" thickBot="1" x14ac:dyDescent="0.3">
      <c r="A57" s="66" t="s">
        <v>96</v>
      </c>
      <c r="B57" s="67"/>
      <c r="C57" s="68"/>
      <c r="D57" s="46">
        <f>-ROUND(D5*0.06,2)</f>
        <v>-103.65</v>
      </c>
      <c r="F57" s="47"/>
      <c r="G57" s="21"/>
      <c r="J57" s="21"/>
    </row>
    <row r="58" spans="1:10" ht="16.5" thickBot="1" x14ac:dyDescent="0.3">
      <c r="A58" s="66" t="s">
        <v>97</v>
      </c>
      <c r="B58" s="67"/>
      <c r="C58" s="68"/>
      <c r="D58" s="48"/>
      <c r="J58" s="21"/>
    </row>
    <row r="59" spans="1:10" ht="16.5" thickBot="1" x14ac:dyDescent="0.3">
      <c r="A59" s="57" t="s">
        <v>98</v>
      </c>
      <c r="B59" s="58"/>
      <c r="C59" s="59"/>
      <c r="D59" s="49">
        <f>(D55*D56*2)+D57</f>
        <v>172.35</v>
      </c>
      <c r="J59" s="21"/>
    </row>
    <row r="60" spans="1:10" ht="16.5" thickBot="1" x14ac:dyDescent="0.3">
      <c r="A60" s="42"/>
      <c r="B60" s="42"/>
      <c r="C60" s="43"/>
      <c r="D60" s="42"/>
    </row>
    <row r="61" spans="1:10" ht="16.5" thickBot="1" x14ac:dyDescent="0.3">
      <c r="A61" s="69" t="s">
        <v>99</v>
      </c>
      <c r="B61" s="70"/>
      <c r="C61" s="70"/>
      <c r="D61" s="71"/>
    </row>
    <row r="62" spans="1:10" ht="16.5" thickBot="1" x14ac:dyDescent="0.3">
      <c r="A62" s="66" t="s">
        <v>100</v>
      </c>
      <c r="B62" s="67"/>
      <c r="C62" s="68"/>
      <c r="D62" s="45">
        <v>375</v>
      </c>
    </row>
    <row r="63" spans="1:10" ht="16.5" thickBot="1" x14ac:dyDescent="0.3">
      <c r="A63" s="66" t="s">
        <v>97</v>
      </c>
      <c r="B63" s="67"/>
      <c r="C63" s="68"/>
      <c r="D63" s="50"/>
    </row>
    <row r="64" spans="1:10" ht="16.5" thickBot="1" x14ac:dyDescent="0.3">
      <c r="A64" s="57" t="s">
        <v>98</v>
      </c>
      <c r="B64" s="58"/>
      <c r="C64" s="59"/>
      <c r="D64" s="51">
        <f>D62+D63</f>
        <v>375</v>
      </c>
    </row>
    <row r="65" spans="1:4" ht="16.5" thickBot="1" x14ac:dyDescent="0.3">
      <c r="A65" s="52"/>
      <c r="B65" s="52"/>
      <c r="C65" s="52"/>
      <c r="D65" s="53"/>
    </row>
    <row r="66" spans="1:4" ht="16.5" thickBot="1" x14ac:dyDescent="0.3">
      <c r="A66" s="69" t="s">
        <v>101</v>
      </c>
      <c r="B66" s="70"/>
      <c r="C66" s="70"/>
      <c r="D66" s="71"/>
    </row>
    <row r="67" spans="1:4" ht="16.5" thickBot="1" x14ac:dyDescent="0.3">
      <c r="A67" s="66" t="s">
        <v>100</v>
      </c>
      <c r="B67" s="67"/>
      <c r="C67" s="68"/>
      <c r="D67" s="45">
        <v>144.13999999999999</v>
      </c>
    </row>
    <row r="68" spans="1:4" ht="16.5" thickBot="1" x14ac:dyDescent="0.3">
      <c r="A68" s="66" t="s">
        <v>97</v>
      </c>
      <c r="B68" s="67"/>
      <c r="C68" s="68"/>
      <c r="D68" s="50"/>
    </row>
    <row r="69" spans="1:4" ht="16.5" thickBot="1" x14ac:dyDescent="0.3">
      <c r="A69" s="57" t="s">
        <v>98</v>
      </c>
      <c r="B69" s="58"/>
      <c r="C69" s="59"/>
      <c r="D69" s="51">
        <f>D67+D68</f>
        <v>144.13999999999999</v>
      </c>
    </row>
    <row r="70" spans="1:4" ht="16.5" thickBot="1" x14ac:dyDescent="0.3">
      <c r="A70" s="23"/>
      <c r="B70" s="24"/>
      <c r="C70" s="24"/>
      <c r="D70" s="51"/>
    </row>
    <row r="71" spans="1:4" ht="16.5" thickBot="1" x14ac:dyDescent="0.3">
      <c r="A71" s="69" t="s">
        <v>102</v>
      </c>
      <c r="B71" s="70"/>
      <c r="C71" s="70"/>
      <c r="D71" s="71"/>
    </row>
    <row r="72" spans="1:4" ht="16.5" thickBot="1" x14ac:dyDescent="0.3">
      <c r="A72" s="66" t="s">
        <v>100</v>
      </c>
      <c r="B72" s="67"/>
      <c r="C72" s="68"/>
      <c r="D72" s="45">
        <v>9.6199999999999992</v>
      </c>
    </row>
    <row r="73" spans="1:4" ht="16.5" thickBot="1" x14ac:dyDescent="0.3">
      <c r="A73" s="66" t="s">
        <v>97</v>
      </c>
      <c r="B73" s="67"/>
      <c r="C73" s="68"/>
      <c r="D73" s="50"/>
    </row>
    <row r="74" spans="1:4" ht="16.5" thickBot="1" x14ac:dyDescent="0.3">
      <c r="A74" s="57" t="s">
        <v>98</v>
      </c>
      <c r="B74" s="58"/>
      <c r="C74" s="59"/>
      <c r="D74" s="51">
        <f>D72+D73</f>
        <v>9.6199999999999992</v>
      </c>
    </row>
    <row r="75" spans="1:4" ht="16.5" thickBot="1" x14ac:dyDescent="0.3">
      <c r="A75" s="42"/>
      <c r="B75" s="42"/>
      <c r="C75" s="43"/>
      <c r="D75" s="42"/>
    </row>
    <row r="76" spans="1:4" ht="16.5" thickBot="1" x14ac:dyDescent="0.3">
      <c r="A76" s="69" t="s">
        <v>103</v>
      </c>
      <c r="B76" s="70"/>
      <c r="C76" s="70"/>
      <c r="D76" s="71"/>
    </row>
    <row r="77" spans="1:4" ht="16.5" thickBot="1" x14ac:dyDescent="0.3">
      <c r="A77" s="66" t="s">
        <v>100</v>
      </c>
      <c r="B77" s="67"/>
      <c r="C77" s="68"/>
      <c r="D77" s="54">
        <v>36.11</v>
      </c>
    </row>
    <row r="78" spans="1:4" ht="16.5" thickBot="1" x14ac:dyDescent="0.3">
      <c r="A78" s="66" t="s">
        <v>104</v>
      </c>
      <c r="B78" s="67"/>
      <c r="C78" s="68"/>
      <c r="D78" s="45">
        <v>0</v>
      </c>
    </row>
    <row r="79" spans="1:4" ht="16.5" thickBot="1" x14ac:dyDescent="0.3">
      <c r="A79" s="57" t="s">
        <v>105</v>
      </c>
      <c r="B79" s="58"/>
      <c r="C79" s="59"/>
      <c r="D79" s="55">
        <f>D77</f>
        <v>36.11</v>
      </c>
    </row>
    <row r="80" spans="1:4" ht="16.5" thickBot="1" x14ac:dyDescent="0.3">
      <c r="A80" s="42"/>
      <c r="B80" s="42"/>
      <c r="C80" s="43"/>
      <c r="D80" s="42"/>
    </row>
    <row r="81" spans="1:4" ht="16.5" thickBot="1" x14ac:dyDescent="0.3">
      <c r="A81" s="69" t="s">
        <v>106</v>
      </c>
      <c r="B81" s="70"/>
      <c r="C81" s="70"/>
      <c r="D81" s="71"/>
    </row>
    <row r="82" spans="1:4" ht="16.5" thickBot="1" x14ac:dyDescent="0.3">
      <c r="A82" s="66" t="s">
        <v>107</v>
      </c>
      <c r="B82" s="67"/>
      <c r="C82" s="68"/>
      <c r="D82" s="44">
        <v>30</v>
      </c>
    </row>
    <row r="83" spans="1:4" ht="16.5" thickBot="1" x14ac:dyDescent="0.3">
      <c r="A83" s="66" t="s">
        <v>108</v>
      </c>
      <c r="B83" s="67"/>
      <c r="C83" s="68"/>
      <c r="D83" s="54">
        <v>1.46</v>
      </c>
    </row>
    <row r="84" spans="1:4" ht="16.5" thickBot="1" x14ac:dyDescent="0.3">
      <c r="A84" s="66" t="s">
        <v>109</v>
      </c>
      <c r="B84" s="67"/>
      <c r="C84" s="68"/>
      <c r="D84" s="48"/>
    </row>
    <row r="85" spans="1:4" ht="16.5" thickBot="1" x14ac:dyDescent="0.3">
      <c r="A85" s="57" t="s">
        <v>98</v>
      </c>
      <c r="B85" s="58"/>
      <c r="C85" s="59"/>
      <c r="D85" s="55">
        <f>D82*D83</f>
        <v>43.8</v>
      </c>
    </row>
    <row r="86" spans="1:4" ht="15.75" thickBot="1" x14ac:dyDescent="0.3"/>
    <row r="87" spans="1:4" ht="19.5" thickBot="1" x14ac:dyDescent="0.35">
      <c r="A87" s="60" t="s">
        <v>110</v>
      </c>
      <c r="B87" s="61"/>
      <c r="C87" s="62"/>
      <c r="D87" s="56">
        <f>SUM(D52,D59,D64,D69,D74,D79,D85)</f>
        <v>4502.5479999999998</v>
      </c>
    </row>
    <row r="88" spans="1:4" ht="15.75" thickBot="1" x14ac:dyDescent="0.3">
      <c r="A88" s="63" t="s">
        <v>111</v>
      </c>
      <c r="B88" s="64"/>
      <c r="C88" s="64"/>
      <c r="D88" s="65"/>
    </row>
  </sheetData>
  <mergeCells count="57">
    <mergeCell ref="A21:B21"/>
    <mergeCell ref="A1:D1"/>
    <mergeCell ref="A2:D2"/>
    <mergeCell ref="A3:D3"/>
    <mergeCell ref="A4:C4"/>
    <mergeCell ref="A5:C5"/>
    <mergeCell ref="A6:C6"/>
    <mergeCell ref="A7:C7"/>
    <mergeCell ref="A8:B8"/>
    <mergeCell ref="A9:C9"/>
    <mergeCell ref="A10:D10"/>
    <mergeCell ref="A12:D12"/>
    <mergeCell ref="A48:B48"/>
    <mergeCell ref="A22:D22"/>
    <mergeCell ref="A24:B24"/>
    <mergeCell ref="A25:D25"/>
    <mergeCell ref="A31:B31"/>
    <mergeCell ref="A32:D32"/>
    <mergeCell ref="A35:B35"/>
    <mergeCell ref="A36:D36"/>
    <mergeCell ref="A40:B40"/>
    <mergeCell ref="A41:D41"/>
    <mergeCell ref="A45:B45"/>
    <mergeCell ref="A46:D46"/>
    <mergeCell ref="A62:C62"/>
    <mergeCell ref="A49:D49"/>
    <mergeCell ref="A50:B50"/>
    <mergeCell ref="A51:D51"/>
    <mergeCell ref="A52:C52"/>
    <mergeCell ref="A54:D54"/>
    <mergeCell ref="A55:C55"/>
    <mergeCell ref="A56:C56"/>
    <mergeCell ref="A57:C57"/>
    <mergeCell ref="A58:C58"/>
    <mergeCell ref="A59:C59"/>
    <mergeCell ref="A61:D61"/>
    <mergeCell ref="A77:C77"/>
    <mergeCell ref="A63:C63"/>
    <mergeCell ref="A64:C64"/>
    <mergeCell ref="A66:D66"/>
    <mergeCell ref="A67:C67"/>
    <mergeCell ref="A68:C68"/>
    <mergeCell ref="A69:C69"/>
    <mergeCell ref="A71:D71"/>
    <mergeCell ref="A72:C72"/>
    <mergeCell ref="A73:C73"/>
    <mergeCell ref="A74:C74"/>
    <mergeCell ref="A76:D76"/>
    <mergeCell ref="A85:C85"/>
    <mergeCell ref="A87:C87"/>
    <mergeCell ref="A88:D88"/>
    <mergeCell ref="A78:C78"/>
    <mergeCell ref="A79:C79"/>
    <mergeCell ref="A81:D81"/>
    <mergeCell ref="A82:C82"/>
    <mergeCell ref="A83:C83"/>
    <mergeCell ref="A84:C84"/>
  </mergeCells>
  <pageMargins left="0.511811024" right="0.511811024" top="0.78740157499999996" bottom="0.78740157499999996" header="0.31496062000000002" footer="0.3149606200000000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8"/>
  <sheetViews>
    <sheetView topLeftCell="A56" zoomScale="80" zoomScaleNormal="80" workbookViewId="0">
      <selection activeCell="C42" sqref="C42:C44"/>
    </sheetView>
  </sheetViews>
  <sheetFormatPr defaultColWidth="10.42578125" defaultRowHeight="15" x14ac:dyDescent="0.25"/>
  <cols>
    <col min="1" max="1" width="10.42578125" style="18"/>
    <col min="2" max="2" width="48.140625" style="18" customWidth="1"/>
    <col min="3" max="3" width="15.7109375" style="18" bestFit="1" customWidth="1"/>
    <col min="4" max="4" width="24.28515625" style="18" customWidth="1"/>
    <col min="5" max="5" width="10.42578125" style="18"/>
    <col min="6" max="6" width="15.5703125" style="18" customWidth="1"/>
    <col min="7" max="7" width="12.140625" style="18" bestFit="1" customWidth="1"/>
    <col min="8" max="9" width="10.42578125" style="18"/>
    <col min="10" max="10" width="12.140625" style="18" bestFit="1" customWidth="1"/>
    <col min="11" max="16384" width="10.42578125" style="18"/>
  </cols>
  <sheetData>
    <row r="1" spans="1:6" ht="16.5" thickBot="1" x14ac:dyDescent="0.3">
      <c r="A1" s="72"/>
      <c r="B1" s="72"/>
      <c r="C1" s="72"/>
      <c r="D1" s="72"/>
    </row>
    <row r="2" spans="1:6" ht="16.5" thickBot="1" x14ac:dyDescent="0.3">
      <c r="A2" s="73" t="s">
        <v>46</v>
      </c>
      <c r="B2" s="73"/>
      <c r="C2" s="73"/>
      <c r="D2" s="73"/>
    </row>
    <row r="3" spans="1:6" ht="16.5" thickBot="1" x14ac:dyDescent="0.3">
      <c r="A3" s="74" t="s">
        <v>47</v>
      </c>
      <c r="B3" s="74"/>
      <c r="C3" s="74"/>
      <c r="D3" s="74"/>
    </row>
    <row r="4" spans="1:6" ht="16.5" thickBot="1" x14ac:dyDescent="0.3">
      <c r="A4" s="75" t="s">
        <v>48</v>
      </c>
      <c r="B4" s="75"/>
      <c r="C4" s="75"/>
      <c r="D4" s="19"/>
    </row>
    <row r="5" spans="1:6" ht="16.5" thickBot="1" x14ac:dyDescent="0.3">
      <c r="A5" s="75" t="s">
        <v>112</v>
      </c>
      <c r="B5" s="75"/>
      <c r="C5" s="75"/>
      <c r="D5" s="20">
        <v>1768.71</v>
      </c>
      <c r="F5" s="21"/>
    </row>
    <row r="6" spans="1:6" ht="16.5" thickBot="1" x14ac:dyDescent="0.3">
      <c r="A6" s="66" t="s">
        <v>50</v>
      </c>
      <c r="B6" s="67"/>
      <c r="C6" s="68"/>
      <c r="D6" s="22"/>
    </row>
    <row r="7" spans="1:6" ht="16.5" thickBot="1" x14ac:dyDescent="0.3">
      <c r="A7" s="57" t="s">
        <v>51</v>
      </c>
      <c r="B7" s="58"/>
      <c r="C7" s="59"/>
      <c r="D7" s="25">
        <f>D5+D6</f>
        <v>1768.71</v>
      </c>
    </row>
    <row r="8" spans="1:6" ht="16.5" thickBot="1" x14ac:dyDescent="0.3">
      <c r="A8" s="57" t="s">
        <v>52</v>
      </c>
      <c r="B8" s="59"/>
      <c r="C8" s="26"/>
      <c r="D8" s="27"/>
    </row>
    <row r="9" spans="1:6" ht="16.5" thickBot="1" x14ac:dyDescent="0.3">
      <c r="A9" s="76" t="s">
        <v>53</v>
      </c>
      <c r="B9" s="77"/>
      <c r="C9" s="78"/>
      <c r="D9" s="28">
        <f>D7</f>
        <v>1768.71</v>
      </c>
    </row>
    <row r="10" spans="1:6" ht="16.5" thickBot="1" x14ac:dyDescent="0.3">
      <c r="A10" s="69" t="s">
        <v>54</v>
      </c>
      <c r="B10" s="70"/>
      <c r="C10" s="70"/>
      <c r="D10" s="71"/>
    </row>
    <row r="11" spans="1:6" ht="16.5" thickBot="1" x14ac:dyDescent="0.3">
      <c r="A11" s="29" t="s">
        <v>55</v>
      </c>
      <c r="B11" s="30" t="s">
        <v>56</v>
      </c>
      <c r="C11" s="31" t="s">
        <v>57</v>
      </c>
      <c r="D11" s="32" t="s">
        <v>58</v>
      </c>
    </row>
    <row r="12" spans="1:6" ht="16.5" thickBot="1" x14ac:dyDescent="0.3">
      <c r="A12" s="57" t="s">
        <v>59</v>
      </c>
      <c r="B12" s="58"/>
      <c r="C12" s="58"/>
      <c r="D12" s="59"/>
    </row>
    <row r="13" spans="1:6" ht="16.5" thickBot="1" x14ac:dyDescent="0.3">
      <c r="A13" s="33">
        <v>1</v>
      </c>
      <c r="B13" s="27" t="s">
        <v>60</v>
      </c>
      <c r="C13" s="34">
        <v>0.2</v>
      </c>
      <c r="D13" s="35">
        <f>ROUND($D$9*C13,2)</f>
        <v>353.74</v>
      </c>
    </row>
    <row r="14" spans="1:6" ht="16.5" thickBot="1" x14ac:dyDescent="0.3">
      <c r="A14" s="33">
        <v>2</v>
      </c>
      <c r="B14" s="27" t="s">
        <v>61</v>
      </c>
      <c r="C14" s="34">
        <v>0.08</v>
      </c>
      <c r="D14" s="35">
        <f t="shared" ref="D14:D20" si="0">ROUND($D$9*C14,2)</f>
        <v>141.5</v>
      </c>
    </row>
    <row r="15" spans="1:6" ht="16.5" thickBot="1" x14ac:dyDescent="0.3">
      <c r="A15" s="33">
        <v>3</v>
      </c>
      <c r="B15" s="27" t="s">
        <v>23</v>
      </c>
      <c r="C15" s="34">
        <v>2.5000000000000001E-2</v>
      </c>
      <c r="D15" s="35">
        <f t="shared" si="0"/>
        <v>44.22</v>
      </c>
    </row>
    <row r="16" spans="1:6" ht="16.5" thickBot="1" x14ac:dyDescent="0.3">
      <c r="A16" s="33">
        <v>4</v>
      </c>
      <c r="B16" s="27" t="s">
        <v>62</v>
      </c>
      <c r="C16" s="34">
        <v>1.4999999999999999E-2</v>
      </c>
      <c r="D16" s="35">
        <f t="shared" si="0"/>
        <v>26.53</v>
      </c>
    </row>
    <row r="17" spans="1:4" ht="16.5" thickBot="1" x14ac:dyDescent="0.3">
      <c r="A17" s="33">
        <v>5</v>
      </c>
      <c r="B17" s="27" t="s">
        <v>63</v>
      </c>
      <c r="C17" s="34">
        <v>0.01</v>
      </c>
      <c r="D17" s="35">
        <f t="shared" si="0"/>
        <v>17.690000000000001</v>
      </c>
    </row>
    <row r="18" spans="1:4" ht="16.5" thickBot="1" x14ac:dyDescent="0.3">
      <c r="A18" s="33">
        <v>6</v>
      </c>
      <c r="B18" s="27" t="s">
        <v>25</v>
      </c>
      <c r="C18" s="34">
        <v>2E-3</v>
      </c>
      <c r="D18" s="35">
        <f t="shared" si="0"/>
        <v>3.54</v>
      </c>
    </row>
    <row r="19" spans="1:4" ht="16.5" thickBot="1" x14ac:dyDescent="0.3">
      <c r="A19" s="33">
        <v>7</v>
      </c>
      <c r="B19" s="27" t="s">
        <v>64</v>
      </c>
      <c r="C19" s="34">
        <v>0.03</v>
      </c>
      <c r="D19" s="35">
        <f t="shared" si="0"/>
        <v>53.06</v>
      </c>
    </row>
    <row r="20" spans="1:4" ht="16.5" thickBot="1" x14ac:dyDescent="0.3">
      <c r="A20" s="33">
        <v>8</v>
      </c>
      <c r="B20" s="27" t="s">
        <v>24</v>
      </c>
      <c r="C20" s="34">
        <v>6.0000000000000001E-3</v>
      </c>
      <c r="D20" s="35">
        <f t="shared" si="0"/>
        <v>10.61</v>
      </c>
    </row>
    <row r="21" spans="1:4" ht="16.5" thickBot="1" x14ac:dyDescent="0.3">
      <c r="A21" s="57" t="s">
        <v>65</v>
      </c>
      <c r="B21" s="59"/>
      <c r="C21" s="36">
        <f>ROUND(SUM(C13:C20),4)</f>
        <v>0.36799999999999999</v>
      </c>
      <c r="D21" s="37">
        <f>SUM(D13:D20)</f>
        <v>650.89</v>
      </c>
    </row>
    <row r="22" spans="1:4" ht="16.5" thickBot="1" x14ac:dyDescent="0.3">
      <c r="A22" s="57" t="s">
        <v>66</v>
      </c>
      <c r="B22" s="58"/>
      <c r="C22" s="58"/>
      <c r="D22" s="59"/>
    </row>
    <row r="23" spans="1:4" ht="16.5" thickBot="1" x14ac:dyDescent="0.3">
      <c r="A23" s="33">
        <v>9</v>
      </c>
      <c r="B23" s="27" t="s">
        <v>67</v>
      </c>
      <c r="C23" s="34">
        <v>9.1499999999999998E-2</v>
      </c>
      <c r="D23" s="35">
        <f>ROUND($D$9*C23,2)</f>
        <v>161.84</v>
      </c>
    </row>
    <row r="24" spans="1:4" ht="16.5" thickBot="1" x14ac:dyDescent="0.3">
      <c r="A24" s="57" t="s">
        <v>68</v>
      </c>
      <c r="B24" s="59"/>
      <c r="C24" s="36">
        <f>ROUND(C23,4)</f>
        <v>9.1499999999999998E-2</v>
      </c>
      <c r="D24" s="37">
        <f>SUM(D23)</f>
        <v>161.84</v>
      </c>
    </row>
    <row r="25" spans="1:4" ht="16.5" thickBot="1" x14ac:dyDescent="0.3">
      <c r="A25" s="57" t="s">
        <v>69</v>
      </c>
      <c r="B25" s="58"/>
      <c r="C25" s="58"/>
      <c r="D25" s="59"/>
    </row>
    <row r="26" spans="1:4" ht="16.5" thickBot="1" x14ac:dyDescent="0.3">
      <c r="A26" s="33">
        <v>10</v>
      </c>
      <c r="B26" s="27" t="s">
        <v>70</v>
      </c>
      <c r="C26" s="34">
        <v>1.6899999999999998E-2</v>
      </c>
      <c r="D26" s="35">
        <f>ROUND($D$9*C26,2)</f>
        <v>29.89</v>
      </c>
    </row>
    <row r="27" spans="1:4" ht="16.5" thickBot="1" x14ac:dyDescent="0.3">
      <c r="A27" s="33">
        <v>11</v>
      </c>
      <c r="B27" s="27" t="s">
        <v>26</v>
      </c>
      <c r="C27" s="34">
        <v>4.1999999999999997E-3</v>
      </c>
      <c r="D27" s="35">
        <f t="shared" ref="D27:D30" si="1">ROUND($D$9*C27,2)</f>
        <v>7.43</v>
      </c>
    </row>
    <row r="28" spans="1:4" ht="16.5" thickBot="1" x14ac:dyDescent="0.3">
      <c r="A28" s="33">
        <v>12</v>
      </c>
      <c r="B28" s="27" t="s">
        <v>27</v>
      </c>
      <c r="C28" s="34">
        <v>9.4999999999999998E-3</v>
      </c>
      <c r="D28" s="35">
        <f t="shared" si="1"/>
        <v>16.8</v>
      </c>
    </row>
    <row r="29" spans="1:4" ht="16.5" thickBot="1" x14ac:dyDescent="0.3">
      <c r="A29" s="33">
        <v>13</v>
      </c>
      <c r="B29" s="27" t="s">
        <v>71</v>
      </c>
      <c r="C29" s="34">
        <v>6.3E-3</v>
      </c>
      <c r="D29" s="35">
        <f t="shared" si="1"/>
        <v>11.14</v>
      </c>
    </row>
    <row r="30" spans="1:4" ht="16.5" thickBot="1" x14ac:dyDescent="0.3">
      <c r="A30" s="33">
        <v>14</v>
      </c>
      <c r="B30" s="27" t="s">
        <v>72</v>
      </c>
      <c r="C30" s="34">
        <v>2.9999999999999997E-4</v>
      </c>
      <c r="D30" s="35">
        <f t="shared" si="1"/>
        <v>0.53</v>
      </c>
    </row>
    <row r="31" spans="1:4" ht="16.5" thickBot="1" x14ac:dyDescent="0.3">
      <c r="A31" s="57" t="s">
        <v>73</v>
      </c>
      <c r="B31" s="59"/>
      <c r="C31" s="36">
        <f>ROUND(SUM(C26:C30),4)</f>
        <v>3.7199999999999997E-2</v>
      </c>
      <c r="D31" s="37">
        <f>SUM(D26:D30)</f>
        <v>65.790000000000006</v>
      </c>
    </row>
    <row r="32" spans="1:4" ht="16.5" thickBot="1" x14ac:dyDescent="0.3">
      <c r="A32" s="57" t="s">
        <v>74</v>
      </c>
      <c r="B32" s="58"/>
      <c r="C32" s="58"/>
      <c r="D32" s="59"/>
    </row>
    <row r="33" spans="1:4" ht="16.5" thickBot="1" x14ac:dyDescent="0.3">
      <c r="A33" s="33">
        <v>15</v>
      </c>
      <c r="B33" s="27" t="s">
        <v>75</v>
      </c>
      <c r="C33" s="34">
        <v>3.0499999999999999E-2</v>
      </c>
      <c r="D33" s="35">
        <f>ROUND($D$9*C33,2)</f>
        <v>53.95</v>
      </c>
    </row>
    <row r="34" spans="1:4" ht="16.5" thickBot="1" x14ac:dyDescent="0.3">
      <c r="A34" s="33">
        <v>16</v>
      </c>
      <c r="B34" s="27" t="s">
        <v>76</v>
      </c>
      <c r="C34" s="34">
        <v>9.3799999999999994E-2</v>
      </c>
      <c r="D34" s="35">
        <f>ROUND($D$9*C34,2)</f>
        <v>165.9</v>
      </c>
    </row>
    <row r="35" spans="1:4" ht="16.5" thickBot="1" x14ac:dyDescent="0.3">
      <c r="A35" s="57" t="s">
        <v>77</v>
      </c>
      <c r="B35" s="59"/>
      <c r="C35" s="36">
        <f>SUM(C33:C34)</f>
        <v>0.12429999999999999</v>
      </c>
      <c r="D35" s="37">
        <f>SUM(D33:D34)</f>
        <v>219.85000000000002</v>
      </c>
    </row>
    <row r="36" spans="1:4" ht="16.5" thickBot="1" x14ac:dyDescent="0.3">
      <c r="A36" s="57" t="s">
        <v>78</v>
      </c>
      <c r="B36" s="58"/>
      <c r="C36" s="58"/>
      <c r="D36" s="59"/>
    </row>
    <row r="37" spans="1:4" ht="32.25" thickBot="1" x14ac:dyDescent="0.3">
      <c r="A37" s="33">
        <v>17</v>
      </c>
      <c r="B37" s="27" t="s">
        <v>79</v>
      </c>
      <c r="C37" s="34">
        <v>5.1299999999999998E-2</v>
      </c>
      <c r="D37" s="35">
        <f>ROUND($D$9*C37,2)</f>
        <v>90.73</v>
      </c>
    </row>
    <row r="38" spans="1:4" ht="16.5" thickBot="1" x14ac:dyDescent="0.3">
      <c r="A38" s="33">
        <v>18</v>
      </c>
      <c r="B38" s="27" t="s">
        <v>80</v>
      </c>
      <c r="C38" s="34">
        <v>1.9199999999999998E-2</v>
      </c>
      <c r="D38" s="35">
        <f t="shared" ref="D38:D39" si="2">ROUND($D$9*C38,2)</f>
        <v>33.96</v>
      </c>
    </row>
    <row r="39" spans="1:4" ht="16.5" thickBot="1" x14ac:dyDescent="0.3">
      <c r="A39" s="33">
        <v>19</v>
      </c>
      <c r="B39" s="27" t="s">
        <v>81</v>
      </c>
      <c r="C39" s="34"/>
      <c r="D39" s="35">
        <f t="shared" si="2"/>
        <v>0</v>
      </c>
    </row>
    <row r="40" spans="1:4" ht="16.5" thickBot="1" x14ac:dyDescent="0.3">
      <c r="A40" s="57" t="s">
        <v>82</v>
      </c>
      <c r="B40" s="59"/>
      <c r="C40" s="36">
        <f>ROUND(SUM(C37:C39),4)</f>
        <v>7.0499999999999993E-2</v>
      </c>
      <c r="D40" s="37">
        <f>SUM(D37:D39)</f>
        <v>124.69</v>
      </c>
    </row>
    <row r="41" spans="1:4" ht="16.5" thickBot="1" x14ac:dyDescent="0.3">
      <c r="A41" s="57" t="s">
        <v>83</v>
      </c>
      <c r="B41" s="58"/>
      <c r="C41" s="58"/>
      <c r="D41" s="59"/>
    </row>
    <row r="42" spans="1:4" ht="32.25" thickBot="1" x14ac:dyDescent="0.3">
      <c r="A42" s="33">
        <v>20</v>
      </c>
      <c r="B42" s="38" t="s">
        <v>84</v>
      </c>
      <c r="C42" s="39">
        <v>3.3E-3</v>
      </c>
      <c r="D42" s="35">
        <f>ROUND($D$9*C42,2)</f>
        <v>5.84</v>
      </c>
    </row>
    <row r="43" spans="1:4" ht="32.25" thickBot="1" x14ac:dyDescent="0.3">
      <c r="A43" s="33">
        <v>21</v>
      </c>
      <c r="B43" s="38" t="s">
        <v>85</v>
      </c>
      <c r="C43" s="39">
        <v>2.0000000000000001E-4</v>
      </c>
      <c r="D43" s="35">
        <f t="shared" ref="D43:D44" si="3">ROUND($D$9*C43,2)</f>
        <v>0.35</v>
      </c>
    </row>
    <row r="44" spans="1:4" ht="32.25" thickBot="1" x14ac:dyDescent="0.3">
      <c r="A44" s="33">
        <v>22</v>
      </c>
      <c r="B44" s="38" t="s">
        <v>86</v>
      </c>
      <c r="C44" s="39">
        <v>1.14E-2</v>
      </c>
      <c r="D44" s="35">
        <f t="shared" si="3"/>
        <v>20.16</v>
      </c>
    </row>
    <row r="45" spans="1:4" ht="16.5" thickBot="1" x14ac:dyDescent="0.3">
      <c r="A45" s="57" t="s">
        <v>87</v>
      </c>
      <c r="B45" s="59"/>
      <c r="C45" s="36">
        <f>ROUND(SUM(C42:C44),4)</f>
        <v>1.49E-2</v>
      </c>
      <c r="D45" s="37">
        <f>SUM(D42:D44)</f>
        <v>26.35</v>
      </c>
    </row>
    <row r="46" spans="1:4" ht="16.5" thickBot="1" x14ac:dyDescent="0.3">
      <c r="A46" s="57" t="s">
        <v>88</v>
      </c>
      <c r="B46" s="58"/>
      <c r="C46" s="58"/>
      <c r="D46" s="59"/>
    </row>
    <row r="47" spans="1:4" ht="16.5" thickBot="1" x14ac:dyDescent="0.3">
      <c r="A47" s="33">
        <v>23</v>
      </c>
      <c r="B47" s="27" t="s">
        <v>89</v>
      </c>
      <c r="C47" s="34">
        <v>8.8800000000000004E-2</v>
      </c>
      <c r="D47" s="35">
        <f>ROUND($D$9*C47,2)</f>
        <v>157.06</v>
      </c>
    </row>
    <row r="48" spans="1:4" ht="16.5" thickBot="1" x14ac:dyDescent="0.3">
      <c r="A48" s="57" t="s">
        <v>90</v>
      </c>
      <c r="B48" s="59"/>
      <c r="C48" s="36">
        <f>C47</f>
        <v>8.8800000000000004E-2</v>
      </c>
      <c r="D48" s="40">
        <f>SUM(D47)</f>
        <v>157.06</v>
      </c>
    </row>
    <row r="49" spans="1:10" ht="16.5" thickBot="1" x14ac:dyDescent="0.3">
      <c r="A49" s="66"/>
      <c r="B49" s="67"/>
      <c r="C49" s="67"/>
      <c r="D49" s="68"/>
    </row>
    <row r="50" spans="1:10" ht="16.5" thickBot="1" x14ac:dyDescent="0.3">
      <c r="A50" s="57" t="s">
        <v>91</v>
      </c>
      <c r="B50" s="59"/>
      <c r="C50" s="36">
        <f>ROUND(C21+C24+C31+C35+C40+C45+C48,4)</f>
        <v>0.79520000000000002</v>
      </c>
      <c r="D50" s="41">
        <f>ROUND(D21+D24+D31+D35+D40+D45+D48,2)</f>
        <v>1406.47</v>
      </c>
    </row>
    <row r="51" spans="1:10" ht="16.5" thickBot="1" x14ac:dyDescent="0.3">
      <c r="A51" s="66"/>
      <c r="B51" s="67"/>
      <c r="C51" s="67"/>
      <c r="D51" s="68"/>
    </row>
    <row r="52" spans="1:10" ht="16.5" thickBot="1" x14ac:dyDescent="0.3">
      <c r="A52" s="57" t="s">
        <v>92</v>
      </c>
      <c r="B52" s="58"/>
      <c r="C52" s="59"/>
      <c r="D52" s="37">
        <f>D9+D50</f>
        <v>3175.1800000000003</v>
      </c>
    </row>
    <row r="53" spans="1:10" ht="16.5" thickBot="1" x14ac:dyDescent="0.3">
      <c r="A53" s="42"/>
      <c r="B53" s="42"/>
      <c r="C53" s="43"/>
      <c r="D53" s="42"/>
    </row>
    <row r="54" spans="1:10" ht="16.5" thickBot="1" x14ac:dyDescent="0.3">
      <c r="A54" s="69" t="s">
        <v>93</v>
      </c>
      <c r="B54" s="70"/>
      <c r="C54" s="70"/>
      <c r="D54" s="71"/>
    </row>
    <row r="55" spans="1:10" ht="16.5" thickBot="1" x14ac:dyDescent="0.3">
      <c r="A55" s="66" t="s">
        <v>94</v>
      </c>
      <c r="B55" s="67"/>
      <c r="C55" s="68"/>
      <c r="D55" s="44">
        <v>23</v>
      </c>
    </row>
    <row r="56" spans="1:10" ht="16.5" thickBot="1" x14ac:dyDescent="0.3">
      <c r="A56" s="66" t="s">
        <v>95</v>
      </c>
      <c r="B56" s="67"/>
      <c r="C56" s="68"/>
      <c r="D56" s="45">
        <v>6</v>
      </c>
    </row>
    <row r="57" spans="1:10" ht="16.5" thickBot="1" x14ac:dyDescent="0.3">
      <c r="A57" s="66" t="s">
        <v>96</v>
      </c>
      <c r="B57" s="67"/>
      <c r="C57" s="68"/>
      <c r="D57" s="46">
        <f>-ROUND(D5*0.06,2)</f>
        <v>-106.12</v>
      </c>
      <c r="F57" s="47"/>
      <c r="G57" s="21"/>
      <c r="J57" s="21"/>
    </row>
    <row r="58" spans="1:10" ht="16.5" thickBot="1" x14ac:dyDescent="0.3">
      <c r="A58" s="66" t="s">
        <v>97</v>
      </c>
      <c r="B58" s="67"/>
      <c r="C58" s="68"/>
      <c r="D58" s="48"/>
      <c r="J58" s="21"/>
    </row>
    <row r="59" spans="1:10" ht="16.5" thickBot="1" x14ac:dyDescent="0.3">
      <c r="A59" s="57" t="s">
        <v>98</v>
      </c>
      <c r="B59" s="58"/>
      <c r="C59" s="59"/>
      <c r="D59" s="49">
        <f>(D55*D56*2)+D57</f>
        <v>169.88</v>
      </c>
      <c r="J59" s="21"/>
    </row>
    <row r="60" spans="1:10" ht="16.5" thickBot="1" x14ac:dyDescent="0.3">
      <c r="A60" s="42"/>
      <c r="B60" s="42"/>
      <c r="C60" s="43"/>
      <c r="D60" s="42"/>
    </row>
    <row r="61" spans="1:10" ht="16.5" thickBot="1" x14ac:dyDescent="0.3">
      <c r="A61" s="69" t="s">
        <v>99</v>
      </c>
      <c r="B61" s="70"/>
      <c r="C61" s="70"/>
      <c r="D61" s="71"/>
    </row>
    <row r="62" spans="1:10" ht="16.5" thickBot="1" x14ac:dyDescent="0.3">
      <c r="A62" s="66" t="s">
        <v>100</v>
      </c>
      <c r="B62" s="67"/>
      <c r="C62" s="68"/>
      <c r="D62" s="45">
        <v>375</v>
      </c>
    </row>
    <row r="63" spans="1:10" ht="16.5" thickBot="1" x14ac:dyDescent="0.3">
      <c r="A63" s="66" t="s">
        <v>97</v>
      </c>
      <c r="B63" s="67"/>
      <c r="C63" s="68"/>
      <c r="D63" s="50"/>
    </row>
    <row r="64" spans="1:10" ht="16.5" thickBot="1" x14ac:dyDescent="0.3">
      <c r="A64" s="57" t="s">
        <v>98</v>
      </c>
      <c r="B64" s="58"/>
      <c r="C64" s="59"/>
      <c r="D64" s="51">
        <f>D62+D63</f>
        <v>375</v>
      </c>
    </row>
    <row r="65" spans="1:4" ht="16.5" thickBot="1" x14ac:dyDescent="0.3">
      <c r="A65" s="52"/>
      <c r="B65" s="52"/>
      <c r="C65" s="52"/>
      <c r="D65" s="53"/>
    </row>
    <row r="66" spans="1:4" ht="16.5" thickBot="1" x14ac:dyDescent="0.3">
      <c r="A66" s="69" t="s">
        <v>101</v>
      </c>
      <c r="B66" s="70"/>
      <c r="C66" s="70"/>
      <c r="D66" s="71"/>
    </row>
    <row r="67" spans="1:4" ht="16.5" thickBot="1" x14ac:dyDescent="0.3">
      <c r="A67" s="66" t="s">
        <v>100</v>
      </c>
      <c r="B67" s="67"/>
      <c r="C67" s="68"/>
      <c r="D67" s="45">
        <v>144.13999999999999</v>
      </c>
    </row>
    <row r="68" spans="1:4" ht="16.5" thickBot="1" x14ac:dyDescent="0.3">
      <c r="A68" s="66" t="s">
        <v>97</v>
      </c>
      <c r="B68" s="67"/>
      <c r="C68" s="68"/>
      <c r="D68" s="50"/>
    </row>
    <row r="69" spans="1:4" ht="16.5" thickBot="1" x14ac:dyDescent="0.3">
      <c r="A69" s="57" t="s">
        <v>98</v>
      </c>
      <c r="B69" s="58"/>
      <c r="C69" s="59"/>
      <c r="D69" s="51">
        <f>D67+D68</f>
        <v>144.13999999999999</v>
      </c>
    </row>
    <row r="70" spans="1:4" ht="16.5" thickBot="1" x14ac:dyDescent="0.3">
      <c r="A70" s="23"/>
      <c r="B70" s="24"/>
      <c r="C70" s="24"/>
      <c r="D70" s="51"/>
    </row>
    <row r="71" spans="1:4" ht="16.5" thickBot="1" x14ac:dyDescent="0.3">
      <c r="A71" s="69" t="s">
        <v>102</v>
      </c>
      <c r="B71" s="70"/>
      <c r="C71" s="70"/>
      <c r="D71" s="71"/>
    </row>
    <row r="72" spans="1:4" ht="16.5" thickBot="1" x14ac:dyDescent="0.3">
      <c r="A72" s="66" t="s">
        <v>100</v>
      </c>
      <c r="B72" s="67"/>
      <c r="C72" s="68"/>
      <c r="D72" s="45">
        <v>9.6199999999999992</v>
      </c>
    </row>
    <row r="73" spans="1:4" ht="16.5" thickBot="1" x14ac:dyDescent="0.3">
      <c r="A73" s="66" t="s">
        <v>97</v>
      </c>
      <c r="B73" s="67"/>
      <c r="C73" s="68"/>
      <c r="D73" s="50"/>
    </row>
    <row r="74" spans="1:4" ht="16.5" thickBot="1" x14ac:dyDescent="0.3">
      <c r="A74" s="57" t="s">
        <v>98</v>
      </c>
      <c r="B74" s="58"/>
      <c r="C74" s="59"/>
      <c r="D74" s="51">
        <f>D72+D73</f>
        <v>9.6199999999999992</v>
      </c>
    </row>
    <row r="75" spans="1:4" ht="16.5" thickBot="1" x14ac:dyDescent="0.3">
      <c r="A75" s="42"/>
      <c r="B75" s="42"/>
      <c r="C75" s="43"/>
      <c r="D75" s="42"/>
    </row>
    <row r="76" spans="1:4" ht="16.5" thickBot="1" x14ac:dyDescent="0.3">
      <c r="A76" s="69" t="s">
        <v>103</v>
      </c>
      <c r="B76" s="70"/>
      <c r="C76" s="70"/>
      <c r="D76" s="71"/>
    </row>
    <row r="77" spans="1:4" ht="16.5" thickBot="1" x14ac:dyDescent="0.3">
      <c r="A77" s="66" t="s">
        <v>100</v>
      </c>
      <c r="B77" s="67"/>
      <c r="C77" s="68"/>
      <c r="D77" s="54">
        <v>36.11</v>
      </c>
    </row>
    <row r="78" spans="1:4" ht="16.5" thickBot="1" x14ac:dyDescent="0.3">
      <c r="A78" s="66" t="s">
        <v>104</v>
      </c>
      <c r="B78" s="67"/>
      <c r="C78" s="68"/>
      <c r="D78" s="45">
        <v>0</v>
      </c>
    </row>
    <row r="79" spans="1:4" ht="16.5" thickBot="1" x14ac:dyDescent="0.3">
      <c r="A79" s="57" t="s">
        <v>105</v>
      </c>
      <c r="B79" s="58"/>
      <c r="C79" s="59"/>
      <c r="D79" s="55">
        <f>D77</f>
        <v>36.11</v>
      </c>
    </row>
    <row r="80" spans="1:4" ht="16.5" thickBot="1" x14ac:dyDescent="0.3">
      <c r="A80" s="42"/>
      <c r="B80" s="42"/>
      <c r="C80" s="43"/>
      <c r="D80" s="42"/>
    </row>
    <row r="81" spans="1:4" ht="16.5" thickBot="1" x14ac:dyDescent="0.3">
      <c r="A81" s="69" t="s">
        <v>106</v>
      </c>
      <c r="B81" s="70"/>
      <c r="C81" s="70"/>
      <c r="D81" s="71"/>
    </row>
    <row r="82" spans="1:4" ht="16.5" thickBot="1" x14ac:dyDescent="0.3">
      <c r="A82" s="66" t="s">
        <v>107</v>
      </c>
      <c r="B82" s="67"/>
      <c r="C82" s="68"/>
      <c r="D82" s="44">
        <v>30</v>
      </c>
    </row>
    <row r="83" spans="1:4" ht="16.5" thickBot="1" x14ac:dyDescent="0.3">
      <c r="A83" s="66" t="s">
        <v>108</v>
      </c>
      <c r="B83" s="67"/>
      <c r="C83" s="68"/>
      <c r="D83" s="54">
        <v>1.46</v>
      </c>
    </row>
    <row r="84" spans="1:4" ht="16.5" thickBot="1" x14ac:dyDescent="0.3">
      <c r="A84" s="66" t="s">
        <v>109</v>
      </c>
      <c r="B84" s="67"/>
      <c r="C84" s="68"/>
      <c r="D84" s="48"/>
    </row>
    <row r="85" spans="1:4" ht="16.5" thickBot="1" x14ac:dyDescent="0.3">
      <c r="A85" s="57" t="s">
        <v>98</v>
      </c>
      <c r="B85" s="58"/>
      <c r="C85" s="59"/>
      <c r="D85" s="55">
        <f>D82*D83</f>
        <v>43.8</v>
      </c>
    </row>
    <row r="86" spans="1:4" ht="15.75" thickBot="1" x14ac:dyDescent="0.3"/>
    <row r="87" spans="1:4" ht="19.5" thickBot="1" x14ac:dyDescent="0.35">
      <c r="A87" s="60" t="s">
        <v>110</v>
      </c>
      <c r="B87" s="61"/>
      <c r="C87" s="62"/>
      <c r="D87" s="56">
        <f>SUM(D52,D59,D64,D69,D74,D79,D85)</f>
        <v>3953.7300000000005</v>
      </c>
    </row>
    <row r="88" spans="1:4" ht="15.75" thickBot="1" x14ac:dyDescent="0.3">
      <c r="A88" s="63" t="s">
        <v>111</v>
      </c>
      <c r="B88" s="64"/>
      <c r="C88" s="64"/>
      <c r="D88" s="65"/>
    </row>
  </sheetData>
  <mergeCells count="57">
    <mergeCell ref="A21:B21"/>
    <mergeCell ref="A1:D1"/>
    <mergeCell ref="A2:D2"/>
    <mergeCell ref="A3:D3"/>
    <mergeCell ref="A4:C4"/>
    <mergeCell ref="A5:C5"/>
    <mergeCell ref="A6:C6"/>
    <mergeCell ref="A7:C7"/>
    <mergeCell ref="A8:B8"/>
    <mergeCell ref="A9:C9"/>
    <mergeCell ref="A10:D10"/>
    <mergeCell ref="A12:D12"/>
    <mergeCell ref="A48:B48"/>
    <mergeCell ref="A22:D22"/>
    <mergeCell ref="A24:B24"/>
    <mergeCell ref="A25:D25"/>
    <mergeCell ref="A31:B31"/>
    <mergeCell ref="A32:D32"/>
    <mergeCell ref="A35:B35"/>
    <mergeCell ref="A36:D36"/>
    <mergeCell ref="A40:B40"/>
    <mergeCell ref="A41:D41"/>
    <mergeCell ref="A45:B45"/>
    <mergeCell ref="A46:D46"/>
    <mergeCell ref="A62:C62"/>
    <mergeCell ref="A49:D49"/>
    <mergeCell ref="A50:B50"/>
    <mergeCell ref="A51:D51"/>
    <mergeCell ref="A52:C52"/>
    <mergeCell ref="A54:D54"/>
    <mergeCell ref="A55:C55"/>
    <mergeCell ref="A56:C56"/>
    <mergeCell ref="A57:C57"/>
    <mergeCell ref="A58:C58"/>
    <mergeCell ref="A59:C59"/>
    <mergeCell ref="A61:D61"/>
    <mergeCell ref="A77:C77"/>
    <mergeCell ref="A63:C63"/>
    <mergeCell ref="A64:C64"/>
    <mergeCell ref="A66:D66"/>
    <mergeCell ref="A67:C67"/>
    <mergeCell ref="A68:C68"/>
    <mergeCell ref="A69:C69"/>
    <mergeCell ref="A71:D71"/>
    <mergeCell ref="A72:C72"/>
    <mergeCell ref="A73:C73"/>
    <mergeCell ref="A74:C74"/>
    <mergeCell ref="A76:D76"/>
    <mergeCell ref="A85:C85"/>
    <mergeCell ref="A87:C87"/>
    <mergeCell ref="A88:D88"/>
    <mergeCell ref="A78:C78"/>
    <mergeCell ref="A79:C79"/>
    <mergeCell ref="A81:D81"/>
    <mergeCell ref="A82:C82"/>
    <mergeCell ref="A83:C83"/>
    <mergeCell ref="A84:C84"/>
  </mergeCells>
  <pageMargins left="0.511811024" right="0.511811024" top="0.78740157499999996" bottom="0.78740157499999996" header="0.31496062000000002" footer="0.3149606200000000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8"/>
  <sheetViews>
    <sheetView workbookViewId="0">
      <selection activeCell="C50" sqref="C50"/>
    </sheetView>
  </sheetViews>
  <sheetFormatPr defaultColWidth="10.42578125" defaultRowHeight="15" x14ac:dyDescent="0.25"/>
  <cols>
    <col min="1" max="1" width="10.42578125" style="18"/>
    <col min="2" max="2" width="48.140625" style="18" customWidth="1"/>
    <col min="3" max="3" width="15.7109375" style="18" bestFit="1" customWidth="1"/>
    <col min="4" max="4" width="24.28515625" style="18" customWidth="1"/>
    <col min="5" max="5" width="10.42578125" style="18"/>
    <col min="6" max="6" width="15.5703125" style="18" customWidth="1"/>
    <col min="7" max="7" width="12.140625" style="18" bestFit="1" customWidth="1"/>
    <col min="8" max="9" width="10.42578125" style="18"/>
    <col min="10" max="10" width="12.140625" style="18" bestFit="1" customWidth="1"/>
    <col min="11" max="16384" width="10.42578125" style="18"/>
  </cols>
  <sheetData>
    <row r="1" spans="1:6" ht="16.5" thickBot="1" x14ac:dyDescent="0.3">
      <c r="A1" s="72"/>
      <c r="B1" s="72"/>
      <c r="C1" s="72"/>
      <c r="D1" s="72"/>
    </row>
    <row r="2" spans="1:6" ht="16.5" thickBot="1" x14ac:dyDescent="0.3">
      <c r="A2" s="73" t="s">
        <v>46</v>
      </c>
      <c r="B2" s="73"/>
      <c r="C2" s="73"/>
      <c r="D2" s="73"/>
    </row>
    <row r="3" spans="1:6" ht="16.5" thickBot="1" x14ac:dyDescent="0.3">
      <c r="A3" s="74" t="s">
        <v>47</v>
      </c>
      <c r="B3" s="74"/>
      <c r="C3" s="74"/>
      <c r="D3" s="74"/>
    </row>
    <row r="4" spans="1:6" ht="16.5" thickBot="1" x14ac:dyDescent="0.3">
      <c r="A4" s="75" t="s">
        <v>48</v>
      </c>
      <c r="B4" s="75"/>
      <c r="C4" s="75"/>
      <c r="D4" s="19"/>
    </row>
    <row r="5" spans="1:6" ht="16.5" thickBot="1" x14ac:dyDescent="0.3">
      <c r="A5" s="75" t="s">
        <v>49</v>
      </c>
      <c r="B5" s="75"/>
      <c r="C5" s="75"/>
      <c r="D5" s="20">
        <v>3773.81</v>
      </c>
      <c r="F5" s="21"/>
    </row>
    <row r="6" spans="1:6" ht="16.5" thickBot="1" x14ac:dyDescent="0.3">
      <c r="A6" s="66" t="s">
        <v>50</v>
      </c>
      <c r="B6" s="67"/>
      <c r="C6" s="68"/>
      <c r="D6" s="22"/>
    </row>
    <row r="7" spans="1:6" ht="16.5" thickBot="1" x14ac:dyDescent="0.3">
      <c r="A7" s="57" t="s">
        <v>51</v>
      </c>
      <c r="B7" s="58"/>
      <c r="C7" s="59"/>
      <c r="D7" s="25">
        <f>D5+D6</f>
        <v>3773.81</v>
      </c>
    </row>
    <row r="8" spans="1:6" ht="16.5" thickBot="1" x14ac:dyDescent="0.3">
      <c r="A8" s="57" t="s">
        <v>52</v>
      </c>
      <c r="B8" s="59"/>
      <c r="C8" s="26"/>
      <c r="D8" s="27"/>
    </row>
    <row r="9" spans="1:6" ht="16.5" thickBot="1" x14ac:dyDescent="0.3">
      <c r="A9" s="76" t="s">
        <v>53</v>
      </c>
      <c r="B9" s="77"/>
      <c r="C9" s="78"/>
      <c r="D9" s="28">
        <f>D7</f>
        <v>3773.81</v>
      </c>
    </row>
    <row r="10" spans="1:6" ht="16.5" thickBot="1" x14ac:dyDescent="0.3">
      <c r="A10" s="69" t="s">
        <v>54</v>
      </c>
      <c r="B10" s="70"/>
      <c r="C10" s="70"/>
      <c r="D10" s="71"/>
    </row>
    <row r="11" spans="1:6" ht="16.5" thickBot="1" x14ac:dyDescent="0.3">
      <c r="A11" s="29" t="s">
        <v>55</v>
      </c>
      <c r="B11" s="30" t="s">
        <v>56</v>
      </c>
      <c r="C11" s="31" t="s">
        <v>57</v>
      </c>
      <c r="D11" s="32" t="s">
        <v>58</v>
      </c>
    </row>
    <row r="12" spans="1:6" ht="16.5" thickBot="1" x14ac:dyDescent="0.3">
      <c r="A12" s="57" t="s">
        <v>59</v>
      </c>
      <c r="B12" s="58"/>
      <c r="C12" s="58"/>
      <c r="D12" s="59"/>
    </row>
    <row r="13" spans="1:6" ht="16.5" thickBot="1" x14ac:dyDescent="0.3">
      <c r="A13" s="33">
        <v>1</v>
      </c>
      <c r="B13" s="27" t="s">
        <v>60</v>
      </c>
      <c r="C13" s="34">
        <v>0.2</v>
      </c>
      <c r="D13" s="35">
        <f>ROUND($D$9*C13,2)</f>
        <v>754.76</v>
      </c>
    </row>
    <row r="14" spans="1:6" ht="16.5" thickBot="1" x14ac:dyDescent="0.3">
      <c r="A14" s="33">
        <v>2</v>
      </c>
      <c r="B14" s="27" t="s">
        <v>61</v>
      </c>
      <c r="C14" s="34">
        <v>0.08</v>
      </c>
      <c r="D14" s="35">
        <f t="shared" ref="D14:D20" si="0">ROUND($D$9*C14,2)</f>
        <v>301.89999999999998</v>
      </c>
    </row>
    <row r="15" spans="1:6" ht="16.5" thickBot="1" x14ac:dyDescent="0.3">
      <c r="A15" s="33">
        <v>3</v>
      </c>
      <c r="B15" s="27" t="s">
        <v>23</v>
      </c>
      <c r="C15" s="34">
        <v>2.5000000000000001E-2</v>
      </c>
      <c r="D15" s="35">
        <f t="shared" si="0"/>
        <v>94.35</v>
      </c>
    </row>
    <row r="16" spans="1:6" ht="16.5" thickBot="1" x14ac:dyDescent="0.3">
      <c r="A16" s="33">
        <v>4</v>
      </c>
      <c r="B16" s="27" t="s">
        <v>62</v>
      </c>
      <c r="C16" s="34">
        <v>1.4999999999999999E-2</v>
      </c>
      <c r="D16" s="35">
        <f t="shared" si="0"/>
        <v>56.61</v>
      </c>
    </row>
    <row r="17" spans="1:4" ht="16.5" thickBot="1" x14ac:dyDescent="0.3">
      <c r="A17" s="33">
        <v>5</v>
      </c>
      <c r="B17" s="27" t="s">
        <v>63</v>
      </c>
      <c r="C17" s="34">
        <v>0.01</v>
      </c>
      <c r="D17" s="35">
        <f t="shared" si="0"/>
        <v>37.74</v>
      </c>
    </row>
    <row r="18" spans="1:4" ht="16.5" thickBot="1" x14ac:dyDescent="0.3">
      <c r="A18" s="33">
        <v>6</v>
      </c>
      <c r="B18" s="27" t="s">
        <v>25</v>
      </c>
      <c r="C18" s="34">
        <v>2E-3</v>
      </c>
      <c r="D18" s="35">
        <f t="shared" si="0"/>
        <v>7.55</v>
      </c>
    </row>
    <row r="19" spans="1:4" ht="16.5" thickBot="1" x14ac:dyDescent="0.3">
      <c r="A19" s="33">
        <v>7</v>
      </c>
      <c r="B19" s="27" t="s">
        <v>64</v>
      </c>
      <c r="C19" s="34">
        <v>0.03</v>
      </c>
      <c r="D19" s="35">
        <f t="shared" si="0"/>
        <v>113.21</v>
      </c>
    </row>
    <row r="20" spans="1:4" ht="16.5" thickBot="1" x14ac:dyDescent="0.3">
      <c r="A20" s="33">
        <v>8</v>
      </c>
      <c r="B20" s="27" t="s">
        <v>24</v>
      </c>
      <c r="C20" s="34">
        <v>6.0000000000000001E-3</v>
      </c>
      <c r="D20" s="35">
        <f t="shared" si="0"/>
        <v>22.64</v>
      </c>
    </row>
    <row r="21" spans="1:4" ht="16.5" thickBot="1" x14ac:dyDescent="0.3">
      <c r="A21" s="57" t="s">
        <v>65</v>
      </c>
      <c r="B21" s="59"/>
      <c r="C21" s="36">
        <f>ROUND(SUM(C13:C20),4)</f>
        <v>0.36799999999999999</v>
      </c>
      <c r="D21" s="37">
        <f>SUM(D13:D20)</f>
        <v>1388.7599999999998</v>
      </c>
    </row>
    <row r="22" spans="1:4" ht="16.5" thickBot="1" x14ac:dyDescent="0.3">
      <c r="A22" s="57" t="s">
        <v>66</v>
      </c>
      <c r="B22" s="58"/>
      <c r="C22" s="58"/>
      <c r="D22" s="59"/>
    </row>
    <row r="23" spans="1:4" ht="16.5" thickBot="1" x14ac:dyDescent="0.3">
      <c r="A23" s="33">
        <v>9</v>
      </c>
      <c r="B23" s="27" t="s">
        <v>67</v>
      </c>
      <c r="C23" s="34">
        <v>9.1499999999999998E-2</v>
      </c>
      <c r="D23" s="35">
        <f>ROUND($D$9*C23,2)</f>
        <v>345.3</v>
      </c>
    </row>
    <row r="24" spans="1:4" ht="16.5" thickBot="1" x14ac:dyDescent="0.3">
      <c r="A24" s="57" t="s">
        <v>68</v>
      </c>
      <c r="B24" s="59"/>
      <c r="C24" s="36">
        <f>ROUND(C23,4)</f>
        <v>9.1499999999999998E-2</v>
      </c>
      <c r="D24" s="37">
        <f>SUM(D23)</f>
        <v>345.3</v>
      </c>
    </row>
    <row r="25" spans="1:4" ht="16.5" thickBot="1" x14ac:dyDescent="0.3">
      <c r="A25" s="57" t="s">
        <v>69</v>
      </c>
      <c r="B25" s="58"/>
      <c r="C25" s="58"/>
      <c r="D25" s="59"/>
    </row>
    <row r="26" spans="1:4" ht="16.5" thickBot="1" x14ac:dyDescent="0.3">
      <c r="A26" s="33">
        <v>10</v>
      </c>
      <c r="B26" s="27" t="s">
        <v>70</v>
      </c>
      <c r="C26" s="34">
        <v>1.6899999999999998E-2</v>
      </c>
      <c r="D26" s="35">
        <f>ROUND($D$9*C26,2)</f>
        <v>63.78</v>
      </c>
    </row>
    <row r="27" spans="1:4" ht="16.5" thickBot="1" x14ac:dyDescent="0.3">
      <c r="A27" s="33">
        <v>11</v>
      </c>
      <c r="B27" s="27" t="s">
        <v>26</v>
      </c>
      <c r="C27" s="34">
        <v>4.1999999999999997E-3</v>
      </c>
      <c r="D27" s="35">
        <f t="shared" ref="D27:D30" si="1">ROUND($D$9*C27,2)</f>
        <v>15.85</v>
      </c>
    </row>
    <row r="28" spans="1:4" ht="16.5" thickBot="1" x14ac:dyDescent="0.3">
      <c r="A28" s="33">
        <v>12</v>
      </c>
      <c r="B28" s="27" t="s">
        <v>27</v>
      </c>
      <c r="C28" s="34">
        <v>9.4999999999999998E-3</v>
      </c>
      <c r="D28" s="35">
        <f t="shared" si="1"/>
        <v>35.85</v>
      </c>
    </row>
    <row r="29" spans="1:4" ht="16.5" thickBot="1" x14ac:dyDescent="0.3">
      <c r="A29" s="33">
        <v>13</v>
      </c>
      <c r="B29" s="27" t="s">
        <v>71</v>
      </c>
      <c r="C29" s="34">
        <v>6.3E-3</v>
      </c>
      <c r="D29" s="35">
        <f t="shared" si="1"/>
        <v>23.78</v>
      </c>
    </row>
    <row r="30" spans="1:4" ht="16.5" thickBot="1" x14ac:dyDescent="0.3">
      <c r="A30" s="33">
        <v>14</v>
      </c>
      <c r="B30" s="27" t="s">
        <v>72</v>
      </c>
      <c r="C30" s="34">
        <v>2.9999999999999997E-4</v>
      </c>
      <c r="D30" s="35">
        <f t="shared" si="1"/>
        <v>1.1299999999999999</v>
      </c>
    </row>
    <row r="31" spans="1:4" ht="16.5" thickBot="1" x14ac:dyDescent="0.3">
      <c r="A31" s="57" t="s">
        <v>73</v>
      </c>
      <c r="B31" s="59"/>
      <c r="C31" s="36">
        <f>ROUND(SUM(C26:C30),4)</f>
        <v>3.7199999999999997E-2</v>
      </c>
      <c r="D31" s="37">
        <f>SUM(D26:D30)</f>
        <v>140.38999999999999</v>
      </c>
    </row>
    <row r="32" spans="1:4" ht="16.5" thickBot="1" x14ac:dyDescent="0.3">
      <c r="A32" s="57" t="s">
        <v>74</v>
      </c>
      <c r="B32" s="58"/>
      <c r="C32" s="58"/>
      <c r="D32" s="59"/>
    </row>
    <row r="33" spans="1:4" ht="16.5" thickBot="1" x14ac:dyDescent="0.3">
      <c r="A33" s="33">
        <v>15</v>
      </c>
      <c r="B33" s="27" t="s">
        <v>75</v>
      </c>
      <c r="C33" s="34">
        <v>3.0499999999999999E-2</v>
      </c>
      <c r="D33" s="35">
        <f>ROUND($D$9*C33,2)</f>
        <v>115.1</v>
      </c>
    </row>
    <row r="34" spans="1:4" ht="16.5" thickBot="1" x14ac:dyDescent="0.3">
      <c r="A34" s="33">
        <v>16</v>
      </c>
      <c r="B34" s="27" t="s">
        <v>76</v>
      </c>
      <c r="C34" s="34">
        <v>9.3799999999999994E-2</v>
      </c>
      <c r="D34" s="35">
        <f>ROUND($D$9*C34,2)</f>
        <v>353.98</v>
      </c>
    </row>
    <row r="35" spans="1:4" ht="16.5" thickBot="1" x14ac:dyDescent="0.3">
      <c r="A35" s="57" t="s">
        <v>77</v>
      </c>
      <c r="B35" s="59"/>
      <c r="C35" s="36">
        <f>SUM(C33:C34)</f>
        <v>0.12429999999999999</v>
      </c>
      <c r="D35" s="37">
        <f>SUM(D33:D34)</f>
        <v>469.08000000000004</v>
      </c>
    </row>
    <row r="36" spans="1:4" ht="16.5" thickBot="1" x14ac:dyDescent="0.3">
      <c r="A36" s="57" t="s">
        <v>78</v>
      </c>
      <c r="B36" s="58"/>
      <c r="C36" s="58"/>
      <c r="D36" s="59"/>
    </row>
    <row r="37" spans="1:4" ht="32.25" thickBot="1" x14ac:dyDescent="0.3">
      <c r="A37" s="33">
        <v>17</v>
      </c>
      <c r="B37" s="27" t="s">
        <v>79</v>
      </c>
      <c r="C37" s="34">
        <v>5.1299999999999998E-2</v>
      </c>
      <c r="D37" s="35">
        <f>ROUND($D$9*C37,2)</f>
        <v>193.6</v>
      </c>
    </row>
    <row r="38" spans="1:4" ht="16.5" thickBot="1" x14ac:dyDescent="0.3">
      <c r="A38" s="33">
        <v>18</v>
      </c>
      <c r="B38" s="27" t="s">
        <v>80</v>
      </c>
      <c r="C38" s="34">
        <v>1.9199999999999998E-2</v>
      </c>
      <c r="D38" s="35">
        <f t="shared" ref="D38:D39" si="2">ROUND($D$9*C38,2)</f>
        <v>72.459999999999994</v>
      </c>
    </row>
    <row r="39" spans="1:4" ht="16.5" thickBot="1" x14ac:dyDescent="0.3">
      <c r="A39" s="33">
        <v>19</v>
      </c>
      <c r="B39" s="27" t="s">
        <v>81</v>
      </c>
      <c r="C39" s="34"/>
      <c r="D39" s="35">
        <f t="shared" si="2"/>
        <v>0</v>
      </c>
    </row>
    <row r="40" spans="1:4" ht="16.5" thickBot="1" x14ac:dyDescent="0.3">
      <c r="A40" s="57" t="s">
        <v>82</v>
      </c>
      <c r="B40" s="59"/>
      <c r="C40" s="36">
        <f>ROUND(SUM(C37:C39),4)</f>
        <v>7.0499999999999993E-2</v>
      </c>
      <c r="D40" s="37">
        <f>SUM(D37:D39)</f>
        <v>266.06</v>
      </c>
    </row>
    <row r="41" spans="1:4" ht="16.5" thickBot="1" x14ac:dyDescent="0.3">
      <c r="A41" s="57" t="s">
        <v>83</v>
      </c>
      <c r="B41" s="58"/>
      <c r="C41" s="58"/>
      <c r="D41" s="59"/>
    </row>
    <row r="42" spans="1:4" ht="32.25" thickBot="1" x14ac:dyDescent="0.3">
      <c r="A42" s="33">
        <v>20</v>
      </c>
      <c r="B42" s="38" t="s">
        <v>84</v>
      </c>
      <c r="C42" s="39">
        <v>3.3E-3</v>
      </c>
      <c r="D42" s="35">
        <f>ROUND($D$9*C42,2)</f>
        <v>12.45</v>
      </c>
    </row>
    <row r="43" spans="1:4" ht="32.25" thickBot="1" x14ac:dyDescent="0.3">
      <c r="A43" s="33">
        <v>21</v>
      </c>
      <c r="B43" s="38" t="s">
        <v>85</v>
      </c>
      <c r="C43" s="39">
        <v>2.0000000000000001E-4</v>
      </c>
      <c r="D43" s="35">
        <f t="shared" ref="D43:D44" si="3">ROUND($D$9*C43,2)</f>
        <v>0.75</v>
      </c>
    </row>
    <row r="44" spans="1:4" ht="32.25" thickBot="1" x14ac:dyDescent="0.3">
      <c r="A44" s="33">
        <v>22</v>
      </c>
      <c r="B44" s="38" t="s">
        <v>86</v>
      </c>
      <c r="C44" s="39">
        <v>1.14E-2</v>
      </c>
      <c r="D44" s="35">
        <f t="shared" si="3"/>
        <v>43.02</v>
      </c>
    </row>
    <row r="45" spans="1:4" ht="16.5" thickBot="1" x14ac:dyDescent="0.3">
      <c r="A45" s="57" t="s">
        <v>87</v>
      </c>
      <c r="B45" s="59"/>
      <c r="C45" s="36">
        <f>ROUND(SUM(C42:C44),4)</f>
        <v>1.49E-2</v>
      </c>
      <c r="D45" s="37">
        <f>SUM(D42:D44)</f>
        <v>56.22</v>
      </c>
    </row>
    <row r="46" spans="1:4" ht="16.5" thickBot="1" x14ac:dyDescent="0.3">
      <c r="A46" s="57" t="s">
        <v>88</v>
      </c>
      <c r="B46" s="58"/>
      <c r="C46" s="58"/>
      <c r="D46" s="59"/>
    </row>
    <row r="47" spans="1:4" ht="16.5" thickBot="1" x14ac:dyDescent="0.3">
      <c r="A47" s="33">
        <v>23</v>
      </c>
      <c r="B47" s="27" t="s">
        <v>89</v>
      </c>
      <c r="C47" s="34">
        <v>8.8800000000000004E-2</v>
      </c>
      <c r="D47" s="35">
        <f>ROUND($D$9*C47,2)</f>
        <v>335.11</v>
      </c>
    </row>
    <row r="48" spans="1:4" ht="16.5" thickBot="1" x14ac:dyDescent="0.3">
      <c r="A48" s="57" t="s">
        <v>90</v>
      </c>
      <c r="B48" s="59"/>
      <c r="C48" s="36">
        <f>C47</f>
        <v>8.8800000000000004E-2</v>
      </c>
      <c r="D48" s="40">
        <f>SUM(D47)</f>
        <v>335.11</v>
      </c>
    </row>
    <row r="49" spans="1:10" ht="16.5" thickBot="1" x14ac:dyDescent="0.3">
      <c r="A49" s="66"/>
      <c r="B49" s="67"/>
      <c r="C49" s="67"/>
      <c r="D49" s="68"/>
    </row>
    <row r="50" spans="1:10" ht="16.5" thickBot="1" x14ac:dyDescent="0.3">
      <c r="A50" s="57" t="s">
        <v>91</v>
      </c>
      <c r="B50" s="59"/>
      <c r="C50" s="36">
        <f>ROUND(C21+C24+C31+C35+C40+C45+C48,4)</f>
        <v>0.79520000000000002</v>
      </c>
      <c r="D50" s="41">
        <f>ROUND(D21+D24+D31+D35+D40+D45+D48,2)</f>
        <v>3000.92</v>
      </c>
    </row>
    <row r="51" spans="1:10" ht="16.5" thickBot="1" x14ac:dyDescent="0.3">
      <c r="A51" s="66"/>
      <c r="B51" s="67"/>
      <c r="C51" s="67"/>
      <c r="D51" s="68"/>
    </row>
    <row r="52" spans="1:10" ht="16.5" thickBot="1" x14ac:dyDescent="0.3">
      <c r="A52" s="57" t="s">
        <v>92</v>
      </c>
      <c r="B52" s="58"/>
      <c r="C52" s="59"/>
      <c r="D52" s="37">
        <f>D9+D50</f>
        <v>6774.73</v>
      </c>
    </row>
    <row r="53" spans="1:10" ht="16.5" thickBot="1" x14ac:dyDescent="0.3">
      <c r="A53" s="42"/>
      <c r="B53" s="42"/>
      <c r="C53" s="43"/>
      <c r="D53" s="42"/>
    </row>
    <row r="54" spans="1:10" ht="16.5" thickBot="1" x14ac:dyDescent="0.3">
      <c r="A54" s="69" t="s">
        <v>93</v>
      </c>
      <c r="B54" s="70"/>
      <c r="C54" s="70"/>
      <c r="D54" s="71"/>
    </row>
    <row r="55" spans="1:10" ht="16.5" thickBot="1" x14ac:dyDescent="0.3">
      <c r="A55" s="66" t="s">
        <v>94</v>
      </c>
      <c r="B55" s="67"/>
      <c r="C55" s="68"/>
      <c r="D55" s="44">
        <v>23</v>
      </c>
    </row>
    <row r="56" spans="1:10" ht="16.5" thickBot="1" x14ac:dyDescent="0.3">
      <c r="A56" s="66" t="s">
        <v>95</v>
      </c>
      <c r="B56" s="67"/>
      <c r="C56" s="68"/>
      <c r="D56" s="45">
        <v>6</v>
      </c>
    </row>
    <row r="57" spans="1:10" ht="16.5" thickBot="1" x14ac:dyDescent="0.3">
      <c r="A57" s="66" t="s">
        <v>96</v>
      </c>
      <c r="B57" s="67"/>
      <c r="C57" s="68"/>
      <c r="D57" s="46">
        <f>-ROUND(D5*0.06,2)</f>
        <v>-226.43</v>
      </c>
      <c r="F57" s="47"/>
      <c r="G57" s="21"/>
      <c r="J57" s="21"/>
    </row>
    <row r="58" spans="1:10" ht="16.5" thickBot="1" x14ac:dyDescent="0.3">
      <c r="A58" s="66" t="s">
        <v>97</v>
      </c>
      <c r="B58" s="67"/>
      <c r="C58" s="68"/>
      <c r="D58" s="48"/>
      <c r="J58" s="21"/>
    </row>
    <row r="59" spans="1:10" ht="16.5" thickBot="1" x14ac:dyDescent="0.3">
      <c r="A59" s="57" t="s">
        <v>98</v>
      </c>
      <c r="B59" s="58"/>
      <c r="C59" s="59"/>
      <c r="D59" s="49">
        <f>(D55*D56*2)+D57</f>
        <v>49.569999999999993</v>
      </c>
      <c r="J59" s="21"/>
    </row>
    <row r="60" spans="1:10" ht="16.5" thickBot="1" x14ac:dyDescent="0.3">
      <c r="A60" s="42"/>
      <c r="B60" s="42"/>
      <c r="C60" s="43"/>
      <c r="D60" s="42"/>
    </row>
    <row r="61" spans="1:10" ht="16.5" thickBot="1" x14ac:dyDescent="0.3">
      <c r="A61" s="69" t="s">
        <v>99</v>
      </c>
      <c r="B61" s="70"/>
      <c r="C61" s="70"/>
      <c r="D61" s="71"/>
    </row>
    <row r="62" spans="1:10" ht="16.5" thickBot="1" x14ac:dyDescent="0.3">
      <c r="A62" s="66" t="s">
        <v>100</v>
      </c>
      <c r="B62" s="67"/>
      <c r="C62" s="68"/>
      <c r="D62" s="45">
        <v>375</v>
      </c>
    </row>
    <row r="63" spans="1:10" ht="16.5" thickBot="1" x14ac:dyDescent="0.3">
      <c r="A63" s="66" t="s">
        <v>97</v>
      </c>
      <c r="B63" s="67"/>
      <c r="C63" s="68"/>
      <c r="D63" s="50"/>
    </row>
    <row r="64" spans="1:10" ht="16.5" thickBot="1" x14ac:dyDescent="0.3">
      <c r="A64" s="57" t="s">
        <v>98</v>
      </c>
      <c r="B64" s="58"/>
      <c r="C64" s="59"/>
      <c r="D64" s="51">
        <f>D62+D63</f>
        <v>375</v>
      </c>
    </row>
    <row r="65" spans="1:4" ht="16.5" thickBot="1" x14ac:dyDescent="0.3">
      <c r="A65" s="52"/>
      <c r="B65" s="52"/>
      <c r="C65" s="52"/>
      <c r="D65" s="53"/>
    </row>
    <row r="66" spans="1:4" ht="16.5" thickBot="1" x14ac:dyDescent="0.3">
      <c r="A66" s="69" t="s">
        <v>101</v>
      </c>
      <c r="B66" s="70"/>
      <c r="C66" s="70"/>
      <c r="D66" s="71"/>
    </row>
    <row r="67" spans="1:4" ht="16.5" thickBot="1" x14ac:dyDescent="0.3">
      <c r="A67" s="66" t="s">
        <v>100</v>
      </c>
      <c r="B67" s="67"/>
      <c r="C67" s="68"/>
      <c r="D67" s="45">
        <v>144.13999999999999</v>
      </c>
    </row>
    <row r="68" spans="1:4" ht="16.5" thickBot="1" x14ac:dyDescent="0.3">
      <c r="A68" s="66" t="s">
        <v>97</v>
      </c>
      <c r="B68" s="67"/>
      <c r="C68" s="68"/>
      <c r="D68" s="50"/>
    </row>
    <row r="69" spans="1:4" ht="16.5" thickBot="1" x14ac:dyDescent="0.3">
      <c r="A69" s="57" t="s">
        <v>98</v>
      </c>
      <c r="B69" s="58"/>
      <c r="C69" s="59"/>
      <c r="D69" s="51">
        <f>D67+D68</f>
        <v>144.13999999999999</v>
      </c>
    </row>
    <row r="70" spans="1:4" ht="16.5" thickBot="1" x14ac:dyDescent="0.3">
      <c r="A70" s="23"/>
      <c r="B70" s="24"/>
      <c r="C70" s="24"/>
      <c r="D70" s="51"/>
    </row>
    <row r="71" spans="1:4" ht="16.5" thickBot="1" x14ac:dyDescent="0.3">
      <c r="A71" s="69" t="s">
        <v>102</v>
      </c>
      <c r="B71" s="70"/>
      <c r="C71" s="70"/>
      <c r="D71" s="71"/>
    </row>
    <row r="72" spans="1:4" ht="16.5" thickBot="1" x14ac:dyDescent="0.3">
      <c r="A72" s="66" t="s">
        <v>100</v>
      </c>
      <c r="B72" s="67"/>
      <c r="C72" s="68"/>
      <c r="D72" s="45">
        <v>9.6199999999999992</v>
      </c>
    </row>
    <row r="73" spans="1:4" ht="16.5" thickBot="1" x14ac:dyDescent="0.3">
      <c r="A73" s="66" t="s">
        <v>97</v>
      </c>
      <c r="B73" s="67"/>
      <c r="C73" s="68"/>
      <c r="D73" s="50"/>
    </row>
    <row r="74" spans="1:4" ht="16.5" thickBot="1" x14ac:dyDescent="0.3">
      <c r="A74" s="57" t="s">
        <v>98</v>
      </c>
      <c r="B74" s="58"/>
      <c r="C74" s="59"/>
      <c r="D74" s="51">
        <f>D72+D73</f>
        <v>9.6199999999999992</v>
      </c>
    </row>
    <row r="75" spans="1:4" ht="16.5" thickBot="1" x14ac:dyDescent="0.3">
      <c r="A75" s="42"/>
      <c r="B75" s="42"/>
      <c r="C75" s="43"/>
      <c r="D75" s="42"/>
    </row>
    <row r="76" spans="1:4" ht="16.5" thickBot="1" x14ac:dyDescent="0.3">
      <c r="A76" s="69" t="s">
        <v>103</v>
      </c>
      <c r="B76" s="70"/>
      <c r="C76" s="70"/>
      <c r="D76" s="71"/>
    </row>
    <row r="77" spans="1:4" ht="16.5" thickBot="1" x14ac:dyDescent="0.3">
      <c r="A77" s="66" t="s">
        <v>100</v>
      </c>
      <c r="B77" s="67"/>
      <c r="C77" s="68"/>
      <c r="D77" s="54">
        <v>36.11</v>
      </c>
    </row>
    <row r="78" spans="1:4" ht="16.5" thickBot="1" x14ac:dyDescent="0.3">
      <c r="A78" s="66" t="s">
        <v>104</v>
      </c>
      <c r="B78" s="67"/>
      <c r="C78" s="68"/>
      <c r="D78" s="45">
        <v>0</v>
      </c>
    </row>
    <row r="79" spans="1:4" ht="16.5" thickBot="1" x14ac:dyDescent="0.3">
      <c r="A79" s="57" t="s">
        <v>105</v>
      </c>
      <c r="B79" s="58"/>
      <c r="C79" s="59"/>
      <c r="D79" s="55">
        <f>D77</f>
        <v>36.11</v>
      </c>
    </row>
    <row r="80" spans="1:4" ht="16.5" thickBot="1" x14ac:dyDescent="0.3">
      <c r="A80" s="42"/>
      <c r="B80" s="42"/>
      <c r="C80" s="43"/>
      <c r="D80" s="42"/>
    </row>
    <row r="81" spans="1:4" ht="16.5" thickBot="1" x14ac:dyDescent="0.3">
      <c r="A81" s="69" t="s">
        <v>106</v>
      </c>
      <c r="B81" s="70"/>
      <c r="C81" s="70"/>
      <c r="D81" s="71"/>
    </row>
    <row r="82" spans="1:4" ht="16.5" thickBot="1" x14ac:dyDescent="0.3">
      <c r="A82" s="66" t="s">
        <v>107</v>
      </c>
      <c r="B82" s="67"/>
      <c r="C82" s="68"/>
      <c r="D82" s="44">
        <v>30</v>
      </c>
    </row>
    <row r="83" spans="1:4" ht="16.5" thickBot="1" x14ac:dyDescent="0.3">
      <c r="A83" s="66" t="s">
        <v>108</v>
      </c>
      <c r="B83" s="67"/>
      <c r="C83" s="68"/>
      <c r="D83" s="54">
        <v>1.46</v>
      </c>
    </row>
    <row r="84" spans="1:4" ht="16.5" thickBot="1" x14ac:dyDescent="0.3">
      <c r="A84" s="66" t="s">
        <v>109</v>
      </c>
      <c r="B84" s="67"/>
      <c r="C84" s="68"/>
      <c r="D84" s="48"/>
    </row>
    <row r="85" spans="1:4" ht="16.5" thickBot="1" x14ac:dyDescent="0.3">
      <c r="A85" s="57" t="s">
        <v>98</v>
      </c>
      <c r="B85" s="58"/>
      <c r="C85" s="59"/>
      <c r="D85" s="55">
        <f>D82*D83</f>
        <v>43.8</v>
      </c>
    </row>
    <row r="86" spans="1:4" ht="15.75" thickBot="1" x14ac:dyDescent="0.3"/>
    <row r="87" spans="1:4" ht="19.5" thickBot="1" x14ac:dyDescent="0.35">
      <c r="A87" s="60" t="s">
        <v>110</v>
      </c>
      <c r="B87" s="61"/>
      <c r="C87" s="62"/>
      <c r="D87" s="56">
        <f>SUM(D52,D59,D64,D69,D74,D79,D85)</f>
        <v>7432.9699999999993</v>
      </c>
    </row>
    <row r="88" spans="1:4" ht="15.75" thickBot="1" x14ac:dyDescent="0.3">
      <c r="A88" s="63" t="s">
        <v>111</v>
      </c>
      <c r="B88" s="64"/>
      <c r="C88" s="64"/>
      <c r="D88" s="65"/>
    </row>
  </sheetData>
  <mergeCells count="57">
    <mergeCell ref="A21:B21"/>
    <mergeCell ref="A1:D1"/>
    <mergeCell ref="A2:D2"/>
    <mergeCell ref="A3:D3"/>
    <mergeCell ref="A4:C4"/>
    <mergeCell ref="A5:C5"/>
    <mergeCell ref="A6:C6"/>
    <mergeCell ref="A7:C7"/>
    <mergeCell ref="A8:B8"/>
    <mergeCell ref="A9:C9"/>
    <mergeCell ref="A10:D10"/>
    <mergeCell ref="A12:D12"/>
    <mergeCell ref="A48:B48"/>
    <mergeCell ref="A22:D22"/>
    <mergeCell ref="A24:B24"/>
    <mergeCell ref="A25:D25"/>
    <mergeCell ref="A31:B31"/>
    <mergeCell ref="A32:D32"/>
    <mergeCell ref="A35:B35"/>
    <mergeCell ref="A36:D36"/>
    <mergeCell ref="A40:B40"/>
    <mergeCell ref="A41:D41"/>
    <mergeCell ref="A45:B45"/>
    <mergeCell ref="A46:D46"/>
    <mergeCell ref="A62:C62"/>
    <mergeCell ref="A49:D49"/>
    <mergeCell ref="A50:B50"/>
    <mergeCell ref="A51:D51"/>
    <mergeCell ref="A52:C52"/>
    <mergeCell ref="A54:D54"/>
    <mergeCell ref="A55:C55"/>
    <mergeCell ref="A56:C56"/>
    <mergeCell ref="A57:C57"/>
    <mergeCell ref="A58:C58"/>
    <mergeCell ref="A59:C59"/>
    <mergeCell ref="A61:D61"/>
    <mergeCell ref="A77:C77"/>
    <mergeCell ref="A63:C63"/>
    <mergeCell ref="A64:C64"/>
    <mergeCell ref="A66:D66"/>
    <mergeCell ref="A67:C67"/>
    <mergeCell ref="A68:C68"/>
    <mergeCell ref="A69:C69"/>
    <mergeCell ref="A71:D71"/>
    <mergeCell ref="A72:C72"/>
    <mergeCell ref="A73:C73"/>
    <mergeCell ref="A74:C74"/>
    <mergeCell ref="A76:D76"/>
    <mergeCell ref="A85:C85"/>
    <mergeCell ref="A87:C87"/>
    <mergeCell ref="A88:D88"/>
    <mergeCell ref="A78:C78"/>
    <mergeCell ref="A79:C79"/>
    <mergeCell ref="A81:D81"/>
    <mergeCell ref="A82:C82"/>
    <mergeCell ref="A83:C83"/>
    <mergeCell ref="A84:C84"/>
  </mergeCells>
  <pageMargins left="0.511811024" right="0.511811024" top="0.78740157499999996" bottom="0.78740157499999996" header="0.31496062000000002" footer="0.3149606200000000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8"/>
  <sheetViews>
    <sheetView workbookViewId="0">
      <selection activeCell="G46" sqref="G46"/>
    </sheetView>
  </sheetViews>
  <sheetFormatPr defaultColWidth="10.42578125" defaultRowHeight="15" x14ac:dyDescent="0.25"/>
  <cols>
    <col min="1" max="1" width="10.42578125" style="18"/>
    <col min="2" max="2" width="48.140625" style="18" customWidth="1"/>
    <col min="3" max="3" width="15.7109375" style="18" bestFit="1" customWidth="1"/>
    <col min="4" max="4" width="24.28515625" style="18" customWidth="1"/>
    <col min="5" max="5" width="10.42578125" style="18"/>
    <col min="6" max="6" width="15.5703125" style="18" customWidth="1"/>
    <col min="7" max="7" width="12.140625" style="18" bestFit="1" customWidth="1"/>
    <col min="8" max="9" width="10.42578125" style="18"/>
    <col min="10" max="10" width="12.140625" style="18" bestFit="1" customWidth="1"/>
    <col min="11" max="16384" width="10.42578125" style="18"/>
  </cols>
  <sheetData>
    <row r="1" spans="1:6" ht="16.5" thickBot="1" x14ac:dyDescent="0.3">
      <c r="A1" s="72"/>
      <c r="B1" s="72"/>
      <c r="C1" s="72"/>
      <c r="D1" s="72"/>
    </row>
    <row r="2" spans="1:6" ht="16.5" thickBot="1" x14ac:dyDescent="0.3">
      <c r="A2" s="73" t="s">
        <v>46</v>
      </c>
      <c r="B2" s="73"/>
      <c r="C2" s="73"/>
      <c r="D2" s="73"/>
    </row>
    <row r="3" spans="1:6" ht="16.5" thickBot="1" x14ac:dyDescent="0.3">
      <c r="A3" s="74" t="s">
        <v>47</v>
      </c>
      <c r="B3" s="74"/>
      <c r="C3" s="74"/>
      <c r="D3" s="74"/>
    </row>
    <row r="4" spans="1:6" ht="16.5" thickBot="1" x14ac:dyDescent="0.3">
      <c r="A4" s="75" t="s">
        <v>48</v>
      </c>
      <c r="B4" s="75"/>
      <c r="C4" s="75"/>
      <c r="D4" s="19"/>
    </row>
    <row r="5" spans="1:6" ht="16.5" thickBot="1" x14ac:dyDescent="0.3">
      <c r="A5" s="75" t="s">
        <v>49</v>
      </c>
      <c r="B5" s="75"/>
      <c r="C5" s="75"/>
      <c r="D5" s="20">
        <v>12434</v>
      </c>
      <c r="F5" s="21"/>
    </row>
    <row r="6" spans="1:6" ht="16.5" thickBot="1" x14ac:dyDescent="0.3">
      <c r="A6" s="66" t="s">
        <v>50</v>
      </c>
      <c r="B6" s="67"/>
      <c r="C6" s="68"/>
      <c r="D6" s="22"/>
    </row>
    <row r="7" spans="1:6" ht="16.5" thickBot="1" x14ac:dyDescent="0.3">
      <c r="A7" s="57" t="s">
        <v>51</v>
      </c>
      <c r="B7" s="58"/>
      <c r="C7" s="59"/>
      <c r="D7" s="25">
        <f>D5+D6</f>
        <v>12434</v>
      </c>
    </row>
    <row r="8" spans="1:6" ht="16.5" thickBot="1" x14ac:dyDescent="0.3">
      <c r="A8" s="57" t="s">
        <v>52</v>
      </c>
      <c r="B8" s="59"/>
      <c r="C8" s="26"/>
      <c r="D8" s="27"/>
    </row>
    <row r="9" spans="1:6" ht="16.5" thickBot="1" x14ac:dyDescent="0.3">
      <c r="A9" s="76" t="s">
        <v>53</v>
      </c>
      <c r="B9" s="77"/>
      <c r="C9" s="78"/>
      <c r="D9" s="28">
        <f>D7</f>
        <v>12434</v>
      </c>
    </row>
    <row r="10" spans="1:6" ht="16.5" thickBot="1" x14ac:dyDescent="0.3">
      <c r="A10" s="69" t="s">
        <v>54</v>
      </c>
      <c r="B10" s="70"/>
      <c r="C10" s="70"/>
      <c r="D10" s="71"/>
    </row>
    <row r="11" spans="1:6" ht="16.5" thickBot="1" x14ac:dyDescent="0.3">
      <c r="A11" s="29" t="s">
        <v>55</v>
      </c>
      <c r="B11" s="30" t="s">
        <v>56</v>
      </c>
      <c r="C11" s="31" t="s">
        <v>57</v>
      </c>
      <c r="D11" s="32" t="s">
        <v>58</v>
      </c>
    </row>
    <row r="12" spans="1:6" ht="16.5" thickBot="1" x14ac:dyDescent="0.3">
      <c r="A12" s="57" t="s">
        <v>59</v>
      </c>
      <c r="B12" s="58"/>
      <c r="C12" s="58"/>
      <c r="D12" s="59"/>
    </row>
    <row r="13" spans="1:6" ht="16.5" thickBot="1" x14ac:dyDescent="0.3">
      <c r="A13" s="33">
        <v>1</v>
      </c>
      <c r="B13" s="27" t="s">
        <v>60</v>
      </c>
      <c r="C13" s="34">
        <v>0.2</v>
      </c>
      <c r="D13" s="35">
        <f>ROUND($D$9*C13,2)</f>
        <v>2486.8000000000002</v>
      </c>
    </row>
    <row r="14" spans="1:6" ht="16.5" thickBot="1" x14ac:dyDescent="0.3">
      <c r="A14" s="33">
        <v>2</v>
      </c>
      <c r="B14" s="27" t="s">
        <v>61</v>
      </c>
      <c r="C14" s="34">
        <v>0.08</v>
      </c>
      <c r="D14" s="35">
        <f t="shared" ref="D14:D20" si="0">ROUND($D$9*C14,2)</f>
        <v>994.72</v>
      </c>
    </row>
    <row r="15" spans="1:6" ht="16.5" thickBot="1" x14ac:dyDescent="0.3">
      <c r="A15" s="33">
        <v>3</v>
      </c>
      <c r="B15" s="27" t="s">
        <v>23</v>
      </c>
      <c r="C15" s="34">
        <v>2.5000000000000001E-2</v>
      </c>
      <c r="D15" s="35">
        <f t="shared" si="0"/>
        <v>310.85000000000002</v>
      </c>
    </row>
    <row r="16" spans="1:6" ht="16.5" thickBot="1" x14ac:dyDescent="0.3">
      <c r="A16" s="33">
        <v>4</v>
      </c>
      <c r="B16" s="27" t="s">
        <v>62</v>
      </c>
      <c r="C16" s="34">
        <v>1.4999999999999999E-2</v>
      </c>
      <c r="D16" s="35">
        <f t="shared" si="0"/>
        <v>186.51</v>
      </c>
    </row>
    <row r="17" spans="1:4" ht="16.5" thickBot="1" x14ac:dyDescent="0.3">
      <c r="A17" s="33">
        <v>5</v>
      </c>
      <c r="B17" s="27" t="s">
        <v>63</v>
      </c>
      <c r="C17" s="34">
        <v>0.01</v>
      </c>
      <c r="D17" s="35">
        <f t="shared" si="0"/>
        <v>124.34</v>
      </c>
    </row>
    <row r="18" spans="1:4" ht="16.5" thickBot="1" x14ac:dyDescent="0.3">
      <c r="A18" s="33">
        <v>6</v>
      </c>
      <c r="B18" s="27" t="s">
        <v>25</v>
      </c>
      <c r="C18" s="34">
        <v>2E-3</v>
      </c>
      <c r="D18" s="35">
        <f t="shared" si="0"/>
        <v>24.87</v>
      </c>
    </row>
    <row r="19" spans="1:4" ht="16.5" thickBot="1" x14ac:dyDescent="0.3">
      <c r="A19" s="33">
        <v>7</v>
      </c>
      <c r="B19" s="27" t="s">
        <v>64</v>
      </c>
      <c r="C19" s="34">
        <v>0.03</v>
      </c>
      <c r="D19" s="35">
        <f t="shared" si="0"/>
        <v>373.02</v>
      </c>
    </row>
    <row r="20" spans="1:4" ht="16.5" thickBot="1" x14ac:dyDescent="0.3">
      <c r="A20" s="33">
        <v>8</v>
      </c>
      <c r="B20" s="27" t="s">
        <v>24</v>
      </c>
      <c r="C20" s="34">
        <v>6.0000000000000001E-3</v>
      </c>
      <c r="D20" s="35">
        <f t="shared" si="0"/>
        <v>74.599999999999994</v>
      </c>
    </row>
    <row r="21" spans="1:4" ht="16.5" thickBot="1" x14ac:dyDescent="0.3">
      <c r="A21" s="57" t="s">
        <v>65</v>
      </c>
      <c r="B21" s="59"/>
      <c r="C21" s="36">
        <f>ROUND(SUM(C13:C20),4)</f>
        <v>0.36799999999999999</v>
      </c>
      <c r="D21" s="37">
        <f>SUM(D13:D20)</f>
        <v>4575.7100000000009</v>
      </c>
    </row>
    <row r="22" spans="1:4" ht="16.5" thickBot="1" x14ac:dyDescent="0.3">
      <c r="A22" s="57" t="s">
        <v>66</v>
      </c>
      <c r="B22" s="58"/>
      <c r="C22" s="58"/>
      <c r="D22" s="59"/>
    </row>
    <row r="23" spans="1:4" ht="16.5" thickBot="1" x14ac:dyDescent="0.3">
      <c r="A23" s="33">
        <v>9</v>
      </c>
      <c r="B23" s="27" t="s">
        <v>67</v>
      </c>
      <c r="C23" s="34">
        <v>9.1499999999999998E-2</v>
      </c>
      <c r="D23" s="35">
        <f>ROUND($D$9*C23,2)</f>
        <v>1137.71</v>
      </c>
    </row>
    <row r="24" spans="1:4" ht="16.5" thickBot="1" x14ac:dyDescent="0.3">
      <c r="A24" s="57" t="s">
        <v>68</v>
      </c>
      <c r="B24" s="59"/>
      <c r="C24" s="36">
        <f>ROUND(C23,4)</f>
        <v>9.1499999999999998E-2</v>
      </c>
      <c r="D24" s="37">
        <f>SUM(D23)</f>
        <v>1137.71</v>
      </c>
    </row>
    <row r="25" spans="1:4" ht="16.5" thickBot="1" x14ac:dyDescent="0.3">
      <c r="A25" s="57" t="s">
        <v>69</v>
      </c>
      <c r="B25" s="58"/>
      <c r="C25" s="58"/>
      <c r="D25" s="59"/>
    </row>
    <row r="26" spans="1:4" ht="16.5" thickBot="1" x14ac:dyDescent="0.3">
      <c r="A26" s="33">
        <v>10</v>
      </c>
      <c r="B26" s="27" t="s">
        <v>70</v>
      </c>
      <c r="C26" s="34">
        <v>1.6899999999999998E-2</v>
      </c>
      <c r="D26" s="35">
        <f>ROUND($D$9*C26,2)</f>
        <v>210.13</v>
      </c>
    </row>
    <row r="27" spans="1:4" ht="16.5" thickBot="1" x14ac:dyDescent="0.3">
      <c r="A27" s="33">
        <v>11</v>
      </c>
      <c r="B27" s="27" t="s">
        <v>26</v>
      </c>
      <c r="C27" s="34">
        <v>4.1999999999999997E-3</v>
      </c>
      <c r="D27" s="35">
        <f t="shared" ref="D27:D30" si="1">ROUND($D$9*C27,2)</f>
        <v>52.22</v>
      </c>
    </row>
    <row r="28" spans="1:4" ht="16.5" thickBot="1" x14ac:dyDescent="0.3">
      <c r="A28" s="33">
        <v>12</v>
      </c>
      <c r="B28" s="27" t="s">
        <v>27</v>
      </c>
      <c r="C28" s="34">
        <v>9.4999999999999998E-3</v>
      </c>
      <c r="D28" s="35">
        <f t="shared" si="1"/>
        <v>118.12</v>
      </c>
    </row>
    <row r="29" spans="1:4" ht="16.5" thickBot="1" x14ac:dyDescent="0.3">
      <c r="A29" s="33">
        <v>13</v>
      </c>
      <c r="B29" s="27" t="s">
        <v>71</v>
      </c>
      <c r="C29" s="34">
        <v>6.3E-3</v>
      </c>
      <c r="D29" s="35">
        <f t="shared" si="1"/>
        <v>78.33</v>
      </c>
    </row>
    <row r="30" spans="1:4" ht="16.5" thickBot="1" x14ac:dyDescent="0.3">
      <c r="A30" s="33">
        <v>14</v>
      </c>
      <c r="B30" s="27" t="s">
        <v>72</v>
      </c>
      <c r="C30" s="34">
        <v>2.9999999999999997E-4</v>
      </c>
      <c r="D30" s="35">
        <f t="shared" si="1"/>
        <v>3.73</v>
      </c>
    </row>
    <row r="31" spans="1:4" ht="16.5" thickBot="1" x14ac:dyDescent="0.3">
      <c r="A31" s="57" t="s">
        <v>73</v>
      </c>
      <c r="B31" s="59"/>
      <c r="C31" s="36">
        <f>ROUND(SUM(C26:C30),4)</f>
        <v>3.7199999999999997E-2</v>
      </c>
      <c r="D31" s="37">
        <f>SUM(D26:D30)</f>
        <v>462.53000000000003</v>
      </c>
    </row>
    <row r="32" spans="1:4" ht="16.5" thickBot="1" x14ac:dyDescent="0.3">
      <c r="A32" s="57" t="s">
        <v>74</v>
      </c>
      <c r="B32" s="58"/>
      <c r="C32" s="58"/>
      <c r="D32" s="59"/>
    </row>
    <row r="33" spans="1:4" ht="16.5" thickBot="1" x14ac:dyDescent="0.3">
      <c r="A33" s="33">
        <v>15</v>
      </c>
      <c r="B33" s="27" t="s">
        <v>75</v>
      </c>
      <c r="C33" s="34">
        <v>3.0499999999999999E-2</v>
      </c>
      <c r="D33" s="35">
        <f>ROUND($D$9*C33,2)</f>
        <v>379.24</v>
      </c>
    </row>
    <row r="34" spans="1:4" ht="16.5" thickBot="1" x14ac:dyDescent="0.3">
      <c r="A34" s="33">
        <v>16</v>
      </c>
      <c r="B34" s="27" t="s">
        <v>76</v>
      </c>
      <c r="C34" s="34">
        <v>9.3799999999999994E-2</v>
      </c>
      <c r="D34" s="35">
        <f>ROUND($D$9*C34,2)</f>
        <v>1166.31</v>
      </c>
    </row>
    <row r="35" spans="1:4" ht="16.5" thickBot="1" x14ac:dyDescent="0.3">
      <c r="A35" s="57" t="s">
        <v>77</v>
      </c>
      <c r="B35" s="59"/>
      <c r="C35" s="36">
        <f>SUM(C33:C34)</f>
        <v>0.12429999999999999</v>
      </c>
      <c r="D35" s="37">
        <f>SUM(D33:D34)</f>
        <v>1545.55</v>
      </c>
    </row>
    <row r="36" spans="1:4" ht="16.5" thickBot="1" x14ac:dyDescent="0.3">
      <c r="A36" s="57" t="s">
        <v>78</v>
      </c>
      <c r="B36" s="58"/>
      <c r="C36" s="58"/>
      <c r="D36" s="59"/>
    </row>
    <row r="37" spans="1:4" ht="32.25" thickBot="1" x14ac:dyDescent="0.3">
      <c r="A37" s="33">
        <v>17</v>
      </c>
      <c r="B37" s="27" t="s">
        <v>79</v>
      </c>
      <c r="C37" s="34">
        <v>5.1299999999999998E-2</v>
      </c>
      <c r="D37" s="35">
        <f>ROUND($D$9*C37,2)</f>
        <v>637.86</v>
      </c>
    </row>
    <row r="38" spans="1:4" ht="16.5" thickBot="1" x14ac:dyDescent="0.3">
      <c r="A38" s="33">
        <v>18</v>
      </c>
      <c r="B38" s="27" t="s">
        <v>80</v>
      </c>
      <c r="C38" s="34">
        <v>1.9199999999999998E-2</v>
      </c>
      <c r="D38" s="35">
        <f t="shared" ref="D38:D39" si="2">ROUND($D$9*C38,2)</f>
        <v>238.73</v>
      </c>
    </row>
    <row r="39" spans="1:4" ht="16.5" thickBot="1" x14ac:dyDescent="0.3">
      <c r="A39" s="33">
        <v>19</v>
      </c>
      <c r="B39" s="27" t="s">
        <v>81</v>
      </c>
      <c r="C39" s="34"/>
      <c r="D39" s="35">
        <f t="shared" si="2"/>
        <v>0</v>
      </c>
    </row>
    <row r="40" spans="1:4" ht="16.5" thickBot="1" x14ac:dyDescent="0.3">
      <c r="A40" s="57" t="s">
        <v>82</v>
      </c>
      <c r="B40" s="59"/>
      <c r="C40" s="36">
        <f>ROUND(SUM(C37:C39),4)</f>
        <v>7.0499999999999993E-2</v>
      </c>
      <c r="D40" s="37">
        <f>SUM(D37:D39)</f>
        <v>876.59</v>
      </c>
    </row>
    <row r="41" spans="1:4" ht="16.5" thickBot="1" x14ac:dyDescent="0.3">
      <c r="A41" s="57" t="s">
        <v>83</v>
      </c>
      <c r="B41" s="58"/>
      <c r="C41" s="58"/>
      <c r="D41" s="59"/>
    </row>
    <row r="42" spans="1:4" ht="32.25" thickBot="1" x14ac:dyDescent="0.3">
      <c r="A42" s="33">
        <v>20</v>
      </c>
      <c r="B42" s="38" t="s">
        <v>84</v>
      </c>
      <c r="C42" s="39">
        <v>3.3E-3</v>
      </c>
      <c r="D42" s="35">
        <f>ROUND($D$9*C42,2)</f>
        <v>41.03</v>
      </c>
    </row>
    <row r="43" spans="1:4" ht="32.25" thickBot="1" x14ac:dyDescent="0.3">
      <c r="A43" s="33">
        <v>21</v>
      </c>
      <c r="B43" s="38" t="s">
        <v>85</v>
      </c>
      <c r="C43" s="39">
        <v>2.0000000000000001E-4</v>
      </c>
      <c r="D43" s="35">
        <f t="shared" ref="D43:D44" si="3">ROUND($D$9*C43,2)</f>
        <v>2.4900000000000002</v>
      </c>
    </row>
    <row r="44" spans="1:4" ht="32.25" thickBot="1" x14ac:dyDescent="0.3">
      <c r="A44" s="33">
        <v>22</v>
      </c>
      <c r="B44" s="38" t="s">
        <v>86</v>
      </c>
      <c r="C44" s="39">
        <v>1.14E-2</v>
      </c>
      <c r="D44" s="35">
        <f t="shared" si="3"/>
        <v>141.75</v>
      </c>
    </row>
    <row r="45" spans="1:4" ht="16.5" thickBot="1" x14ac:dyDescent="0.3">
      <c r="A45" s="57" t="s">
        <v>87</v>
      </c>
      <c r="B45" s="59"/>
      <c r="C45" s="36">
        <f>ROUND(SUM(C42:C44),4)</f>
        <v>1.49E-2</v>
      </c>
      <c r="D45" s="37">
        <f>SUM(D42:D44)</f>
        <v>185.27</v>
      </c>
    </row>
    <row r="46" spans="1:4" ht="16.5" thickBot="1" x14ac:dyDescent="0.3">
      <c r="A46" s="57" t="s">
        <v>88</v>
      </c>
      <c r="B46" s="58"/>
      <c r="C46" s="58"/>
      <c r="D46" s="59"/>
    </row>
    <row r="47" spans="1:4" ht="16.5" thickBot="1" x14ac:dyDescent="0.3">
      <c r="A47" s="33">
        <v>23</v>
      </c>
      <c r="B47" s="27" t="s">
        <v>89</v>
      </c>
      <c r="C47" s="34">
        <v>8.8800000000000004E-2</v>
      </c>
      <c r="D47" s="35">
        <f>ROUND($D$9*C47,2)</f>
        <v>1104.1400000000001</v>
      </c>
    </row>
    <row r="48" spans="1:4" ht="16.5" thickBot="1" x14ac:dyDescent="0.3">
      <c r="A48" s="57" t="s">
        <v>90</v>
      </c>
      <c r="B48" s="59"/>
      <c r="C48" s="36">
        <f>C47</f>
        <v>8.8800000000000004E-2</v>
      </c>
      <c r="D48" s="40">
        <f>SUM(D47)</f>
        <v>1104.1400000000001</v>
      </c>
    </row>
    <row r="49" spans="1:10" ht="16.5" thickBot="1" x14ac:dyDescent="0.3">
      <c r="A49" s="66"/>
      <c r="B49" s="67"/>
      <c r="C49" s="67"/>
      <c r="D49" s="68"/>
    </row>
    <row r="50" spans="1:10" ht="16.5" thickBot="1" x14ac:dyDescent="0.3">
      <c r="A50" s="57" t="s">
        <v>91</v>
      </c>
      <c r="B50" s="59"/>
      <c r="C50" s="36">
        <f>ROUND(C21+C24+C31+C35+C40+C45+C48,4)</f>
        <v>0.79520000000000002</v>
      </c>
      <c r="D50" s="41">
        <f>ROUND(D21+D24+D31+D35+D40+D45+D48,2)</f>
        <v>9887.5</v>
      </c>
    </row>
    <row r="51" spans="1:10" ht="16.5" thickBot="1" x14ac:dyDescent="0.3">
      <c r="A51" s="66"/>
      <c r="B51" s="67"/>
      <c r="C51" s="67"/>
      <c r="D51" s="68"/>
    </row>
    <row r="52" spans="1:10" ht="16.5" thickBot="1" x14ac:dyDescent="0.3">
      <c r="A52" s="57" t="s">
        <v>92</v>
      </c>
      <c r="B52" s="58"/>
      <c r="C52" s="59"/>
      <c r="D52" s="37">
        <f>D9+D50</f>
        <v>22321.5</v>
      </c>
    </row>
    <row r="53" spans="1:10" ht="16.5" thickBot="1" x14ac:dyDescent="0.3">
      <c r="A53" s="42"/>
      <c r="B53" s="42"/>
      <c r="C53" s="43"/>
      <c r="D53" s="42"/>
    </row>
    <row r="54" spans="1:10" ht="16.5" thickBot="1" x14ac:dyDescent="0.3">
      <c r="A54" s="69" t="s">
        <v>93</v>
      </c>
      <c r="B54" s="70"/>
      <c r="C54" s="70"/>
      <c r="D54" s="71"/>
    </row>
    <row r="55" spans="1:10" ht="16.5" thickBot="1" x14ac:dyDescent="0.3">
      <c r="A55" s="66" t="s">
        <v>94</v>
      </c>
      <c r="B55" s="67"/>
      <c r="C55" s="68"/>
      <c r="D55" s="44">
        <v>23</v>
      </c>
    </row>
    <row r="56" spans="1:10" ht="16.5" thickBot="1" x14ac:dyDescent="0.3">
      <c r="A56" s="66" t="s">
        <v>95</v>
      </c>
      <c r="B56" s="67"/>
      <c r="C56" s="68"/>
      <c r="D56" s="45">
        <v>6</v>
      </c>
    </row>
    <row r="57" spans="1:10" ht="16.5" thickBot="1" x14ac:dyDescent="0.3">
      <c r="A57" s="66" t="s">
        <v>96</v>
      </c>
      <c r="B57" s="67"/>
      <c r="C57" s="68"/>
      <c r="D57" s="46">
        <f>-ROUND(D5*0.06,2)</f>
        <v>-746.04</v>
      </c>
      <c r="F57" s="47"/>
      <c r="G57" s="21"/>
      <c r="J57" s="21"/>
    </row>
    <row r="58" spans="1:10" ht="16.5" thickBot="1" x14ac:dyDescent="0.3">
      <c r="A58" s="66" t="s">
        <v>97</v>
      </c>
      <c r="B58" s="67"/>
      <c r="C58" s="68"/>
      <c r="D58" s="48"/>
      <c r="J58" s="21"/>
    </row>
    <row r="59" spans="1:10" ht="16.5" thickBot="1" x14ac:dyDescent="0.3">
      <c r="A59" s="57" t="s">
        <v>98</v>
      </c>
      <c r="B59" s="58"/>
      <c r="C59" s="59"/>
      <c r="D59" s="49">
        <f>(D55*D56*2)+D57</f>
        <v>-470.03999999999996</v>
      </c>
      <c r="J59" s="21"/>
    </row>
    <row r="60" spans="1:10" ht="16.5" thickBot="1" x14ac:dyDescent="0.3">
      <c r="A60" s="42"/>
      <c r="B60" s="42"/>
      <c r="C60" s="43"/>
      <c r="D60" s="42"/>
    </row>
    <row r="61" spans="1:10" ht="16.5" thickBot="1" x14ac:dyDescent="0.3">
      <c r="A61" s="69" t="s">
        <v>99</v>
      </c>
      <c r="B61" s="70"/>
      <c r="C61" s="70"/>
      <c r="D61" s="71"/>
    </row>
    <row r="62" spans="1:10" ht="16.5" thickBot="1" x14ac:dyDescent="0.3">
      <c r="A62" s="66" t="s">
        <v>100</v>
      </c>
      <c r="B62" s="67"/>
      <c r="C62" s="68"/>
      <c r="D62" s="45">
        <v>375</v>
      </c>
    </row>
    <row r="63" spans="1:10" ht="16.5" thickBot="1" x14ac:dyDescent="0.3">
      <c r="A63" s="66" t="s">
        <v>97</v>
      </c>
      <c r="B63" s="67"/>
      <c r="C63" s="68"/>
      <c r="D63" s="50"/>
    </row>
    <row r="64" spans="1:10" ht="16.5" thickBot="1" x14ac:dyDescent="0.3">
      <c r="A64" s="57" t="s">
        <v>98</v>
      </c>
      <c r="B64" s="58"/>
      <c r="C64" s="59"/>
      <c r="D64" s="51">
        <f>D62+D63</f>
        <v>375</v>
      </c>
    </row>
    <row r="65" spans="1:4" ht="16.5" thickBot="1" x14ac:dyDescent="0.3">
      <c r="A65" s="52"/>
      <c r="B65" s="52"/>
      <c r="C65" s="52"/>
      <c r="D65" s="53"/>
    </row>
    <row r="66" spans="1:4" ht="16.5" thickBot="1" x14ac:dyDescent="0.3">
      <c r="A66" s="69" t="s">
        <v>101</v>
      </c>
      <c r="B66" s="70"/>
      <c r="C66" s="70"/>
      <c r="D66" s="71"/>
    </row>
    <row r="67" spans="1:4" ht="16.5" thickBot="1" x14ac:dyDescent="0.3">
      <c r="A67" s="66" t="s">
        <v>100</v>
      </c>
      <c r="B67" s="67"/>
      <c r="C67" s="68"/>
      <c r="D67" s="45">
        <v>144.13999999999999</v>
      </c>
    </row>
    <row r="68" spans="1:4" ht="16.5" thickBot="1" x14ac:dyDescent="0.3">
      <c r="A68" s="66" t="s">
        <v>97</v>
      </c>
      <c r="B68" s="67"/>
      <c r="C68" s="68"/>
      <c r="D68" s="50"/>
    </row>
    <row r="69" spans="1:4" ht="16.5" thickBot="1" x14ac:dyDescent="0.3">
      <c r="A69" s="57" t="s">
        <v>98</v>
      </c>
      <c r="B69" s="58"/>
      <c r="C69" s="59"/>
      <c r="D69" s="51">
        <f>D67+D68</f>
        <v>144.13999999999999</v>
      </c>
    </row>
    <row r="70" spans="1:4" ht="16.5" thickBot="1" x14ac:dyDescent="0.3">
      <c r="A70" s="23"/>
      <c r="B70" s="24"/>
      <c r="C70" s="24"/>
      <c r="D70" s="51"/>
    </row>
    <row r="71" spans="1:4" ht="16.5" thickBot="1" x14ac:dyDescent="0.3">
      <c r="A71" s="69" t="s">
        <v>102</v>
      </c>
      <c r="B71" s="70"/>
      <c r="C71" s="70"/>
      <c r="D71" s="71"/>
    </row>
    <row r="72" spans="1:4" ht="16.5" thickBot="1" x14ac:dyDescent="0.3">
      <c r="A72" s="66" t="s">
        <v>100</v>
      </c>
      <c r="B72" s="67"/>
      <c r="C72" s="68"/>
      <c r="D72" s="45">
        <v>9.6199999999999992</v>
      </c>
    </row>
    <row r="73" spans="1:4" ht="16.5" thickBot="1" x14ac:dyDescent="0.3">
      <c r="A73" s="66" t="s">
        <v>97</v>
      </c>
      <c r="B73" s="67"/>
      <c r="C73" s="68"/>
      <c r="D73" s="50"/>
    </row>
    <row r="74" spans="1:4" ht="16.5" thickBot="1" x14ac:dyDescent="0.3">
      <c r="A74" s="57" t="s">
        <v>98</v>
      </c>
      <c r="B74" s="58"/>
      <c r="C74" s="59"/>
      <c r="D74" s="51">
        <f>D72+D73</f>
        <v>9.6199999999999992</v>
      </c>
    </row>
    <row r="75" spans="1:4" ht="16.5" thickBot="1" x14ac:dyDescent="0.3">
      <c r="A75" s="42"/>
      <c r="B75" s="42"/>
      <c r="C75" s="43"/>
      <c r="D75" s="42"/>
    </row>
    <row r="76" spans="1:4" ht="16.5" thickBot="1" x14ac:dyDescent="0.3">
      <c r="A76" s="69" t="s">
        <v>103</v>
      </c>
      <c r="B76" s="70"/>
      <c r="C76" s="70"/>
      <c r="D76" s="71"/>
    </row>
    <row r="77" spans="1:4" ht="16.5" thickBot="1" x14ac:dyDescent="0.3">
      <c r="A77" s="66" t="s">
        <v>100</v>
      </c>
      <c r="B77" s="67"/>
      <c r="C77" s="68"/>
      <c r="D77" s="54">
        <v>36.11</v>
      </c>
    </row>
    <row r="78" spans="1:4" ht="16.5" thickBot="1" x14ac:dyDescent="0.3">
      <c r="A78" s="66" t="s">
        <v>104</v>
      </c>
      <c r="B78" s="67"/>
      <c r="C78" s="68"/>
      <c r="D78" s="45">
        <v>0</v>
      </c>
    </row>
    <row r="79" spans="1:4" ht="16.5" thickBot="1" x14ac:dyDescent="0.3">
      <c r="A79" s="57" t="s">
        <v>105</v>
      </c>
      <c r="B79" s="58"/>
      <c r="C79" s="59"/>
      <c r="D79" s="55">
        <f>D77</f>
        <v>36.11</v>
      </c>
    </row>
    <row r="80" spans="1:4" ht="16.5" thickBot="1" x14ac:dyDescent="0.3">
      <c r="A80" s="42"/>
      <c r="B80" s="42"/>
      <c r="C80" s="43"/>
      <c r="D80" s="42"/>
    </row>
    <row r="81" spans="1:4" ht="16.5" thickBot="1" x14ac:dyDescent="0.3">
      <c r="A81" s="69" t="s">
        <v>106</v>
      </c>
      <c r="B81" s="70"/>
      <c r="C81" s="70"/>
      <c r="D81" s="71"/>
    </row>
    <row r="82" spans="1:4" ht="16.5" thickBot="1" x14ac:dyDescent="0.3">
      <c r="A82" s="66" t="s">
        <v>107</v>
      </c>
      <c r="B82" s="67"/>
      <c r="C82" s="68"/>
      <c r="D82" s="44">
        <v>30</v>
      </c>
    </row>
    <row r="83" spans="1:4" ht="16.5" thickBot="1" x14ac:dyDescent="0.3">
      <c r="A83" s="66" t="s">
        <v>108</v>
      </c>
      <c r="B83" s="67"/>
      <c r="C83" s="68"/>
      <c r="D83" s="54">
        <v>1.46</v>
      </c>
    </row>
    <row r="84" spans="1:4" ht="16.5" thickBot="1" x14ac:dyDescent="0.3">
      <c r="A84" s="66" t="s">
        <v>109</v>
      </c>
      <c r="B84" s="67"/>
      <c r="C84" s="68"/>
      <c r="D84" s="48"/>
    </row>
    <row r="85" spans="1:4" ht="16.5" thickBot="1" x14ac:dyDescent="0.3">
      <c r="A85" s="57" t="s">
        <v>98</v>
      </c>
      <c r="B85" s="58"/>
      <c r="C85" s="59"/>
      <c r="D85" s="55">
        <f>D82*D83</f>
        <v>43.8</v>
      </c>
    </row>
    <row r="86" spans="1:4" ht="15.75" thickBot="1" x14ac:dyDescent="0.3"/>
    <row r="87" spans="1:4" ht="19.5" thickBot="1" x14ac:dyDescent="0.35">
      <c r="A87" s="60" t="s">
        <v>110</v>
      </c>
      <c r="B87" s="61"/>
      <c r="C87" s="62"/>
      <c r="D87" s="56">
        <f>SUM(D52,D59,D64,D69,D74,D79,D85)</f>
        <v>22460.129999999997</v>
      </c>
    </row>
    <row r="88" spans="1:4" ht="15.75" thickBot="1" x14ac:dyDescent="0.3">
      <c r="A88" s="63" t="s">
        <v>111</v>
      </c>
      <c r="B88" s="64"/>
      <c r="C88" s="64"/>
      <c r="D88" s="65"/>
    </row>
  </sheetData>
  <mergeCells count="57">
    <mergeCell ref="A85:C85"/>
    <mergeCell ref="A87:C87"/>
    <mergeCell ref="A88:D88"/>
    <mergeCell ref="A78:C78"/>
    <mergeCell ref="A79:C79"/>
    <mergeCell ref="A81:D81"/>
    <mergeCell ref="A82:C82"/>
    <mergeCell ref="A83:C83"/>
    <mergeCell ref="A84:C84"/>
    <mergeCell ref="A77:C77"/>
    <mergeCell ref="A63:C63"/>
    <mergeCell ref="A64:C64"/>
    <mergeCell ref="A66:D66"/>
    <mergeCell ref="A67:C67"/>
    <mergeCell ref="A68:C68"/>
    <mergeCell ref="A69:C69"/>
    <mergeCell ref="A71:D71"/>
    <mergeCell ref="A72:C72"/>
    <mergeCell ref="A73:C73"/>
    <mergeCell ref="A74:C74"/>
    <mergeCell ref="A76:D76"/>
    <mergeCell ref="A62:C62"/>
    <mergeCell ref="A49:D49"/>
    <mergeCell ref="A50:B50"/>
    <mergeCell ref="A51:D51"/>
    <mergeCell ref="A52:C52"/>
    <mergeCell ref="A54:D54"/>
    <mergeCell ref="A55:C55"/>
    <mergeCell ref="A56:C56"/>
    <mergeCell ref="A57:C57"/>
    <mergeCell ref="A58:C58"/>
    <mergeCell ref="A59:C59"/>
    <mergeCell ref="A61:D61"/>
    <mergeCell ref="A48:B48"/>
    <mergeCell ref="A22:D22"/>
    <mergeCell ref="A24:B24"/>
    <mergeCell ref="A25:D25"/>
    <mergeCell ref="A31:B31"/>
    <mergeCell ref="A32:D32"/>
    <mergeCell ref="A35:B35"/>
    <mergeCell ref="A36:D36"/>
    <mergeCell ref="A40:B40"/>
    <mergeCell ref="A41:D41"/>
    <mergeCell ref="A45:B45"/>
    <mergeCell ref="A46:D46"/>
    <mergeCell ref="A21:B21"/>
    <mergeCell ref="A1:D1"/>
    <mergeCell ref="A2:D2"/>
    <mergeCell ref="A3:D3"/>
    <mergeCell ref="A4:C4"/>
    <mergeCell ref="A5:C5"/>
    <mergeCell ref="A6:C6"/>
    <mergeCell ref="A7:C7"/>
    <mergeCell ref="A8:B8"/>
    <mergeCell ref="A9:C9"/>
    <mergeCell ref="A10:D10"/>
    <mergeCell ref="A12:D12"/>
  </mergeCells>
  <pageMargins left="0.511811024" right="0.511811024" top="0.78740157499999996" bottom="0.78740157499999996" header="0.31496062000000002" footer="0.3149606200000000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workbookViewId="0">
      <selection activeCell="P28" sqref="P28"/>
    </sheetView>
  </sheetViews>
  <sheetFormatPr defaultRowHeight="15" x14ac:dyDescent="0.25"/>
  <cols>
    <col min="3" max="3" width="47.42578125" customWidth="1"/>
    <col min="4" max="4" width="11.28515625" customWidth="1"/>
    <col min="5" max="5" width="7" customWidth="1"/>
    <col min="6" max="6" width="8.7109375" customWidth="1"/>
    <col min="7" max="7" width="14" customWidth="1"/>
    <col min="8" max="8" width="7.28515625" customWidth="1"/>
    <col min="9" max="9" width="10.85546875" customWidth="1"/>
    <col min="10" max="10" width="15" bestFit="1" customWidth="1"/>
    <col min="11" max="11" width="12.140625" bestFit="1" customWidth="1"/>
    <col min="13" max="13" width="13.85546875" bestFit="1" customWidth="1"/>
  </cols>
  <sheetData>
    <row r="1" spans="1:9" ht="19.5" thickBot="1" x14ac:dyDescent="0.35">
      <c r="A1" s="139" t="s">
        <v>30</v>
      </c>
      <c r="B1" s="140"/>
      <c r="C1" s="140"/>
      <c r="D1" s="140"/>
      <c r="E1" s="140"/>
      <c r="F1" s="140"/>
      <c r="G1" s="140"/>
      <c r="H1" s="140"/>
      <c r="I1" s="141"/>
    </row>
    <row r="2" spans="1:9" ht="15.75" customHeight="1" thickBot="1" x14ac:dyDescent="0.3">
      <c r="A2" s="142" t="s">
        <v>21</v>
      </c>
      <c r="B2" s="142"/>
      <c r="C2" s="142"/>
      <c r="D2" s="142"/>
      <c r="E2" s="142"/>
      <c r="F2" s="142"/>
      <c r="G2" s="142"/>
      <c r="H2" s="142"/>
      <c r="I2" s="142"/>
    </row>
    <row r="3" spans="1:9" ht="16.5" thickBot="1" x14ac:dyDescent="0.3">
      <c r="A3" s="102" t="s">
        <v>0</v>
      </c>
      <c r="B3" s="103"/>
      <c r="C3" s="104"/>
      <c r="D3" s="6" t="s">
        <v>11</v>
      </c>
      <c r="E3" s="6" t="s">
        <v>1</v>
      </c>
      <c r="F3" s="143" t="s">
        <v>2</v>
      </c>
      <c r="G3" s="144"/>
      <c r="H3" s="102" t="s">
        <v>3</v>
      </c>
      <c r="I3" s="104"/>
    </row>
    <row r="4" spans="1:9" ht="16.5" thickBot="1" x14ac:dyDescent="0.3">
      <c r="A4" s="145" t="s">
        <v>4</v>
      </c>
      <c r="B4" s="146"/>
      <c r="C4" s="147"/>
      <c r="D4" s="148"/>
      <c r="E4" s="149"/>
      <c r="F4" s="149"/>
      <c r="G4" s="99"/>
      <c r="H4" s="145"/>
      <c r="I4" s="147"/>
    </row>
    <row r="5" spans="1:9" ht="16.5" thickBot="1" x14ac:dyDescent="0.3">
      <c r="A5" s="126" t="s">
        <v>39</v>
      </c>
      <c r="B5" s="127"/>
      <c r="C5" s="128"/>
      <c r="D5" s="7" t="s">
        <v>16</v>
      </c>
      <c r="E5" s="7">
        <v>1</v>
      </c>
      <c r="F5" s="108">
        <v>22460.13</v>
      </c>
      <c r="G5" s="109"/>
      <c r="H5" s="108">
        <f>E5*F5</f>
        <v>22460.13</v>
      </c>
      <c r="I5" s="109"/>
    </row>
    <row r="6" spans="1:9" ht="16.5" thickBot="1" x14ac:dyDescent="0.3">
      <c r="A6" s="126" t="s">
        <v>40</v>
      </c>
      <c r="B6" s="127"/>
      <c r="C6" s="128"/>
      <c r="D6" s="7" t="s">
        <v>16</v>
      </c>
      <c r="E6" s="7">
        <v>1</v>
      </c>
      <c r="F6" s="108">
        <v>7432.97</v>
      </c>
      <c r="G6" s="109"/>
      <c r="H6" s="108">
        <f t="shared" ref="H6:H12" si="0">E6*F6</f>
        <v>7432.97</v>
      </c>
      <c r="I6" s="109"/>
    </row>
    <row r="7" spans="1:9" ht="16.5" thickBot="1" x14ac:dyDescent="0.3">
      <c r="A7" s="126" t="s">
        <v>28</v>
      </c>
      <c r="B7" s="127"/>
      <c r="C7" s="128"/>
      <c r="D7" s="7" t="s">
        <v>16</v>
      </c>
      <c r="E7" s="7">
        <v>6</v>
      </c>
      <c r="F7" s="108">
        <v>3953.73</v>
      </c>
      <c r="G7" s="109"/>
      <c r="H7" s="108">
        <f t="shared" si="0"/>
        <v>23722.38</v>
      </c>
      <c r="I7" s="109"/>
    </row>
    <row r="8" spans="1:9" ht="16.5" thickBot="1" x14ac:dyDescent="0.3">
      <c r="A8" s="126" t="s">
        <v>37</v>
      </c>
      <c r="B8" s="127"/>
      <c r="C8" s="128"/>
      <c r="D8" s="7" t="s">
        <v>16</v>
      </c>
      <c r="E8" s="7">
        <v>10</v>
      </c>
      <c r="F8" s="108">
        <v>4502.55</v>
      </c>
      <c r="G8" s="109"/>
      <c r="H8" s="108">
        <f t="shared" si="0"/>
        <v>45025.5</v>
      </c>
      <c r="I8" s="109"/>
    </row>
    <row r="9" spans="1:9" ht="16.5" thickBot="1" x14ac:dyDescent="0.3">
      <c r="A9" s="126" t="s">
        <v>41</v>
      </c>
      <c r="B9" s="127"/>
      <c r="C9" s="128"/>
      <c r="D9" s="7" t="s">
        <v>16</v>
      </c>
      <c r="E9" s="7">
        <v>2</v>
      </c>
      <c r="F9" s="108">
        <v>4025.99</v>
      </c>
      <c r="G9" s="109"/>
      <c r="H9" s="108">
        <f t="shared" si="0"/>
        <v>8051.98</v>
      </c>
      <c r="I9" s="109"/>
    </row>
    <row r="10" spans="1:9" ht="16.5" thickBot="1" x14ac:dyDescent="0.3">
      <c r="A10" s="126" t="s">
        <v>42</v>
      </c>
      <c r="B10" s="127"/>
      <c r="C10" s="128"/>
      <c r="D10" s="7" t="s">
        <v>16</v>
      </c>
      <c r="E10" s="7">
        <v>2</v>
      </c>
      <c r="F10" s="108">
        <v>5047.6400000000003</v>
      </c>
      <c r="G10" s="109"/>
      <c r="H10" s="108">
        <f t="shared" si="0"/>
        <v>10095.280000000001</v>
      </c>
      <c r="I10" s="109"/>
    </row>
    <row r="11" spans="1:9" ht="16.5" thickBot="1" x14ac:dyDescent="0.3">
      <c r="A11" s="126" t="s">
        <v>32</v>
      </c>
      <c r="B11" s="127"/>
      <c r="C11" s="128"/>
      <c r="D11" s="7" t="s">
        <v>16</v>
      </c>
      <c r="E11" s="7">
        <v>4</v>
      </c>
      <c r="F11" s="108">
        <v>5006.7299999999996</v>
      </c>
      <c r="G11" s="109"/>
      <c r="H11" s="108">
        <f t="shared" si="0"/>
        <v>20026.919999999998</v>
      </c>
      <c r="I11" s="109"/>
    </row>
    <row r="12" spans="1:9" ht="16.5" thickBot="1" x14ac:dyDescent="0.3">
      <c r="A12" s="126" t="s">
        <v>31</v>
      </c>
      <c r="B12" s="127"/>
      <c r="C12" s="128"/>
      <c r="D12" s="7" t="s">
        <v>16</v>
      </c>
      <c r="E12" s="7">
        <v>2</v>
      </c>
      <c r="F12" s="108">
        <v>6186.64</v>
      </c>
      <c r="G12" s="109"/>
      <c r="H12" s="108">
        <f t="shared" si="0"/>
        <v>12373.28</v>
      </c>
      <c r="I12" s="109"/>
    </row>
    <row r="13" spans="1:9" ht="16.5" thickBot="1" x14ac:dyDescent="0.3">
      <c r="A13" s="129" t="s">
        <v>5</v>
      </c>
      <c r="B13" s="130"/>
      <c r="C13" s="131"/>
      <c r="D13" s="14"/>
      <c r="E13" s="17">
        <f>E5+E7+E8+E9+E10+E11+E12</f>
        <v>27</v>
      </c>
      <c r="F13" s="15"/>
      <c r="G13" s="16"/>
      <c r="H13" s="132">
        <f>SUM(H5:I12)</f>
        <v>149188.44</v>
      </c>
      <c r="I13" s="133"/>
    </row>
    <row r="14" spans="1:9" ht="16.5" thickBot="1" x14ac:dyDescent="0.3">
      <c r="A14" s="129" t="s">
        <v>118</v>
      </c>
      <c r="B14" s="130"/>
      <c r="C14" s="131"/>
      <c r="D14" s="134">
        <v>0.79520000000000002</v>
      </c>
      <c r="E14" s="135"/>
      <c r="F14" s="135"/>
      <c r="G14" s="136"/>
      <c r="H14" s="132"/>
      <c r="I14" s="133"/>
    </row>
    <row r="15" spans="1:9" ht="16.5" thickBot="1" x14ac:dyDescent="0.3">
      <c r="A15" s="102" t="s">
        <v>119</v>
      </c>
      <c r="B15" s="103"/>
      <c r="C15" s="104"/>
      <c r="D15" s="8"/>
      <c r="E15" s="9"/>
      <c r="F15" s="9"/>
      <c r="G15" s="9"/>
      <c r="H15" s="137">
        <f>H13+H14</f>
        <v>149188.44</v>
      </c>
      <c r="I15" s="138"/>
    </row>
    <row r="16" spans="1:9" ht="16.5" thickBot="1" x14ac:dyDescent="0.3">
      <c r="A16" s="114" t="s">
        <v>6</v>
      </c>
      <c r="B16" s="114"/>
      <c r="C16" s="114"/>
      <c r="D16" s="114"/>
      <c r="E16" s="114"/>
      <c r="F16" s="114"/>
      <c r="G16" s="114"/>
      <c r="H16" s="114"/>
      <c r="I16" s="114"/>
    </row>
    <row r="17" spans="1:12" ht="16.5" thickBot="1" x14ac:dyDescent="0.3">
      <c r="A17" s="126" t="s">
        <v>12</v>
      </c>
      <c r="B17" s="127"/>
      <c r="C17" s="128"/>
      <c r="D17" s="10" t="s">
        <v>16</v>
      </c>
      <c r="E17" s="11"/>
      <c r="F17" s="108">
        <f>H15*8%</f>
        <v>11935.075200000001</v>
      </c>
      <c r="G17" s="109"/>
      <c r="H17" s="108">
        <f>F17</f>
        <v>11935.075200000001</v>
      </c>
      <c r="I17" s="109"/>
    </row>
    <row r="18" spans="1:12" ht="16.5" thickBot="1" x14ac:dyDescent="0.3">
      <c r="A18" s="126" t="s">
        <v>13</v>
      </c>
      <c r="B18" s="127"/>
      <c r="C18" s="128"/>
      <c r="D18" s="10" t="s">
        <v>16</v>
      </c>
      <c r="E18" s="11"/>
      <c r="F18" s="108">
        <f>H15*4%</f>
        <v>5967.5376000000006</v>
      </c>
      <c r="G18" s="109"/>
      <c r="H18" s="108">
        <f>F18</f>
        <v>5967.5376000000006</v>
      </c>
      <c r="I18" s="109"/>
    </row>
    <row r="19" spans="1:12" ht="16.5" thickBot="1" x14ac:dyDescent="0.3">
      <c r="A19" s="126" t="s">
        <v>14</v>
      </c>
      <c r="B19" s="127"/>
      <c r="C19" s="128"/>
      <c r="D19" s="10" t="s">
        <v>16</v>
      </c>
      <c r="E19" s="11">
        <v>27</v>
      </c>
      <c r="F19" s="108">
        <v>120</v>
      </c>
      <c r="G19" s="109"/>
      <c r="H19" s="108">
        <f>E19*F19</f>
        <v>3240</v>
      </c>
      <c r="I19" s="109"/>
    </row>
    <row r="20" spans="1:12" ht="16.5" thickBot="1" x14ac:dyDescent="0.3">
      <c r="A20" s="126" t="s">
        <v>15</v>
      </c>
      <c r="B20" s="127"/>
      <c r="C20" s="128"/>
      <c r="D20" s="10" t="s">
        <v>16</v>
      </c>
      <c r="E20" s="11">
        <v>27</v>
      </c>
      <c r="F20" s="108">
        <v>45</v>
      </c>
      <c r="G20" s="109"/>
      <c r="H20" s="108">
        <f>E20*F20</f>
        <v>1215</v>
      </c>
      <c r="I20" s="109"/>
    </row>
    <row r="21" spans="1:12" ht="16.5" thickBot="1" x14ac:dyDescent="0.3">
      <c r="A21" s="102" t="s">
        <v>38</v>
      </c>
      <c r="B21" s="103"/>
      <c r="C21" s="103"/>
      <c r="D21" s="103"/>
      <c r="E21" s="103"/>
      <c r="F21" s="103"/>
      <c r="G21" s="104"/>
      <c r="H21" s="112">
        <f>SUM(H17:I20)</f>
        <v>22357.612800000003</v>
      </c>
      <c r="I21" s="113"/>
    </row>
    <row r="22" spans="1:12" ht="16.5" thickBot="1" x14ac:dyDescent="0.3">
      <c r="A22" s="114" t="s">
        <v>123</v>
      </c>
      <c r="B22" s="114"/>
      <c r="C22" s="114"/>
      <c r="D22" s="114"/>
      <c r="E22" s="114"/>
      <c r="F22" s="114"/>
      <c r="G22" s="114"/>
      <c r="H22" s="114"/>
      <c r="I22" s="114"/>
    </row>
    <row r="23" spans="1:12" ht="16.5" customHeight="1" thickBot="1" x14ac:dyDescent="0.3">
      <c r="A23" s="5" t="s">
        <v>43</v>
      </c>
      <c r="D23" s="12" t="s">
        <v>16</v>
      </c>
      <c r="E23" s="12">
        <v>1</v>
      </c>
      <c r="F23" s="118">
        <v>17999.990000000002</v>
      </c>
      <c r="G23" s="119"/>
      <c r="H23" s="120">
        <f>E23*F23</f>
        <v>17999.990000000002</v>
      </c>
      <c r="I23" s="121"/>
    </row>
    <row r="24" spans="1:12" ht="16.5" thickBot="1" x14ac:dyDescent="0.3">
      <c r="A24" s="115" t="s">
        <v>44</v>
      </c>
      <c r="B24" s="116"/>
      <c r="C24" s="117"/>
      <c r="D24" s="13" t="s">
        <v>16</v>
      </c>
      <c r="E24" s="13">
        <v>1</v>
      </c>
      <c r="F24" s="122">
        <v>12000</v>
      </c>
      <c r="G24" s="123"/>
      <c r="H24" s="120">
        <f t="shared" ref="H24:H29" si="1">E24*F24</f>
        <v>12000</v>
      </c>
      <c r="I24" s="121"/>
    </row>
    <row r="25" spans="1:12" ht="16.5" thickBot="1" x14ac:dyDescent="0.3">
      <c r="A25" s="115" t="s">
        <v>45</v>
      </c>
      <c r="B25" s="116"/>
      <c r="C25" s="117"/>
      <c r="D25" s="12" t="s">
        <v>16</v>
      </c>
      <c r="E25" s="12">
        <v>2</v>
      </c>
      <c r="F25" s="118">
        <v>30000</v>
      </c>
      <c r="G25" s="119"/>
      <c r="H25" s="120">
        <f t="shared" si="1"/>
        <v>60000</v>
      </c>
      <c r="I25" s="121"/>
    </row>
    <row r="26" spans="1:12" ht="16.5" thickBot="1" x14ac:dyDescent="0.3">
      <c r="A26" s="115" t="s">
        <v>120</v>
      </c>
      <c r="B26" s="116"/>
      <c r="C26" s="117"/>
      <c r="D26" s="13" t="s">
        <v>16</v>
      </c>
      <c r="E26" s="13">
        <v>2</v>
      </c>
      <c r="F26" s="122">
        <v>25000</v>
      </c>
      <c r="G26" s="123"/>
      <c r="H26" s="120">
        <f t="shared" si="1"/>
        <v>50000</v>
      </c>
      <c r="I26" s="121"/>
    </row>
    <row r="27" spans="1:12" ht="16.5" thickBot="1" x14ac:dyDescent="0.3">
      <c r="A27" s="115" t="s">
        <v>35</v>
      </c>
      <c r="B27" s="116"/>
      <c r="C27" s="117"/>
      <c r="D27" s="13" t="s">
        <v>16</v>
      </c>
      <c r="E27" s="13">
        <v>2</v>
      </c>
      <c r="F27" s="122">
        <v>9000</v>
      </c>
      <c r="G27" s="123"/>
      <c r="H27" s="120">
        <f t="shared" si="1"/>
        <v>18000</v>
      </c>
      <c r="I27" s="121"/>
    </row>
    <row r="28" spans="1:12" ht="16.5" thickBot="1" x14ac:dyDescent="0.3">
      <c r="A28" s="105" t="s">
        <v>33</v>
      </c>
      <c r="B28" s="106"/>
      <c r="C28" s="107"/>
      <c r="D28" s="7" t="s">
        <v>16</v>
      </c>
      <c r="E28" s="7">
        <v>6</v>
      </c>
      <c r="F28" s="108">
        <v>5998.66</v>
      </c>
      <c r="G28" s="109"/>
      <c r="H28" s="120">
        <f t="shared" si="1"/>
        <v>35991.96</v>
      </c>
      <c r="I28" s="121"/>
    </row>
    <row r="29" spans="1:12" ht="16.5" thickBot="1" x14ac:dyDescent="0.3">
      <c r="A29" s="105" t="s">
        <v>34</v>
      </c>
      <c r="B29" s="106"/>
      <c r="C29" s="107"/>
      <c r="D29" s="7" t="s">
        <v>16</v>
      </c>
      <c r="E29" s="7">
        <v>2</v>
      </c>
      <c r="F29" s="108">
        <v>550</v>
      </c>
      <c r="G29" s="109"/>
      <c r="H29" s="120">
        <f t="shared" si="1"/>
        <v>1100</v>
      </c>
      <c r="I29" s="121"/>
      <c r="L29" s="5"/>
    </row>
    <row r="30" spans="1:12" ht="16.5" thickBot="1" x14ac:dyDescent="0.3">
      <c r="A30" s="102" t="s">
        <v>36</v>
      </c>
      <c r="B30" s="103"/>
      <c r="C30" s="103"/>
      <c r="D30" s="103"/>
      <c r="E30" s="103"/>
      <c r="F30" s="103"/>
      <c r="G30" s="104"/>
      <c r="H30" s="124">
        <f>SUM(H23:I29)</f>
        <v>195091.94999999998</v>
      </c>
      <c r="I30" s="125"/>
    </row>
    <row r="31" spans="1:12" ht="16.5" thickBot="1" x14ac:dyDescent="0.3">
      <c r="A31" s="102" t="s">
        <v>8</v>
      </c>
      <c r="B31" s="103"/>
      <c r="C31" s="103"/>
      <c r="D31" s="103"/>
      <c r="E31" s="103"/>
      <c r="F31" s="103"/>
      <c r="G31" s="103"/>
      <c r="H31" s="103"/>
      <c r="I31" s="104"/>
    </row>
    <row r="32" spans="1:12" ht="16.5" thickBot="1" x14ac:dyDescent="0.3">
      <c r="A32" s="79" t="s">
        <v>4</v>
      </c>
      <c r="B32" s="80"/>
      <c r="C32" s="80"/>
      <c r="D32" s="80"/>
      <c r="E32" s="80"/>
      <c r="F32" s="80"/>
      <c r="G32" s="81"/>
      <c r="H32" s="98">
        <f>H15</f>
        <v>149188.44</v>
      </c>
      <c r="I32" s="99"/>
    </row>
    <row r="33" spans="1:13" ht="16.5" thickBot="1" x14ac:dyDescent="0.3">
      <c r="A33" s="79" t="s">
        <v>6</v>
      </c>
      <c r="B33" s="80"/>
      <c r="C33" s="80"/>
      <c r="D33" s="80"/>
      <c r="E33" s="80"/>
      <c r="F33" s="80"/>
      <c r="G33" s="81"/>
      <c r="H33" s="98">
        <f>H21</f>
        <v>22357.612800000003</v>
      </c>
      <c r="I33" s="99"/>
    </row>
    <row r="34" spans="1:13" ht="16.5" thickBot="1" x14ac:dyDescent="0.3">
      <c r="A34" s="79" t="s">
        <v>7</v>
      </c>
      <c r="B34" s="80"/>
      <c r="C34" s="80"/>
      <c r="D34" s="80"/>
      <c r="E34" s="80"/>
      <c r="F34" s="80"/>
      <c r="G34" s="81"/>
      <c r="H34" s="98">
        <f>H30</f>
        <v>195091.94999999998</v>
      </c>
      <c r="I34" s="99"/>
    </row>
    <row r="35" spans="1:13" ht="16.5" thickBot="1" x14ac:dyDescent="0.3">
      <c r="A35" s="79" t="s">
        <v>9</v>
      </c>
      <c r="B35" s="80"/>
      <c r="C35" s="80"/>
      <c r="D35" s="80"/>
      <c r="E35" s="80"/>
      <c r="F35" s="80"/>
      <c r="G35" s="81"/>
      <c r="H35" s="100">
        <f>SUM(H32:I34)</f>
        <v>366638.00280000002</v>
      </c>
      <c r="I35" s="101"/>
    </row>
    <row r="36" spans="1:13" ht="16.5" thickBot="1" x14ac:dyDescent="0.3">
      <c r="A36" s="102" t="s">
        <v>17</v>
      </c>
      <c r="B36" s="103"/>
      <c r="C36" s="103"/>
      <c r="D36" s="103"/>
      <c r="E36" s="103"/>
      <c r="F36" s="103"/>
      <c r="G36" s="104"/>
      <c r="H36" s="110" t="s">
        <v>18</v>
      </c>
      <c r="I36" s="111"/>
    </row>
    <row r="37" spans="1:13" ht="16.5" thickBot="1" x14ac:dyDescent="0.3">
      <c r="A37" s="84" t="s">
        <v>122</v>
      </c>
      <c r="B37" s="85"/>
      <c r="C37" s="85"/>
      <c r="D37" s="85"/>
      <c r="E37" s="85"/>
      <c r="F37" s="85"/>
      <c r="G37" s="86"/>
      <c r="H37" s="96">
        <v>6.7100000000000007E-2</v>
      </c>
      <c r="I37" s="97"/>
    </row>
    <row r="38" spans="1:13" ht="16.5" thickBot="1" x14ac:dyDescent="0.3">
      <c r="A38" s="84" t="s">
        <v>19</v>
      </c>
      <c r="B38" s="85"/>
      <c r="C38" s="85"/>
      <c r="D38" s="85"/>
      <c r="E38" s="85"/>
      <c r="F38" s="85"/>
      <c r="G38" s="86"/>
      <c r="H38" s="96">
        <v>6.3E-2</v>
      </c>
      <c r="I38" s="97"/>
    </row>
    <row r="39" spans="1:13" ht="16.5" thickBot="1" x14ac:dyDescent="0.3">
      <c r="A39" s="84" t="s">
        <v>121</v>
      </c>
      <c r="B39" s="85"/>
      <c r="C39" s="85"/>
      <c r="D39" s="85"/>
      <c r="E39" s="85"/>
      <c r="F39" s="85"/>
      <c r="G39" s="86"/>
      <c r="H39" s="87">
        <v>0.14249999999999999</v>
      </c>
      <c r="I39" s="88"/>
    </row>
    <row r="40" spans="1:13" ht="16.5" thickBot="1" x14ac:dyDescent="0.3">
      <c r="A40" s="89" t="s">
        <v>29</v>
      </c>
      <c r="B40" s="90"/>
      <c r="C40" s="90"/>
      <c r="D40" s="90"/>
      <c r="E40" s="90"/>
      <c r="F40" s="90"/>
      <c r="G40" s="91"/>
      <c r="H40" s="92">
        <f>(1+H37)*(1+H38)/(1-H39)-1</f>
        <v>0.32283067055393566</v>
      </c>
      <c r="I40" s="93"/>
      <c r="M40" s="3"/>
    </row>
    <row r="41" spans="1:13" ht="16.5" thickBot="1" x14ac:dyDescent="0.3">
      <c r="A41" s="79" t="s">
        <v>20</v>
      </c>
      <c r="B41" s="80"/>
      <c r="C41" s="80"/>
      <c r="D41" s="80"/>
      <c r="E41" s="80"/>
      <c r="F41" s="80"/>
      <c r="G41" s="81"/>
      <c r="H41" s="94">
        <f>ROUND(H35*H40,2)</f>
        <v>118361.99</v>
      </c>
      <c r="I41" s="95"/>
      <c r="M41" s="4"/>
    </row>
    <row r="42" spans="1:13" ht="16.5" thickBot="1" x14ac:dyDescent="0.3">
      <c r="A42" s="79" t="s">
        <v>10</v>
      </c>
      <c r="B42" s="80"/>
      <c r="C42" s="80"/>
      <c r="D42" s="80"/>
      <c r="E42" s="80"/>
      <c r="F42" s="80"/>
      <c r="G42" s="81"/>
      <c r="H42" s="82">
        <f>H35+H41</f>
        <v>484999.99280000001</v>
      </c>
      <c r="I42" s="83"/>
    </row>
    <row r="43" spans="1:13" ht="16.5" thickBot="1" x14ac:dyDescent="0.3">
      <c r="A43" s="79" t="s">
        <v>22</v>
      </c>
      <c r="B43" s="80"/>
      <c r="C43" s="80"/>
      <c r="D43" s="80"/>
      <c r="E43" s="80"/>
      <c r="F43" s="80"/>
      <c r="G43" s="81"/>
      <c r="H43" s="82">
        <f>ROUND(H42*12,2)</f>
        <v>5819999.9100000001</v>
      </c>
      <c r="I43" s="83"/>
    </row>
    <row r="44" spans="1:13" x14ac:dyDescent="0.25">
      <c r="A44" s="1" t="s">
        <v>124</v>
      </c>
      <c r="B44" s="1"/>
      <c r="C44" s="1"/>
      <c r="D44" s="1"/>
    </row>
    <row r="45" spans="1:13" x14ac:dyDescent="0.25">
      <c r="A45" s="1"/>
      <c r="B45" s="1"/>
      <c r="C45" s="1"/>
      <c r="D45" s="1"/>
    </row>
    <row r="46" spans="1:13" ht="15.75" customHeight="1" x14ac:dyDescent="0.25">
      <c r="B46" s="2"/>
      <c r="C46" s="2"/>
      <c r="D46" s="1"/>
    </row>
  </sheetData>
  <mergeCells count="102">
    <mergeCell ref="A1:I1"/>
    <mergeCell ref="A2:I2"/>
    <mergeCell ref="A3:C3"/>
    <mergeCell ref="F3:G3"/>
    <mergeCell ref="H3:I3"/>
    <mergeCell ref="A4:C4"/>
    <mergeCell ref="D4:G4"/>
    <mergeCell ref="H4:I4"/>
    <mergeCell ref="A6:C6"/>
    <mergeCell ref="F6:G6"/>
    <mergeCell ref="H6:I6"/>
    <mergeCell ref="A8:C8"/>
    <mergeCell ref="F8:G8"/>
    <mergeCell ref="H8:I8"/>
    <mergeCell ref="A5:C5"/>
    <mergeCell ref="F5:G5"/>
    <mergeCell ref="H5:I5"/>
    <mergeCell ref="A7:C7"/>
    <mergeCell ref="F7:G7"/>
    <mergeCell ref="H7:I7"/>
    <mergeCell ref="A10:C10"/>
    <mergeCell ref="F10:G10"/>
    <mergeCell ref="H10:I10"/>
    <mergeCell ref="A9:C9"/>
    <mergeCell ref="F9:G9"/>
    <mergeCell ref="H9:I9"/>
    <mergeCell ref="A12:C12"/>
    <mergeCell ref="F12:G12"/>
    <mergeCell ref="H12:I12"/>
    <mergeCell ref="A13:C13"/>
    <mergeCell ref="H13:I13"/>
    <mergeCell ref="A14:C14"/>
    <mergeCell ref="D14:G14"/>
    <mergeCell ref="H14:I14"/>
    <mergeCell ref="A11:C11"/>
    <mergeCell ref="F11:G11"/>
    <mergeCell ref="H11:I11"/>
    <mergeCell ref="A15:C15"/>
    <mergeCell ref="H15:I15"/>
    <mergeCell ref="H20:I20"/>
    <mergeCell ref="H26:I26"/>
    <mergeCell ref="H27:I27"/>
    <mergeCell ref="H24:I24"/>
    <mergeCell ref="H25:I25"/>
    <mergeCell ref="A16:I16"/>
    <mergeCell ref="H28:I28"/>
    <mergeCell ref="H29:I29"/>
    <mergeCell ref="A19:C19"/>
    <mergeCell ref="F19:G19"/>
    <mergeCell ref="H19:I19"/>
    <mergeCell ref="A20:C20"/>
    <mergeCell ref="F20:G20"/>
    <mergeCell ref="A17:C17"/>
    <mergeCell ref="F17:G17"/>
    <mergeCell ref="H17:I17"/>
    <mergeCell ref="A18:C18"/>
    <mergeCell ref="F18:G18"/>
    <mergeCell ref="H18:I18"/>
    <mergeCell ref="A26:C26"/>
    <mergeCell ref="F26:G26"/>
    <mergeCell ref="A27:C27"/>
    <mergeCell ref="F27:G27"/>
    <mergeCell ref="A21:G21"/>
    <mergeCell ref="H21:I21"/>
    <mergeCell ref="A22:I22"/>
    <mergeCell ref="A25:C25"/>
    <mergeCell ref="F25:G25"/>
    <mergeCell ref="F23:G23"/>
    <mergeCell ref="H23:I23"/>
    <mergeCell ref="A24:C24"/>
    <mergeCell ref="F24:G24"/>
    <mergeCell ref="A30:G30"/>
    <mergeCell ref="H30:I30"/>
    <mergeCell ref="A31:I31"/>
    <mergeCell ref="A32:G32"/>
    <mergeCell ref="H32:I32"/>
    <mergeCell ref="A28:C28"/>
    <mergeCell ref="F28:G28"/>
    <mergeCell ref="A29:C29"/>
    <mergeCell ref="F29:G29"/>
    <mergeCell ref="A36:G36"/>
    <mergeCell ref="H36:I36"/>
    <mergeCell ref="A37:G37"/>
    <mergeCell ref="H37:I37"/>
    <mergeCell ref="A38:G38"/>
    <mergeCell ref="H38:I38"/>
    <mergeCell ref="A33:G33"/>
    <mergeCell ref="H33:I33"/>
    <mergeCell ref="A34:G34"/>
    <mergeCell ref="H34:I34"/>
    <mergeCell ref="A35:G35"/>
    <mergeCell ref="H35:I35"/>
    <mergeCell ref="A42:G42"/>
    <mergeCell ref="H42:I42"/>
    <mergeCell ref="A43:G43"/>
    <mergeCell ref="H43:I43"/>
    <mergeCell ref="A39:G39"/>
    <mergeCell ref="H39:I39"/>
    <mergeCell ref="A40:G40"/>
    <mergeCell ref="H40:I40"/>
    <mergeCell ref="A41:G41"/>
    <mergeCell ref="H41:I41"/>
  </mergeCells>
  <pageMargins left="0.51181102362204722" right="0.51181102362204722" top="0.78740157480314965" bottom="0.78740157480314965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9</vt:i4>
      </vt:variant>
    </vt:vector>
  </HeadingPairs>
  <TitlesOfParts>
    <vt:vector size="9" baseType="lpstr">
      <vt:lpstr>MOTO - OPERADOR - MUNCK</vt:lpstr>
      <vt:lpstr>MOTORISTA  - LEVE e VAN</vt:lpstr>
      <vt:lpstr>OPERADOR DE MOTOSSERRA</vt:lpstr>
      <vt:lpstr>JARDINEIRO</vt:lpstr>
      <vt:lpstr>AJ. DE JARDINAGEM</vt:lpstr>
      <vt:lpstr>OPERADOR DE ROÇADEIRA</vt:lpstr>
      <vt:lpstr>TEC. AGRÍCOLA (2)</vt:lpstr>
      <vt:lpstr>ENGENHEIRO - ARQUITETO</vt:lpstr>
      <vt:lpstr>planilha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Usuário do Windows</dc:creator>
  <cp:lastModifiedBy>Roberta.Compras</cp:lastModifiedBy>
  <cp:lastPrinted>2026-10-21T20:39:15Z</cp:lastPrinted>
  <dcterms:created xsi:type="dcterms:W3CDTF">2017-08-15T18:14:36Z</dcterms:created>
  <dcterms:modified xsi:type="dcterms:W3CDTF">2026-10-21T20:39:22Z</dcterms:modified>
</cp:coreProperties>
</file>