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AB10A94-790C-4F3D-B5A0-11D274B3DD99}" xr6:coauthVersionLast="47" xr6:coauthVersionMax="47" xr10:uidLastSave="{00000000-0000-0000-0000-000000000000}"/>
  <bookViews>
    <workbookView xWindow="-120" yWindow="-120" windowWidth="20730" windowHeight="11160" tabRatio="778" xr2:uid="{00000000-000D-0000-FFFF-FFFF00000000}"/>
  </bookViews>
  <sheets>
    <sheet name="Sumário" sheetId="15" r:id="rId1"/>
    <sheet name="01" sheetId="2" r:id="rId2"/>
    <sheet name="02" sheetId="21" r:id="rId3"/>
    <sheet name="03" sheetId="23" r:id="rId4"/>
    <sheet name="04" sheetId="3" r:id="rId5"/>
    <sheet name="05" sheetId="7" r:id="rId6"/>
    <sheet name="06" sheetId="1" r:id="rId7"/>
    <sheet name="07" sheetId="20" r:id="rId8"/>
    <sheet name="08" sheetId="10" r:id="rId9"/>
    <sheet name="09" sheetId="11" r:id="rId10"/>
    <sheet name="10" sheetId="12" r:id="rId11"/>
    <sheet name="11" sheetId="14" r:id="rId12"/>
    <sheet name="12" sheetId="22" r:id="rId13"/>
    <sheet name="13" sheetId="16" r:id="rId14"/>
    <sheet name="14" sheetId="26" r:id="rId15"/>
    <sheet name="tabela resumo" sheetId="24" state="hidden" r:id="rId16"/>
    <sheet name="Cenários" sheetId="25" state="hidden" r:id="rId17"/>
  </sheets>
  <definedNames>
    <definedName name="_xlnm.Print_Area" localSheetId="1">'01'!$A$1:$V$50</definedName>
    <definedName name="_xlnm.Print_Area" localSheetId="2">'02'!$A$1:$E$57</definedName>
    <definedName name="_xlnm.Print_Area" localSheetId="5">'05'!$A$1:$B$40</definedName>
    <definedName name="_xlnm.Print_Area" localSheetId="6">'06'!$A$1:$J$185</definedName>
    <definedName name="_xlnm.Print_Area" localSheetId="7">'07'!$A$1:$H$144</definedName>
    <definedName name="_xlnm.Print_Area" localSheetId="8">'08'!$A$1:$O$505</definedName>
    <definedName name="_xlnm.Print_Area" localSheetId="9">'09'!$A$1:$I$74</definedName>
    <definedName name="_xlnm.Print_Area" localSheetId="10">'10'!$A$1:$J$92</definedName>
    <definedName name="_xlnm.Print_Area" localSheetId="11">'11'!$A$1:$I$39</definedName>
    <definedName name="_xlnm.Print_Area" localSheetId="12">'12'!$A$1:$T$11</definedName>
    <definedName name="_xlnm.Print_Area" localSheetId="13">'13'!$A$1:$BW$107</definedName>
    <definedName name="_xlnm.Print_Area" localSheetId="14">'14'!$A$1:$H$6</definedName>
    <definedName name="_xlnm.Print_Area" localSheetId="0">Sumário!$A$1:$B$25</definedName>
    <definedName name="Climatização" localSheetId="2">#REF!</definedName>
    <definedName name="Climatização" localSheetId="12">#REF!</definedName>
    <definedName name="Climatização">#REF!</definedName>
    <definedName name="Crit_deprec_fiscal" localSheetId="2">#REF!</definedName>
    <definedName name="Crit_deprec_fiscal" localSheetId="12">#REF!</definedName>
    <definedName name="Crit_deprec_fiscal">#REF!</definedName>
    <definedName name="Nível_segurança" localSheetId="2">#REF!</definedName>
    <definedName name="Nível_segurança" localSheetId="12">#REF!</definedName>
    <definedName name="Nível_segurança">#REF!</definedName>
    <definedName name="Oferta" localSheetId="2">#REF!</definedName>
    <definedName name="Oferta" localSheetId="12">#REF!</definedName>
    <definedName name="Oferta">#REF!</definedName>
    <definedName name="Prazo_concessão" localSheetId="2">#REF!</definedName>
    <definedName name="Prazo_concessão" localSheetId="12">#REF!</definedName>
    <definedName name="Prazo_concessão">#REF!</definedName>
    <definedName name="Ref_data" localSheetId="2">#REF!</definedName>
    <definedName name="Ref_data" localSheetId="12">#REF!</definedName>
    <definedName name="Ref_data">#REF!</definedName>
    <definedName name="Risco" localSheetId="2">#REF!</definedName>
    <definedName name="Risco" localSheetId="12">#REF!</definedName>
    <definedName name="Risco">#REF!</definedName>
    <definedName name="Seleção_coeficiente" localSheetId="2">#REF!</definedName>
    <definedName name="Seleção_coeficiente" localSheetId="12">#REF!</definedName>
    <definedName name="Seleção_coeficiente">#REF!</definedName>
    <definedName name="Sim_ou_não" localSheetId="2">#REF!</definedName>
    <definedName name="Sim_ou_não" localSheetId="12">#REF!</definedName>
    <definedName name="Sim_ou_não">#REF!</definedName>
    <definedName name="Tipo_padron" localSheetId="2">#REF!</definedName>
    <definedName name="Tipo_padron" localSheetId="12">#REF!</definedName>
    <definedName name="Tipo_padron">#REF!</definedName>
    <definedName name="_xlnm.Print_Titles" localSheetId="6">'06'!$2:$3</definedName>
    <definedName name="_xlnm.Print_Titles" localSheetId="7">'07'!$A:$A,'07'!$1:$4</definedName>
    <definedName name="_xlnm.Print_Titles" localSheetId="8">'08'!$1:$2</definedName>
    <definedName name="_xlnm.Print_Titles" localSheetId="9">'09'!$1:$2</definedName>
    <definedName name="_xlnm.Print_Titles" localSheetId="10">'10'!$1:$2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2" i="16" l="1"/>
  <c r="C76" i="1"/>
  <c r="H45" i="2"/>
  <c r="C30" i="1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82" i="1" l="1"/>
  <c r="D183" i="1" s="1"/>
  <c r="D184" i="1" s="1"/>
  <c r="C11" i="12" s="1"/>
  <c r="BK45" i="16" l="1"/>
  <c r="BJ45" i="16"/>
  <c r="BI45" i="16"/>
  <c r="BH45" i="16"/>
  <c r="BG45" i="16"/>
  <c r="BF45" i="16"/>
  <c r="BE45" i="16"/>
  <c r="BD45" i="16"/>
  <c r="BC45" i="16"/>
  <c r="BB45" i="16"/>
  <c r="BA45" i="16"/>
  <c r="AZ45" i="16"/>
  <c r="AY45" i="16"/>
  <c r="AX45" i="16"/>
  <c r="AW45" i="16"/>
  <c r="AV45" i="16"/>
  <c r="AU45" i="16"/>
  <c r="AT45" i="16"/>
  <c r="AS45" i="16"/>
  <c r="AR45" i="16"/>
  <c r="AQ45" i="16"/>
  <c r="AP45" i="16"/>
  <c r="AO45" i="16"/>
  <c r="AN45" i="16"/>
  <c r="AM45" i="16"/>
  <c r="AL45" i="16"/>
  <c r="AK45" i="16"/>
  <c r="AJ45" i="16"/>
  <c r="AI45" i="16"/>
  <c r="AH45" i="16"/>
  <c r="AG45" i="16"/>
  <c r="AF45" i="16"/>
  <c r="AE45" i="16"/>
  <c r="AD45" i="16"/>
  <c r="AC45" i="16"/>
  <c r="AB45" i="16"/>
  <c r="AA45" i="16"/>
  <c r="Z45" i="16"/>
  <c r="Y45" i="16"/>
  <c r="X45" i="16"/>
  <c r="W45" i="16"/>
  <c r="V45" i="16"/>
  <c r="U45" i="16"/>
  <c r="T45" i="16"/>
  <c r="S45" i="16"/>
  <c r="R45" i="16"/>
  <c r="Q45" i="16"/>
  <c r="P45" i="16"/>
  <c r="O45" i="16"/>
  <c r="N45" i="16"/>
  <c r="M45" i="16"/>
  <c r="L45" i="16"/>
  <c r="K45" i="16"/>
  <c r="J45" i="16"/>
  <c r="I45" i="16"/>
  <c r="H45" i="16"/>
  <c r="G45" i="16"/>
  <c r="F45" i="16"/>
  <c r="E45" i="16"/>
  <c r="D45" i="16"/>
  <c r="BL41" i="16" l="1"/>
  <c r="C160" i="1"/>
  <c r="C11" i="3"/>
  <c r="C12" i="3"/>
  <c r="I470" i="10"/>
  <c r="I231" i="10"/>
  <c r="I109" i="10"/>
  <c r="E113" i="1" l="1"/>
  <c r="E112" i="1"/>
  <c r="E85" i="1"/>
  <c r="E91" i="1"/>
  <c r="E89" i="1"/>
  <c r="E84" i="1"/>
  <c r="C72" i="1" l="1"/>
  <c r="BL78" i="16" l="1"/>
  <c r="BL74" i="16"/>
  <c r="BL73" i="16"/>
  <c r="BL72" i="16"/>
  <c r="BL53" i="16"/>
  <c r="BL28" i="16"/>
  <c r="BL35" i="16"/>
  <c r="BL15" i="16"/>
  <c r="BL19" i="16" s="1"/>
  <c r="BL24" i="16"/>
  <c r="F119" i="1"/>
  <c r="F112" i="1"/>
  <c r="F98" i="1"/>
  <c r="F105" i="1"/>
  <c r="F84" i="1"/>
  <c r="F91" i="1"/>
  <c r="F103" i="1"/>
  <c r="H52" i="1"/>
  <c r="G52" i="1"/>
  <c r="E52" i="1"/>
  <c r="D52" i="1"/>
  <c r="BL48" i="16" l="1"/>
  <c r="BL65" i="16" s="1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17" i="20"/>
  <c r="C116" i="20"/>
  <c r="C115" i="20"/>
  <c r="C114" i="20"/>
  <c r="C113" i="20"/>
  <c r="C112" i="20"/>
  <c r="C111" i="20"/>
  <c r="C110" i="20"/>
  <c r="C109" i="20"/>
  <c r="C108" i="20"/>
  <c r="C107" i="20"/>
  <c r="C106" i="20"/>
  <c r="C105" i="20"/>
  <c r="C98" i="20"/>
  <c r="C97" i="20"/>
  <c r="C96" i="20"/>
  <c r="C95" i="20"/>
  <c r="C94" i="20"/>
  <c r="C93" i="20"/>
  <c r="C92" i="20"/>
  <c r="C91" i="20"/>
  <c r="C90" i="20"/>
  <c r="C89" i="20"/>
  <c r="C88" i="20"/>
  <c r="C87" i="20"/>
  <c r="C86" i="20"/>
  <c r="C59" i="20"/>
  <c r="C58" i="20"/>
  <c r="C57" i="20"/>
  <c r="C56" i="20"/>
  <c r="C55" i="20"/>
  <c r="C54" i="20"/>
  <c r="C53" i="20"/>
  <c r="C52" i="20"/>
  <c r="C51" i="20"/>
  <c r="C50" i="20"/>
  <c r="C49" i="20"/>
  <c r="C48" i="20"/>
  <c r="C47" i="20"/>
  <c r="C40" i="20"/>
  <c r="C39" i="20"/>
  <c r="C38" i="20"/>
  <c r="C37" i="20"/>
  <c r="C36" i="20"/>
  <c r="C35" i="20"/>
  <c r="C34" i="20"/>
  <c r="C33" i="20"/>
  <c r="C32" i="20"/>
  <c r="C31" i="20"/>
  <c r="C30" i="20"/>
  <c r="C29" i="20"/>
  <c r="C28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D56" i="1" l="1"/>
  <c r="C181" i="10" l="1"/>
  <c r="I431" i="10"/>
  <c r="I430" i="10"/>
  <c r="I429" i="10"/>
  <c r="I428" i="10"/>
  <c r="I427" i="10"/>
  <c r="I424" i="10"/>
  <c r="I423" i="10"/>
  <c r="I422" i="10"/>
  <c r="I421" i="10"/>
  <c r="I420" i="10"/>
  <c r="I419" i="10"/>
  <c r="I418" i="10"/>
  <c r="I417" i="10"/>
  <c r="I416" i="10"/>
  <c r="I415" i="10"/>
  <c r="I414" i="10"/>
  <c r="I413" i="10"/>
  <c r="I412" i="10"/>
  <c r="I377" i="10"/>
  <c r="I339" i="10"/>
  <c r="I291" i="10"/>
  <c r="I266" i="10"/>
  <c r="I206" i="10"/>
  <c r="I170" i="10"/>
  <c r="I145" i="10"/>
  <c r="I48" i="10"/>
  <c r="I425" i="10" l="1"/>
  <c r="I476" i="10"/>
  <c r="I438" i="10"/>
  <c r="F147" i="1" l="1"/>
  <c r="G147" i="1" s="1"/>
  <c r="E147" i="1"/>
  <c r="D147" i="1"/>
  <c r="D149" i="1" l="1"/>
  <c r="E149" i="1"/>
  <c r="G149" i="1"/>
  <c r="F149" i="1"/>
  <c r="D451" i="10" l="1"/>
  <c r="E451" i="10"/>
  <c r="F451" i="10"/>
  <c r="G451" i="10"/>
  <c r="H451" i="10"/>
  <c r="D452" i="10"/>
  <c r="D453" i="10"/>
  <c r="E453" i="10"/>
  <c r="F453" i="10"/>
  <c r="G453" i="10"/>
  <c r="H453" i="10"/>
  <c r="D454" i="10"/>
  <c r="D455" i="10"/>
  <c r="D456" i="10"/>
  <c r="H147" i="1" l="1"/>
  <c r="H149" i="1" s="1"/>
  <c r="G63" i="20" l="1"/>
  <c r="C135" i="1"/>
  <c r="BL71" i="16" l="1"/>
  <c r="BL20" i="16"/>
  <c r="BL18" i="16"/>
  <c r="BL22" i="16" l="1"/>
  <c r="BL26" i="16" s="1"/>
  <c r="BL50" i="16" s="1"/>
  <c r="BL58" i="16" s="1"/>
  <c r="BL62" i="16" l="1"/>
  <c r="BL61" i="16"/>
  <c r="BL63" i="16"/>
  <c r="J71" i="10"/>
  <c r="P72" i="10"/>
  <c r="P73" i="10" s="1"/>
  <c r="P74" i="10" s="1"/>
  <c r="P75" i="10" s="1"/>
  <c r="P76" i="10" s="1"/>
  <c r="P77" i="10" s="1"/>
  <c r="P78" i="10" s="1"/>
  <c r="P79" i="10" s="1"/>
  <c r="P80" i="10" s="1"/>
  <c r="J132" i="10"/>
  <c r="P133" i="10"/>
  <c r="P134" i="10" s="1"/>
  <c r="P135" i="10" s="1"/>
  <c r="P136" i="10" s="1"/>
  <c r="P137" i="10" s="1"/>
  <c r="P138" i="10" s="1"/>
  <c r="P139" i="10" s="1"/>
  <c r="P140" i="10" s="1"/>
  <c r="P141" i="10" s="1"/>
  <c r="G25" i="20"/>
  <c r="F89" i="1"/>
  <c r="F85" i="1"/>
  <c r="C73" i="1"/>
  <c r="H45" i="1"/>
  <c r="G45" i="1"/>
  <c r="F45" i="1"/>
  <c r="E45" i="1"/>
  <c r="D45" i="1"/>
  <c r="H40" i="1"/>
  <c r="G40" i="1"/>
  <c r="F40" i="1"/>
  <c r="E40" i="1"/>
  <c r="D40" i="1"/>
  <c r="BL60" i="16" l="1"/>
  <c r="F42" i="1"/>
  <c r="F50" i="1"/>
  <c r="F53" i="1" s="1"/>
  <c r="D42" i="1"/>
  <c r="D50" i="1"/>
  <c r="D53" i="1" s="1"/>
  <c r="E42" i="1"/>
  <c r="E50" i="1"/>
  <c r="E53" i="1" s="1"/>
  <c r="G42" i="1"/>
  <c r="G50" i="1"/>
  <c r="G53" i="1" s="1"/>
  <c r="H42" i="1"/>
  <c r="H50" i="1"/>
  <c r="H53" i="1" s="1"/>
  <c r="J10" i="10"/>
  <c r="P11" i="10"/>
  <c r="I56" i="1"/>
  <c r="I40" i="1"/>
  <c r="BL67" i="16" l="1"/>
  <c r="BL76" i="16" s="1"/>
  <c r="I42" i="1"/>
  <c r="I50" i="1"/>
  <c r="I53" i="1" s="1"/>
  <c r="P12" i="10"/>
  <c r="P13" i="10" l="1"/>
  <c r="P14" i="10" s="1"/>
  <c r="P15" i="10" s="1"/>
  <c r="P16" i="10" s="1"/>
  <c r="P17" i="10" s="1"/>
  <c r="P18" i="10" s="1"/>
  <c r="P19" i="10" s="1"/>
  <c r="B3" i="16" l="1"/>
  <c r="G4" i="26"/>
  <c r="H4" i="26" s="1"/>
  <c r="F4" i="26"/>
  <c r="J193" i="10" l="1"/>
  <c r="P194" i="10"/>
  <c r="P195" i="10" l="1"/>
  <c r="P196" i="10" s="1"/>
  <c r="P197" i="10" s="1"/>
  <c r="P198" i="10" s="1"/>
  <c r="P199" i="10" s="1"/>
  <c r="P200" i="10" s="1"/>
  <c r="P201" i="10" s="1"/>
  <c r="P202" i="10" s="1"/>
  <c r="B102" i="16"/>
  <c r="J194" i="10" l="1"/>
  <c r="J195" i="10" s="1"/>
  <c r="J196" i="10" s="1"/>
  <c r="J197" i="10" s="1"/>
  <c r="J198" i="10" s="1"/>
  <c r="J199" i="10" s="1"/>
  <c r="J200" i="10" s="1"/>
  <c r="J201" i="10" s="1"/>
  <c r="J202" i="10" s="1"/>
  <c r="J203" i="10" s="1"/>
  <c r="J204" i="10" s="1"/>
  <c r="J11" i="10"/>
  <c r="J12" i="10" s="1"/>
  <c r="J13" i="10" s="1"/>
  <c r="J133" i="10"/>
  <c r="J134" i="10" s="1"/>
  <c r="J135" i="10" s="1"/>
  <c r="J136" i="10" s="1"/>
  <c r="J137" i="10" s="1"/>
  <c r="J138" i="10" s="1"/>
  <c r="J139" i="10" s="1"/>
  <c r="J140" i="10" s="1"/>
  <c r="J141" i="10" s="1"/>
  <c r="J142" i="10" s="1"/>
  <c r="J143" i="10" s="1"/>
  <c r="J72" i="10"/>
  <c r="K72" i="10" s="1"/>
  <c r="J73" i="10" l="1"/>
  <c r="K73" i="10" s="1"/>
  <c r="K11" i="10"/>
  <c r="N11" i="10" s="1"/>
  <c r="K12" i="10"/>
  <c r="N12" i="10" s="1"/>
  <c r="K196" i="10"/>
  <c r="K195" i="10"/>
  <c r="K194" i="10"/>
  <c r="J74" i="10"/>
  <c r="J14" i="10"/>
  <c r="K13" i="10"/>
  <c r="K197" i="10"/>
  <c r="J15" i="10" l="1"/>
  <c r="K14" i="10"/>
  <c r="N13" i="10"/>
  <c r="J75" i="10"/>
  <c r="K74" i="10"/>
  <c r="K198" i="10"/>
  <c r="J76" i="10" l="1"/>
  <c r="K75" i="10"/>
  <c r="N14" i="10"/>
  <c r="J16" i="10"/>
  <c r="K15" i="10"/>
  <c r="K199" i="10"/>
  <c r="J17" i="10" l="1"/>
  <c r="K16" i="10"/>
  <c r="N15" i="10"/>
  <c r="J77" i="10"/>
  <c r="K76" i="10"/>
  <c r="K200" i="10"/>
  <c r="J78" i="10" l="1"/>
  <c r="K77" i="10"/>
  <c r="N16" i="10"/>
  <c r="J18" i="10"/>
  <c r="K17" i="10"/>
  <c r="K201" i="10"/>
  <c r="J19" i="10" l="1"/>
  <c r="K18" i="10"/>
  <c r="N17" i="10"/>
  <c r="J79" i="10"/>
  <c r="K78" i="10"/>
  <c r="K202" i="10"/>
  <c r="J80" i="10" l="1"/>
  <c r="K79" i="10"/>
  <c r="N18" i="10"/>
  <c r="J20" i="10"/>
  <c r="K19" i="10"/>
  <c r="K203" i="10"/>
  <c r="K204" i="10" s="1"/>
  <c r="N19" i="10" l="1"/>
  <c r="J21" i="10"/>
  <c r="K20" i="10"/>
  <c r="J81" i="10"/>
  <c r="K80" i="10"/>
  <c r="C11" i="14"/>
  <c r="C12" i="14"/>
  <c r="C13" i="14"/>
  <c r="C14" i="14"/>
  <c r="C15" i="14"/>
  <c r="C10" i="14"/>
  <c r="C75" i="20"/>
  <c r="C74" i="20"/>
  <c r="C73" i="20"/>
  <c r="C72" i="20"/>
  <c r="C71" i="20"/>
  <c r="C70" i="20"/>
  <c r="C69" i="20"/>
  <c r="C68" i="20"/>
  <c r="C67" i="20"/>
  <c r="C66" i="20"/>
  <c r="K21" i="10" l="1"/>
  <c r="N20" i="10"/>
  <c r="J82" i="10"/>
  <c r="K81" i="10"/>
  <c r="K82" i="10" s="1"/>
  <c r="D19" i="1"/>
  <c r="E19" i="1"/>
  <c r="F19" i="1"/>
  <c r="G19" i="1"/>
  <c r="H19" i="1"/>
  <c r="I19" i="1"/>
  <c r="C134" i="1" l="1"/>
  <c r="N329" i="10" l="1"/>
  <c r="N330" i="10"/>
  <c r="N331" i="10"/>
  <c r="N332" i="10"/>
  <c r="N333" i="10"/>
  <c r="N334" i="10"/>
  <c r="N335" i="10"/>
  <c r="N336" i="10"/>
  <c r="N337" i="10"/>
  <c r="N338" i="10"/>
  <c r="N81" i="10"/>
  <c r="N80" i="10"/>
  <c r="K254" i="10"/>
  <c r="N254" i="10" s="1"/>
  <c r="N73" i="10"/>
  <c r="N72" i="10"/>
  <c r="K314" i="10"/>
  <c r="N314" i="10" s="1"/>
  <c r="C325" i="10"/>
  <c r="G360" i="10" s="1"/>
  <c r="G459" i="10" s="1"/>
  <c r="C326" i="10"/>
  <c r="F360" i="10" s="1"/>
  <c r="F313" i="10" s="1"/>
  <c r="F377" i="10" s="1"/>
  <c r="C327" i="10"/>
  <c r="E360" i="10" s="1"/>
  <c r="E459" i="10" s="1"/>
  <c r="C328" i="10"/>
  <c r="H32" i="2"/>
  <c r="H33" i="2"/>
  <c r="H34" i="2"/>
  <c r="H31" i="2"/>
  <c r="H30" i="2"/>
  <c r="H29" i="2"/>
  <c r="C260" i="10"/>
  <c r="H20" i="2"/>
  <c r="F36" i="2"/>
  <c r="F37" i="2" s="1"/>
  <c r="D36" i="2"/>
  <c r="D37" i="2" s="1"/>
  <c r="C36" i="2"/>
  <c r="C37" i="2" s="1"/>
  <c r="B36" i="2"/>
  <c r="B37" i="2" s="1"/>
  <c r="C71" i="10"/>
  <c r="C72" i="10"/>
  <c r="C73" i="10"/>
  <c r="C74" i="10"/>
  <c r="C112" i="10" s="1"/>
  <c r="D112" i="10" s="1"/>
  <c r="C75" i="10"/>
  <c r="H98" i="10" s="1"/>
  <c r="C76" i="10"/>
  <c r="C114" i="10" s="1"/>
  <c r="D114" i="10" s="1"/>
  <c r="C77" i="10"/>
  <c r="C78" i="10"/>
  <c r="E98" i="10" s="1"/>
  <c r="C79" i="10"/>
  <c r="C117" i="10" s="1"/>
  <c r="D117" i="10" s="1"/>
  <c r="C80" i="10"/>
  <c r="C132" i="10"/>
  <c r="C133" i="10"/>
  <c r="C171" i="10" s="1"/>
  <c r="D171" i="10" s="1"/>
  <c r="C134" i="10"/>
  <c r="C172" i="10" s="1"/>
  <c r="D172" i="10" s="1"/>
  <c r="C135" i="10"/>
  <c r="C173" i="10" s="1"/>
  <c r="D173" i="10" s="1"/>
  <c r="C136" i="10"/>
  <c r="C174" i="10" s="1"/>
  <c r="D174" i="10" s="1"/>
  <c r="C137" i="10"/>
  <c r="C138" i="10"/>
  <c r="C176" i="10" s="1"/>
  <c r="D176" i="10" s="1"/>
  <c r="C139" i="10"/>
  <c r="C177" i="10" s="1"/>
  <c r="D177" i="10" s="1"/>
  <c r="E159" i="10" s="1"/>
  <c r="C140" i="10"/>
  <c r="C141" i="10"/>
  <c r="C179" i="10" s="1"/>
  <c r="C193" i="10"/>
  <c r="C231" i="10" s="1"/>
  <c r="D231" i="10" s="1"/>
  <c r="C194" i="10"/>
  <c r="C232" i="10" s="1"/>
  <c r="D232" i="10" s="1"/>
  <c r="C195" i="10"/>
  <c r="C233" i="10" s="1"/>
  <c r="D233" i="10" s="1"/>
  <c r="C196" i="10"/>
  <c r="C234" i="10" s="1"/>
  <c r="D234" i="10" s="1"/>
  <c r="C197" i="10"/>
  <c r="C235" i="10" s="1"/>
  <c r="D235" i="10" s="1"/>
  <c r="D70" i="20" s="1"/>
  <c r="C198" i="10"/>
  <c r="C199" i="10"/>
  <c r="C200" i="10"/>
  <c r="C201" i="10"/>
  <c r="C202" i="10"/>
  <c r="C240" i="10" s="1"/>
  <c r="D240" i="10" s="1"/>
  <c r="C253" i="10"/>
  <c r="C291" i="10" s="1"/>
  <c r="C254" i="10"/>
  <c r="C257" i="10"/>
  <c r="C258" i="10"/>
  <c r="C259" i="10"/>
  <c r="C261" i="10"/>
  <c r="H284" i="10" s="1"/>
  <c r="H456" i="10" s="1"/>
  <c r="C262" i="10"/>
  <c r="G284" i="10" s="1"/>
  <c r="D14" i="2"/>
  <c r="C319" i="10"/>
  <c r="C320" i="10"/>
  <c r="C321" i="10"/>
  <c r="C322" i="10"/>
  <c r="C386" i="10" s="1"/>
  <c r="D386" i="10" s="1"/>
  <c r="C313" i="10"/>
  <c r="C314" i="10"/>
  <c r="C378" i="10" s="1"/>
  <c r="D378" i="10" s="1"/>
  <c r="C315" i="10"/>
  <c r="C316" i="10"/>
  <c r="C317" i="10"/>
  <c r="C381" i="10" s="1"/>
  <c r="D381" i="10" s="1"/>
  <c r="C318" i="10"/>
  <c r="D15" i="2"/>
  <c r="C14" i="10" s="1"/>
  <c r="C52" i="10" s="1"/>
  <c r="D13" i="20" s="1"/>
  <c r="C19" i="10"/>
  <c r="C57" i="10" s="1"/>
  <c r="D18" i="20" s="1"/>
  <c r="C10" i="10"/>
  <c r="N194" i="10"/>
  <c r="D10" i="2"/>
  <c r="D11" i="2"/>
  <c r="D12" i="2"/>
  <c r="D13" i="2"/>
  <c r="D86" i="1" a="1"/>
  <c r="B18" i="7"/>
  <c r="D100" i="1" a="1"/>
  <c r="H100" i="1" s="1"/>
  <c r="F99" i="1"/>
  <c r="B43" i="2"/>
  <c r="C43" i="2"/>
  <c r="E43" i="1" s="1"/>
  <c r="E44" i="1" s="1"/>
  <c r="E46" i="1" s="1"/>
  <c r="D43" i="2"/>
  <c r="F43" i="1" s="1"/>
  <c r="F44" i="1" s="1"/>
  <c r="F46" i="1" s="1"/>
  <c r="E43" i="2"/>
  <c r="G43" i="1" s="1"/>
  <c r="G44" i="1" s="1"/>
  <c r="G46" i="1" s="1"/>
  <c r="F43" i="2"/>
  <c r="H43" i="1" s="1"/>
  <c r="H44" i="1" s="1"/>
  <c r="H46" i="1" s="1"/>
  <c r="B16" i="2"/>
  <c r="E60" i="11"/>
  <c r="E61" i="11"/>
  <c r="E62" i="11"/>
  <c r="E63" i="11"/>
  <c r="E443" i="10"/>
  <c r="F443" i="10" s="1"/>
  <c r="G443" i="10" s="1"/>
  <c r="H443" i="10" s="1"/>
  <c r="I443" i="10" s="1"/>
  <c r="F61" i="11"/>
  <c r="F62" i="11"/>
  <c r="F63" i="11"/>
  <c r="G62" i="11"/>
  <c r="G63" i="11"/>
  <c r="H63" i="11"/>
  <c r="D11" i="12"/>
  <c r="D5" i="16"/>
  <c r="E6" i="16"/>
  <c r="E5" i="16" s="1"/>
  <c r="C136" i="1"/>
  <c r="D117" i="1"/>
  <c r="E117" i="1"/>
  <c r="F117" i="1"/>
  <c r="F113" i="1"/>
  <c r="G117" i="1"/>
  <c r="H117" i="1"/>
  <c r="I117" i="1"/>
  <c r="D10" i="1" a="1"/>
  <c r="E10" i="1" s="1"/>
  <c r="I10" i="1"/>
  <c r="I24" i="1" s="1"/>
  <c r="D26" i="1"/>
  <c r="E26" i="1"/>
  <c r="F26" i="1"/>
  <c r="G26" i="1"/>
  <c r="H26" i="1"/>
  <c r="I26" i="1"/>
  <c r="E56" i="1"/>
  <c r="F56" i="1"/>
  <c r="G56" i="1"/>
  <c r="H56" i="1"/>
  <c r="I45" i="1"/>
  <c r="E12" i="12"/>
  <c r="E85" i="12" s="1"/>
  <c r="E13" i="12"/>
  <c r="E86" i="12" s="1"/>
  <c r="F12" i="12"/>
  <c r="F85" i="12" s="1"/>
  <c r="F13" i="12"/>
  <c r="F86" i="12" s="1"/>
  <c r="G12" i="12"/>
  <c r="G85" i="12" s="1"/>
  <c r="G13" i="12"/>
  <c r="G86" i="12" s="1"/>
  <c r="H12" i="12"/>
  <c r="H85" i="12" s="1"/>
  <c r="H13" i="12"/>
  <c r="H86" i="12" s="1"/>
  <c r="I12" i="12"/>
  <c r="I85" i="12" s="1"/>
  <c r="I13" i="12"/>
  <c r="I86" i="12" s="1"/>
  <c r="D12" i="12"/>
  <c r="D13" i="12"/>
  <c r="H421" i="10"/>
  <c r="G421" i="10"/>
  <c r="F421" i="10"/>
  <c r="E421" i="10"/>
  <c r="D421" i="10"/>
  <c r="H420" i="10"/>
  <c r="G420" i="10"/>
  <c r="F420" i="10"/>
  <c r="E420" i="10"/>
  <c r="D420" i="10"/>
  <c r="H419" i="10"/>
  <c r="G419" i="10"/>
  <c r="F419" i="10"/>
  <c r="E419" i="10"/>
  <c r="D419" i="10"/>
  <c r="H418" i="10"/>
  <c r="G418" i="10"/>
  <c r="F418" i="10"/>
  <c r="E418" i="10"/>
  <c r="D418" i="10"/>
  <c r="H417" i="10"/>
  <c r="G417" i="10"/>
  <c r="F417" i="10"/>
  <c r="E417" i="10"/>
  <c r="D417" i="10"/>
  <c r="H416" i="10"/>
  <c r="G416" i="10"/>
  <c r="F416" i="10"/>
  <c r="E416" i="10"/>
  <c r="D416" i="10"/>
  <c r="H415" i="10"/>
  <c r="G415" i="10"/>
  <c r="F415" i="10"/>
  <c r="E415" i="10"/>
  <c r="D415" i="10"/>
  <c r="H414" i="10"/>
  <c r="G414" i="10"/>
  <c r="F414" i="10"/>
  <c r="E414" i="10"/>
  <c r="D414" i="10"/>
  <c r="H413" i="10"/>
  <c r="G413" i="10"/>
  <c r="F413" i="10"/>
  <c r="E413" i="10"/>
  <c r="D413" i="10"/>
  <c r="C323" i="10"/>
  <c r="C422" i="10" s="1"/>
  <c r="D422" i="10"/>
  <c r="E422" i="10"/>
  <c r="F422" i="10"/>
  <c r="G422" i="10"/>
  <c r="H422" i="10"/>
  <c r="C324" i="10"/>
  <c r="H360" i="10" s="1"/>
  <c r="H459" i="10" s="1"/>
  <c r="D423" i="10"/>
  <c r="E423" i="10"/>
  <c r="F423" i="10"/>
  <c r="G423" i="10"/>
  <c r="H423" i="10"/>
  <c r="D424" i="10"/>
  <c r="E424" i="10"/>
  <c r="F424" i="10"/>
  <c r="G424" i="10"/>
  <c r="H424" i="10"/>
  <c r="D425" i="10"/>
  <c r="E425" i="10"/>
  <c r="F425" i="10"/>
  <c r="G425" i="10"/>
  <c r="H425" i="10"/>
  <c r="C426" i="10"/>
  <c r="D426" i="10"/>
  <c r="E426" i="10"/>
  <c r="F426" i="10"/>
  <c r="G426" i="10"/>
  <c r="H426" i="10"/>
  <c r="C427" i="10"/>
  <c r="D427" i="10"/>
  <c r="E427" i="10"/>
  <c r="F427" i="10"/>
  <c r="G427" i="10"/>
  <c r="H427" i="10"/>
  <c r="C428" i="10"/>
  <c r="D428" i="10"/>
  <c r="E428" i="10"/>
  <c r="F428" i="10"/>
  <c r="G428" i="10"/>
  <c r="H428" i="10"/>
  <c r="C429" i="10"/>
  <c r="D429" i="10"/>
  <c r="E429" i="10"/>
  <c r="F429" i="10"/>
  <c r="G429" i="10"/>
  <c r="H429" i="10"/>
  <c r="C430" i="10"/>
  <c r="D430" i="10"/>
  <c r="E430" i="10"/>
  <c r="F430" i="10"/>
  <c r="G430" i="10"/>
  <c r="H430" i="10"/>
  <c r="C431" i="10"/>
  <c r="D431" i="10"/>
  <c r="E431" i="10"/>
  <c r="F431" i="10"/>
  <c r="G431" i="10"/>
  <c r="H431" i="10"/>
  <c r="C432" i="10"/>
  <c r="D432" i="10"/>
  <c r="E432" i="10"/>
  <c r="F432" i="10"/>
  <c r="G432" i="10"/>
  <c r="H432" i="10"/>
  <c r="C433" i="10"/>
  <c r="D433" i="10"/>
  <c r="E433" i="10"/>
  <c r="F433" i="10"/>
  <c r="G433" i="10"/>
  <c r="H433" i="10"/>
  <c r="C434" i="10"/>
  <c r="D434" i="10"/>
  <c r="E434" i="10"/>
  <c r="F434" i="10"/>
  <c r="G434" i="10"/>
  <c r="H434" i="10"/>
  <c r="C435" i="10"/>
  <c r="D435" i="10"/>
  <c r="E435" i="10"/>
  <c r="F435" i="10"/>
  <c r="G435" i="10"/>
  <c r="H435" i="10"/>
  <c r="C436" i="10"/>
  <c r="D436" i="10"/>
  <c r="E436" i="10"/>
  <c r="F436" i="10"/>
  <c r="G436" i="10"/>
  <c r="H436" i="10"/>
  <c r="C437" i="10"/>
  <c r="D437" i="10"/>
  <c r="E437" i="10"/>
  <c r="F437" i="10"/>
  <c r="G437" i="10"/>
  <c r="H437" i="10"/>
  <c r="D253" i="10"/>
  <c r="D266" i="10" s="1"/>
  <c r="D313" i="10"/>
  <c r="H450" i="10"/>
  <c r="G450" i="10"/>
  <c r="F450" i="10"/>
  <c r="E450" i="10"/>
  <c r="D450" i="10"/>
  <c r="H449" i="10"/>
  <c r="G449" i="10"/>
  <c r="F449" i="10"/>
  <c r="E449" i="10"/>
  <c r="D449" i="10"/>
  <c r="H448" i="10"/>
  <c r="G448" i="10"/>
  <c r="F448" i="10"/>
  <c r="E448" i="10"/>
  <c r="D448" i="10"/>
  <c r="H447" i="10"/>
  <c r="G447" i="10"/>
  <c r="F447" i="10"/>
  <c r="E447" i="10"/>
  <c r="D447" i="10"/>
  <c r="H446" i="10"/>
  <c r="G446" i="10"/>
  <c r="F446" i="10"/>
  <c r="E446" i="10"/>
  <c r="D446" i="10"/>
  <c r="H445" i="10"/>
  <c r="G445" i="10"/>
  <c r="F445" i="10"/>
  <c r="E445" i="10"/>
  <c r="D445" i="10"/>
  <c r="H444" i="10"/>
  <c r="G444" i="10"/>
  <c r="F444" i="10"/>
  <c r="E444" i="10"/>
  <c r="D444" i="10"/>
  <c r="C111" i="10"/>
  <c r="D111" i="10" s="1"/>
  <c r="E112" i="10" s="1"/>
  <c r="F113" i="10" s="1"/>
  <c r="F32" i="20" s="1"/>
  <c r="C118" i="10"/>
  <c r="D118" i="10" s="1"/>
  <c r="E454" i="10" s="1"/>
  <c r="C170" i="10"/>
  <c r="C178" i="10"/>
  <c r="D178" i="10" s="1"/>
  <c r="D55" i="20" s="1"/>
  <c r="G44" i="20"/>
  <c r="C237" i="10"/>
  <c r="C238" i="10"/>
  <c r="D238" i="10" s="1"/>
  <c r="C239" i="10"/>
  <c r="D239" i="10" s="1"/>
  <c r="C203" i="10"/>
  <c r="C241" i="10" s="1"/>
  <c r="C297" i="10"/>
  <c r="D297" i="10" s="1"/>
  <c r="C298" i="10"/>
  <c r="D298" i="10" s="1"/>
  <c r="G83" i="20"/>
  <c r="C263" i="10"/>
  <c r="F284" i="10" s="1"/>
  <c r="F456" i="10" s="1"/>
  <c r="G102" i="20"/>
  <c r="C391" i="10"/>
  <c r="D391" i="10" s="1"/>
  <c r="D490" i="10" s="1"/>
  <c r="C392" i="10"/>
  <c r="D392" i="10" s="1"/>
  <c r="D491" i="10" s="1"/>
  <c r="C393" i="10"/>
  <c r="D393" i="10" s="1"/>
  <c r="D492" i="10" s="1"/>
  <c r="C394" i="10"/>
  <c r="D394" i="10" s="1"/>
  <c r="C395" i="10"/>
  <c r="D395" i="10" s="1"/>
  <c r="C396" i="10"/>
  <c r="D396" i="10" s="1"/>
  <c r="D124" i="20" s="1"/>
  <c r="C397" i="10"/>
  <c r="D397" i="10" s="1"/>
  <c r="C398" i="10"/>
  <c r="D398" i="10" s="1"/>
  <c r="E399" i="10" s="1"/>
  <c r="F400" i="10" s="1"/>
  <c r="F128" i="20" s="1"/>
  <c r="C399" i="10"/>
  <c r="C498" i="10" s="1"/>
  <c r="C400" i="10"/>
  <c r="D120" i="10"/>
  <c r="D39" i="20" s="1"/>
  <c r="D181" i="10"/>
  <c r="E182" i="10" s="1"/>
  <c r="E59" i="20" s="1"/>
  <c r="C204" i="10"/>
  <c r="C242" i="10" s="1"/>
  <c r="D242" i="10" s="1"/>
  <c r="E243" i="10" s="1"/>
  <c r="E78" i="20" s="1"/>
  <c r="C264" i="10"/>
  <c r="E284" i="10" s="1"/>
  <c r="E456" i="10" s="1"/>
  <c r="C401" i="10"/>
  <c r="D401" i="10" s="1"/>
  <c r="D500" i="10" s="1"/>
  <c r="D121" i="10"/>
  <c r="D40" i="20" s="1"/>
  <c r="D182" i="10"/>
  <c r="D59" i="20" s="1"/>
  <c r="C243" i="10"/>
  <c r="C303" i="10"/>
  <c r="D303" i="10" s="1"/>
  <c r="D98" i="20" s="1"/>
  <c r="C402" i="10"/>
  <c r="D402" i="10" s="1"/>
  <c r="D130" i="20" s="1"/>
  <c r="D58" i="10"/>
  <c r="E19" i="20" s="1"/>
  <c r="D59" i="10"/>
  <c r="E60" i="10" s="1"/>
  <c r="F21" i="20" s="1"/>
  <c r="D60" i="10"/>
  <c r="E21" i="20" s="1"/>
  <c r="D19" i="20"/>
  <c r="D20" i="20"/>
  <c r="D21" i="20"/>
  <c r="L85" i="10"/>
  <c r="L71" i="10" s="1"/>
  <c r="L146" i="10"/>
  <c r="L132" i="10" s="1"/>
  <c r="M207" i="10"/>
  <c r="L195" i="10" s="1"/>
  <c r="L267" i="10"/>
  <c r="L340" i="10"/>
  <c r="L337" i="10" s="1"/>
  <c r="J253" i="10"/>
  <c r="C505" i="10"/>
  <c r="L24" i="10"/>
  <c r="C21" i="10"/>
  <c r="C20" i="10"/>
  <c r="D42" i="10"/>
  <c r="C42" i="10"/>
  <c r="D23" i="10"/>
  <c r="G6" i="20"/>
  <c r="E8" i="20"/>
  <c r="F8" i="20" s="1"/>
  <c r="G8" i="20" s="1"/>
  <c r="H8" i="20" s="1"/>
  <c r="C16" i="2"/>
  <c r="H65" i="12"/>
  <c r="G65" i="12"/>
  <c r="F65" i="12"/>
  <c r="E65" i="12"/>
  <c r="G64" i="12"/>
  <c r="F64" i="12"/>
  <c r="E64" i="12"/>
  <c r="F63" i="12"/>
  <c r="E63" i="12"/>
  <c r="E62" i="12"/>
  <c r="D75" i="12"/>
  <c r="D74" i="12"/>
  <c r="D73" i="12"/>
  <c r="D72" i="12"/>
  <c r="D71" i="12"/>
  <c r="H45" i="12"/>
  <c r="G45" i="12"/>
  <c r="F45" i="12"/>
  <c r="E45" i="12"/>
  <c r="G44" i="12"/>
  <c r="F44" i="12"/>
  <c r="E44" i="12"/>
  <c r="F43" i="12"/>
  <c r="E43" i="12"/>
  <c r="E42" i="12"/>
  <c r="D55" i="12"/>
  <c r="D54" i="12"/>
  <c r="D53" i="12"/>
  <c r="D52" i="12"/>
  <c r="D51" i="12"/>
  <c r="D73" i="11"/>
  <c r="D72" i="11"/>
  <c r="D71" i="11"/>
  <c r="D70" i="11"/>
  <c r="D69" i="11"/>
  <c r="D38" i="14"/>
  <c r="D37" i="14"/>
  <c r="D36" i="14"/>
  <c r="D35" i="14"/>
  <c r="D34" i="14"/>
  <c r="C5" i="26"/>
  <c r="E25" i="14"/>
  <c r="E26" i="14"/>
  <c r="F26" i="14"/>
  <c r="E27" i="14"/>
  <c r="F27" i="14"/>
  <c r="G27" i="14"/>
  <c r="E28" i="14"/>
  <c r="F28" i="14"/>
  <c r="G28" i="14"/>
  <c r="H28" i="14"/>
  <c r="B4" i="16"/>
  <c r="B5" i="22"/>
  <c r="B4" i="14"/>
  <c r="B4" i="12"/>
  <c r="B4" i="11"/>
  <c r="B4" i="10"/>
  <c r="B4" i="20"/>
  <c r="B4" i="1"/>
  <c r="B5" i="7"/>
  <c r="B4" i="3"/>
  <c r="B4" i="23"/>
  <c r="B4" i="21"/>
  <c r="B4" i="2"/>
  <c r="H469" i="10"/>
  <c r="G469" i="10"/>
  <c r="F469" i="10"/>
  <c r="E469" i="10"/>
  <c r="D469" i="10"/>
  <c r="H468" i="10"/>
  <c r="G468" i="10"/>
  <c r="F468" i="10"/>
  <c r="E468" i="10"/>
  <c r="D468" i="10"/>
  <c r="H467" i="10"/>
  <c r="G467" i="10"/>
  <c r="F467" i="10"/>
  <c r="E467" i="10"/>
  <c r="D467" i="10"/>
  <c r="H466" i="10"/>
  <c r="G466" i="10"/>
  <c r="F466" i="10"/>
  <c r="E466" i="10"/>
  <c r="D466" i="10"/>
  <c r="H465" i="10"/>
  <c r="G465" i="10"/>
  <c r="F465" i="10"/>
  <c r="E465" i="10"/>
  <c r="D465" i="10"/>
  <c r="H464" i="10"/>
  <c r="G464" i="10"/>
  <c r="F464" i="10"/>
  <c r="E464" i="10"/>
  <c r="D464" i="10"/>
  <c r="H463" i="10"/>
  <c r="G463" i="10"/>
  <c r="F463" i="10"/>
  <c r="E463" i="10"/>
  <c r="D463" i="10"/>
  <c r="H462" i="10"/>
  <c r="G462" i="10"/>
  <c r="F462" i="10"/>
  <c r="E462" i="10"/>
  <c r="D462" i="10"/>
  <c r="H461" i="10"/>
  <c r="G461" i="10"/>
  <c r="F461" i="10"/>
  <c r="E461" i="10"/>
  <c r="D461" i="10"/>
  <c r="H460" i="10"/>
  <c r="G460" i="10"/>
  <c r="F460" i="10"/>
  <c r="E460" i="10"/>
  <c r="D460" i="10"/>
  <c r="F459" i="10"/>
  <c r="D459" i="10"/>
  <c r="H458" i="10"/>
  <c r="G458" i="10"/>
  <c r="F458" i="10"/>
  <c r="E458" i="10"/>
  <c r="D458" i="10"/>
  <c r="H457" i="10"/>
  <c r="G457" i="10"/>
  <c r="F457" i="10"/>
  <c r="E457" i="10"/>
  <c r="D457" i="10"/>
  <c r="C82" i="10"/>
  <c r="C81" i="10"/>
  <c r="C119" i="10" s="1"/>
  <c r="D119" i="10" s="1"/>
  <c r="D103" i="10"/>
  <c r="C103" i="10"/>
  <c r="D84" i="10"/>
  <c r="E27" i="20"/>
  <c r="F27" i="20" s="1"/>
  <c r="G27" i="20" s="1"/>
  <c r="H27" i="20" s="1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D9" i="22"/>
  <c r="C9" i="22"/>
  <c r="B14" i="22"/>
  <c r="B28" i="12"/>
  <c r="E11" i="25"/>
  <c r="D11" i="25"/>
  <c r="F11" i="25"/>
  <c r="F10" i="25"/>
  <c r="F9" i="25"/>
  <c r="F8" i="25"/>
  <c r="F7" i="25"/>
  <c r="B30" i="12"/>
  <c r="C44" i="21"/>
  <c r="C141" i="1" s="1"/>
  <c r="I11" i="12"/>
  <c r="H11" i="12"/>
  <c r="G11" i="12"/>
  <c r="G19" i="12" s="1"/>
  <c r="F11" i="12"/>
  <c r="E11" i="12"/>
  <c r="J83" i="12"/>
  <c r="B11" i="11"/>
  <c r="B27" i="11" s="1"/>
  <c r="B12" i="11"/>
  <c r="B28" i="11" s="1"/>
  <c r="B13" i="11"/>
  <c r="B29" i="11" s="1"/>
  <c r="B14" i="11"/>
  <c r="B30" i="11" s="1"/>
  <c r="B15" i="11"/>
  <c r="B31" i="11" s="1"/>
  <c r="B10" i="11"/>
  <c r="B26" i="11" s="1"/>
  <c r="A11" i="11"/>
  <c r="A27" i="11" s="1"/>
  <c r="A12" i="11"/>
  <c r="A28" i="11" s="1"/>
  <c r="A13" i="11"/>
  <c r="A14" i="11"/>
  <c r="A30" i="11" s="1"/>
  <c r="A15" i="11"/>
  <c r="A31" i="11" s="1"/>
  <c r="A10" i="11"/>
  <c r="A26" i="11" s="1"/>
  <c r="C27" i="11"/>
  <c r="C28" i="11"/>
  <c r="C29" i="11"/>
  <c r="C31" i="11"/>
  <c r="B27" i="12"/>
  <c r="C492" i="10"/>
  <c r="C142" i="10"/>
  <c r="C180" i="10" s="1"/>
  <c r="D180" i="10" s="1"/>
  <c r="J329" i="10"/>
  <c r="J330" i="10"/>
  <c r="J331" i="10"/>
  <c r="J332" i="10"/>
  <c r="J333" i="10"/>
  <c r="J334" i="10"/>
  <c r="J335" i="10"/>
  <c r="J336" i="10"/>
  <c r="J337" i="10"/>
  <c r="J338" i="10"/>
  <c r="T10" i="22"/>
  <c r="S10" i="22"/>
  <c r="R10" i="22"/>
  <c r="Q10" i="22"/>
  <c r="P10" i="22"/>
  <c r="O10" i="22"/>
  <c r="N10" i="22"/>
  <c r="M10" i="22"/>
  <c r="L10" i="22"/>
  <c r="K10" i="22"/>
  <c r="J10" i="22"/>
  <c r="I10" i="22"/>
  <c r="H10" i="22"/>
  <c r="G10" i="22"/>
  <c r="F10" i="22"/>
  <c r="E10" i="22"/>
  <c r="D10" i="22"/>
  <c r="C10" i="22"/>
  <c r="T8" i="22"/>
  <c r="S8" i="22"/>
  <c r="R8" i="22"/>
  <c r="Q8" i="22"/>
  <c r="P8" i="22"/>
  <c r="O8" i="22"/>
  <c r="N8" i="22"/>
  <c r="M8" i="22"/>
  <c r="L8" i="22"/>
  <c r="K8" i="22"/>
  <c r="J8" i="22"/>
  <c r="I8" i="22"/>
  <c r="H8" i="22"/>
  <c r="G8" i="22"/>
  <c r="F8" i="22"/>
  <c r="E8" i="22"/>
  <c r="D8" i="22"/>
  <c r="C8" i="22"/>
  <c r="B29" i="12"/>
  <c r="J313" i="10"/>
  <c r="C456" i="10"/>
  <c r="C455" i="10"/>
  <c r="C454" i="10"/>
  <c r="C453" i="10"/>
  <c r="C452" i="10"/>
  <c r="C451" i="10"/>
  <c r="C450" i="10"/>
  <c r="C449" i="10"/>
  <c r="C448" i="10"/>
  <c r="C447" i="10"/>
  <c r="C446" i="10"/>
  <c r="C445" i="10"/>
  <c r="C444" i="10"/>
  <c r="B26" i="7"/>
  <c r="B19" i="15"/>
  <c r="B18" i="15"/>
  <c r="B17" i="15"/>
  <c r="B16" i="15"/>
  <c r="B15" i="15"/>
  <c r="B14" i="15"/>
  <c r="B13" i="15"/>
  <c r="B12" i="15"/>
  <c r="B11" i="15"/>
  <c r="B10" i="15"/>
  <c r="B9" i="15"/>
  <c r="B3" i="23"/>
  <c r="A1" i="23"/>
  <c r="A4" i="22"/>
  <c r="A1" i="22"/>
  <c r="A4" i="7"/>
  <c r="B3" i="14"/>
  <c r="B3" i="12"/>
  <c r="B3" i="11"/>
  <c r="B3" i="10"/>
  <c r="B3" i="20"/>
  <c r="B3" i="1"/>
  <c r="B3" i="3"/>
  <c r="B3" i="21"/>
  <c r="B3" i="2"/>
  <c r="A1" i="16"/>
  <c r="A1" i="3"/>
  <c r="A1" i="1"/>
  <c r="A1" i="20"/>
  <c r="A1" i="10"/>
  <c r="A1" i="11"/>
  <c r="A1" i="12"/>
  <c r="A1" i="14"/>
  <c r="A1" i="7"/>
  <c r="A1" i="21"/>
  <c r="A1" i="2"/>
  <c r="B8" i="15"/>
  <c r="B7" i="15"/>
  <c r="H371" i="10"/>
  <c r="G371" i="10"/>
  <c r="F371" i="10"/>
  <c r="E371" i="10"/>
  <c r="D371" i="10"/>
  <c r="C371" i="10"/>
  <c r="D285" i="10"/>
  <c r="C285" i="10"/>
  <c r="D225" i="10"/>
  <c r="C225" i="10"/>
  <c r="D206" i="10"/>
  <c r="E136" i="20"/>
  <c r="F136" i="20" s="1"/>
  <c r="G136" i="20" s="1"/>
  <c r="H136" i="20" s="1"/>
  <c r="E104" i="20"/>
  <c r="F104" i="20" s="1"/>
  <c r="G104" i="20" s="1"/>
  <c r="H104" i="20" s="1"/>
  <c r="E85" i="20"/>
  <c r="F85" i="20" s="1"/>
  <c r="G85" i="20" s="1"/>
  <c r="H85" i="20" s="1"/>
  <c r="E65" i="20"/>
  <c r="F65" i="20" s="1"/>
  <c r="G65" i="20" s="1"/>
  <c r="H65" i="20" s="1"/>
  <c r="E46" i="20"/>
  <c r="F46" i="20" s="1"/>
  <c r="G46" i="20" s="1"/>
  <c r="H46" i="20" s="1"/>
  <c r="D164" i="10"/>
  <c r="C164" i="10"/>
  <c r="D145" i="10"/>
  <c r="E411" i="10"/>
  <c r="F411" i="10" s="1"/>
  <c r="G411" i="10" s="1"/>
  <c r="H411" i="10" s="1"/>
  <c r="I411" i="10" s="1"/>
  <c r="E475" i="10"/>
  <c r="F475" i="10" s="1"/>
  <c r="G475" i="10" s="1"/>
  <c r="H475" i="10" s="1"/>
  <c r="I475" i="10" s="1"/>
  <c r="A91" i="12"/>
  <c r="A90" i="12"/>
  <c r="A32" i="12"/>
  <c r="A89" i="12" s="1"/>
  <c r="A31" i="12"/>
  <c r="A88" i="12" s="1"/>
  <c r="A30" i="12"/>
  <c r="A87" i="12" s="1"/>
  <c r="A29" i="12"/>
  <c r="A86" i="12" s="1"/>
  <c r="A27" i="12"/>
  <c r="A84" i="12" s="1"/>
  <c r="A26" i="12"/>
  <c r="A83" i="12" s="1"/>
  <c r="B48" i="11"/>
  <c r="I35" i="11"/>
  <c r="H35" i="11"/>
  <c r="F35" i="11"/>
  <c r="E35" i="11"/>
  <c r="D35" i="11"/>
  <c r="I34" i="11"/>
  <c r="H34" i="11"/>
  <c r="F34" i="11"/>
  <c r="E34" i="11"/>
  <c r="D34" i="11"/>
  <c r="I33" i="11"/>
  <c r="H33" i="11"/>
  <c r="F33" i="11"/>
  <c r="E33" i="11"/>
  <c r="D33" i="11"/>
  <c r="E32" i="11"/>
  <c r="B26" i="12"/>
  <c r="F32" i="11"/>
  <c r="B49" i="11"/>
  <c r="G32" i="11"/>
  <c r="H32" i="11"/>
  <c r="D32" i="11"/>
  <c r="I32" i="11"/>
  <c r="G33" i="11"/>
  <c r="G34" i="11"/>
  <c r="G35" i="11"/>
  <c r="B44" i="11"/>
  <c r="B52" i="11"/>
  <c r="B51" i="11"/>
  <c r="B50" i="11"/>
  <c r="B45" i="11"/>
  <c r="B47" i="11"/>
  <c r="B46" i="11"/>
  <c r="B43" i="11"/>
  <c r="D10" i="12"/>
  <c r="C34" i="24"/>
  <c r="C33" i="24"/>
  <c r="D339" i="10"/>
  <c r="C32" i="24"/>
  <c r="D170" i="10" l="1"/>
  <c r="C80" i="16"/>
  <c r="C40" i="12" a="1"/>
  <c r="D14" i="11"/>
  <c r="D5" i="26"/>
  <c r="E73" i="12"/>
  <c r="E74" i="12"/>
  <c r="E72" i="12"/>
  <c r="E75" i="12"/>
  <c r="E52" i="12"/>
  <c r="E54" i="12"/>
  <c r="E53" i="12"/>
  <c r="E55" i="12"/>
  <c r="F19" i="12"/>
  <c r="E29" i="11"/>
  <c r="H29" i="11"/>
  <c r="A44" i="11"/>
  <c r="E72" i="11"/>
  <c r="E70" i="11"/>
  <c r="E71" i="11"/>
  <c r="C494" i="10"/>
  <c r="H102" i="1"/>
  <c r="H107" i="1" s="1"/>
  <c r="H101" i="1"/>
  <c r="G28" i="11"/>
  <c r="A48" i="11"/>
  <c r="C425" i="10"/>
  <c r="C110" i="10"/>
  <c r="D110" i="10" s="1"/>
  <c r="E111" i="10" s="1"/>
  <c r="E30" i="20" s="1"/>
  <c r="C296" i="10"/>
  <c r="D296" i="10" s="1"/>
  <c r="E297" i="10" s="1"/>
  <c r="F298" i="10" s="1"/>
  <c r="G299" i="10" s="1"/>
  <c r="C390" i="10"/>
  <c r="D390" i="10" s="1"/>
  <c r="E391" i="10" s="1"/>
  <c r="E119" i="20" s="1"/>
  <c r="E285" i="10"/>
  <c r="H20" i="12"/>
  <c r="I20" i="12"/>
  <c r="H19" i="12"/>
  <c r="F55" i="12"/>
  <c r="A47" i="11"/>
  <c r="I27" i="11"/>
  <c r="H27" i="11"/>
  <c r="D57" i="10"/>
  <c r="E18" i="20" s="1"/>
  <c r="C493" i="10"/>
  <c r="E101" i="10"/>
  <c r="E120" i="10" s="1"/>
  <c r="E397" i="10"/>
  <c r="F398" i="10" s="1"/>
  <c r="F126" i="20" s="1"/>
  <c r="D57" i="20"/>
  <c r="E162" i="10"/>
  <c r="E164" i="10" s="1"/>
  <c r="C491" i="10"/>
  <c r="C383" i="10"/>
  <c r="D383" i="10" s="1"/>
  <c r="D111" i="20" s="1"/>
  <c r="F285" i="10"/>
  <c r="C115" i="10"/>
  <c r="D115" i="10" s="1"/>
  <c r="D34" i="20" s="1"/>
  <c r="F28" i="11"/>
  <c r="I28" i="11"/>
  <c r="H28" i="11"/>
  <c r="E28" i="11"/>
  <c r="C74" i="1"/>
  <c r="E36" i="14"/>
  <c r="E35" i="14"/>
  <c r="E37" i="14"/>
  <c r="E38" i="14"/>
  <c r="G285" i="10"/>
  <c r="G456" i="10"/>
  <c r="C496" i="10"/>
  <c r="C500" i="10"/>
  <c r="C76" i="20"/>
  <c r="C78" i="20"/>
  <c r="C77" i="20"/>
  <c r="E177" i="10"/>
  <c r="D53" i="20"/>
  <c r="D123" i="20"/>
  <c r="E396" i="10"/>
  <c r="E124" i="20" s="1"/>
  <c r="D494" i="10"/>
  <c r="C490" i="10"/>
  <c r="D495" i="10"/>
  <c r="C385" i="10"/>
  <c r="D385" i="10" s="1"/>
  <c r="D113" i="20" s="1"/>
  <c r="C295" i="10"/>
  <c r="D295" i="10" s="1"/>
  <c r="E296" i="10" s="1"/>
  <c r="F297" i="10" s="1"/>
  <c r="D489" i="10"/>
  <c r="C109" i="10"/>
  <c r="D109" i="10" s="1"/>
  <c r="C495" i="10"/>
  <c r="D118" i="20"/>
  <c r="D11" i="1"/>
  <c r="D43" i="1"/>
  <c r="D44" i="1" s="1"/>
  <c r="D46" i="1" s="1"/>
  <c r="E235" i="10"/>
  <c r="D69" i="20"/>
  <c r="D497" i="10"/>
  <c r="J314" i="10"/>
  <c r="D126" i="20"/>
  <c r="C384" i="10"/>
  <c r="D384" i="10" s="1"/>
  <c r="E385" i="10" s="1"/>
  <c r="D412" i="10"/>
  <c r="D438" i="10" s="1"/>
  <c r="D77" i="20"/>
  <c r="C382" i="10"/>
  <c r="D382" i="10" s="1"/>
  <c r="D110" i="20" s="1"/>
  <c r="F339" i="10"/>
  <c r="F499" i="10"/>
  <c r="E20" i="20"/>
  <c r="E127" i="20"/>
  <c r="E498" i="10"/>
  <c r="C388" i="10"/>
  <c r="D388" i="10" s="1"/>
  <c r="C380" i="10"/>
  <c r="D380" i="10" s="1"/>
  <c r="C292" i="10"/>
  <c r="D292" i="10" s="1"/>
  <c r="D87" i="20" s="1"/>
  <c r="G401" i="10"/>
  <c r="L83" i="10"/>
  <c r="D399" i="10"/>
  <c r="D498" i="10" s="1"/>
  <c r="D291" i="10"/>
  <c r="C116" i="10"/>
  <c r="D116" i="10" s="1"/>
  <c r="E117" i="10" s="1"/>
  <c r="C497" i="10"/>
  <c r="L82" i="10"/>
  <c r="H285" i="10"/>
  <c r="H253" i="10"/>
  <c r="D179" i="10"/>
  <c r="E180" i="10" s="1"/>
  <c r="F162" i="10" s="1"/>
  <c r="E172" i="10"/>
  <c r="D48" i="20"/>
  <c r="G378" i="10"/>
  <c r="F105" i="20"/>
  <c r="D496" i="10"/>
  <c r="D125" i="20"/>
  <c r="E398" i="10"/>
  <c r="E497" i="10" s="1"/>
  <c r="D470" i="10"/>
  <c r="L254" i="10"/>
  <c r="E121" i="10"/>
  <c r="E40" i="20" s="1"/>
  <c r="C389" i="10"/>
  <c r="D389" i="10" s="1"/>
  <c r="E390" i="10" s="1"/>
  <c r="F391" i="10" s="1"/>
  <c r="C299" i="10"/>
  <c r="D299" i="10" s="1"/>
  <c r="C421" i="10"/>
  <c r="K255" i="10"/>
  <c r="L255" i="10" s="1"/>
  <c r="C206" i="10"/>
  <c r="D38" i="20"/>
  <c r="J254" i="10"/>
  <c r="C300" i="10"/>
  <c r="D300" i="10" s="1"/>
  <c r="D95" i="20" s="1"/>
  <c r="D30" i="20"/>
  <c r="C379" i="10"/>
  <c r="D379" i="10" s="1"/>
  <c r="C424" i="10"/>
  <c r="C423" i="10"/>
  <c r="C339" i="10"/>
  <c r="E490" i="10"/>
  <c r="C489" i="10"/>
  <c r="D58" i="20"/>
  <c r="E31" i="20"/>
  <c r="K315" i="10"/>
  <c r="L315" i="10" s="1"/>
  <c r="L10" i="10"/>
  <c r="L11" i="10"/>
  <c r="L12" i="10"/>
  <c r="L13" i="10"/>
  <c r="L14" i="10"/>
  <c r="L15" i="10"/>
  <c r="L16" i="10"/>
  <c r="L17" i="10"/>
  <c r="L18" i="10"/>
  <c r="L19" i="10"/>
  <c r="L20" i="10"/>
  <c r="L21" i="10"/>
  <c r="C113" i="10"/>
  <c r="C416" i="10"/>
  <c r="G253" i="10"/>
  <c r="C470" i="10"/>
  <c r="C84" i="10"/>
  <c r="G114" i="10"/>
  <c r="C145" i="10"/>
  <c r="C175" i="10"/>
  <c r="L193" i="10"/>
  <c r="L22" i="10"/>
  <c r="L144" i="10"/>
  <c r="L194" i="10"/>
  <c r="L204" i="10"/>
  <c r="L205" i="10"/>
  <c r="F36" i="14"/>
  <c r="C48" i="10"/>
  <c r="D9" i="20" s="1"/>
  <c r="C412" i="10"/>
  <c r="D16" i="2"/>
  <c r="C161" i="1" s="1"/>
  <c r="C162" i="1" s="1"/>
  <c r="F72" i="11"/>
  <c r="C236" i="10"/>
  <c r="D236" i="10" s="1"/>
  <c r="I100" i="1"/>
  <c r="G10" i="1"/>
  <c r="G24" i="1" s="1"/>
  <c r="I31" i="11"/>
  <c r="H31" i="11"/>
  <c r="L338" i="10"/>
  <c r="L253" i="10"/>
  <c r="D114" i="20"/>
  <c r="E387" i="10"/>
  <c r="E115" i="20" s="1"/>
  <c r="E174" i="10"/>
  <c r="D50" i="20"/>
  <c r="D49" i="20"/>
  <c r="D37" i="20"/>
  <c r="E119" i="10"/>
  <c r="E234" i="10"/>
  <c r="F235" i="10" s="1"/>
  <c r="D68" i="20"/>
  <c r="E233" i="10"/>
  <c r="E68" i="20" s="1"/>
  <c r="D67" i="20"/>
  <c r="E383" i="10"/>
  <c r="D73" i="20"/>
  <c r="E239" i="10"/>
  <c r="E299" i="10"/>
  <c r="D93" i="20"/>
  <c r="C301" i="10"/>
  <c r="D301" i="10" s="1"/>
  <c r="C302" i="10"/>
  <c r="F392" i="10"/>
  <c r="G313" i="10"/>
  <c r="D75" i="20"/>
  <c r="F71" i="11"/>
  <c r="F100" i="1"/>
  <c r="F102" i="1" s="1"/>
  <c r="F107" i="1" s="1"/>
  <c r="C12" i="10"/>
  <c r="C50" i="10" s="1"/>
  <c r="D50" i="10" s="1"/>
  <c r="E100" i="1"/>
  <c r="C17" i="10"/>
  <c r="C16" i="10"/>
  <c r="D100" i="1"/>
  <c r="C13" i="10"/>
  <c r="D237" i="10"/>
  <c r="E27" i="11"/>
  <c r="F27" i="11"/>
  <c r="G27" i="11"/>
  <c r="D109" i="20"/>
  <c r="E382" i="10"/>
  <c r="D27" i="11"/>
  <c r="D243" i="10"/>
  <c r="E384" i="10"/>
  <c r="O12" i="10"/>
  <c r="E115" i="10"/>
  <c r="D33" i="20"/>
  <c r="E379" i="10"/>
  <c r="D106" i="20"/>
  <c r="D400" i="10"/>
  <c r="C499" i="10"/>
  <c r="E118" i="10"/>
  <c r="F454" i="10" s="1"/>
  <c r="D36" i="20"/>
  <c r="E392" i="10"/>
  <c r="D119" i="20"/>
  <c r="G75" i="12"/>
  <c r="D241" i="10"/>
  <c r="E173" i="10"/>
  <c r="E395" i="10"/>
  <c r="D122" i="20"/>
  <c r="E298" i="10"/>
  <c r="D92" i="20"/>
  <c r="E240" i="10"/>
  <c r="D74" i="20"/>
  <c r="D52" i="10"/>
  <c r="E236" i="10"/>
  <c r="E179" i="10"/>
  <c r="E394" i="10"/>
  <c r="D121" i="20"/>
  <c r="E175" i="10"/>
  <c r="D51" i="20"/>
  <c r="D31" i="20"/>
  <c r="E113" i="10"/>
  <c r="G55" i="12"/>
  <c r="E232" i="10"/>
  <c r="D66" i="20"/>
  <c r="E178" i="10"/>
  <c r="D54" i="20"/>
  <c r="E171" i="10"/>
  <c r="O22" i="10"/>
  <c r="O21" i="10"/>
  <c r="E402" i="10"/>
  <c r="E130" i="20" s="1"/>
  <c r="D129" i="20"/>
  <c r="E393" i="10"/>
  <c r="D120" i="20"/>
  <c r="D493" i="10"/>
  <c r="L314" i="10"/>
  <c r="O335" i="10"/>
  <c r="O336" i="10"/>
  <c r="L329" i="10"/>
  <c r="O331" i="10"/>
  <c r="O332" i="10"/>
  <c r="O314" i="10"/>
  <c r="L331" i="10"/>
  <c r="L336" i="10"/>
  <c r="L313" i="10"/>
  <c r="L330" i="10"/>
  <c r="L332" i="10"/>
  <c r="L334" i="10"/>
  <c r="L335" i="10"/>
  <c r="L333" i="10"/>
  <c r="E59" i="10"/>
  <c r="C387" i="10"/>
  <c r="D387" i="10" s="1"/>
  <c r="O204" i="10"/>
  <c r="O205" i="10"/>
  <c r="O144" i="10"/>
  <c r="O143" i="10"/>
  <c r="O82" i="10"/>
  <c r="O80" i="10"/>
  <c r="O83" i="10"/>
  <c r="L80" i="10"/>
  <c r="O72" i="10"/>
  <c r="L81" i="10"/>
  <c r="L72" i="10"/>
  <c r="L73" i="10"/>
  <c r="E253" i="10"/>
  <c r="O11" i="10"/>
  <c r="E24" i="1"/>
  <c r="G92" i="12"/>
  <c r="H313" i="10"/>
  <c r="D10" i="1"/>
  <c r="D24" i="1" s="1"/>
  <c r="F10" i="1"/>
  <c r="F24" i="1" s="1"/>
  <c r="F11" i="1"/>
  <c r="F61" i="1"/>
  <c r="F54" i="1"/>
  <c r="F55" i="1" s="1"/>
  <c r="F57" i="1" s="1"/>
  <c r="F62" i="1" s="1"/>
  <c r="F253" i="10"/>
  <c r="H28" i="2"/>
  <c r="C18" i="10"/>
  <c r="G72" i="11"/>
  <c r="E61" i="1"/>
  <c r="E54" i="1"/>
  <c r="E55" i="1" s="1"/>
  <c r="E57" i="1" s="1"/>
  <c r="E62" i="1" s="1"/>
  <c r="E11" i="1"/>
  <c r="E313" i="10"/>
  <c r="E36" i="2"/>
  <c r="E37" i="2" s="1"/>
  <c r="C256" i="10"/>
  <c r="D86" i="1"/>
  <c r="F86" i="1"/>
  <c r="H86" i="1"/>
  <c r="E86" i="1"/>
  <c r="E87" i="1" s="1"/>
  <c r="G86" i="1"/>
  <c r="I86" i="1"/>
  <c r="C377" i="10"/>
  <c r="H24" i="2"/>
  <c r="O254" i="10"/>
  <c r="N195" i="10"/>
  <c r="O195" i="10" s="1"/>
  <c r="L74" i="10"/>
  <c r="N74" i="10"/>
  <c r="O74" i="10" s="1"/>
  <c r="O194" i="10"/>
  <c r="C11" i="10"/>
  <c r="H25" i="2"/>
  <c r="C15" i="10"/>
  <c r="G100" i="1"/>
  <c r="O334" i="10"/>
  <c r="H26" i="2"/>
  <c r="O333" i="10"/>
  <c r="H21" i="2"/>
  <c r="O73" i="10"/>
  <c r="O338" i="10"/>
  <c r="O330" i="10"/>
  <c r="C255" i="10"/>
  <c r="H22" i="2"/>
  <c r="O81" i="10"/>
  <c r="O337" i="10"/>
  <c r="O329" i="10"/>
  <c r="D29" i="25"/>
  <c r="H33" i="25"/>
  <c r="H150" i="1"/>
  <c r="I33" i="25"/>
  <c r="E29" i="25"/>
  <c r="I29" i="25"/>
  <c r="E33" i="25"/>
  <c r="H29" i="25"/>
  <c r="I34" i="25"/>
  <c r="D28" i="25"/>
  <c r="E28" i="25"/>
  <c r="H34" i="25"/>
  <c r="D33" i="25"/>
  <c r="D34" i="25"/>
  <c r="E34" i="25"/>
  <c r="H28" i="25"/>
  <c r="I28" i="25"/>
  <c r="B35" i="7"/>
  <c r="B38" i="7"/>
  <c r="H11" i="1"/>
  <c r="H61" i="1"/>
  <c r="H54" i="1"/>
  <c r="H55" i="1" s="1"/>
  <c r="H57" i="1" s="1"/>
  <c r="H62" i="1" s="1"/>
  <c r="D54" i="1"/>
  <c r="G11" i="1"/>
  <c r="G61" i="1"/>
  <c r="G54" i="1"/>
  <c r="G55" i="1" s="1"/>
  <c r="G57" i="1" s="1"/>
  <c r="G62" i="1" s="1"/>
  <c r="F6" i="16"/>
  <c r="G6" i="16" s="1"/>
  <c r="G5" i="16" s="1"/>
  <c r="H10" i="1"/>
  <c r="F38" i="14"/>
  <c r="G38" i="14"/>
  <c r="H38" i="14"/>
  <c r="G37" i="14"/>
  <c r="C31" i="24"/>
  <c r="C30" i="24" s="1"/>
  <c r="F37" i="14"/>
  <c r="F54" i="12"/>
  <c r="F73" i="12"/>
  <c r="G54" i="12"/>
  <c r="H55" i="12"/>
  <c r="G74" i="12"/>
  <c r="F92" i="12"/>
  <c r="D20" i="12"/>
  <c r="E92" i="12"/>
  <c r="I92" i="12"/>
  <c r="J84" i="12"/>
  <c r="D19" i="12"/>
  <c r="E19" i="12"/>
  <c r="E20" i="12"/>
  <c r="F53" i="12"/>
  <c r="I19" i="12"/>
  <c r="G20" i="12"/>
  <c r="F20" i="12"/>
  <c r="F74" i="12"/>
  <c r="H92" i="12"/>
  <c r="F75" i="12"/>
  <c r="H75" i="12"/>
  <c r="E87" i="16"/>
  <c r="D87" i="16"/>
  <c r="G29" i="11"/>
  <c r="A45" i="11"/>
  <c r="F29" i="11"/>
  <c r="I29" i="11"/>
  <c r="A43" i="11"/>
  <c r="H73" i="11"/>
  <c r="G73" i="11"/>
  <c r="F31" i="11"/>
  <c r="A29" i="11"/>
  <c r="A46" i="11"/>
  <c r="G31" i="11"/>
  <c r="E31" i="11"/>
  <c r="F73" i="11"/>
  <c r="E73" i="11"/>
  <c r="E116" i="10" l="1"/>
  <c r="D47" i="20"/>
  <c r="C60" i="12" a="1"/>
  <c r="C41" i="12"/>
  <c r="C45" i="12"/>
  <c r="C44" i="12"/>
  <c r="C42" i="12"/>
  <c r="C40" i="12"/>
  <c r="C43" i="12"/>
  <c r="BF46" i="16"/>
  <c r="AW46" i="16"/>
  <c r="AV46" i="16"/>
  <c r="BC46" i="16"/>
  <c r="AK46" i="16"/>
  <c r="AJ46" i="16"/>
  <c r="AX46" i="16"/>
  <c r="AO46" i="16"/>
  <c r="AN46" i="16"/>
  <c r="AU46" i="16"/>
  <c r="AC46" i="16"/>
  <c r="AD46" i="16"/>
  <c r="AB46" i="16"/>
  <c r="AA46" i="16"/>
  <c r="W46" i="16"/>
  <c r="F46" i="16"/>
  <c r="I46" i="16"/>
  <c r="BH46" i="16"/>
  <c r="AP46" i="16"/>
  <c r="AG46" i="16"/>
  <c r="AF46" i="16"/>
  <c r="AM46" i="16"/>
  <c r="U46" i="16"/>
  <c r="V46" i="16"/>
  <c r="T46" i="16"/>
  <c r="S46" i="16"/>
  <c r="P46" i="16"/>
  <c r="D46" i="16"/>
  <c r="H46" i="16"/>
  <c r="BG46" i="16"/>
  <c r="AH46" i="16"/>
  <c r="Y46" i="16"/>
  <c r="X46" i="16"/>
  <c r="AE46" i="16"/>
  <c r="M46" i="16"/>
  <c r="N46" i="16"/>
  <c r="L46" i="16"/>
  <c r="K46" i="16"/>
  <c r="Q46" i="16"/>
  <c r="E46" i="16"/>
  <c r="BJ46" i="16"/>
  <c r="AL46" i="16"/>
  <c r="Z46" i="16"/>
  <c r="AQ46" i="16"/>
  <c r="AI46" i="16"/>
  <c r="R46" i="16"/>
  <c r="O46" i="16"/>
  <c r="J46" i="16"/>
  <c r="BA46" i="16"/>
  <c r="AS46" i="16"/>
  <c r="G46" i="16"/>
  <c r="BB46" i="16"/>
  <c r="AZ46" i="16"/>
  <c r="AY46" i="16"/>
  <c r="BE46" i="16"/>
  <c r="BD46" i="16"/>
  <c r="BK46" i="16"/>
  <c r="BI46" i="16"/>
  <c r="AT46" i="16"/>
  <c r="AR46" i="16"/>
  <c r="D127" i="20"/>
  <c r="E400" i="10"/>
  <c r="D48" i="10"/>
  <c r="E49" i="10" s="1"/>
  <c r="D29" i="20"/>
  <c r="C142" i="1"/>
  <c r="C143" i="1" s="1"/>
  <c r="BA43" i="16" s="1"/>
  <c r="C26" i="11"/>
  <c r="C147" i="1"/>
  <c r="F399" i="10"/>
  <c r="F127" i="20" s="1"/>
  <c r="E126" i="20"/>
  <c r="E495" i="10"/>
  <c r="F397" i="10"/>
  <c r="G398" i="10" s="1"/>
  <c r="F112" i="10"/>
  <c r="E386" i="10"/>
  <c r="E114" i="20" s="1"/>
  <c r="AL31" i="16"/>
  <c r="F31" i="16"/>
  <c r="AI31" i="16"/>
  <c r="V31" i="16"/>
  <c r="O31" i="16"/>
  <c r="AF31" i="16"/>
  <c r="AT31" i="16"/>
  <c r="K31" i="16"/>
  <c r="Q31" i="16"/>
  <c r="H31" i="16"/>
  <c r="AG31" i="16"/>
  <c r="BA31" i="16"/>
  <c r="AN31" i="16"/>
  <c r="AU31" i="16"/>
  <c r="W31" i="16"/>
  <c r="AY31" i="16"/>
  <c r="AW31" i="16"/>
  <c r="Y31" i="16"/>
  <c r="AJ31" i="16"/>
  <c r="AB31" i="16"/>
  <c r="U31" i="16"/>
  <c r="AR31" i="16"/>
  <c r="AO31" i="16"/>
  <c r="R31" i="16"/>
  <c r="C10" i="24"/>
  <c r="BB31" i="16"/>
  <c r="P31" i="16"/>
  <c r="E31" i="16"/>
  <c r="AH31" i="16"/>
  <c r="L31" i="16"/>
  <c r="M31" i="16"/>
  <c r="AV31" i="16"/>
  <c r="T31" i="16"/>
  <c r="BH31" i="16"/>
  <c r="S31" i="16"/>
  <c r="AK31" i="16"/>
  <c r="Z31" i="16"/>
  <c r="J31" i="16"/>
  <c r="D31" i="16"/>
  <c r="AZ31" i="16"/>
  <c r="BF31" i="16"/>
  <c r="AC31" i="16"/>
  <c r="X31" i="16"/>
  <c r="AX31" i="16"/>
  <c r="AM31" i="16"/>
  <c r="I31" i="16"/>
  <c r="AQ31" i="16"/>
  <c r="AS31" i="16"/>
  <c r="AP31" i="16"/>
  <c r="AE31" i="16"/>
  <c r="N31" i="16"/>
  <c r="BG31" i="16"/>
  <c r="BC31" i="16"/>
  <c r="AA31" i="16"/>
  <c r="G31" i="16"/>
  <c r="E5" i="26"/>
  <c r="G87" i="16"/>
  <c r="C476" i="10"/>
  <c r="F497" i="10"/>
  <c r="D91" i="20"/>
  <c r="E125" i="20"/>
  <c r="G399" i="10"/>
  <c r="E496" i="10"/>
  <c r="F88" i="1"/>
  <c r="F93" i="1" s="1"/>
  <c r="F87" i="1"/>
  <c r="E101" i="1"/>
  <c r="E102" i="1"/>
  <c r="E107" i="1" s="1"/>
  <c r="I102" i="1"/>
  <c r="I107" i="1" s="1"/>
  <c r="I101" i="1"/>
  <c r="I106" i="1" s="1"/>
  <c r="D87" i="1"/>
  <c r="D88" i="1"/>
  <c r="I87" i="1"/>
  <c r="I88" i="1"/>
  <c r="I93" i="1" s="1"/>
  <c r="D101" i="1"/>
  <c r="D106" i="1" s="1"/>
  <c r="D102" i="1"/>
  <c r="AD31" i="16"/>
  <c r="G88" i="1"/>
  <c r="G93" i="1" s="1"/>
  <c r="G87" i="1"/>
  <c r="BK31" i="16"/>
  <c r="E88" i="1"/>
  <c r="E93" i="1" s="1"/>
  <c r="G102" i="1"/>
  <c r="G107" i="1" s="1"/>
  <c r="G101" i="1"/>
  <c r="H88" i="1"/>
  <c r="H93" i="1" s="1"/>
  <c r="H87" i="1"/>
  <c r="F101" i="1"/>
  <c r="F106" i="1" s="1"/>
  <c r="BD31" i="16"/>
  <c r="E103" i="10"/>
  <c r="E71" i="10"/>
  <c r="E109" i="10" s="1"/>
  <c r="E91" i="20"/>
  <c r="D90" i="20"/>
  <c r="E39" i="20"/>
  <c r="F121" i="10"/>
  <c r="F40" i="20" s="1"/>
  <c r="N315" i="10"/>
  <c r="O315" i="10" s="1"/>
  <c r="E181" i="10"/>
  <c r="F182" i="10" s="1"/>
  <c r="F59" i="20" s="1"/>
  <c r="E132" i="10"/>
  <c r="E170" i="10" s="1"/>
  <c r="E455" i="10"/>
  <c r="F388" i="10"/>
  <c r="F116" i="20" s="1"/>
  <c r="E301" i="10"/>
  <c r="F302" i="10" s="1"/>
  <c r="C488" i="10"/>
  <c r="D117" i="20"/>
  <c r="F101" i="10"/>
  <c r="F120" i="10" s="1"/>
  <c r="E54" i="20"/>
  <c r="F178" i="10"/>
  <c r="F55" i="20" s="1"/>
  <c r="BJ31" i="16"/>
  <c r="BI31" i="16"/>
  <c r="BE31" i="16"/>
  <c r="D485" i="10"/>
  <c r="D56" i="20"/>
  <c r="F93" i="20"/>
  <c r="E110" i="10"/>
  <c r="D28" i="20"/>
  <c r="E92" i="20"/>
  <c r="BJ43" i="16"/>
  <c r="AZ43" i="16"/>
  <c r="BC43" i="16"/>
  <c r="BF43" i="16"/>
  <c r="BD43" i="16"/>
  <c r="BE43" i="16"/>
  <c r="D25" i="1"/>
  <c r="D27" i="1" s="1"/>
  <c r="D12" i="1"/>
  <c r="D13" i="1" s="1"/>
  <c r="C122" i="10"/>
  <c r="C123" i="10" s="1"/>
  <c r="E292" i="10"/>
  <c r="D86" i="20"/>
  <c r="E381" i="10"/>
  <c r="D108" i="20"/>
  <c r="D112" i="20"/>
  <c r="E389" i="10"/>
  <c r="D116" i="20"/>
  <c r="D247" i="10"/>
  <c r="E293" i="10"/>
  <c r="F294" i="10" s="1"/>
  <c r="D35" i="20"/>
  <c r="G500" i="10"/>
  <c r="H402" i="10"/>
  <c r="H130" i="20" s="1"/>
  <c r="G129" i="20"/>
  <c r="F236" i="10"/>
  <c r="E70" i="20"/>
  <c r="G266" i="10"/>
  <c r="G291" i="10"/>
  <c r="F164" i="10"/>
  <c r="F132" i="10"/>
  <c r="D113" i="10"/>
  <c r="D125" i="10" s="1"/>
  <c r="C480" i="10"/>
  <c r="F173" i="10"/>
  <c r="E49" i="20"/>
  <c r="H379" i="10"/>
  <c r="G106" i="20"/>
  <c r="H115" i="10"/>
  <c r="I97" i="10" s="1"/>
  <c r="I116" i="10" s="1"/>
  <c r="G33" i="20"/>
  <c r="E225" i="10"/>
  <c r="E193" i="10"/>
  <c r="J315" i="10"/>
  <c r="K316" i="10"/>
  <c r="C485" i="10"/>
  <c r="F234" i="10"/>
  <c r="F69" i="20" s="1"/>
  <c r="E58" i="10"/>
  <c r="E241" i="10"/>
  <c r="F223" i="10" s="1"/>
  <c r="E300" i="10"/>
  <c r="D94" i="20"/>
  <c r="E38" i="20"/>
  <c r="E380" i="10"/>
  <c r="D107" i="20"/>
  <c r="N255" i="10"/>
  <c r="O255" i="10" s="1"/>
  <c r="K256" i="10"/>
  <c r="J255" i="10"/>
  <c r="H266" i="10"/>
  <c r="H291" i="10"/>
  <c r="D175" i="10"/>
  <c r="C183" i="10"/>
  <c r="C184" i="10" s="1"/>
  <c r="C137" i="1"/>
  <c r="C138" i="1" s="1"/>
  <c r="H42" i="2"/>
  <c r="X42" i="2" s="1"/>
  <c r="H41" i="2"/>
  <c r="C244" i="10"/>
  <c r="C245" i="10" s="1"/>
  <c r="J100" i="1"/>
  <c r="E237" i="10"/>
  <c r="D71" i="20"/>
  <c r="E25" i="1"/>
  <c r="E27" i="1" s="1"/>
  <c r="E32" i="1" s="1"/>
  <c r="H63" i="1"/>
  <c r="H64" i="1" s="1"/>
  <c r="G25" i="1"/>
  <c r="G27" i="1" s="1"/>
  <c r="G32" i="1" s="1"/>
  <c r="E12" i="1"/>
  <c r="E13" i="1" s="1"/>
  <c r="E20" i="1" s="1"/>
  <c r="E31" i="1" s="1"/>
  <c r="E63" i="1"/>
  <c r="E64" i="1" s="1"/>
  <c r="D486" i="10"/>
  <c r="E145" i="10"/>
  <c r="G94" i="20"/>
  <c r="H300" i="10"/>
  <c r="E302" i="10"/>
  <c r="D96" i="20"/>
  <c r="E84" i="10"/>
  <c r="F300" i="10"/>
  <c r="E94" i="20"/>
  <c r="F240" i="10"/>
  <c r="E74" i="20"/>
  <c r="F386" i="10"/>
  <c r="E113" i="20"/>
  <c r="G377" i="10"/>
  <c r="G339" i="10"/>
  <c r="E118" i="20"/>
  <c r="E489" i="10"/>
  <c r="F120" i="20"/>
  <c r="G393" i="10"/>
  <c r="F491" i="10"/>
  <c r="E69" i="20"/>
  <c r="D302" i="10"/>
  <c r="C487" i="10"/>
  <c r="F384" i="10"/>
  <c r="E111" i="20"/>
  <c r="F118" i="10"/>
  <c r="G454" i="10" s="1"/>
  <c r="E36" i="20"/>
  <c r="F181" i="10"/>
  <c r="E57" i="20"/>
  <c r="F175" i="10"/>
  <c r="E51" i="20"/>
  <c r="H23" i="2"/>
  <c r="C419" i="10"/>
  <c r="C55" i="10"/>
  <c r="C54" i="10"/>
  <c r="C418" i="10"/>
  <c r="D11" i="20"/>
  <c r="C51" i="10"/>
  <c r="H27" i="2"/>
  <c r="H36" i="2" s="1"/>
  <c r="H106" i="1"/>
  <c r="G36" i="2"/>
  <c r="G37" i="2" s="1"/>
  <c r="F43" i="16"/>
  <c r="L43" i="16"/>
  <c r="X43" i="16"/>
  <c r="G43" i="16"/>
  <c r="M43" i="16"/>
  <c r="H43" i="16"/>
  <c r="N43" i="16"/>
  <c r="S43" i="16"/>
  <c r="Z43" i="16"/>
  <c r="I43" i="16"/>
  <c r="O43" i="16"/>
  <c r="P43" i="16"/>
  <c r="J43" i="16"/>
  <c r="D43" i="16"/>
  <c r="E43" i="16"/>
  <c r="AD43" i="16"/>
  <c r="AL43" i="16"/>
  <c r="AV43" i="16"/>
  <c r="AE43" i="16"/>
  <c r="AM43" i="16"/>
  <c r="AO43" i="16"/>
  <c r="AW43" i="16"/>
  <c r="R43" i="16"/>
  <c r="W43" i="16"/>
  <c r="AG43" i="16"/>
  <c r="AQ43" i="16"/>
  <c r="V43" i="16"/>
  <c r="AH43" i="16"/>
  <c r="AR43" i="16"/>
  <c r="AY43" i="16"/>
  <c r="U43" i="16"/>
  <c r="AB43" i="16"/>
  <c r="AC43" i="16"/>
  <c r="AF43" i="16"/>
  <c r="AT43" i="16"/>
  <c r="AS43" i="16"/>
  <c r="T43" i="16"/>
  <c r="AK43" i="16"/>
  <c r="AN43" i="16"/>
  <c r="Q43" i="16"/>
  <c r="AI43" i="16"/>
  <c r="AJ43" i="16"/>
  <c r="AP43" i="16"/>
  <c r="K43" i="16"/>
  <c r="AA43" i="16"/>
  <c r="Y43" i="16"/>
  <c r="AX43" i="16"/>
  <c r="AU43" i="16"/>
  <c r="G114" i="1"/>
  <c r="C56" i="10"/>
  <c r="C420" i="10"/>
  <c r="F114" i="10"/>
  <c r="E32" i="20"/>
  <c r="F396" i="10"/>
  <c r="E123" i="20"/>
  <c r="E494" i="10"/>
  <c r="E401" i="10"/>
  <c r="D128" i="20"/>
  <c r="D499" i="10"/>
  <c r="E110" i="20"/>
  <c r="F383" i="10"/>
  <c r="E106" i="1"/>
  <c r="C413" i="10"/>
  <c r="C49" i="10"/>
  <c r="C23" i="10"/>
  <c r="L75" i="10"/>
  <c r="N75" i="10"/>
  <c r="O75" i="10" s="1"/>
  <c r="E114" i="1"/>
  <c r="E377" i="10"/>
  <c r="E339" i="10"/>
  <c r="J85" i="12"/>
  <c r="J86" i="12"/>
  <c r="F394" i="10"/>
  <c r="E492" i="10"/>
  <c r="E121" i="20"/>
  <c r="F119" i="20"/>
  <c r="G392" i="10"/>
  <c r="F490" i="10"/>
  <c r="F401" i="10"/>
  <c r="E128" i="20"/>
  <c r="E499" i="10"/>
  <c r="F174" i="10"/>
  <c r="E50" i="20"/>
  <c r="H114" i="1"/>
  <c r="E107" i="20"/>
  <c r="F380" i="10"/>
  <c r="C417" i="10"/>
  <c r="C53" i="10"/>
  <c r="F114" i="1"/>
  <c r="F63" i="1"/>
  <c r="F64" i="1" s="1"/>
  <c r="D115" i="20"/>
  <c r="E388" i="10"/>
  <c r="F172" i="10"/>
  <c r="E48" i="20"/>
  <c r="F176" i="10"/>
  <c r="E52" i="20"/>
  <c r="E53" i="10"/>
  <c r="E13" i="20"/>
  <c r="F70" i="20"/>
  <c r="G236" i="10"/>
  <c r="F393" i="10"/>
  <c r="E120" i="20"/>
  <c r="E491" i="10"/>
  <c r="F116" i="10"/>
  <c r="E34" i="20"/>
  <c r="C415" i="10"/>
  <c r="C294" i="10"/>
  <c r="E35" i="20"/>
  <c r="F117" i="10"/>
  <c r="F5" i="16"/>
  <c r="C293" i="10"/>
  <c r="C266" i="10"/>
  <c r="C414" i="10"/>
  <c r="D114" i="1"/>
  <c r="D116" i="1" s="1"/>
  <c r="J86" i="1"/>
  <c r="E56" i="20"/>
  <c r="F180" i="10"/>
  <c r="G162" i="10" s="1"/>
  <c r="E75" i="20"/>
  <c r="F241" i="10"/>
  <c r="G223" i="10" s="1"/>
  <c r="G113" i="10"/>
  <c r="F31" i="20"/>
  <c r="C486" i="10"/>
  <c r="O13" i="10"/>
  <c r="F12" i="1"/>
  <c r="F13" i="1" s="1"/>
  <c r="F25" i="1"/>
  <c r="F27" i="1" s="1"/>
  <c r="F32" i="1" s="1"/>
  <c r="E291" i="10"/>
  <c r="E266" i="10"/>
  <c r="F125" i="20"/>
  <c r="F496" i="10"/>
  <c r="F387" i="10"/>
  <c r="E238" i="10"/>
  <c r="D72" i="20"/>
  <c r="D244" i="10"/>
  <c r="D245" i="10" s="1"/>
  <c r="H6" i="16"/>
  <c r="N196" i="10"/>
  <c r="O196" i="10" s="1"/>
  <c r="L196" i="10"/>
  <c r="D377" i="10"/>
  <c r="D476" i="10" s="1"/>
  <c r="C403" i="10"/>
  <c r="C404" i="10" s="1"/>
  <c r="E51" i="10"/>
  <c r="E11" i="20"/>
  <c r="F179" i="10"/>
  <c r="E55" i="20"/>
  <c r="E242" i="10"/>
  <c r="D76" i="20"/>
  <c r="F119" i="10"/>
  <c r="G101" i="10" s="1"/>
  <c r="E37" i="20"/>
  <c r="F385" i="10"/>
  <c r="E112" i="20"/>
  <c r="C148" i="1"/>
  <c r="C144" i="1"/>
  <c r="H377" i="10"/>
  <c r="H339" i="10"/>
  <c r="F20" i="20"/>
  <c r="F60" i="10"/>
  <c r="F237" i="10"/>
  <c r="E71" i="20"/>
  <c r="F299" i="10"/>
  <c r="E93" i="20"/>
  <c r="E96" i="20"/>
  <c r="I114" i="1"/>
  <c r="F291" i="10"/>
  <c r="F266" i="10"/>
  <c r="F92" i="20"/>
  <c r="G298" i="10"/>
  <c r="E67" i="20"/>
  <c r="F233" i="10"/>
  <c r="E122" i="20"/>
  <c r="F395" i="10"/>
  <c r="E493" i="10"/>
  <c r="D78" i="20"/>
  <c r="D488" i="10"/>
  <c r="C27" i="24"/>
  <c r="G150" i="1"/>
  <c r="E150" i="1"/>
  <c r="F150" i="1"/>
  <c r="B40" i="7"/>
  <c r="C26" i="24"/>
  <c r="G12" i="1"/>
  <c r="G13" i="1" s="1"/>
  <c r="G20" i="1" s="1"/>
  <c r="G31" i="1" s="1"/>
  <c r="D55" i="1"/>
  <c r="D57" i="1" s="1"/>
  <c r="G63" i="1"/>
  <c r="G64" i="1" s="1"/>
  <c r="H12" i="1"/>
  <c r="H13" i="1" s="1"/>
  <c r="H24" i="1"/>
  <c r="H25" i="1" s="1"/>
  <c r="H27" i="1" s="1"/>
  <c r="H32" i="1" s="1"/>
  <c r="E9" i="20" l="1"/>
  <c r="I282" i="10"/>
  <c r="I301" i="10"/>
  <c r="I273" i="10"/>
  <c r="I292" i="10" s="1"/>
  <c r="C61" i="12"/>
  <c r="C62" i="12"/>
  <c r="C60" i="12"/>
  <c r="C64" i="12"/>
  <c r="C65" i="12"/>
  <c r="C63" i="12"/>
  <c r="C55" i="12"/>
  <c r="X41" i="2"/>
  <c r="BI13" i="16"/>
  <c r="BA13" i="16"/>
  <c r="AS13" i="16"/>
  <c r="AK13" i="16"/>
  <c r="AC13" i="16"/>
  <c r="U13" i="16"/>
  <c r="M13" i="16"/>
  <c r="E13" i="16"/>
  <c r="AY13" i="16"/>
  <c r="AQ13" i="16"/>
  <c r="AA13" i="16"/>
  <c r="K13" i="16"/>
  <c r="Q13" i="16"/>
  <c r="AV13" i="16"/>
  <c r="H13" i="16"/>
  <c r="AU13" i="16"/>
  <c r="G13" i="16"/>
  <c r="AT13" i="16"/>
  <c r="AD13" i="16"/>
  <c r="F13" i="16"/>
  <c r="BH13" i="16"/>
  <c r="AZ13" i="16"/>
  <c r="AR13" i="16"/>
  <c r="AJ13" i="16"/>
  <c r="AB13" i="16"/>
  <c r="T13" i="16"/>
  <c r="L13" i="16"/>
  <c r="D13" i="16"/>
  <c r="BG13" i="16"/>
  <c r="AI13" i="16"/>
  <c r="S13" i="16"/>
  <c r="BD13" i="16"/>
  <c r="AF13" i="16"/>
  <c r="P13" i="16"/>
  <c r="BC13" i="16"/>
  <c r="AM13" i="16"/>
  <c r="W13" i="16"/>
  <c r="BB13" i="16"/>
  <c r="AL13" i="16"/>
  <c r="N13" i="16"/>
  <c r="BF13" i="16"/>
  <c r="AX13" i="16"/>
  <c r="AP13" i="16"/>
  <c r="AH13" i="16"/>
  <c r="Z13" i="16"/>
  <c r="R13" i="16"/>
  <c r="J13" i="16"/>
  <c r="BE13" i="16"/>
  <c r="AW13" i="16"/>
  <c r="AO13" i="16"/>
  <c r="AG13" i="16"/>
  <c r="Y13" i="16"/>
  <c r="I13" i="16"/>
  <c r="AN13" i="16"/>
  <c r="X13" i="16"/>
  <c r="BK13" i="16"/>
  <c r="AE13" i="16"/>
  <c r="O13" i="16"/>
  <c r="BJ13" i="16"/>
  <c r="V13" i="16"/>
  <c r="I346" i="10"/>
  <c r="I378" i="10" s="1"/>
  <c r="D10" i="11"/>
  <c r="D15" i="11"/>
  <c r="I348" i="10"/>
  <c r="I380" i="10"/>
  <c r="BI43" i="16"/>
  <c r="BK43" i="16"/>
  <c r="C24" i="24"/>
  <c r="C149" i="1"/>
  <c r="BB43" i="16"/>
  <c r="BG43" i="16"/>
  <c r="BH43" i="16"/>
  <c r="F498" i="10"/>
  <c r="G400" i="10"/>
  <c r="G128" i="20" s="1"/>
  <c r="G26" i="11"/>
  <c r="I26" i="11"/>
  <c r="H26" i="11"/>
  <c r="F26" i="11"/>
  <c r="E26" i="11"/>
  <c r="G389" i="10"/>
  <c r="H118" i="1"/>
  <c r="G118" i="1"/>
  <c r="F118" i="1"/>
  <c r="E118" i="1"/>
  <c r="I118" i="1"/>
  <c r="D118" i="1"/>
  <c r="AX42" i="16"/>
  <c r="F5" i="26"/>
  <c r="H400" i="10"/>
  <c r="G498" i="10"/>
  <c r="G127" i="20"/>
  <c r="D121" i="1"/>
  <c r="G115" i="1"/>
  <c r="G116" i="1"/>
  <c r="G121" i="1" s="1"/>
  <c r="E115" i="1"/>
  <c r="E120" i="1" s="1"/>
  <c r="E116" i="1"/>
  <c r="E121" i="1" s="1"/>
  <c r="J88" i="1"/>
  <c r="D93" i="1"/>
  <c r="I115" i="1"/>
  <c r="I120" i="1" s="1"/>
  <c r="I116" i="1"/>
  <c r="I121" i="1" s="1"/>
  <c r="G33" i="1"/>
  <c r="G34" i="1" s="1"/>
  <c r="H115" i="1"/>
  <c r="H120" i="1" s="1"/>
  <c r="H116" i="1"/>
  <c r="H121" i="1" s="1"/>
  <c r="F115" i="1"/>
  <c r="F120" i="1" s="1"/>
  <c r="F116" i="1"/>
  <c r="F121" i="1" s="1"/>
  <c r="D107" i="1"/>
  <c r="J107" i="1" s="1"/>
  <c r="J102" i="1"/>
  <c r="E88" i="20"/>
  <c r="F71" i="10"/>
  <c r="F109" i="10" s="1"/>
  <c r="F103" i="10"/>
  <c r="J92" i="12"/>
  <c r="E58" i="20"/>
  <c r="G179" i="10"/>
  <c r="G56" i="20" s="1"/>
  <c r="D480" i="10"/>
  <c r="G235" i="10"/>
  <c r="H236" i="10" s="1"/>
  <c r="F39" i="20"/>
  <c r="G121" i="10"/>
  <c r="G40" i="20" s="1"/>
  <c r="G455" i="10"/>
  <c r="AA42" i="16"/>
  <c r="AM42" i="16"/>
  <c r="J101" i="1"/>
  <c r="F9" i="23" s="1"/>
  <c r="G42" i="16"/>
  <c r="AE42" i="16"/>
  <c r="AV42" i="16"/>
  <c r="Z42" i="16"/>
  <c r="AT42" i="16"/>
  <c r="K42" i="16"/>
  <c r="N42" i="16"/>
  <c r="AJ42" i="16"/>
  <c r="V42" i="16"/>
  <c r="U42" i="16"/>
  <c r="Y42" i="16"/>
  <c r="AR42" i="16"/>
  <c r="S42" i="16"/>
  <c r="I42" i="16"/>
  <c r="R42" i="16"/>
  <c r="E90" i="1"/>
  <c r="G90" i="1"/>
  <c r="H90" i="1"/>
  <c r="I104" i="1"/>
  <c r="I108" i="1" s="1"/>
  <c r="I109" i="1" s="1"/>
  <c r="F193" i="10"/>
  <c r="F231" i="10" s="1"/>
  <c r="F455" i="10"/>
  <c r="F225" i="10"/>
  <c r="F111" i="10"/>
  <c r="E29" i="20"/>
  <c r="AG42" i="16"/>
  <c r="BF42" i="16"/>
  <c r="BE42" i="16"/>
  <c r="BD42" i="16"/>
  <c r="BK42" i="16"/>
  <c r="BC42" i="16"/>
  <c r="BG42" i="16"/>
  <c r="AZ42" i="16"/>
  <c r="BJ42" i="16"/>
  <c r="BA42" i="16"/>
  <c r="BI42" i="16"/>
  <c r="BH42" i="16"/>
  <c r="BB42" i="16"/>
  <c r="E486" i="10"/>
  <c r="E117" i="20"/>
  <c r="F390" i="10"/>
  <c r="F71" i="20"/>
  <c r="G237" i="10"/>
  <c r="F382" i="10"/>
  <c r="E109" i="20"/>
  <c r="E87" i="20"/>
  <c r="F293" i="10"/>
  <c r="G103" i="10"/>
  <c r="G71" i="10"/>
  <c r="F170" i="10"/>
  <c r="F145" i="10"/>
  <c r="E231" i="10"/>
  <c r="E206" i="10"/>
  <c r="J256" i="10"/>
  <c r="L256" i="10"/>
  <c r="N256" i="10"/>
  <c r="O256" i="10" s="1"/>
  <c r="K257" i="10"/>
  <c r="F242" i="10"/>
  <c r="E76" i="20"/>
  <c r="J316" i="10"/>
  <c r="K317" i="10"/>
  <c r="L316" i="10"/>
  <c r="N316" i="10"/>
  <c r="O316" i="10" s="1"/>
  <c r="D122" i="10"/>
  <c r="D123" i="10" s="1"/>
  <c r="D32" i="20"/>
  <c r="E114" i="10"/>
  <c r="E125" i="10" s="1"/>
  <c r="E108" i="20"/>
  <c r="F381" i="10"/>
  <c r="F19" i="20"/>
  <c r="F59" i="10"/>
  <c r="F301" i="10"/>
  <c r="E95" i="20"/>
  <c r="H107" i="20"/>
  <c r="G86" i="20"/>
  <c r="H292" i="10"/>
  <c r="H86" i="20"/>
  <c r="H34" i="20"/>
  <c r="F50" i="20"/>
  <c r="G174" i="10"/>
  <c r="D52" i="20"/>
  <c r="E176" i="10"/>
  <c r="D183" i="10"/>
  <c r="D184" i="10" s="1"/>
  <c r="E14" i="1"/>
  <c r="T42" i="16"/>
  <c r="M42" i="16"/>
  <c r="AS42" i="16"/>
  <c r="J42" i="16"/>
  <c r="AQ42" i="16"/>
  <c r="P42" i="16"/>
  <c r="AW42" i="16"/>
  <c r="C23" i="24"/>
  <c r="D42" i="16"/>
  <c r="AU42" i="16"/>
  <c r="X42" i="16"/>
  <c r="H42" i="16"/>
  <c r="F42" i="16"/>
  <c r="AO42" i="16"/>
  <c r="AY42" i="16"/>
  <c r="AB42" i="16"/>
  <c r="AH42" i="16"/>
  <c r="AL42" i="16"/>
  <c r="O42" i="16"/>
  <c r="AK42" i="16"/>
  <c r="L42" i="16"/>
  <c r="Q42" i="16"/>
  <c r="AI42" i="16"/>
  <c r="E42" i="16"/>
  <c r="W42" i="16"/>
  <c r="AP42" i="16"/>
  <c r="AD42" i="16"/>
  <c r="AC42" i="16"/>
  <c r="AN42" i="16"/>
  <c r="AF42" i="16"/>
  <c r="C2" i="24"/>
  <c r="E27" i="24" s="1"/>
  <c r="G43" i="2"/>
  <c r="E30" i="11"/>
  <c r="H30" i="11"/>
  <c r="F30" i="11"/>
  <c r="F36" i="11" s="1"/>
  <c r="G30" i="11"/>
  <c r="I30" i="11"/>
  <c r="D79" i="20"/>
  <c r="E72" i="20"/>
  <c r="F238" i="10"/>
  <c r="D150" i="1"/>
  <c r="E33" i="1"/>
  <c r="E34" i="1" s="1"/>
  <c r="F52" i="20"/>
  <c r="G176" i="10"/>
  <c r="F171" i="10"/>
  <c r="E47" i="20"/>
  <c r="F114" i="20"/>
  <c r="G387" i="10"/>
  <c r="E97" i="20"/>
  <c r="F303" i="10"/>
  <c r="F98" i="20" s="1"/>
  <c r="F37" i="20"/>
  <c r="G119" i="10"/>
  <c r="H101" i="10" s="1"/>
  <c r="F75" i="20"/>
  <c r="G241" i="10"/>
  <c r="H223" i="10" s="1"/>
  <c r="D80" i="20"/>
  <c r="D140" i="20" s="1"/>
  <c r="F58" i="20"/>
  <c r="G182" i="10"/>
  <c r="G59" i="20" s="1"/>
  <c r="F110" i="10"/>
  <c r="E28" i="20"/>
  <c r="F112" i="20"/>
  <c r="G385" i="10"/>
  <c r="E303" i="10"/>
  <c r="D97" i="20"/>
  <c r="D487" i="10"/>
  <c r="G121" i="20"/>
  <c r="H394" i="10"/>
  <c r="G492" i="10"/>
  <c r="H378" i="10"/>
  <c r="G105" i="20"/>
  <c r="F95" i="20"/>
  <c r="G301" i="10"/>
  <c r="H95" i="20"/>
  <c r="C3" i="24"/>
  <c r="F32" i="24" s="1"/>
  <c r="H37" i="2"/>
  <c r="D55" i="10"/>
  <c r="E37" i="10" s="1"/>
  <c r="E452" i="10" s="1"/>
  <c r="D16" i="20"/>
  <c r="C483" i="10"/>
  <c r="D15" i="20"/>
  <c r="D54" i="10"/>
  <c r="C482" i="10"/>
  <c r="D51" i="10"/>
  <c r="D12" i="20"/>
  <c r="F89" i="20"/>
  <c r="G295" i="10"/>
  <c r="F243" i="10"/>
  <c r="F78" i="20" s="1"/>
  <c r="E77" i="20"/>
  <c r="F57" i="20"/>
  <c r="G181" i="10"/>
  <c r="F92" i="1"/>
  <c r="N76" i="10"/>
  <c r="O76" i="10" s="1"/>
  <c r="L76" i="10"/>
  <c r="F402" i="10"/>
  <c r="F130" i="20" s="1"/>
  <c r="E129" i="20"/>
  <c r="E500" i="10"/>
  <c r="F124" i="20"/>
  <c r="G397" i="10"/>
  <c r="F495" i="10"/>
  <c r="G92" i="1"/>
  <c r="E378" i="10"/>
  <c r="E403" i="10" s="1"/>
  <c r="E404" i="10" s="1"/>
  <c r="D105" i="20"/>
  <c r="D403" i="10"/>
  <c r="D404" i="10" s="1"/>
  <c r="G32" i="20"/>
  <c r="H114" i="10"/>
  <c r="F35" i="20"/>
  <c r="G117" i="10"/>
  <c r="E116" i="20"/>
  <c r="F389" i="10"/>
  <c r="G384" i="10"/>
  <c r="F111" i="20"/>
  <c r="F494" i="10"/>
  <c r="F123" i="20"/>
  <c r="G396" i="10"/>
  <c r="F86" i="20"/>
  <c r="G292" i="10"/>
  <c r="F94" i="20"/>
  <c r="G300" i="10"/>
  <c r="G386" i="10"/>
  <c r="F113" i="20"/>
  <c r="E86" i="20"/>
  <c r="F292" i="10"/>
  <c r="D294" i="10"/>
  <c r="C479" i="10"/>
  <c r="F14" i="20"/>
  <c r="F54" i="10"/>
  <c r="F108" i="20"/>
  <c r="G381" i="10"/>
  <c r="F122" i="20"/>
  <c r="G395" i="10"/>
  <c r="F493" i="10"/>
  <c r="D49" i="10"/>
  <c r="D10" i="20"/>
  <c r="C477" i="10"/>
  <c r="C61" i="10"/>
  <c r="C62" i="10" s="1"/>
  <c r="H299" i="10"/>
  <c r="G93" i="20"/>
  <c r="E73" i="20"/>
  <c r="F239" i="10"/>
  <c r="F49" i="20"/>
  <c r="G173" i="10"/>
  <c r="G21" i="20"/>
  <c r="F56" i="20"/>
  <c r="G180" i="10"/>
  <c r="H162" i="10" s="1"/>
  <c r="F12" i="20"/>
  <c r="F52" i="10"/>
  <c r="N197" i="10"/>
  <c r="O197" i="10" s="1"/>
  <c r="L197" i="10"/>
  <c r="I6" i="16"/>
  <c r="H5" i="16"/>
  <c r="G388" i="10"/>
  <c r="F115" i="20"/>
  <c r="D293" i="10"/>
  <c r="C304" i="10"/>
  <c r="C305" i="10" s="1"/>
  <c r="C478" i="10"/>
  <c r="H92" i="1"/>
  <c r="F51" i="20"/>
  <c r="G175" i="10"/>
  <c r="E92" i="1"/>
  <c r="C438" i="10"/>
  <c r="H390" i="10"/>
  <c r="G117" i="20"/>
  <c r="D56" i="10"/>
  <c r="D17" i="20"/>
  <c r="C484" i="10"/>
  <c r="J114" i="1"/>
  <c r="D115" i="1"/>
  <c r="E487" i="10"/>
  <c r="F20" i="1"/>
  <c r="F31" i="1" s="1"/>
  <c r="F33" i="1" s="1"/>
  <c r="F34" i="1" s="1"/>
  <c r="F14" i="1"/>
  <c r="F76" i="20"/>
  <c r="G242" i="10"/>
  <c r="J87" i="1"/>
  <c r="F8" i="23" s="1"/>
  <c r="D92" i="1"/>
  <c r="F36" i="20"/>
  <c r="G118" i="10"/>
  <c r="H454" i="10" s="1"/>
  <c r="F53" i="20"/>
  <c r="G177" i="10"/>
  <c r="F129" i="20"/>
  <c r="F500" i="10"/>
  <c r="G402" i="10"/>
  <c r="G130" i="20" s="1"/>
  <c r="F378" i="10"/>
  <c r="E105" i="20"/>
  <c r="F33" i="20"/>
  <c r="G115" i="10"/>
  <c r="G106" i="1"/>
  <c r="J106" i="1" s="1"/>
  <c r="O14" i="10"/>
  <c r="F68" i="20"/>
  <c r="G234" i="10"/>
  <c r="I92" i="1"/>
  <c r="F97" i="20"/>
  <c r="G303" i="10"/>
  <c r="G98" i="20" s="1"/>
  <c r="F38" i="20"/>
  <c r="G120" i="10"/>
  <c r="G497" i="10"/>
  <c r="H399" i="10"/>
  <c r="G126" i="20"/>
  <c r="F87" i="16"/>
  <c r="D53" i="10"/>
  <c r="D14" i="20"/>
  <c r="C481" i="10"/>
  <c r="H237" i="10"/>
  <c r="G71" i="20"/>
  <c r="G120" i="1"/>
  <c r="F50" i="10"/>
  <c r="F10" i="20"/>
  <c r="F72" i="20"/>
  <c r="G238" i="10"/>
  <c r="H105" i="20"/>
  <c r="G499" i="10"/>
  <c r="F121" i="20"/>
  <c r="F492" i="10"/>
  <c r="G394" i="10"/>
  <c r="H393" i="10"/>
  <c r="G491" i="10"/>
  <c r="G120" i="20"/>
  <c r="D90" i="1"/>
  <c r="D104" i="1"/>
  <c r="D108" i="1" s="1"/>
  <c r="F104" i="1"/>
  <c r="F108" i="1" s="1"/>
  <c r="F109" i="1" s="1"/>
  <c r="I90" i="1"/>
  <c r="G104" i="1"/>
  <c r="H104" i="1"/>
  <c r="H108" i="1" s="1"/>
  <c r="H109" i="1" s="1"/>
  <c r="E104" i="1"/>
  <c r="E108" i="1" s="1"/>
  <c r="E109" i="1" s="1"/>
  <c r="F90" i="1"/>
  <c r="G14" i="1"/>
  <c r="D62" i="1"/>
  <c r="D61" i="1"/>
  <c r="D32" i="1"/>
  <c r="D20" i="1"/>
  <c r="D14" i="1"/>
  <c r="H20" i="1"/>
  <c r="H31" i="1" s="1"/>
  <c r="H33" i="1" s="1"/>
  <c r="H34" i="1" s="1"/>
  <c r="H14" i="1"/>
  <c r="E41" i="12"/>
  <c r="C51" i="12"/>
  <c r="D40" i="12"/>
  <c r="C50" i="12"/>
  <c r="H44" i="12"/>
  <c r="C54" i="12"/>
  <c r="F42" i="12"/>
  <c r="C52" i="12"/>
  <c r="I369" i="10" l="1"/>
  <c r="I401" i="10" s="1"/>
  <c r="H180" i="10"/>
  <c r="I281" i="10"/>
  <c r="I300" i="10" s="1"/>
  <c r="I400" i="10"/>
  <c r="I368" i="10"/>
  <c r="I219" i="10"/>
  <c r="I238" i="10" s="1"/>
  <c r="I274" i="10"/>
  <c r="I293" i="10"/>
  <c r="I218" i="10"/>
  <c r="I237" i="10" s="1"/>
  <c r="I391" i="10"/>
  <c r="I359" i="10"/>
  <c r="I96" i="10"/>
  <c r="I115" i="10" s="1"/>
  <c r="C504" i="10"/>
  <c r="C46" i="12"/>
  <c r="G43" i="12"/>
  <c r="C53" i="12"/>
  <c r="G63" i="12"/>
  <c r="E61" i="12"/>
  <c r="E36" i="11"/>
  <c r="F81" i="16" s="1"/>
  <c r="E122" i="1"/>
  <c r="I363" i="10"/>
  <c r="I395" i="10" s="1"/>
  <c r="I362" i="10"/>
  <c r="I394" i="10" s="1"/>
  <c r="I347" i="10"/>
  <c r="I379" i="10" s="1"/>
  <c r="BH44" i="16"/>
  <c r="BH41" i="16" s="1"/>
  <c r="AZ44" i="16"/>
  <c r="AZ41" i="16" s="1"/>
  <c r="AR44" i="16"/>
  <c r="AR41" i="16" s="1"/>
  <c r="AJ44" i="16"/>
  <c r="AJ41" i="16" s="1"/>
  <c r="AB44" i="16"/>
  <c r="AB41" i="16" s="1"/>
  <c r="T44" i="16"/>
  <c r="T41" i="16" s="1"/>
  <c r="L44" i="16"/>
  <c r="D44" i="16"/>
  <c r="BG44" i="16"/>
  <c r="BG41" i="16" s="1"/>
  <c r="AY44" i="16"/>
  <c r="AY41" i="16" s="1"/>
  <c r="AQ44" i="16"/>
  <c r="AQ41" i="16" s="1"/>
  <c r="AI44" i="16"/>
  <c r="AI41" i="16" s="1"/>
  <c r="AA44" i="16"/>
  <c r="AA41" i="16" s="1"/>
  <c r="S44" i="16"/>
  <c r="S41" i="16" s="1"/>
  <c r="K44" i="16"/>
  <c r="BF44" i="16"/>
  <c r="BF41" i="16" s="1"/>
  <c r="AX44" i="16"/>
  <c r="AX41" i="16" s="1"/>
  <c r="AP44" i="16"/>
  <c r="AP41" i="16" s="1"/>
  <c r="AH44" i="16"/>
  <c r="AH41" i="16" s="1"/>
  <c r="Z44" i="16"/>
  <c r="Z41" i="16" s="1"/>
  <c r="R44" i="16"/>
  <c r="R41" i="16" s="1"/>
  <c r="J44" i="16"/>
  <c r="J41" i="16" s="1"/>
  <c r="BE44" i="16"/>
  <c r="AW44" i="16"/>
  <c r="AW41" i="16" s="1"/>
  <c r="AO44" i="16"/>
  <c r="AO41" i="16" s="1"/>
  <c r="AG44" i="16"/>
  <c r="AG41" i="16" s="1"/>
  <c r="Y44" i="16"/>
  <c r="Y41" i="16" s="1"/>
  <c r="Q44" i="16"/>
  <c r="Q41" i="16" s="1"/>
  <c r="I44" i="16"/>
  <c r="I41" i="16" s="1"/>
  <c r="M44" i="16"/>
  <c r="M41" i="16" s="1"/>
  <c r="BD44" i="16"/>
  <c r="AV44" i="16"/>
  <c r="AV41" i="16" s="1"/>
  <c r="AN44" i="16"/>
  <c r="AN41" i="16" s="1"/>
  <c r="AF44" i="16"/>
  <c r="AF41" i="16" s="1"/>
  <c r="X44" i="16"/>
  <c r="X41" i="16" s="1"/>
  <c r="P44" i="16"/>
  <c r="P41" i="16" s="1"/>
  <c r="H44" i="16"/>
  <c r="H41" i="16" s="1"/>
  <c r="BK44" i="16"/>
  <c r="BK41" i="16" s="1"/>
  <c r="BC44" i="16"/>
  <c r="BC41" i="16" s="1"/>
  <c r="AU44" i="16"/>
  <c r="AU41" i="16" s="1"/>
  <c r="AM44" i="16"/>
  <c r="AM41" i="16" s="1"/>
  <c r="AE44" i="16"/>
  <c r="AE41" i="16" s="1"/>
  <c r="W44" i="16"/>
  <c r="W41" i="16" s="1"/>
  <c r="O44" i="16"/>
  <c r="O41" i="16" s="1"/>
  <c r="G44" i="16"/>
  <c r="G41" i="16" s="1"/>
  <c r="BJ44" i="16"/>
  <c r="BJ41" i="16" s="1"/>
  <c r="BB44" i="16"/>
  <c r="AT44" i="16"/>
  <c r="AT41" i="16" s="1"/>
  <c r="AL44" i="16"/>
  <c r="AL41" i="16" s="1"/>
  <c r="AD44" i="16"/>
  <c r="AD41" i="16" s="1"/>
  <c r="V44" i="16"/>
  <c r="V41" i="16" s="1"/>
  <c r="N44" i="16"/>
  <c r="N41" i="16" s="1"/>
  <c r="F44" i="16"/>
  <c r="F41" i="16" s="1"/>
  <c r="BI44" i="16"/>
  <c r="BI41" i="16" s="1"/>
  <c r="BA44" i="16"/>
  <c r="BA41" i="16" s="1"/>
  <c r="AS44" i="16"/>
  <c r="AS41" i="16" s="1"/>
  <c r="AK44" i="16"/>
  <c r="AK41" i="16" s="1"/>
  <c r="AC44" i="16"/>
  <c r="AC41" i="16" s="1"/>
  <c r="U44" i="16"/>
  <c r="U41" i="16" s="1"/>
  <c r="E44" i="16"/>
  <c r="E41" i="16" s="1"/>
  <c r="D41" i="16"/>
  <c r="H122" i="1"/>
  <c r="H123" i="1" s="1"/>
  <c r="C29" i="24"/>
  <c r="E29" i="24" s="1"/>
  <c r="BE41" i="16"/>
  <c r="BD41" i="16"/>
  <c r="L41" i="16"/>
  <c r="K41" i="16"/>
  <c r="BB41" i="16"/>
  <c r="H36" i="11"/>
  <c r="I36" i="11"/>
  <c r="H401" i="10"/>
  <c r="F84" i="10"/>
  <c r="F122" i="1"/>
  <c r="F123" i="1" s="1"/>
  <c r="G122" i="1"/>
  <c r="G123" i="1" s="1"/>
  <c r="F10" i="23"/>
  <c r="G36" i="11"/>
  <c r="C72" i="12"/>
  <c r="I122" i="1"/>
  <c r="I123" i="1" s="1"/>
  <c r="D81" i="16"/>
  <c r="E81" i="16"/>
  <c r="G81" i="16"/>
  <c r="G5" i="26"/>
  <c r="H81" i="16"/>
  <c r="C56" i="12"/>
  <c r="C75" i="12"/>
  <c r="D46" i="12"/>
  <c r="H128" i="20"/>
  <c r="H499" i="10"/>
  <c r="I468" i="10" s="1"/>
  <c r="J116" i="1"/>
  <c r="F206" i="10"/>
  <c r="G70" i="20"/>
  <c r="E481" i="10"/>
  <c r="H132" i="10"/>
  <c r="H145" i="10" s="1"/>
  <c r="H455" i="10"/>
  <c r="E94" i="1"/>
  <c r="E95" i="1" s="1"/>
  <c r="D26" i="11"/>
  <c r="D28" i="11"/>
  <c r="D29" i="11"/>
  <c r="D30" i="11"/>
  <c r="D31" i="11"/>
  <c r="E477" i="10"/>
  <c r="H164" i="10"/>
  <c r="E470" i="10"/>
  <c r="E10" i="10"/>
  <c r="E42" i="10"/>
  <c r="F30" i="20"/>
  <c r="G112" i="10"/>
  <c r="D64" i="10"/>
  <c r="F487" i="10"/>
  <c r="G225" i="10"/>
  <c r="G193" i="10"/>
  <c r="G231" i="10" s="1"/>
  <c r="F110" i="20"/>
  <c r="G383" i="10"/>
  <c r="G294" i="10"/>
  <c r="F88" i="20"/>
  <c r="H238" i="10"/>
  <c r="G72" i="20"/>
  <c r="F118" i="20"/>
  <c r="G391" i="10"/>
  <c r="F489" i="10"/>
  <c r="G382" i="10"/>
  <c r="F109" i="20"/>
  <c r="F96" i="20"/>
  <c r="G302" i="10"/>
  <c r="K318" i="10"/>
  <c r="N317" i="10"/>
  <c r="O317" i="10" s="1"/>
  <c r="L317" i="10"/>
  <c r="J317" i="10"/>
  <c r="G232" i="10"/>
  <c r="F66" i="20"/>
  <c r="H175" i="10"/>
  <c r="G51" i="20"/>
  <c r="E247" i="10"/>
  <c r="F232" i="10"/>
  <c r="F247" i="10" s="1"/>
  <c r="E66" i="20"/>
  <c r="E79" i="20" s="1"/>
  <c r="H87" i="20"/>
  <c r="F115" i="10"/>
  <c r="F482" i="10" s="1"/>
  <c r="E122" i="10"/>
  <c r="E123" i="10" s="1"/>
  <c r="E33" i="20"/>
  <c r="E42" i="20" s="1"/>
  <c r="E138" i="20" s="1"/>
  <c r="F28" i="20"/>
  <c r="G110" i="10"/>
  <c r="H103" i="10"/>
  <c r="H71" i="10"/>
  <c r="E244" i="10"/>
  <c r="E245" i="10" s="1"/>
  <c r="D41" i="20"/>
  <c r="D42" i="20"/>
  <c r="D138" i="20" s="1"/>
  <c r="G171" i="10"/>
  <c r="F47" i="20"/>
  <c r="G20" i="20"/>
  <c r="G60" i="10"/>
  <c r="H21" i="20" s="1"/>
  <c r="F77" i="20"/>
  <c r="G243" i="10"/>
  <c r="G78" i="20" s="1"/>
  <c r="G84" i="10"/>
  <c r="G109" i="10"/>
  <c r="K258" i="10"/>
  <c r="L257" i="10"/>
  <c r="J257" i="10"/>
  <c r="N257" i="10"/>
  <c r="O257" i="10" s="1"/>
  <c r="E53" i="20"/>
  <c r="E60" i="20" s="1"/>
  <c r="F177" i="10"/>
  <c r="E183" i="10"/>
  <c r="E184" i="10" s="1"/>
  <c r="D61" i="20"/>
  <c r="D139" i="20" s="1"/>
  <c r="D60" i="20"/>
  <c r="E24" i="24"/>
  <c r="E26" i="24"/>
  <c r="I54" i="1"/>
  <c r="H43" i="2"/>
  <c r="I11" i="1"/>
  <c r="I43" i="1"/>
  <c r="E33" i="24"/>
  <c r="E32" i="24"/>
  <c r="E10" i="24"/>
  <c r="E34" i="24"/>
  <c r="E31" i="24"/>
  <c r="E30" i="24"/>
  <c r="E23" i="24"/>
  <c r="D94" i="1"/>
  <c r="D95" i="1" s="1"/>
  <c r="F26" i="24"/>
  <c r="F94" i="1"/>
  <c r="F95" i="1" s="1"/>
  <c r="F73" i="20"/>
  <c r="G239" i="10"/>
  <c r="I94" i="1"/>
  <c r="I95" i="1" s="1"/>
  <c r="G94" i="1"/>
  <c r="G95" i="1" s="1"/>
  <c r="G108" i="1"/>
  <c r="G109" i="1" s="1"/>
  <c r="F34" i="24"/>
  <c r="F24" i="24"/>
  <c r="H106" i="20"/>
  <c r="F29" i="20"/>
  <c r="G111" i="10"/>
  <c r="G38" i="20"/>
  <c r="H120" i="10"/>
  <c r="H493" i="10"/>
  <c r="I462" i="10" s="1"/>
  <c r="H122" i="20"/>
  <c r="E98" i="20"/>
  <c r="E488" i="10"/>
  <c r="G96" i="20"/>
  <c r="H302" i="10"/>
  <c r="H386" i="10"/>
  <c r="G113" i="20"/>
  <c r="F33" i="24"/>
  <c r="H177" i="10"/>
  <c r="G53" i="20"/>
  <c r="F48" i="20"/>
  <c r="G172" i="10"/>
  <c r="F10" i="24"/>
  <c r="H242" i="10"/>
  <c r="G76" i="20"/>
  <c r="G115" i="20"/>
  <c r="H388" i="10"/>
  <c r="E123" i="1"/>
  <c r="J93" i="1"/>
  <c r="E15" i="20"/>
  <c r="E55" i="10"/>
  <c r="F37" i="10" s="1"/>
  <c r="F452" i="10" s="1"/>
  <c r="D482" i="10"/>
  <c r="E52" i="10"/>
  <c r="E12" i="20"/>
  <c r="D483" i="10"/>
  <c r="E56" i="10"/>
  <c r="E16" i="20"/>
  <c r="F31" i="24"/>
  <c r="F30" i="24"/>
  <c r="F23" i="24"/>
  <c r="F27" i="24"/>
  <c r="G37" i="20"/>
  <c r="H119" i="10"/>
  <c r="J115" i="1"/>
  <c r="D120" i="1"/>
  <c r="J121" i="1"/>
  <c r="G293" i="10"/>
  <c r="F87" i="20"/>
  <c r="C25" i="24"/>
  <c r="H129" i="20"/>
  <c r="H500" i="10"/>
  <c r="I469" i="10" s="1"/>
  <c r="G9" i="23"/>
  <c r="H87" i="16"/>
  <c r="F488" i="10"/>
  <c r="H174" i="10"/>
  <c r="G50" i="20"/>
  <c r="F74" i="20"/>
  <c r="G240" i="10"/>
  <c r="H382" i="10"/>
  <c r="G109" i="20"/>
  <c r="E295" i="10"/>
  <c r="D89" i="20"/>
  <c r="D479" i="10"/>
  <c r="C28" i="24"/>
  <c r="H389" i="10"/>
  <c r="G116" i="20"/>
  <c r="H492" i="10"/>
  <c r="I461" i="10" s="1"/>
  <c r="H121" i="20"/>
  <c r="H395" i="10"/>
  <c r="G122" i="20"/>
  <c r="G493" i="10"/>
  <c r="E14" i="20"/>
  <c r="E54" i="10"/>
  <c r="D481" i="10"/>
  <c r="H127" i="20"/>
  <c r="H498" i="10"/>
  <c r="I467" i="10" s="1"/>
  <c r="H178" i="10"/>
  <c r="G54" i="20"/>
  <c r="H176" i="10"/>
  <c r="G52" i="20"/>
  <c r="E294" i="10"/>
  <c r="D88" i="20"/>
  <c r="D304" i="10"/>
  <c r="D305" i="10" s="1"/>
  <c r="D478" i="10"/>
  <c r="H293" i="10"/>
  <c r="G87" i="20"/>
  <c r="N77" i="10"/>
  <c r="O77" i="10" s="1"/>
  <c r="L77" i="10"/>
  <c r="H239" i="10"/>
  <c r="G73" i="20"/>
  <c r="H71" i="20"/>
  <c r="H72" i="20"/>
  <c r="G379" i="10"/>
  <c r="F106" i="20"/>
  <c r="H243" i="10"/>
  <c r="H78" i="20" s="1"/>
  <c r="G77" i="20"/>
  <c r="F117" i="20"/>
  <c r="G390" i="10"/>
  <c r="G36" i="20"/>
  <c r="H118" i="10"/>
  <c r="I100" i="10" s="1"/>
  <c r="I119" i="10" s="1"/>
  <c r="H33" i="20"/>
  <c r="G58" i="20"/>
  <c r="H182" i="10"/>
  <c r="H59" i="20" s="1"/>
  <c r="G90" i="20"/>
  <c r="H296" i="10"/>
  <c r="H235" i="10"/>
  <c r="G69" i="20"/>
  <c r="O15" i="10"/>
  <c r="G53" i="10"/>
  <c r="G13" i="20"/>
  <c r="I5" i="16"/>
  <c r="J6" i="16"/>
  <c r="G496" i="10"/>
  <c r="H398" i="10"/>
  <c r="G125" i="20"/>
  <c r="H57" i="20"/>
  <c r="G34" i="20"/>
  <c r="H116" i="10"/>
  <c r="N198" i="10"/>
  <c r="O198" i="10" s="1"/>
  <c r="L198" i="10"/>
  <c r="C502" i="10"/>
  <c r="C503" i="10" s="1"/>
  <c r="H397" i="10"/>
  <c r="G495" i="10"/>
  <c r="G124" i="20"/>
  <c r="H489" i="10"/>
  <c r="I458" i="10" s="1"/>
  <c r="H118" i="20"/>
  <c r="G11" i="20"/>
  <c r="G51" i="10"/>
  <c r="H181" i="10"/>
  <c r="G57" i="20"/>
  <c r="G15" i="20"/>
  <c r="G55" i="10"/>
  <c r="H37" i="10" s="1"/>
  <c r="H452" i="10" s="1"/>
  <c r="H94" i="1"/>
  <c r="H95" i="1" s="1"/>
  <c r="J92" i="1"/>
  <c r="E57" i="10"/>
  <c r="E17" i="20"/>
  <c r="D484" i="10"/>
  <c r="H94" i="20"/>
  <c r="D23" i="20"/>
  <c r="D137" i="20" s="1"/>
  <c r="D22" i="20"/>
  <c r="H396" i="10"/>
  <c r="G494" i="10"/>
  <c r="G123" i="20"/>
  <c r="H387" i="10"/>
  <c r="G114" i="20"/>
  <c r="H385" i="10"/>
  <c r="G112" i="20"/>
  <c r="D132" i="20"/>
  <c r="D142" i="20" s="1"/>
  <c r="D131" i="20"/>
  <c r="H121" i="10"/>
  <c r="H40" i="20" s="1"/>
  <c r="G39" i="20"/>
  <c r="E10" i="20"/>
  <c r="D477" i="10"/>
  <c r="E50" i="10"/>
  <c r="D61" i="10"/>
  <c r="D62" i="10" s="1"/>
  <c r="H301" i="10"/>
  <c r="G95" i="20"/>
  <c r="F379" i="10"/>
  <c r="F478" i="10" s="1"/>
  <c r="E106" i="20"/>
  <c r="E132" i="20" s="1"/>
  <c r="E142" i="20" s="1"/>
  <c r="D109" i="1"/>
  <c r="D63" i="1"/>
  <c r="D64" i="1" s="1"/>
  <c r="D31" i="1"/>
  <c r="E40" i="12"/>
  <c r="D50" i="12"/>
  <c r="D60" i="12"/>
  <c r="C70" i="12"/>
  <c r="E51" i="12"/>
  <c r="F41" i="12"/>
  <c r="F51" i="12" s="1"/>
  <c r="C73" i="12"/>
  <c r="H43" i="12"/>
  <c r="H53" i="12" s="1"/>
  <c r="G53" i="12"/>
  <c r="G42" i="12"/>
  <c r="G52" i="12" s="1"/>
  <c r="F52" i="12"/>
  <c r="H54" i="12"/>
  <c r="I367" i="10" l="1"/>
  <c r="I399" i="10" s="1"/>
  <c r="I163" i="10"/>
  <c r="I182" i="10"/>
  <c r="I278" i="10"/>
  <c r="I297" i="10" s="1"/>
  <c r="I221" i="10"/>
  <c r="I240" i="10" s="1"/>
  <c r="I358" i="10"/>
  <c r="I390" i="10" s="1"/>
  <c r="I102" i="10"/>
  <c r="I121" i="10" s="1"/>
  <c r="I370" i="10"/>
  <c r="I402" i="10" s="1"/>
  <c r="I388" i="10"/>
  <c r="I356" i="10"/>
  <c r="I224" i="10"/>
  <c r="I243" i="10" s="1"/>
  <c r="I355" i="10"/>
  <c r="I387" i="10" s="1"/>
  <c r="I354" i="10"/>
  <c r="I386" i="10" s="1"/>
  <c r="I158" i="10"/>
  <c r="I177" i="10" s="1"/>
  <c r="I284" i="10"/>
  <c r="I303" i="10" s="1"/>
  <c r="I162" i="10"/>
  <c r="I181" i="10" s="1"/>
  <c r="I366" i="10"/>
  <c r="I398" i="10" s="1"/>
  <c r="I98" i="10"/>
  <c r="I117" i="10" s="1"/>
  <c r="I220" i="10"/>
  <c r="I239" i="10" s="1"/>
  <c r="I275" i="10"/>
  <c r="I294" i="10" s="1"/>
  <c r="I160" i="10"/>
  <c r="I179" i="10" s="1"/>
  <c r="I157" i="10"/>
  <c r="I176" i="10" s="1"/>
  <c r="I283" i="10"/>
  <c r="I302" i="10" s="1"/>
  <c r="I351" i="10"/>
  <c r="I383" i="10" s="1"/>
  <c r="I101" i="10"/>
  <c r="I120" i="10" s="1"/>
  <c r="I389" i="10"/>
  <c r="I357" i="10"/>
  <c r="I159" i="10"/>
  <c r="I178" i="10" s="1"/>
  <c r="D504" i="10"/>
  <c r="I217" i="10"/>
  <c r="I236" i="10" s="1"/>
  <c r="I156" i="10"/>
  <c r="I175" i="10" s="1"/>
  <c r="X43" i="2"/>
  <c r="I365" i="10"/>
  <c r="I397" i="10" s="1"/>
  <c r="I364" i="10"/>
  <c r="I396" i="10" s="1"/>
  <c r="F14" i="23"/>
  <c r="G14" i="23" s="1"/>
  <c r="G24" i="23" s="1"/>
  <c r="F29" i="24"/>
  <c r="C66" i="12"/>
  <c r="H5" i="26"/>
  <c r="I81" i="16"/>
  <c r="H64" i="12"/>
  <c r="D66" i="12"/>
  <c r="D56" i="12"/>
  <c r="F40" i="12"/>
  <c r="F46" i="12" s="1"/>
  <c r="E46" i="12"/>
  <c r="F62" i="12"/>
  <c r="G62" i="12" s="1"/>
  <c r="G72" i="12" s="1"/>
  <c r="C71" i="12"/>
  <c r="G206" i="10"/>
  <c r="H170" i="10"/>
  <c r="C74" i="12"/>
  <c r="F244" i="10"/>
  <c r="F245" i="10" s="1"/>
  <c r="D36" i="11"/>
  <c r="C58" i="11" s="1" a="1"/>
  <c r="J108" i="1"/>
  <c r="F183" i="10"/>
  <c r="F184" i="10" s="1"/>
  <c r="G132" i="10"/>
  <c r="G164" i="10"/>
  <c r="E48" i="10"/>
  <c r="E61" i="10" s="1"/>
  <c r="E62" i="10" s="1"/>
  <c r="E23" i="10"/>
  <c r="E412" i="10"/>
  <c r="E438" i="10" s="1"/>
  <c r="G31" i="20"/>
  <c r="H113" i="10"/>
  <c r="F125" i="10"/>
  <c r="E80" i="20"/>
  <c r="E140" i="20" s="1"/>
  <c r="G490" i="10"/>
  <c r="H392" i="10"/>
  <c r="G119" i="20"/>
  <c r="H73" i="20"/>
  <c r="G89" i="20"/>
  <c r="H295" i="10"/>
  <c r="H384" i="10"/>
  <c r="G111" i="20"/>
  <c r="H172" i="10"/>
  <c r="G48" i="20"/>
  <c r="F34" i="20"/>
  <c r="F42" i="20" s="1"/>
  <c r="F138" i="20" s="1"/>
  <c r="G116" i="10"/>
  <c r="G125" i="10" s="1"/>
  <c r="H52" i="20"/>
  <c r="H303" i="10"/>
  <c r="H98" i="20" s="1"/>
  <c r="G97" i="20"/>
  <c r="H47" i="20"/>
  <c r="H232" i="10"/>
  <c r="I214" i="10" s="1"/>
  <c r="I233" i="10" s="1"/>
  <c r="G66" i="20"/>
  <c r="H84" i="10"/>
  <c r="H109" i="10"/>
  <c r="H233" i="10"/>
  <c r="I215" i="10" s="1"/>
  <c r="I234" i="10" s="1"/>
  <c r="G67" i="20"/>
  <c r="E41" i="20"/>
  <c r="L258" i="10"/>
  <c r="K259" i="10"/>
  <c r="N258" i="10"/>
  <c r="O258" i="10" s="1"/>
  <c r="J258" i="10"/>
  <c r="J318" i="10"/>
  <c r="N318" i="10"/>
  <c r="O318" i="10" s="1"/>
  <c r="K319" i="10"/>
  <c r="L318" i="10"/>
  <c r="F122" i="10"/>
  <c r="F123" i="10" s="1"/>
  <c r="H111" i="10"/>
  <c r="G29" i="20"/>
  <c r="F42" i="10"/>
  <c r="F470" i="10"/>
  <c r="F10" i="10"/>
  <c r="G488" i="10"/>
  <c r="H110" i="10"/>
  <c r="I92" i="10" s="1"/>
  <c r="I111" i="10" s="1"/>
  <c r="G28" i="20"/>
  <c r="F67" i="20"/>
  <c r="F79" i="20" s="1"/>
  <c r="G233" i="10"/>
  <c r="G110" i="20"/>
  <c r="H383" i="10"/>
  <c r="F54" i="20"/>
  <c r="F61" i="20" s="1"/>
  <c r="F139" i="20" s="1"/>
  <c r="G178" i="10"/>
  <c r="E61" i="20"/>
  <c r="E139" i="20" s="1"/>
  <c r="I44" i="1"/>
  <c r="I46" i="1" s="1"/>
  <c r="J43" i="1"/>
  <c r="I25" i="1"/>
  <c r="J11" i="1"/>
  <c r="I12" i="1"/>
  <c r="C75" i="1"/>
  <c r="I55" i="1"/>
  <c r="I57" i="1" s="1"/>
  <c r="J54" i="1"/>
  <c r="H193" i="10"/>
  <c r="H225" i="10"/>
  <c r="H240" i="10"/>
  <c r="I222" i="10" s="1"/>
  <c r="I241" i="10" s="1"/>
  <c r="G74" i="20"/>
  <c r="J109" i="1"/>
  <c r="H116" i="20"/>
  <c r="H114" i="20"/>
  <c r="H97" i="20"/>
  <c r="H77" i="20"/>
  <c r="H54" i="20"/>
  <c r="G49" i="20"/>
  <c r="H173" i="10"/>
  <c r="H39" i="20"/>
  <c r="H112" i="10"/>
  <c r="G30" i="20"/>
  <c r="F17" i="20"/>
  <c r="E484" i="10"/>
  <c r="F57" i="10"/>
  <c r="F53" i="10"/>
  <c r="F13" i="20"/>
  <c r="F16" i="20"/>
  <c r="F56" i="10"/>
  <c r="E483" i="10"/>
  <c r="J95" i="1"/>
  <c r="G8" i="23"/>
  <c r="G10" i="23" s="1"/>
  <c r="H35" i="20"/>
  <c r="H380" i="10"/>
  <c r="G107" i="20"/>
  <c r="H55" i="20"/>
  <c r="H54" i="10"/>
  <c r="H14" i="20"/>
  <c r="H51" i="20"/>
  <c r="H74" i="20"/>
  <c r="H96" i="20"/>
  <c r="F51" i="10"/>
  <c r="F11" i="20"/>
  <c r="E478" i="10"/>
  <c r="H495" i="10"/>
  <c r="I464" i="10" s="1"/>
  <c r="H124" i="20"/>
  <c r="F18" i="20"/>
  <c r="E485" i="10"/>
  <c r="F58" i="10"/>
  <c r="H16" i="20"/>
  <c r="H56" i="10"/>
  <c r="H52" i="10"/>
  <c r="H12" i="20"/>
  <c r="E89" i="20"/>
  <c r="F295" i="10"/>
  <c r="E304" i="10"/>
  <c r="E305" i="10" s="1"/>
  <c r="E479" i="10"/>
  <c r="E25" i="24"/>
  <c r="F25" i="24"/>
  <c r="C22" i="24"/>
  <c r="D99" i="20"/>
  <c r="D100" i="20"/>
  <c r="D141" i="20" s="1"/>
  <c r="D143" i="20" s="1"/>
  <c r="I33" i="16" s="1"/>
  <c r="D502" i="10"/>
  <c r="D503" i="10" s="1"/>
  <c r="H37" i="20"/>
  <c r="E131" i="20"/>
  <c r="E90" i="20"/>
  <c r="F296" i="10"/>
  <c r="E480" i="10"/>
  <c r="H497" i="10"/>
  <c r="I466" i="10" s="1"/>
  <c r="H126" i="20"/>
  <c r="H117" i="20"/>
  <c r="J120" i="1"/>
  <c r="D122" i="1"/>
  <c r="J122" i="1" s="1"/>
  <c r="G380" i="10"/>
  <c r="G403" i="10" s="1"/>
  <c r="G404" i="10" s="1"/>
  <c r="F107" i="20"/>
  <c r="F131" i="20" s="1"/>
  <c r="E22" i="20"/>
  <c r="E23" i="20"/>
  <c r="E137" i="20" s="1"/>
  <c r="H70" i="20"/>
  <c r="H53" i="20"/>
  <c r="H494" i="10"/>
  <c r="I463" i="10" s="1"/>
  <c r="H123" i="20"/>
  <c r="E28" i="24"/>
  <c r="F28" i="24"/>
  <c r="H241" i="10"/>
  <c r="I223" i="10" s="1"/>
  <c r="I242" i="10" s="1"/>
  <c r="G75" i="20"/>
  <c r="H125" i="20"/>
  <c r="H496" i="10"/>
  <c r="I465" i="10" s="1"/>
  <c r="J94" i="1"/>
  <c r="H115" i="20"/>
  <c r="H58" i="20"/>
  <c r="K6" i="16"/>
  <c r="J5" i="16"/>
  <c r="O16" i="10"/>
  <c r="H91" i="20"/>
  <c r="G489" i="10"/>
  <c r="H391" i="10"/>
  <c r="G118" i="20"/>
  <c r="L78" i="10"/>
  <c r="N78" i="10"/>
  <c r="O78" i="10" s="1"/>
  <c r="H88" i="20"/>
  <c r="F55" i="10"/>
  <c r="G37" i="10" s="1"/>
  <c r="G452" i="10" s="1"/>
  <c r="E482" i="10"/>
  <c r="F15" i="20"/>
  <c r="H110" i="20"/>
  <c r="H294" i="10"/>
  <c r="G88" i="20"/>
  <c r="H113" i="20"/>
  <c r="N199" i="10"/>
  <c r="O199" i="10" s="1"/>
  <c r="L199" i="10"/>
  <c r="I87" i="16"/>
  <c r="F403" i="10"/>
  <c r="F404" i="10" s="1"/>
  <c r="H38" i="20"/>
  <c r="D33" i="1"/>
  <c r="D34" i="1" s="1"/>
  <c r="H42" i="12"/>
  <c r="H52" i="12" s="1"/>
  <c r="G73" i="12"/>
  <c r="H63" i="12"/>
  <c r="H73" i="12" s="1"/>
  <c r="E60" i="12"/>
  <c r="D70" i="12"/>
  <c r="E50" i="12"/>
  <c r="E56" i="12" s="1"/>
  <c r="G41" i="12"/>
  <c r="F61" i="12"/>
  <c r="F71" i="12" s="1"/>
  <c r="E71" i="12"/>
  <c r="I154" i="10" l="1"/>
  <c r="I173" i="10"/>
  <c r="I360" i="10"/>
  <c r="I392" i="10"/>
  <c r="I385" i="10"/>
  <c r="I353" i="10"/>
  <c r="I277" i="10"/>
  <c r="I296" i="10" s="1"/>
  <c r="I95" i="10"/>
  <c r="I114" i="10" s="1"/>
  <c r="I36" i="10"/>
  <c r="I55" i="10" s="1"/>
  <c r="I94" i="10"/>
  <c r="I113" i="10" s="1"/>
  <c r="I34" i="10"/>
  <c r="I53" i="10" s="1"/>
  <c r="I352" i="10"/>
  <c r="I384" i="10" s="1"/>
  <c r="I91" i="10"/>
  <c r="I110" i="10" s="1"/>
  <c r="I93" i="10"/>
  <c r="I112" i="10" s="1"/>
  <c r="I38" i="10"/>
  <c r="I57" i="10" s="1"/>
  <c r="I155" i="10"/>
  <c r="I174" i="10" s="1"/>
  <c r="I152" i="10"/>
  <c r="I171" i="10" s="1"/>
  <c r="E504" i="10"/>
  <c r="E56" i="16"/>
  <c r="P56" i="16"/>
  <c r="W56" i="16"/>
  <c r="V56" i="16"/>
  <c r="Z56" i="16"/>
  <c r="R56" i="16"/>
  <c r="Q56" i="16"/>
  <c r="C60" i="11"/>
  <c r="C58" i="11"/>
  <c r="C62" i="11"/>
  <c r="C59" i="11"/>
  <c r="C63" i="11"/>
  <c r="C61" i="11"/>
  <c r="F24" i="23"/>
  <c r="I276" i="10"/>
  <c r="I295" i="10"/>
  <c r="I381" i="10"/>
  <c r="I349" i="10"/>
  <c r="I361" i="10"/>
  <c r="I393" i="10" s="1"/>
  <c r="H74" i="12"/>
  <c r="C76" i="12"/>
  <c r="E33" i="16"/>
  <c r="D33" i="16"/>
  <c r="G33" i="16"/>
  <c r="F33" i="16"/>
  <c r="H33" i="16"/>
  <c r="J81" i="16"/>
  <c r="J33" i="16"/>
  <c r="D76" i="12"/>
  <c r="H56" i="16" s="1"/>
  <c r="F60" i="12"/>
  <c r="G60" i="12" s="1"/>
  <c r="G66" i="12" s="1"/>
  <c r="E66" i="12"/>
  <c r="F72" i="12"/>
  <c r="G40" i="12"/>
  <c r="H40" i="12" s="1"/>
  <c r="F50" i="12"/>
  <c r="F56" i="12" s="1"/>
  <c r="F132" i="20"/>
  <c r="F142" i="20" s="1"/>
  <c r="F80" i="20"/>
  <c r="F140" i="20" s="1"/>
  <c r="C81" i="16"/>
  <c r="F60" i="20"/>
  <c r="G122" i="10"/>
  <c r="G123" i="10" s="1"/>
  <c r="F41" i="20"/>
  <c r="F49" i="10"/>
  <c r="F9" i="20"/>
  <c r="F22" i="20" s="1"/>
  <c r="E476" i="10"/>
  <c r="E502" i="10" s="1"/>
  <c r="E503" i="10" s="1"/>
  <c r="H32" i="20"/>
  <c r="E64" i="10"/>
  <c r="G170" i="10"/>
  <c r="G145" i="10"/>
  <c r="G483" i="10"/>
  <c r="Z36" i="16"/>
  <c r="BG36" i="16"/>
  <c r="BF36" i="16"/>
  <c r="BE36" i="16"/>
  <c r="BD36" i="16"/>
  <c r="BH36" i="16"/>
  <c r="AZ36" i="16"/>
  <c r="BC36" i="16"/>
  <c r="BJ36" i="16"/>
  <c r="BB36" i="16"/>
  <c r="BA36" i="16"/>
  <c r="BK36" i="16"/>
  <c r="BI36" i="16"/>
  <c r="T37" i="16"/>
  <c r="BF37" i="16"/>
  <c r="BE37" i="16"/>
  <c r="BK37" i="16"/>
  <c r="BC37" i="16"/>
  <c r="BJ37" i="16"/>
  <c r="BB37" i="16"/>
  <c r="BI37" i="16"/>
  <c r="BA37" i="16"/>
  <c r="BD37" i="16"/>
  <c r="BH37" i="16"/>
  <c r="AZ37" i="16"/>
  <c r="BG37" i="16"/>
  <c r="H112" i="20"/>
  <c r="H90" i="20"/>
  <c r="H491" i="10"/>
  <c r="I460" i="10" s="1"/>
  <c r="H120" i="20"/>
  <c r="H111" i="20"/>
  <c r="F48" i="10"/>
  <c r="F412" i="10"/>
  <c r="F438" i="10" s="1"/>
  <c r="F23" i="10"/>
  <c r="H68" i="20"/>
  <c r="N259" i="10"/>
  <c r="O259" i="10" s="1"/>
  <c r="L259" i="10"/>
  <c r="K260" i="10"/>
  <c r="J259" i="10"/>
  <c r="G68" i="20"/>
  <c r="G80" i="20" s="1"/>
  <c r="G140" i="20" s="1"/>
  <c r="H234" i="10"/>
  <c r="G244" i="10"/>
  <c r="G245" i="10" s="1"/>
  <c r="H28" i="20"/>
  <c r="H29" i="20"/>
  <c r="H30" i="20"/>
  <c r="G247" i="10"/>
  <c r="G35" i="20"/>
  <c r="G42" i="20" s="1"/>
  <c r="G138" i="20" s="1"/>
  <c r="H117" i="10"/>
  <c r="G10" i="10"/>
  <c r="G42" i="10"/>
  <c r="G470" i="10"/>
  <c r="N319" i="10"/>
  <c r="O319" i="10" s="1"/>
  <c r="L319" i="10"/>
  <c r="J319" i="10"/>
  <c r="K320" i="10"/>
  <c r="H67" i="20"/>
  <c r="H49" i="20"/>
  <c r="G55" i="20"/>
  <c r="H179" i="10"/>
  <c r="I13" i="1"/>
  <c r="J12" i="1"/>
  <c r="I62" i="1"/>
  <c r="J62" i="1" s="1"/>
  <c r="J57" i="1"/>
  <c r="C12" i="24" s="1"/>
  <c r="I27" i="1"/>
  <c r="J25" i="1"/>
  <c r="I61" i="1"/>
  <c r="J46" i="1"/>
  <c r="C11" i="24" s="1"/>
  <c r="O36" i="16"/>
  <c r="AW37" i="16"/>
  <c r="P36" i="16"/>
  <c r="AY36" i="16"/>
  <c r="T36" i="16"/>
  <c r="S36" i="16"/>
  <c r="AA36" i="16"/>
  <c r="AB36" i="16"/>
  <c r="AF37" i="16"/>
  <c r="G36" i="16"/>
  <c r="AR36" i="16"/>
  <c r="Q36" i="16"/>
  <c r="AI36" i="16"/>
  <c r="AN37" i="16"/>
  <c r="O37" i="16"/>
  <c r="AF36" i="16"/>
  <c r="AV37" i="16"/>
  <c r="W37" i="16"/>
  <c r="M37" i="16"/>
  <c r="AH37" i="16"/>
  <c r="AO37" i="16"/>
  <c r="AP37" i="16"/>
  <c r="E37" i="16"/>
  <c r="AA37" i="16"/>
  <c r="AR37" i="16"/>
  <c r="AH36" i="16"/>
  <c r="H37" i="16"/>
  <c r="AC37" i="16"/>
  <c r="H36" i="16"/>
  <c r="AG36" i="16"/>
  <c r="AJ36" i="16"/>
  <c r="M36" i="16"/>
  <c r="AS36" i="16"/>
  <c r="H231" i="10"/>
  <c r="H206" i="10"/>
  <c r="X36" i="16"/>
  <c r="U36" i="16"/>
  <c r="W36" i="16"/>
  <c r="H75" i="20"/>
  <c r="X37" i="16"/>
  <c r="P37" i="16"/>
  <c r="AU37" i="16"/>
  <c r="D37" i="16"/>
  <c r="V37" i="16"/>
  <c r="F36" i="16"/>
  <c r="AD36" i="16"/>
  <c r="AL36" i="16"/>
  <c r="I37" i="16"/>
  <c r="U37" i="16"/>
  <c r="Y37" i="16"/>
  <c r="Q37" i="16"/>
  <c r="AS37" i="16"/>
  <c r="AE37" i="16"/>
  <c r="AX37" i="16"/>
  <c r="K37" i="16"/>
  <c r="AJ37" i="16"/>
  <c r="N37" i="16"/>
  <c r="AT37" i="16"/>
  <c r="AL37" i="16"/>
  <c r="AD37" i="16"/>
  <c r="AM37" i="16"/>
  <c r="S37" i="16"/>
  <c r="AB37" i="16"/>
  <c r="L37" i="16"/>
  <c r="C17" i="24" s="1"/>
  <c r="E17" i="24" s="1"/>
  <c r="J37" i="16"/>
  <c r="AI37" i="16"/>
  <c r="R37" i="16"/>
  <c r="AQ37" i="16"/>
  <c r="AG37" i="16"/>
  <c r="AK37" i="16"/>
  <c r="F37" i="16"/>
  <c r="G37" i="16"/>
  <c r="Z37" i="16"/>
  <c r="AY37" i="16"/>
  <c r="L36" i="16"/>
  <c r="C16" i="24" s="1"/>
  <c r="F16" i="24" s="1"/>
  <c r="AN36" i="16"/>
  <c r="AU36" i="16"/>
  <c r="J36" i="16"/>
  <c r="AC36" i="16"/>
  <c r="AT36" i="16"/>
  <c r="Y36" i="16"/>
  <c r="AM36" i="16"/>
  <c r="I36" i="16"/>
  <c r="K36" i="16"/>
  <c r="R36" i="16"/>
  <c r="AK36" i="16"/>
  <c r="AO36" i="16"/>
  <c r="AE36" i="16"/>
  <c r="AV36" i="16"/>
  <c r="AW36" i="16"/>
  <c r="AP36" i="16"/>
  <c r="N36" i="16"/>
  <c r="D36" i="16"/>
  <c r="AQ36" i="16"/>
  <c r="AX36" i="16"/>
  <c r="E36" i="16"/>
  <c r="V36" i="16"/>
  <c r="H31" i="20"/>
  <c r="H50" i="20"/>
  <c r="D123" i="1"/>
  <c r="J123" i="1" s="1"/>
  <c r="G58" i="10"/>
  <c r="G18" i="20"/>
  <c r="F485" i="10"/>
  <c r="G57" i="10"/>
  <c r="G17" i="20"/>
  <c r="F484" i="10"/>
  <c r="G14" i="20"/>
  <c r="G54" i="10"/>
  <c r="D144" i="20"/>
  <c r="E99" i="20"/>
  <c r="E100" i="20"/>
  <c r="E141" i="20" s="1"/>
  <c r="E143" i="20" s="1"/>
  <c r="E144" i="20" s="1"/>
  <c r="J87" i="16"/>
  <c r="F25" i="23"/>
  <c r="L79" i="10"/>
  <c r="N79" i="10"/>
  <c r="O79" i="10" s="1"/>
  <c r="K5" i="16"/>
  <c r="L6" i="16"/>
  <c r="G59" i="10"/>
  <c r="G19" i="20"/>
  <c r="F486" i="10"/>
  <c r="F22" i="24"/>
  <c r="E22" i="24"/>
  <c r="N200" i="10"/>
  <c r="O200" i="10" s="1"/>
  <c r="L200" i="10"/>
  <c r="O17" i="10"/>
  <c r="H381" i="10"/>
  <c r="G108" i="20"/>
  <c r="G131" i="20" s="1"/>
  <c r="G56" i="10"/>
  <c r="F483" i="10"/>
  <c r="G16" i="20"/>
  <c r="H490" i="10"/>
  <c r="I459" i="10" s="1"/>
  <c r="H119" i="20"/>
  <c r="H76" i="20"/>
  <c r="H89" i="20"/>
  <c r="F90" i="20"/>
  <c r="G296" i="10"/>
  <c r="F304" i="10"/>
  <c r="F305" i="10" s="1"/>
  <c r="F480" i="10"/>
  <c r="F91" i="20"/>
  <c r="G297" i="10"/>
  <c r="F481" i="10"/>
  <c r="G479" i="10"/>
  <c r="G52" i="10"/>
  <c r="F479" i="10"/>
  <c r="G12" i="20"/>
  <c r="H108" i="20"/>
  <c r="H62" i="12"/>
  <c r="H72" i="12" s="1"/>
  <c r="E70" i="12"/>
  <c r="E76" i="12" s="1"/>
  <c r="U56" i="16" s="1"/>
  <c r="G61" i="12"/>
  <c r="G51" i="12"/>
  <c r="H41" i="12"/>
  <c r="I213" i="10" l="1"/>
  <c r="I232" i="10" s="1"/>
  <c r="H125" i="10"/>
  <c r="I99" i="10"/>
  <c r="I118" i="10" s="1"/>
  <c r="I161" i="10"/>
  <c r="I180" i="10" s="1"/>
  <c r="H480" i="10"/>
  <c r="I449" i="10" s="1"/>
  <c r="I350" i="10"/>
  <c r="I382" i="10" s="1"/>
  <c r="F504" i="10"/>
  <c r="S56" i="16"/>
  <c r="X56" i="16"/>
  <c r="F56" i="16"/>
  <c r="D56" i="16"/>
  <c r="D74" i="16" s="1"/>
  <c r="AA56" i="16"/>
  <c r="J56" i="16"/>
  <c r="N56" i="16"/>
  <c r="T56" i="16"/>
  <c r="K56" i="16"/>
  <c r="G56" i="16"/>
  <c r="Y56" i="16"/>
  <c r="I56" i="16"/>
  <c r="I74" i="16" s="1"/>
  <c r="O56" i="16"/>
  <c r="M56" i="16"/>
  <c r="L56" i="16"/>
  <c r="I216" i="10"/>
  <c r="I235" i="10" s="1"/>
  <c r="C128" i="1"/>
  <c r="C129" i="1" s="1"/>
  <c r="H74" i="16"/>
  <c r="F74" i="16"/>
  <c r="G74" i="16"/>
  <c r="E74" i="16"/>
  <c r="J74" i="16"/>
  <c r="K81" i="16"/>
  <c r="K33" i="16"/>
  <c r="K74" i="16"/>
  <c r="F66" i="12"/>
  <c r="F70" i="12"/>
  <c r="F76" i="12" s="1"/>
  <c r="AD56" i="16" s="1"/>
  <c r="G46" i="12"/>
  <c r="G50" i="12"/>
  <c r="G56" i="12" s="1"/>
  <c r="H46" i="12"/>
  <c r="H50" i="12"/>
  <c r="C21" i="24"/>
  <c r="F64" i="10"/>
  <c r="G79" i="20"/>
  <c r="F23" i="20"/>
  <c r="F137" i="20" s="1"/>
  <c r="H484" i="10"/>
  <c r="I453" i="10" s="1"/>
  <c r="G132" i="20"/>
  <c r="G142" i="20" s="1"/>
  <c r="F477" i="10"/>
  <c r="G10" i="20"/>
  <c r="G50" i="10"/>
  <c r="F61" i="10"/>
  <c r="F62" i="10" s="1"/>
  <c r="G183" i="10"/>
  <c r="G184" i="10" s="1"/>
  <c r="G47" i="20"/>
  <c r="G60" i="20" s="1"/>
  <c r="H171" i="10"/>
  <c r="BG38" i="16"/>
  <c r="BF38" i="16"/>
  <c r="AZ38" i="16"/>
  <c r="BE38" i="16"/>
  <c r="BD38" i="16"/>
  <c r="BK38" i="16"/>
  <c r="BC38" i="16"/>
  <c r="BJ38" i="16"/>
  <c r="BB38" i="16"/>
  <c r="BI38" i="16"/>
  <c r="BA38" i="16"/>
  <c r="BH38" i="16"/>
  <c r="H244" i="10"/>
  <c r="H245" i="10" s="1"/>
  <c r="G41" i="20"/>
  <c r="L320" i="10"/>
  <c r="J320" i="10"/>
  <c r="K321" i="10"/>
  <c r="N320" i="10"/>
  <c r="O320" i="10" s="1"/>
  <c r="H403" i="10"/>
  <c r="H404" i="10" s="1"/>
  <c r="H69" i="20"/>
  <c r="H247" i="10"/>
  <c r="H10" i="10"/>
  <c r="H470" i="10"/>
  <c r="H42" i="10"/>
  <c r="G48" i="10"/>
  <c r="G412" i="10"/>
  <c r="G438" i="10" s="1"/>
  <c r="G23" i="10"/>
  <c r="H36" i="20"/>
  <c r="H42" i="20" s="1"/>
  <c r="H138" i="20" s="1"/>
  <c r="G9" i="20"/>
  <c r="G49" i="10"/>
  <c r="F476" i="10"/>
  <c r="H122" i="10"/>
  <c r="H123" i="10" s="1"/>
  <c r="N260" i="10"/>
  <c r="O260" i="10" s="1"/>
  <c r="L260" i="10"/>
  <c r="J260" i="10"/>
  <c r="K261" i="10"/>
  <c r="H56" i="20"/>
  <c r="I32" i="1"/>
  <c r="J32" i="1" s="1"/>
  <c r="J27" i="1"/>
  <c r="C9" i="24" s="1"/>
  <c r="F12" i="24"/>
  <c r="E12" i="24"/>
  <c r="E11" i="24"/>
  <c r="F11" i="24"/>
  <c r="I63" i="1"/>
  <c r="I64" i="1" s="1"/>
  <c r="J61" i="1"/>
  <c r="I20" i="1"/>
  <c r="J13" i="1"/>
  <c r="I14" i="1"/>
  <c r="H66" i="20"/>
  <c r="D38" i="16"/>
  <c r="V38" i="16"/>
  <c r="E38" i="16"/>
  <c r="AB38" i="16"/>
  <c r="F17" i="24"/>
  <c r="AC38" i="16"/>
  <c r="AX38" i="16"/>
  <c r="AY38" i="16"/>
  <c r="J38" i="16"/>
  <c r="AI38" i="16"/>
  <c r="Q38" i="16"/>
  <c r="R38" i="16"/>
  <c r="AD38" i="16"/>
  <c r="F38" i="16"/>
  <c r="I38" i="16"/>
  <c r="AN38" i="16"/>
  <c r="AQ38" i="16"/>
  <c r="AW38" i="16"/>
  <c r="S38" i="16"/>
  <c r="U38" i="16"/>
  <c r="K38" i="16"/>
  <c r="M38" i="16"/>
  <c r="W38" i="16"/>
  <c r="AG38" i="16"/>
  <c r="AH38" i="16"/>
  <c r="Y38" i="16"/>
  <c r="Z38" i="16"/>
  <c r="N38" i="16"/>
  <c r="AM38" i="16"/>
  <c r="AP38" i="16"/>
  <c r="AS38" i="16"/>
  <c r="AT38" i="16"/>
  <c r="AK38" i="16"/>
  <c r="AL38" i="16"/>
  <c r="AA38" i="16"/>
  <c r="T38" i="16"/>
  <c r="AU38" i="16"/>
  <c r="L38" i="16"/>
  <c r="C18" i="24" s="1"/>
  <c r="E18" i="24" s="1"/>
  <c r="AE38" i="16"/>
  <c r="AV38" i="16"/>
  <c r="AO38" i="16"/>
  <c r="AJ38" i="16"/>
  <c r="H38" i="16"/>
  <c r="AR38" i="16"/>
  <c r="P38" i="16"/>
  <c r="G38" i="16"/>
  <c r="X38" i="16"/>
  <c r="O38" i="16"/>
  <c r="AF38" i="16"/>
  <c r="E16" i="24"/>
  <c r="H85" i="10"/>
  <c r="I11" i="14" s="1"/>
  <c r="H19" i="20"/>
  <c r="H59" i="10"/>
  <c r="G486" i="10"/>
  <c r="H55" i="10"/>
  <c r="H15" i="20"/>
  <c r="H58" i="10"/>
  <c r="H18" i="20"/>
  <c r="G485" i="10"/>
  <c r="G85" i="10"/>
  <c r="H11" i="14" s="1"/>
  <c r="G104" i="10"/>
  <c r="C85" i="10"/>
  <c r="D11" i="14" s="1"/>
  <c r="H57" i="10"/>
  <c r="H17" i="20"/>
  <c r="G484" i="10"/>
  <c r="C20" i="24"/>
  <c r="N201" i="10"/>
  <c r="O201" i="10" s="1"/>
  <c r="L201" i="10"/>
  <c r="E104" i="10"/>
  <c r="F85" i="10"/>
  <c r="G11" i="14" s="1"/>
  <c r="G91" i="20"/>
  <c r="H297" i="10"/>
  <c r="G304" i="10"/>
  <c r="G305" i="10" s="1"/>
  <c r="G481" i="10"/>
  <c r="K87" i="16"/>
  <c r="H53" i="10"/>
  <c r="H13" i="20"/>
  <c r="G480" i="10"/>
  <c r="H109" i="20"/>
  <c r="H132" i="20" s="1"/>
  <c r="H142" i="20" s="1"/>
  <c r="H60" i="10"/>
  <c r="H20" i="20"/>
  <c r="G487" i="10"/>
  <c r="F104" i="10"/>
  <c r="E85" i="10"/>
  <c r="F11" i="14" s="1"/>
  <c r="F99" i="20"/>
  <c r="F100" i="20"/>
  <c r="F141" i="20" s="1"/>
  <c r="H298" i="10"/>
  <c r="G92" i="20"/>
  <c r="G482" i="10"/>
  <c r="O18" i="10"/>
  <c r="L5" i="16"/>
  <c r="M6" i="16"/>
  <c r="H104" i="10"/>
  <c r="H51" i="12"/>
  <c r="H61" i="12"/>
  <c r="G70" i="12"/>
  <c r="H60" i="12"/>
  <c r="G71" i="12"/>
  <c r="I37" i="10" l="1"/>
  <c r="I56" i="10"/>
  <c r="I41" i="10"/>
  <c r="I60" i="10" s="1"/>
  <c r="H183" i="10"/>
  <c r="H184" i="10" s="1"/>
  <c r="I153" i="10"/>
  <c r="I172" i="10" s="1"/>
  <c r="I35" i="10"/>
  <c r="I54" i="10" s="1"/>
  <c r="I280" i="10"/>
  <c r="I299" i="10" s="1"/>
  <c r="I40" i="10"/>
  <c r="I59" i="10" s="1"/>
  <c r="I39" i="10"/>
  <c r="I58" i="10"/>
  <c r="I279" i="10"/>
  <c r="I298" i="10" s="1"/>
  <c r="G504" i="10"/>
  <c r="AJ56" i="16"/>
  <c r="AF56" i="16"/>
  <c r="AB56" i="16"/>
  <c r="AC56" i="16"/>
  <c r="AK56" i="16"/>
  <c r="AL56" i="16"/>
  <c r="AI56" i="16"/>
  <c r="AE56" i="16"/>
  <c r="AM56" i="16"/>
  <c r="AG56" i="16"/>
  <c r="AH56" i="16"/>
  <c r="BI29" i="16"/>
  <c r="BA29" i="16"/>
  <c r="AS29" i="16"/>
  <c r="AK29" i="16"/>
  <c r="AC29" i="16"/>
  <c r="U29" i="16"/>
  <c r="BH29" i="16"/>
  <c r="AZ29" i="16"/>
  <c r="AR29" i="16"/>
  <c r="AJ29" i="16"/>
  <c r="AB29" i="16"/>
  <c r="T29" i="16"/>
  <c r="AU29" i="16"/>
  <c r="AT29" i="16"/>
  <c r="V29" i="16"/>
  <c r="BG29" i="16"/>
  <c r="AY29" i="16"/>
  <c r="AQ29" i="16"/>
  <c r="AI29" i="16"/>
  <c r="AA29" i="16"/>
  <c r="S29" i="16"/>
  <c r="BF29" i="16"/>
  <c r="AX29" i="16"/>
  <c r="AP29" i="16"/>
  <c r="AH29" i="16"/>
  <c r="Z29" i="16"/>
  <c r="R29" i="16"/>
  <c r="BC29" i="16"/>
  <c r="W29" i="16"/>
  <c r="AL29" i="16"/>
  <c r="BE29" i="16"/>
  <c r="AW29" i="16"/>
  <c r="AO29" i="16"/>
  <c r="AG29" i="16"/>
  <c r="Y29" i="16"/>
  <c r="Q29" i="16"/>
  <c r="AE29" i="16"/>
  <c r="BJ29" i="16"/>
  <c r="AD29" i="16"/>
  <c r="BD29" i="16"/>
  <c r="AV29" i="16"/>
  <c r="AN29" i="16"/>
  <c r="AF29" i="16"/>
  <c r="X29" i="16"/>
  <c r="P29" i="16"/>
  <c r="BK29" i="16"/>
  <c r="AM29" i="16"/>
  <c r="BB29" i="16"/>
  <c r="C64" i="11"/>
  <c r="H39" i="16"/>
  <c r="H35" i="16" s="1"/>
  <c r="P39" i="16"/>
  <c r="P35" i="16" s="1"/>
  <c r="X39" i="16"/>
  <c r="X35" i="16" s="1"/>
  <c r="AF39" i="16"/>
  <c r="AF35" i="16" s="1"/>
  <c r="AN39" i="16"/>
  <c r="AN35" i="16" s="1"/>
  <c r="AV39" i="16"/>
  <c r="AV35" i="16" s="1"/>
  <c r="BD39" i="16"/>
  <c r="BD35" i="16" s="1"/>
  <c r="I39" i="16"/>
  <c r="I35" i="16" s="1"/>
  <c r="Q39" i="16"/>
  <c r="Q35" i="16" s="1"/>
  <c r="Y39" i="16"/>
  <c r="Y35" i="16" s="1"/>
  <c r="AG39" i="16"/>
  <c r="AG35" i="16" s="1"/>
  <c r="AO39" i="16"/>
  <c r="AO35" i="16" s="1"/>
  <c r="AW39" i="16"/>
  <c r="AW35" i="16" s="1"/>
  <c r="BE39" i="16"/>
  <c r="BE35" i="16" s="1"/>
  <c r="J39" i="16"/>
  <c r="J35" i="16" s="1"/>
  <c r="R39" i="16"/>
  <c r="R35" i="16" s="1"/>
  <c r="Z39" i="16"/>
  <c r="Z35" i="16" s="1"/>
  <c r="AH39" i="16"/>
  <c r="AH35" i="16" s="1"/>
  <c r="AP39" i="16"/>
  <c r="AP35" i="16" s="1"/>
  <c r="AX39" i="16"/>
  <c r="AX35" i="16" s="1"/>
  <c r="BF39" i="16"/>
  <c r="BF35" i="16" s="1"/>
  <c r="K39" i="16"/>
  <c r="K35" i="16" s="1"/>
  <c r="S39" i="16"/>
  <c r="S35" i="16" s="1"/>
  <c r="AA39" i="16"/>
  <c r="AA35" i="16" s="1"/>
  <c r="AI39" i="16"/>
  <c r="AI35" i="16" s="1"/>
  <c r="AQ39" i="16"/>
  <c r="AQ35" i="16" s="1"/>
  <c r="AY39" i="16"/>
  <c r="AY35" i="16" s="1"/>
  <c r="BG39" i="16"/>
  <c r="BG35" i="16" s="1"/>
  <c r="F39" i="16"/>
  <c r="F35" i="16" s="1"/>
  <c r="N39" i="16"/>
  <c r="N35" i="16" s="1"/>
  <c r="V39" i="16"/>
  <c r="V35" i="16" s="1"/>
  <c r="AD39" i="16"/>
  <c r="AD35" i="16" s="1"/>
  <c r="AL39" i="16"/>
  <c r="AL35" i="16" s="1"/>
  <c r="AT39" i="16"/>
  <c r="AT35" i="16" s="1"/>
  <c r="BB39" i="16"/>
  <c r="BB35" i="16" s="1"/>
  <c r="BJ39" i="16"/>
  <c r="BJ35" i="16" s="1"/>
  <c r="L39" i="16"/>
  <c r="L35" i="16" s="1"/>
  <c r="AE39" i="16"/>
  <c r="AE35" i="16" s="1"/>
  <c r="BA39" i="16"/>
  <c r="BA35" i="16" s="1"/>
  <c r="M39" i="16"/>
  <c r="M35" i="16" s="1"/>
  <c r="AJ39" i="16"/>
  <c r="AJ35" i="16" s="1"/>
  <c r="BC39" i="16"/>
  <c r="BC35" i="16" s="1"/>
  <c r="O39" i="16"/>
  <c r="O35" i="16" s="1"/>
  <c r="AK39" i="16"/>
  <c r="AK35" i="16" s="1"/>
  <c r="BH39" i="16"/>
  <c r="BH35" i="16" s="1"/>
  <c r="T39" i="16"/>
  <c r="T35" i="16" s="1"/>
  <c r="AM39" i="16"/>
  <c r="AM35" i="16" s="1"/>
  <c r="BI39" i="16"/>
  <c r="BI35" i="16" s="1"/>
  <c r="U39" i="16"/>
  <c r="U35" i="16" s="1"/>
  <c r="AR39" i="16"/>
  <c r="AR35" i="16" s="1"/>
  <c r="BK39" i="16"/>
  <c r="BK35" i="16" s="1"/>
  <c r="D39" i="16"/>
  <c r="D35" i="16" s="1"/>
  <c r="B11" i="16" s="1"/>
  <c r="W39" i="16"/>
  <c r="W35" i="16" s="1"/>
  <c r="AS39" i="16"/>
  <c r="AS35" i="16" s="1"/>
  <c r="E39" i="16"/>
  <c r="E35" i="16" s="1"/>
  <c r="AB39" i="16"/>
  <c r="AB35" i="16" s="1"/>
  <c r="AU39" i="16"/>
  <c r="AU35" i="16" s="1"/>
  <c r="G39" i="16"/>
  <c r="G35" i="16" s="1"/>
  <c r="AC39" i="16"/>
  <c r="AC35" i="16" s="1"/>
  <c r="AZ39" i="16"/>
  <c r="AZ35" i="16" s="1"/>
  <c r="L81" i="16"/>
  <c r="L33" i="16"/>
  <c r="C13" i="24" s="1"/>
  <c r="L74" i="16"/>
  <c r="G76" i="12"/>
  <c r="AQ56" i="16" s="1"/>
  <c r="H66" i="12"/>
  <c r="H56" i="12"/>
  <c r="F21" i="24"/>
  <c r="E21" i="24"/>
  <c r="G61" i="20"/>
  <c r="G139" i="20" s="1"/>
  <c r="F143" i="20"/>
  <c r="F144" i="20" s="1"/>
  <c r="G23" i="20"/>
  <c r="G137" i="20" s="1"/>
  <c r="F502" i="10"/>
  <c r="F503" i="10" s="1"/>
  <c r="F60" i="11"/>
  <c r="C70" i="11"/>
  <c r="C68" i="11"/>
  <c r="D58" i="11"/>
  <c r="E59" i="11"/>
  <c r="C69" i="11"/>
  <c r="H62" i="11"/>
  <c r="C72" i="11"/>
  <c r="C73" i="11"/>
  <c r="G61" i="11"/>
  <c r="C71" i="11"/>
  <c r="H79" i="20"/>
  <c r="G478" i="10"/>
  <c r="H51" i="10"/>
  <c r="H11" i="20"/>
  <c r="H48" i="20"/>
  <c r="H60" i="20" s="1"/>
  <c r="H41" i="20"/>
  <c r="G64" i="10"/>
  <c r="G61" i="10"/>
  <c r="G62" i="10" s="1"/>
  <c r="H10" i="20"/>
  <c r="H50" i="10"/>
  <c r="G477" i="10"/>
  <c r="H49" i="10"/>
  <c r="H9" i="20"/>
  <c r="G476" i="10"/>
  <c r="K322" i="10"/>
  <c r="L321" i="10"/>
  <c r="N321" i="10"/>
  <c r="O321" i="10" s="1"/>
  <c r="J321" i="10"/>
  <c r="K262" i="10"/>
  <c r="N261" i="10"/>
  <c r="O261" i="10" s="1"/>
  <c r="L261" i="10"/>
  <c r="J261" i="10"/>
  <c r="H48" i="10"/>
  <c r="H23" i="10"/>
  <c r="H412" i="10"/>
  <c r="H438" i="10" s="1"/>
  <c r="G22" i="20"/>
  <c r="H80" i="20"/>
  <c r="H140" i="20" s="1"/>
  <c r="J63" i="1"/>
  <c r="M29" i="16"/>
  <c r="H29" i="16"/>
  <c r="N29" i="16"/>
  <c r="L29" i="16"/>
  <c r="C7" i="24" s="1"/>
  <c r="G29" i="16"/>
  <c r="D29" i="16"/>
  <c r="E29" i="16"/>
  <c r="I29" i="16"/>
  <c r="J29" i="16"/>
  <c r="F29" i="16"/>
  <c r="K29" i="16"/>
  <c r="O29" i="16"/>
  <c r="J14" i="1"/>
  <c r="F9" i="24"/>
  <c r="E9" i="24"/>
  <c r="I31" i="1"/>
  <c r="J20" i="1"/>
  <c r="C8" i="24" s="1"/>
  <c r="F18" i="24"/>
  <c r="H486" i="10"/>
  <c r="I455" i="10" s="1"/>
  <c r="H487" i="10"/>
  <c r="I456" i="10" s="1"/>
  <c r="H92" i="20"/>
  <c r="H304" i="10"/>
  <c r="H305" i="10" s="1"/>
  <c r="H482" i="10"/>
  <c r="I451" i="10" s="1"/>
  <c r="H485" i="10"/>
  <c r="I454" i="10" s="1"/>
  <c r="M5" i="16"/>
  <c r="N6" i="16"/>
  <c r="L87" i="16"/>
  <c r="O19" i="10"/>
  <c r="H93" i="20"/>
  <c r="H483" i="10"/>
  <c r="I452" i="10" s="1"/>
  <c r="H481" i="10"/>
  <c r="I450" i="10" s="1"/>
  <c r="F20" i="24"/>
  <c r="E20" i="24"/>
  <c r="H131" i="20"/>
  <c r="N202" i="10"/>
  <c r="O202" i="10" s="1"/>
  <c r="L202" i="10"/>
  <c r="G99" i="20"/>
  <c r="G100" i="20"/>
  <c r="G141" i="20" s="1"/>
  <c r="H488" i="10"/>
  <c r="I457" i="10" s="1"/>
  <c r="C19" i="24"/>
  <c r="H71" i="12"/>
  <c r="H70" i="12"/>
  <c r="H504" i="10" l="1"/>
  <c r="I31" i="10"/>
  <c r="I50" i="10" s="1"/>
  <c r="I33" i="10"/>
  <c r="I52" i="10" s="1"/>
  <c r="I32" i="10"/>
  <c r="I51" i="10"/>
  <c r="I30" i="10"/>
  <c r="I49" i="10" s="1"/>
  <c r="AS56" i="16"/>
  <c r="AR56" i="16"/>
  <c r="AO56" i="16"/>
  <c r="AT56" i="16"/>
  <c r="AU56" i="16"/>
  <c r="AP56" i="16"/>
  <c r="AN56" i="16"/>
  <c r="AY56" i="16"/>
  <c r="AW56" i="16"/>
  <c r="BC56" i="16"/>
  <c r="BI56" i="16"/>
  <c r="BA56" i="16"/>
  <c r="BF56" i="16"/>
  <c r="AX56" i="16"/>
  <c r="AV56" i="16"/>
  <c r="BK32" i="16"/>
  <c r="BC32" i="16"/>
  <c r="AU32" i="16"/>
  <c r="AM32" i="16"/>
  <c r="AE32" i="16"/>
  <c r="W32" i="16"/>
  <c r="AR32" i="16"/>
  <c r="AB32" i="16"/>
  <c r="BG32" i="16"/>
  <c r="AI32" i="16"/>
  <c r="S32" i="16"/>
  <c r="AP32" i="16"/>
  <c r="Z32" i="16"/>
  <c r="BE32" i="16"/>
  <c r="AO32" i="16"/>
  <c r="Q32" i="16"/>
  <c r="BD32" i="16"/>
  <c r="AF32" i="16"/>
  <c r="P32" i="16"/>
  <c r="BJ32" i="16"/>
  <c r="BB32" i="16"/>
  <c r="AT32" i="16"/>
  <c r="AL32" i="16"/>
  <c r="AD32" i="16"/>
  <c r="V32" i="16"/>
  <c r="BH32" i="16"/>
  <c r="T32" i="16"/>
  <c r="AQ32" i="16"/>
  <c r="AX32" i="16"/>
  <c r="R32" i="16"/>
  <c r="Y32" i="16"/>
  <c r="AN32" i="16"/>
  <c r="BI32" i="16"/>
  <c r="BA32" i="16"/>
  <c r="AS32" i="16"/>
  <c r="AK32" i="16"/>
  <c r="AC32" i="16"/>
  <c r="U32" i="16"/>
  <c r="AZ32" i="16"/>
  <c r="AJ32" i="16"/>
  <c r="AY32" i="16"/>
  <c r="AA32" i="16"/>
  <c r="BF32" i="16"/>
  <c r="AH32" i="16"/>
  <c r="AW32" i="16"/>
  <c r="AG32" i="16"/>
  <c r="AV32" i="16"/>
  <c r="X32" i="16"/>
  <c r="D12" i="16"/>
  <c r="AG12" i="16"/>
  <c r="AW12" i="16"/>
  <c r="S12" i="16"/>
  <c r="X12" i="16"/>
  <c r="AE12" i="16"/>
  <c r="O12" i="16"/>
  <c r="I12" i="16"/>
  <c r="Q12" i="16"/>
  <c r="BG12" i="16"/>
  <c r="K12" i="16"/>
  <c r="BC12" i="16"/>
  <c r="G12" i="16"/>
  <c r="AQ12" i="16"/>
  <c r="BF12" i="16"/>
  <c r="AY12" i="16"/>
  <c r="BD12" i="16"/>
  <c r="AB12" i="16"/>
  <c r="AA12" i="16"/>
  <c r="BJ12" i="16"/>
  <c r="E12" i="16"/>
  <c r="AU12" i="16"/>
  <c r="M12" i="16"/>
  <c r="F12" i="16"/>
  <c r="AD12" i="16"/>
  <c r="AR12" i="16"/>
  <c r="AS12" i="16"/>
  <c r="AF12" i="16"/>
  <c r="AO12" i="16"/>
  <c r="BK12" i="16"/>
  <c r="AM12" i="16"/>
  <c r="AP12" i="16"/>
  <c r="J12" i="16"/>
  <c r="R12" i="16"/>
  <c r="AN12" i="16"/>
  <c r="AZ12" i="16"/>
  <c r="BE12" i="16"/>
  <c r="Y12" i="16"/>
  <c r="AC12" i="16"/>
  <c r="U12" i="16"/>
  <c r="BH12" i="16"/>
  <c r="BA12" i="16"/>
  <c r="BB12" i="16"/>
  <c r="BI12" i="16"/>
  <c r="N12" i="16"/>
  <c r="P12" i="16"/>
  <c r="V12" i="16"/>
  <c r="AT12" i="16"/>
  <c r="T12" i="16"/>
  <c r="L12" i="16"/>
  <c r="AJ12" i="16"/>
  <c r="AV12" i="16"/>
  <c r="H12" i="16"/>
  <c r="W12" i="16"/>
  <c r="AX12" i="16"/>
  <c r="AH12" i="16"/>
  <c r="AL12" i="16"/>
  <c r="Z12" i="16"/>
  <c r="AK12" i="16"/>
  <c r="AI12" i="16"/>
  <c r="D64" i="11"/>
  <c r="C74" i="11"/>
  <c r="M81" i="16"/>
  <c r="M33" i="16"/>
  <c r="M74" i="16"/>
  <c r="H76" i="12"/>
  <c r="BH56" i="16" s="1"/>
  <c r="G143" i="20"/>
  <c r="G144" i="20" s="1"/>
  <c r="F70" i="11"/>
  <c r="G60" i="11"/>
  <c r="G70" i="11" s="1"/>
  <c r="H72" i="11"/>
  <c r="E69" i="11"/>
  <c r="F59" i="11"/>
  <c r="G59" i="11" s="1"/>
  <c r="G69" i="11" s="1"/>
  <c r="H61" i="11"/>
  <c r="G71" i="11"/>
  <c r="E58" i="11"/>
  <c r="D68" i="11"/>
  <c r="D74" i="11" s="1"/>
  <c r="H23" i="20"/>
  <c r="H137" i="20" s="1"/>
  <c r="H61" i="20"/>
  <c r="H139" i="20" s="1"/>
  <c r="G502" i="10"/>
  <c r="G503" i="10" s="1"/>
  <c r="H479" i="10"/>
  <c r="I448" i="10" s="1"/>
  <c r="H61" i="10"/>
  <c r="H62" i="10" s="1"/>
  <c r="H64" i="10"/>
  <c r="H22" i="20"/>
  <c r="N262" i="10"/>
  <c r="O262" i="10" s="1"/>
  <c r="J262" i="10"/>
  <c r="K263" i="10"/>
  <c r="L262" i="10"/>
  <c r="H476" i="10"/>
  <c r="I445" i="10" s="1"/>
  <c r="H99" i="20"/>
  <c r="H477" i="10"/>
  <c r="I446" i="10" s="1"/>
  <c r="L322" i="10"/>
  <c r="N322" i="10"/>
  <c r="O322" i="10" s="1"/>
  <c r="K323" i="10"/>
  <c r="J322" i="10"/>
  <c r="H478" i="10"/>
  <c r="I447" i="10" s="1"/>
  <c r="E8" i="24"/>
  <c r="F8" i="24"/>
  <c r="I33" i="1"/>
  <c r="I34" i="1" s="1"/>
  <c r="J31" i="1"/>
  <c r="K32" i="16"/>
  <c r="O32" i="16"/>
  <c r="F32" i="16"/>
  <c r="N32" i="16"/>
  <c r="H32" i="16"/>
  <c r="J32" i="16"/>
  <c r="G32" i="16"/>
  <c r="J64" i="1"/>
  <c r="M32" i="16"/>
  <c r="D32" i="16"/>
  <c r="I32" i="16"/>
  <c r="E32" i="16"/>
  <c r="L32" i="16"/>
  <c r="E7" i="24"/>
  <c r="F7" i="24"/>
  <c r="N203" i="10"/>
  <c r="O203" i="10" s="1"/>
  <c r="L203" i="10"/>
  <c r="F19" i="24"/>
  <c r="E19" i="24"/>
  <c r="C15" i="24"/>
  <c r="O20" i="10"/>
  <c r="H100" i="20"/>
  <c r="H141" i="20" s="1"/>
  <c r="D24" i="10"/>
  <c r="E10" i="14" s="1"/>
  <c r="D43" i="10"/>
  <c r="C43" i="10"/>
  <c r="E24" i="10"/>
  <c r="F10" i="14" s="1"/>
  <c r="N5" i="16"/>
  <c r="O6" i="16"/>
  <c r="M87" i="16"/>
  <c r="F13" i="24"/>
  <c r="E13" i="24"/>
  <c r="C6" i="24"/>
  <c r="BB56" i="16" l="1"/>
  <c r="BE56" i="16"/>
  <c r="BJ56" i="16"/>
  <c r="BG56" i="16"/>
  <c r="BK56" i="16"/>
  <c r="K55" i="16"/>
  <c r="I55" i="16"/>
  <c r="I73" i="16" s="1"/>
  <c r="F55" i="16"/>
  <c r="J55" i="16"/>
  <c r="H55" i="16"/>
  <c r="D55" i="16"/>
  <c r="O55" i="16"/>
  <c r="G55" i="16"/>
  <c r="N55" i="16"/>
  <c r="L55" i="16"/>
  <c r="L73" i="16" s="1"/>
  <c r="M55" i="16"/>
  <c r="M73" i="16" s="1"/>
  <c r="E55" i="16"/>
  <c r="AZ56" i="16"/>
  <c r="BD56" i="16"/>
  <c r="AT21" i="16"/>
  <c r="AT24" i="16"/>
  <c r="AT15" i="16"/>
  <c r="AT19" i="16" s="1"/>
  <c r="F21" i="16"/>
  <c r="F24" i="16"/>
  <c r="AX21" i="16"/>
  <c r="AX15" i="16"/>
  <c r="AX19" i="16" s="1"/>
  <c r="AX24" i="16"/>
  <c r="V21" i="16"/>
  <c r="V24" i="16"/>
  <c r="V15" i="16"/>
  <c r="V19" i="16" s="1"/>
  <c r="AC24" i="16"/>
  <c r="AC21" i="16"/>
  <c r="AC15" i="16"/>
  <c r="AC19" i="16" s="1"/>
  <c r="AM15" i="16"/>
  <c r="AM19" i="16" s="1"/>
  <c r="AM24" i="16"/>
  <c r="AM21" i="16"/>
  <c r="M15" i="16"/>
  <c r="M19" i="16" s="1"/>
  <c r="M24" i="16"/>
  <c r="M21" i="16"/>
  <c r="BF21" i="16"/>
  <c r="BF15" i="16"/>
  <c r="BF19" i="16" s="1"/>
  <c r="BF24" i="16"/>
  <c r="O15" i="16"/>
  <c r="O19" i="16" s="1"/>
  <c r="O24" i="16"/>
  <c r="O21" i="16"/>
  <c r="AH15" i="16"/>
  <c r="AH19" i="16" s="1"/>
  <c r="AH21" i="16"/>
  <c r="AH24" i="16"/>
  <c r="I24" i="16"/>
  <c r="I21" i="16"/>
  <c r="W21" i="16"/>
  <c r="W24" i="16"/>
  <c r="W15" i="16"/>
  <c r="W19" i="16" s="1"/>
  <c r="P24" i="16"/>
  <c r="P21" i="16"/>
  <c r="P15" i="16"/>
  <c r="P19" i="16" s="1"/>
  <c r="Y21" i="16"/>
  <c r="Y15" i="16"/>
  <c r="Y19" i="16" s="1"/>
  <c r="Y24" i="16"/>
  <c r="BK24" i="16"/>
  <c r="BK15" i="16"/>
  <c r="BK19" i="16" s="1"/>
  <c r="BK21" i="16"/>
  <c r="AU21" i="16"/>
  <c r="AU15" i="16"/>
  <c r="AU19" i="16" s="1"/>
  <c r="AU24" i="16"/>
  <c r="AQ15" i="16"/>
  <c r="AQ19" i="16" s="1"/>
  <c r="AQ24" i="16"/>
  <c r="AQ21" i="16"/>
  <c r="AE21" i="16"/>
  <c r="AE15" i="16"/>
  <c r="AE19" i="16" s="1"/>
  <c r="AE24" i="16"/>
  <c r="U24" i="16"/>
  <c r="U15" i="16"/>
  <c r="U19" i="16" s="1"/>
  <c r="U21" i="16"/>
  <c r="AY15" i="16"/>
  <c r="AY19" i="16" s="1"/>
  <c r="AY21" i="16"/>
  <c r="AY24" i="16"/>
  <c r="H21" i="16"/>
  <c r="H24" i="16"/>
  <c r="N15" i="16"/>
  <c r="N19" i="16" s="1"/>
  <c r="N24" i="16"/>
  <c r="N21" i="16"/>
  <c r="BE24" i="16"/>
  <c r="BE21" i="16"/>
  <c r="BE15" i="16"/>
  <c r="BE19" i="16" s="1"/>
  <c r="AO15" i="16"/>
  <c r="AO19" i="16" s="1"/>
  <c r="AO21" i="16"/>
  <c r="AO24" i="16"/>
  <c r="E21" i="16"/>
  <c r="E24" i="16"/>
  <c r="G21" i="16"/>
  <c r="G24" i="16"/>
  <c r="X15" i="16"/>
  <c r="X19" i="16" s="1"/>
  <c r="X24" i="16"/>
  <c r="X21" i="16"/>
  <c r="AP21" i="16"/>
  <c r="AP24" i="16"/>
  <c r="AP15" i="16"/>
  <c r="AP19" i="16" s="1"/>
  <c r="AI21" i="16"/>
  <c r="AI15" i="16"/>
  <c r="AI19" i="16" s="1"/>
  <c r="AI24" i="16"/>
  <c r="AV15" i="16"/>
  <c r="AV19" i="16" s="1"/>
  <c r="AV24" i="16"/>
  <c r="AV21" i="16"/>
  <c r="BI15" i="16"/>
  <c r="BI19" i="16" s="1"/>
  <c r="BI24" i="16"/>
  <c r="BI21" i="16"/>
  <c r="AZ15" i="16"/>
  <c r="AZ19" i="16" s="1"/>
  <c r="AZ24" i="16"/>
  <c r="AZ21" i="16"/>
  <c r="AF15" i="16"/>
  <c r="AF19" i="16" s="1"/>
  <c r="AF24" i="16"/>
  <c r="AF21" i="16"/>
  <c r="BJ24" i="16"/>
  <c r="BJ21" i="16"/>
  <c r="BJ15" i="16"/>
  <c r="BJ19" i="16" s="1"/>
  <c r="BC15" i="16"/>
  <c r="BC19" i="16" s="1"/>
  <c r="BC21" i="16"/>
  <c r="BC24" i="16"/>
  <c r="S15" i="16"/>
  <c r="S19" i="16" s="1"/>
  <c r="S21" i="16"/>
  <c r="S24" i="16"/>
  <c r="AK21" i="16"/>
  <c r="AK15" i="16"/>
  <c r="AK19" i="16" s="1"/>
  <c r="AK24" i="16"/>
  <c r="AJ24" i="16"/>
  <c r="AJ21" i="16"/>
  <c r="AJ15" i="16"/>
  <c r="AJ19" i="16" s="1"/>
  <c r="BB21" i="16"/>
  <c r="BB15" i="16"/>
  <c r="BB19" i="16" s="1"/>
  <c r="BB24" i="16"/>
  <c r="AN21" i="16"/>
  <c r="AN15" i="16"/>
  <c r="AN19" i="16" s="1"/>
  <c r="AN24" i="16"/>
  <c r="AS24" i="16"/>
  <c r="AS21" i="16"/>
  <c r="AS15" i="16"/>
  <c r="AS19" i="16" s="1"/>
  <c r="AA24" i="16"/>
  <c r="AA21" i="16"/>
  <c r="AA15" i="16"/>
  <c r="AA19" i="16" s="1"/>
  <c r="K15" i="16"/>
  <c r="K19" i="16" s="1"/>
  <c r="K24" i="16"/>
  <c r="K21" i="16"/>
  <c r="AW24" i="16"/>
  <c r="AW21" i="16"/>
  <c r="AW15" i="16"/>
  <c r="AW19" i="16" s="1"/>
  <c r="Z24" i="16"/>
  <c r="Z21" i="16"/>
  <c r="Z15" i="16"/>
  <c r="Z19" i="16" s="1"/>
  <c r="L15" i="16"/>
  <c r="L19" i="16" s="1"/>
  <c r="L21" i="16"/>
  <c r="L24" i="16"/>
  <c r="BA15" i="16"/>
  <c r="BA19" i="16" s="1"/>
  <c r="BA24" i="16"/>
  <c r="BA21" i="16"/>
  <c r="R15" i="16"/>
  <c r="R19" i="16" s="1"/>
  <c r="R21" i="16"/>
  <c r="R24" i="16"/>
  <c r="AR24" i="16"/>
  <c r="AR21" i="16"/>
  <c r="AR15" i="16"/>
  <c r="AR19" i="16" s="1"/>
  <c r="AB24" i="16"/>
  <c r="AB15" i="16"/>
  <c r="AB19" i="16" s="1"/>
  <c r="AB21" i="16"/>
  <c r="BG21" i="16"/>
  <c r="BG15" i="16"/>
  <c r="BG19" i="16" s="1"/>
  <c r="BG24" i="16"/>
  <c r="AG15" i="16"/>
  <c r="AG19" i="16" s="1"/>
  <c r="AG24" i="16"/>
  <c r="AG21" i="16"/>
  <c r="AL21" i="16"/>
  <c r="AL15" i="16"/>
  <c r="AL19" i="16" s="1"/>
  <c r="AL24" i="16"/>
  <c r="T24" i="16"/>
  <c r="T21" i="16"/>
  <c r="T15" i="16"/>
  <c r="T19" i="16" s="1"/>
  <c r="BH21" i="16"/>
  <c r="BH24" i="16"/>
  <c r="BH15" i="16"/>
  <c r="BH19" i="16" s="1"/>
  <c r="J21" i="16"/>
  <c r="J15" i="16"/>
  <c r="J19" i="16" s="1"/>
  <c r="J24" i="16"/>
  <c r="AD24" i="16"/>
  <c r="AD21" i="16"/>
  <c r="AD15" i="16"/>
  <c r="AD19" i="16" s="1"/>
  <c r="BD24" i="16"/>
  <c r="BD21" i="16"/>
  <c r="BD15" i="16"/>
  <c r="BD19" i="16" s="1"/>
  <c r="Q15" i="16"/>
  <c r="Q19" i="16" s="1"/>
  <c r="Q21" i="16"/>
  <c r="Q24" i="16"/>
  <c r="D21" i="16"/>
  <c r="D24" i="16"/>
  <c r="F58" i="11"/>
  <c r="G58" i="11" s="1"/>
  <c r="G64" i="11" s="1"/>
  <c r="E64" i="11"/>
  <c r="I207" i="10"/>
  <c r="D73" i="16"/>
  <c r="E73" i="16"/>
  <c r="G73" i="16"/>
  <c r="F73" i="16"/>
  <c r="H73" i="16"/>
  <c r="J73" i="16"/>
  <c r="K73" i="16"/>
  <c r="N81" i="16"/>
  <c r="N33" i="16"/>
  <c r="N74" i="16"/>
  <c r="N73" i="16"/>
  <c r="H143" i="20"/>
  <c r="H144" i="20" s="1"/>
  <c r="H60" i="11"/>
  <c r="E68" i="11"/>
  <c r="E74" i="11" s="1"/>
  <c r="F69" i="11"/>
  <c r="H59" i="11"/>
  <c r="H71" i="11"/>
  <c r="H502" i="10"/>
  <c r="H503" i="10" s="1"/>
  <c r="L263" i="10"/>
  <c r="N263" i="10"/>
  <c r="O263" i="10" s="1"/>
  <c r="K264" i="10"/>
  <c r="J263" i="10"/>
  <c r="J323" i="10"/>
  <c r="L323" i="10"/>
  <c r="K324" i="10"/>
  <c r="N323" i="10"/>
  <c r="O323" i="10" s="1"/>
  <c r="J33" i="1"/>
  <c r="F15" i="24"/>
  <c r="C14" i="24"/>
  <c r="E15" i="24"/>
  <c r="F6" i="24"/>
  <c r="E6" i="24"/>
  <c r="P6" i="16"/>
  <c r="O5" i="16"/>
  <c r="H43" i="10"/>
  <c r="C24" i="10"/>
  <c r="D10" i="14" s="1"/>
  <c r="F43" i="10"/>
  <c r="G43" i="10"/>
  <c r="E43" i="10"/>
  <c r="H24" i="10"/>
  <c r="I10" i="14" s="1"/>
  <c r="G24" i="10"/>
  <c r="H10" i="14" s="1"/>
  <c r="N87" i="16"/>
  <c r="H207" i="10"/>
  <c r="I13" i="14" s="1"/>
  <c r="C207" i="10"/>
  <c r="D13" i="14" s="1"/>
  <c r="F207" i="10"/>
  <c r="G13" i="14" s="1"/>
  <c r="G226" i="10"/>
  <c r="D207" i="10"/>
  <c r="E13" i="14" s="1"/>
  <c r="H226" i="10"/>
  <c r="E226" i="10"/>
  <c r="G207" i="10"/>
  <c r="H13" i="14" s="1"/>
  <c r="F226" i="10"/>
  <c r="E207" i="10"/>
  <c r="F13" i="14" s="1"/>
  <c r="F24" i="10"/>
  <c r="G10" i="14" s="1"/>
  <c r="AA55" i="16" l="1"/>
  <c r="S55" i="16"/>
  <c r="Z55" i="16"/>
  <c r="R55" i="16"/>
  <c r="Y55" i="16"/>
  <c r="Q55" i="16"/>
  <c r="X55" i="16"/>
  <c r="P55" i="16"/>
  <c r="W55" i="16"/>
  <c r="V55" i="16"/>
  <c r="U55" i="16"/>
  <c r="T55" i="16"/>
  <c r="BI30" i="16"/>
  <c r="BA30" i="16"/>
  <c r="AS30" i="16"/>
  <c r="AK30" i="16"/>
  <c r="AC30" i="16"/>
  <c r="U30" i="16"/>
  <c r="AM30" i="16"/>
  <c r="AD30" i="16"/>
  <c r="BH30" i="16"/>
  <c r="AZ30" i="16"/>
  <c r="AR30" i="16"/>
  <c r="AJ30" i="16"/>
  <c r="AB30" i="16"/>
  <c r="T30" i="16"/>
  <c r="BK30" i="16"/>
  <c r="AE30" i="16"/>
  <c r="AL30" i="16"/>
  <c r="BG30" i="16"/>
  <c r="AY30" i="16"/>
  <c r="AQ30" i="16"/>
  <c r="AI30" i="16"/>
  <c r="AA30" i="16"/>
  <c r="S30" i="16"/>
  <c r="BF30" i="16"/>
  <c r="AX30" i="16"/>
  <c r="AP30" i="16"/>
  <c r="AH30" i="16"/>
  <c r="Z30" i="16"/>
  <c r="R30" i="16"/>
  <c r="BC30" i="16"/>
  <c r="W30" i="16"/>
  <c r="AT30" i="16"/>
  <c r="V30" i="16"/>
  <c r="BE30" i="16"/>
  <c r="AW30" i="16"/>
  <c r="AO30" i="16"/>
  <c r="AG30" i="16"/>
  <c r="Y30" i="16"/>
  <c r="Q30" i="16"/>
  <c r="BB30" i="16"/>
  <c r="BD30" i="16"/>
  <c r="AV30" i="16"/>
  <c r="AN30" i="16"/>
  <c r="AF30" i="16"/>
  <c r="X30" i="16"/>
  <c r="P30" i="16"/>
  <c r="AU30" i="16"/>
  <c r="BJ30" i="16"/>
  <c r="F68" i="11"/>
  <c r="F74" i="11" s="1"/>
  <c r="F64" i="11"/>
  <c r="O81" i="16"/>
  <c r="O33" i="16"/>
  <c r="O74" i="16"/>
  <c r="O73" i="16"/>
  <c r="H70" i="11"/>
  <c r="G68" i="11"/>
  <c r="G74" i="11" s="1"/>
  <c r="H58" i="11"/>
  <c r="H64" i="11" s="1"/>
  <c r="H69" i="11"/>
  <c r="J324" i="10"/>
  <c r="K325" i="10"/>
  <c r="N324" i="10"/>
  <c r="O324" i="10" s="1"/>
  <c r="L324" i="10"/>
  <c r="K265" i="10"/>
  <c r="J264" i="10"/>
  <c r="N264" i="10"/>
  <c r="O264" i="10" s="1"/>
  <c r="L264" i="10"/>
  <c r="K30" i="16"/>
  <c r="K28" i="16" s="1"/>
  <c r="J34" i="1"/>
  <c r="E30" i="16"/>
  <c r="E28" i="16" s="1"/>
  <c r="D30" i="16"/>
  <c r="D28" i="16" s="1"/>
  <c r="L30" i="16"/>
  <c r="L28" i="16" s="1"/>
  <c r="I30" i="16"/>
  <c r="I28" i="16" s="1"/>
  <c r="H30" i="16"/>
  <c r="H28" i="16" s="1"/>
  <c r="O30" i="16"/>
  <c r="J30" i="16"/>
  <c r="J28" i="16" s="1"/>
  <c r="N30" i="16"/>
  <c r="N28" i="16" s="1"/>
  <c r="F30" i="16"/>
  <c r="F28" i="16" s="1"/>
  <c r="M30" i="16"/>
  <c r="M28" i="16" s="1"/>
  <c r="G30" i="16"/>
  <c r="G28" i="16" s="1"/>
  <c r="O87" i="16"/>
  <c r="C36" i="24"/>
  <c r="D14" i="24" s="1"/>
  <c r="F14" i="24"/>
  <c r="E14" i="24"/>
  <c r="Q6" i="16"/>
  <c r="P5" i="16"/>
  <c r="AI55" i="16" l="1"/>
  <c r="AH55" i="16"/>
  <c r="AG55" i="16"/>
  <c r="AL55" i="16"/>
  <c r="AF55" i="16"/>
  <c r="AJ55" i="16"/>
  <c r="AM55" i="16"/>
  <c r="AE55" i="16"/>
  <c r="AB55" i="16"/>
  <c r="AD55" i="16"/>
  <c r="AK55" i="16"/>
  <c r="AC55" i="16"/>
  <c r="AY55" i="16"/>
  <c r="AQ55" i="16"/>
  <c r="AX55" i="16"/>
  <c r="AP55" i="16"/>
  <c r="AW55" i="16"/>
  <c r="AO55" i="16"/>
  <c r="AR55" i="16"/>
  <c r="AV55" i="16"/>
  <c r="AN55" i="16"/>
  <c r="AT55" i="16"/>
  <c r="AU55" i="16"/>
  <c r="AS55" i="16"/>
  <c r="P81" i="16"/>
  <c r="P33" i="16"/>
  <c r="P74" i="16"/>
  <c r="O28" i="16"/>
  <c r="H68" i="11"/>
  <c r="H74" i="11" s="1"/>
  <c r="L265" i="10"/>
  <c r="J265" i="10"/>
  <c r="N265" i="10"/>
  <c r="O265" i="10" s="1"/>
  <c r="N325" i="10"/>
  <c r="O325" i="10" s="1"/>
  <c r="K326" i="10"/>
  <c r="J325" i="10"/>
  <c r="L325" i="10"/>
  <c r="N48" i="16"/>
  <c r="N65" i="16" s="1"/>
  <c r="L48" i="16"/>
  <c r="L65" i="16" s="1"/>
  <c r="I48" i="16"/>
  <c r="I65" i="16" s="1"/>
  <c r="D48" i="16"/>
  <c r="D65" i="16" s="1"/>
  <c r="E48" i="16"/>
  <c r="E65" i="16" s="1"/>
  <c r="K48" i="16"/>
  <c r="K65" i="16" s="1"/>
  <c r="M48" i="16"/>
  <c r="M65" i="16" s="1"/>
  <c r="G48" i="16"/>
  <c r="G65" i="16" s="1"/>
  <c r="F48" i="16"/>
  <c r="F65" i="16" s="1"/>
  <c r="J48" i="16"/>
  <c r="J65" i="16" s="1"/>
  <c r="H48" i="16"/>
  <c r="H65" i="16" s="1"/>
  <c r="Q5" i="16"/>
  <c r="R6" i="16"/>
  <c r="P87" i="16"/>
  <c r="D6" i="24"/>
  <c r="D23" i="24"/>
  <c r="D29" i="24"/>
  <c r="D11" i="24"/>
  <c r="D17" i="24"/>
  <c r="D31" i="24"/>
  <c r="D26" i="24"/>
  <c r="D32" i="24"/>
  <c r="D13" i="24"/>
  <c r="D28" i="24"/>
  <c r="D21" i="24"/>
  <c r="D24" i="24"/>
  <c r="D9" i="24"/>
  <c r="D8" i="24"/>
  <c r="E36" i="24"/>
  <c r="D27" i="24"/>
  <c r="F36" i="24"/>
  <c r="D30" i="24"/>
  <c r="D34" i="24"/>
  <c r="D7" i="24"/>
  <c r="D10" i="24"/>
  <c r="D22" i="24"/>
  <c r="D33" i="24"/>
  <c r="D20" i="24"/>
  <c r="D16" i="24"/>
  <c r="D12" i="24"/>
  <c r="D18" i="24"/>
  <c r="D25" i="24"/>
  <c r="C37" i="24"/>
  <c r="D19" i="24"/>
  <c r="D15" i="24"/>
  <c r="BG55" i="16" l="1"/>
  <c r="BF55" i="16"/>
  <c r="BE55" i="16"/>
  <c r="BD55" i="16"/>
  <c r="BK55" i="16"/>
  <c r="BC55" i="16"/>
  <c r="BB55" i="16"/>
  <c r="BJ55" i="16"/>
  <c r="BH55" i="16"/>
  <c r="BI55" i="16"/>
  <c r="BA55" i="16"/>
  <c r="AZ55" i="16"/>
  <c r="D307" i="10"/>
  <c r="I489" i="10"/>
  <c r="I267" i="10"/>
  <c r="Q81" i="16"/>
  <c r="Q33" i="16"/>
  <c r="Q28" i="16" s="1"/>
  <c r="Q74" i="16"/>
  <c r="Q73" i="16"/>
  <c r="I287" i="10"/>
  <c r="I286" i="10"/>
  <c r="O48" i="16"/>
  <c r="O65" i="16" s="1"/>
  <c r="G307" i="10"/>
  <c r="H307" i="10"/>
  <c r="E307" i="10"/>
  <c r="F307" i="10"/>
  <c r="E286" i="10"/>
  <c r="G286" i="10"/>
  <c r="G267" i="10"/>
  <c r="H14" i="14" s="1"/>
  <c r="H267" i="10"/>
  <c r="I14" i="14" s="1"/>
  <c r="F286" i="10"/>
  <c r="C267" i="10"/>
  <c r="D14" i="14" s="1"/>
  <c r="F267" i="10"/>
  <c r="G14" i="14" s="1"/>
  <c r="H286" i="10"/>
  <c r="E267" i="10"/>
  <c r="F14" i="14" s="1"/>
  <c r="D267" i="10"/>
  <c r="E14" i="14" s="1"/>
  <c r="K327" i="10"/>
  <c r="L326" i="10"/>
  <c r="N326" i="10"/>
  <c r="O326" i="10" s="1"/>
  <c r="J326" i="10"/>
  <c r="D308" i="10"/>
  <c r="P73" i="16"/>
  <c r="P28" i="16"/>
  <c r="E37" i="24"/>
  <c r="F37" i="24"/>
  <c r="R5" i="16"/>
  <c r="S6" i="16"/>
  <c r="Q87" i="16"/>
  <c r="R81" i="16" l="1"/>
  <c r="R33" i="16"/>
  <c r="R28" i="16" s="1"/>
  <c r="R73" i="16"/>
  <c r="R74" i="16"/>
  <c r="I55" i="12"/>
  <c r="I45" i="12"/>
  <c r="I307" i="10"/>
  <c r="N327" i="10"/>
  <c r="O327" i="10" s="1"/>
  <c r="K328" i="10"/>
  <c r="L327" i="10"/>
  <c r="J327" i="10"/>
  <c r="P48" i="16"/>
  <c r="P65" i="16" s="1"/>
  <c r="Q48" i="16"/>
  <c r="Q65" i="16" s="1"/>
  <c r="T6" i="16"/>
  <c r="S5" i="16"/>
  <c r="R87" i="16"/>
  <c r="S81" i="16" l="1"/>
  <c r="S33" i="16"/>
  <c r="S28" i="16" s="1"/>
  <c r="S74" i="16"/>
  <c r="S73" i="16"/>
  <c r="I44" i="12"/>
  <c r="I54" i="12"/>
  <c r="I62" i="11"/>
  <c r="I490" i="10"/>
  <c r="I63" i="11"/>
  <c r="J328" i="10"/>
  <c r="N328" i="10"/>
  <c r="O328" i="10" s="1"/>
  <c r="L328" i="10"/>
  <c r="S87" i="16"/>
  <c r="U6" i="16"/>
  <c r="T5" i="16"/>
  <c r="R48" i="16"/>
  <c r="R65" i="16" s="1"/>
  <c r="I492" i="10" l="1"/>
  <c r="I340" i="10"/>
  <c r="T81" i="16"/>
  <c r="T33" i="16"/>
  <c r="T28" i="16" s="1"/>
  <c r="T74" i="16"/>
  <c r="T73" i="16"/>
  <c r="I64" i="12"/>
  <c r="I74" i="12"/>
  <c r="I61" i="11"/>
  <c r="H406" i="10"/>
  <c r="D406" i="10"/>
  <c r="G406" i="10"/>
  <c r="F406" i="10"/>
  <c r="E406" i="10"/>
  <c r="C340" i="10"/>
  <c r="D15" i="14" s="1"/>
  <c r="F372" i="10"/>
  <c r="E340" i="10"/>
  <c r="F15" i="14" s="1"/>
  <c r="H372" i="10"/>
  <c r="G340" i="10"/>
  <c r="H15" i="14" s="1"/>
  <c r="D340" i="10"/>
  <c r="E15" i="14" s="1"/>
  <c r="H340" i="10"/>
  <c r="I15" i="14" s="1"/>
  <c r="F340" i="10"/>
  <c r="G15" i="14" s="1"/>
  <c r="E372" i="10"/>
  <c r="G372" i="10"/>
  <c r="S48" i="16"/>
  <c r="S65" i="16" s="1"/>
  <c r="T87" i="16"/>
  <c r="V6" i="16"/>
  <c r="U5" i="16"/>
  <c r="I494" i="10" l="1"/>
  <c r="I493" i="10"/>
  <c r="I72" i="11"/>
  <c r="I73" i="11"/>
  <c r="U81" i="16"/>
  <c r="U33" i="16"/>
  <c r="U28" i="16" s="1"/>
  <c r="U74" i="16"/>
  <c r="U73" i="16"/>
  <c r="I65" i="12"/>
  <c r="I75" i="12"/>
  <c r="I52" i="12"/>
  <c r="I42" i="12"/>
  <c r="T48" i="16"/>
  <c r="T65" i="16" s="1"/>
  <c r="U87" i="16"/>
  <c r="W6" i="16"/>
  <c r="V5" i="16"/>
  <c r="I71" i="11" l="1"/>
  <c r="V81" i="16"/>
  <c r="V33" i="16"/>
  <c r="V28" i="16" s="1"/>
  <c r="V74" i="16"/>
  <c r="V73" i="16"/>
  <c r="I62" i="12"/>
  <c r="I72" i="12"/>
  <c r="I53" i="12"/>
  <c r="I43" i="12"/>
  <c r="I491" i="10"/>
  <c r="I59" i="11"/>
  <c r="I60" i="11"/>
  <c r="U48" i="16"/>
  <c r="U65" i="16" s="1"/>
  <c r="V87" i="16"/>
  <c r="W5" i="16"/>
  <c r="X6" i="16"/>
  <c r="I500" i="10" l="1"/>
  <c r="I497" i="10"/>
  <c r="W81" i="16"/>
  <c r="W33" i="16"/>
  <c r="W28" i="16" s="1"/>
  <c r="W74" i="16"/>
  <c r="W73" i="16"/>
  <c r="I63" i="12"/>
  <c r="I73" i="12"/>
  <c r="I50" i="12"/>
  <c r="I40" i="12"/>
  <c r="V48" i="16"/>
  <c r="V65" i="16" s="1"/>
  <c r="W87" i="16"/>
  <c r="Y6" i="16"/>
  <c r="X5" i="16"/>
  <c r="I498" i="10" l="1"/>
  <c r="I495" i="10"/>
  <c r="I499" i="10"/>
  <c r="I70" i="11"/>
  <c r="I69" i="11"/>
  <c r="X81" i="16"/>
  <c r="X33" i="16"/>
  <c r="X28" i="16" s="1"/>
  <c r="X74" i="16"/>
  <c r="X73" i="16"/>
  <c r="I70" i="12"/>
  <c r="I60" i="12"/>
  <c r="W48" i="16"/>
  <c r="W65" i="16" s="1"/>
  <c r="X87" i="16"/>
  <c r="Y5" i="16"/>
  <c r="Z6" i="16"/>
  <c r="I496" i="10" l="1"/>
  <c r="I406" i="10"/>
  <c r="I373" i="10"/>
  <c r="I372" i="10"/>
  <c r="Y81" i="16"/>
  <c r="Y33" i="16"/>
  <c r="Y28" i="16" s="1"/>
  <c r="Y74" i="16"/>
  <c r="Y73" i="16"/>
  <c r="X48" i="16"/>
  <c r="X65" i="16" s="1"/>
  <c r="AA6" i="16"/>
  <c r="Z5" i="16"/>
  <c r="Y87" i="16"/>
  <c r="I432" i="10" l="1"/>
  <c r="I483" i="10"/>
  <c r="I488" i="10"/>
  <c r="I477" i="10"/>
  <c r="I485" i="10"/>
  <c r="I482" i="10"/>
  <c r="I486" i="10"/>
  <c r="Z81" i="16"/>
  <c r="Z33" i="16"/>
  <c r="Z28" i="16" s="1"/>
  <c r="Z74" i="16"/>
  <c r="Z73" i="16"/>
  <c r="I71" i="12"/>
  <c r="I76" i="12" s="1"/>
  <c r="I61" i="12"/>
  <c r="I66" i="12" s="1"/>
  <c r="I51" i="12"/>
  <c r="I41" i="12"/>
  <c r="I46" i="12" s="1"/>
  <c r="Y48" i="16"/>
  <c r="Y65" i="16" s="1"/>
  <c r="Z87" i="16"/>
  <c r="AA5" i="16"/>
  <c r="AB6" i="16"/>
  <c r="I484" i="10" l="1"/>
  <c r="I437" i="10"/>
  <c r="I481" i="10"/>
  <c r="I435" i="10"/>
  <c r="AA81" i="16"/>
  <c r="AA33" i="16"/>
  <c r="AA28" i="16" s="1"/>
  <c r="AA74" i="16"/>
  <c r="AA73" i="16"/>
  <c r="I226" i="10"/>
  <c r="I227" i="10"/>
  <c r="AC6" i="16"/>
  <c r="AB5" i="16"/>
  <c r="AA87" i="16"/>
  <c r="Z48" i="16"/>
  <c r="Z65" i="16" s="1"/>
  <c r="I480" i="10" l="1"/>
  <c r="I436" i="10"/>
  <c r="I186" i="10"/>
  <c r="AB81" i="16"/>
  <c r="AB33" i="16"/>
  <c r="AB74" i="16"/>
  <c r="AB73" i="16"/>
  <c r="I247" i="10"/>
  <c r="AA48" i="16"/>
  <c r="AA65" i="16" s="1"/>
  <c r="AB87" i="16"/>
  <c r="AC5" i="16"/>
  <c r="AD6" i="16"/>
  <c r="I434" i="10" l="1"/>
  <c r="I479" i="10"/>
  <c r="I58" i="11"/>
  <c r="I64" i="11" s="1"/>
  <c r="AC81" i="16"/>
  <c r="AC33" i="16"/>
  <c r="AC28" i="16" s="1"/>
  <c r="AC74" i="16"/>
  <c r="AC73" i="16"/>
  <c r="AB28" i="16"/>
  <c r="AD5" i="16"/>
  <c r="AE6" i="16"/>
  <c r="AC87" i="16"/>
  <c r="I105" i="10" l="1"/>
  <c r="I104" i="10"/>
  <c r="I433" i="10"/>
  <c r="I64" i="10"/>
  <c r="I487" i="10"/>
  <c r="I43" i="10"/>
  <c r="I44" i="10"/>
  <c r="I68" i="11"/>
  <c r="I74" i="11" s="1"/>
  <c r="AD81" i="16"/>
  <c r="AD33" i="16"/>
  <c r="AD28" i="16" s="1"/>
  <c r="AD74" i="16"/>
  <c r="AD73" i="16"/>
  <c r="AB48" i="16"/>
  <c r="AB65" i="16" s="1"/>
  <c r="AF6" i="16"/>
  <c r="AE5" i="16"/>
  <c r="AC48" i="16"/>
  <c r="AC65" i="16" s="1"/>
  <c r="AD87" i="16"/>
  <c r="I56" i="12"/>
  <c r="I125" i="10" l="1"/>
  <c r="I505" i="10" s="1"/>
  <c r="I478" i="10"/>
  <c r="I502" i="10" s="1"/>
  <c r="I503" i="10" s="1"/>
  <c r="AE81" i="16"/>
  <c r="AE74" i="16"/>
  <c r="AE73" i="16"/>
  <c r="AE33" i="16"/>
  <c r="AE28" i="16" s="1"/>
  <c r="AD48" i="16"/>
  <c r="AD65" i="16" s="1"/>
  <c r="AE87" i="16"/>
  <c r="AG6" i="16"/>
  <c r="AF5" i="16"/>
  <c r="AF81" i="16" l="1"/>
  <c r="AF33" i="16"/>
  <c r="AF28" i="16" s="1"/>
  <c r="AF74" i="16"/>
  <c r="AF73" i="16"/>
  <c r="AE48" i="16"/>
  <c r="AE65" i="16" s="1"/>
  <c r="AF87" i="16"/>
  <c r="AG5" i="16"/>
  <c r="AH6" i="16"/>
  <c r="AG81" i="16" l="1"/>
  <c r="AG33" i="16"/>
  <c r="AG28" i="16" s="1"/>
  <c r="AG74" i="16"/>
  <c r="AG73" i="16"/>
  <c r="AF48" i="16"/>
  <c r="AF65" i="16" s="1"/>
  <c r="AG87" i="16"/>
  <c r="AI6" i="16"/>
  <c r="AH5" i="16"/>
  <c r="AH81" i="16" l="1"/>
  <c r="AH33" i="16"/>
  <c r="AH28" i="16" s="1"/>
  <c r="AH73" i="16"/>
  <c r="AH74" i="16"/>
  <c r="AI5" i="16"/>
  <c r="AJ6" i="16"/>
  <c r="AH87" i="16"/>
  <c r="AG48" i="16"/>
  <c r="AG65" i="16" s="1"/>
  <c r="AI81" i="16" l="1"/>
  <c r="AI33" i="16"/>
  <c r="AI28" i="16" s="1"/>
  <c r="AI74" i="16"/>
  <c r="AI73" i="16"/>
  <c r="AJ5" i="16"/>
  <c r="AK6" i="16"/>
  <c r="AI87" i="16"/>
  <c r="AH48" i="16"/>
  <c r="AH65" i="16" s="1"/>
  <c r="AJ81" i="16" l="1"/>
  <c r="AJ33" i="16"/>
  <c r="AJ28" i="16" s="1"/>
  <c r="AJ74" i="16"/>
  <c r="AJ73" i="16"/>
  <c r="AI48" i="16"/>
  <c r="AI65" i="16" s="1"/>
  <c r="AL6" i="16"/>
  <c r="AK5" i="16"/>
  <c r="AJ87" i="16"/>
  <c r="AK81" i="16" l="1"/>
  <c r="AK33" i="16"/>
  <c r="AK28" i="16" s="1"/>
  <c r="AK74" i="16"/>
  <c r="AK73" i="16"/>
  <c r="AJ48" i="16"/>
  <c r="AJ65" i="16" s="1"/>
  <c r="AK87" i="16"/>
  <c r="AM6" i="16"/>
  <c r="AL5" i="16"/>
  <c r="AL81" i="16" l="1"/>
  <c r="AL33" i="16"/>
  <c r="AL28" i="16" s="1"/>
  <c r="AL74" i="16"/>
  <c r="AL73" i="16"/>
  <c r="AK48" i="16"/>
  <c r="AK65" i="16" s="1"/>
  <c r="AM5" i="16"/>
  <c r="AN6" i="16"/>
  <c r="AL87" i="16"/>
  <c r="AM81" i="16" l="1"/>
  <c r="AM33" i="16"/>
  <c r="AM28" i="16" s="1"/>
  <c r="AM74" i="16"/>
  <c r="AM73" i="16"/>
  <c r="AL48" i="16"/>
  <c r="AL65" i="16" s="1"/>
  <c r="AO6" i="16"/>
  <c r="AN5" i="16"/>
  <c r="AM87" i="16"/>
  <c r="AN81" i="16" l="1"/>
  <c r="AN33" i="16"/>
  <c r="AN74" i="16"/>
  <c r="AN73" i="16"/>
  <c r="AM48" i="16"/>
  <c r="AM65" i="16" s="1"/>
  <c r="AN87" i="16"/>
  <c r="AP6" i="16"/>
  <c r="AO5" i="16"/>
  <c r="AO81" i="16" l="1"/>
  <c r="AO33" i="16"/>
  <c r="AO28" i="16" s="1"/>
  <c r="AO74" i="16"/>
  <c r="AO73" i="16"/>
  <c r="AN28" i="16"/>
  <c r="AP5" i="16"/>
  <c r="AQ6" i="16"/>
  <c r="AO87" i="16"/>
  <c r="AP81" i="16" l="1"/>
  <c r="AP33" i="16"/>
  <c r="AP28" i="16" s="1"/>
  <c r="AP74" i="16"/>
  <c r="AP73" i="16"/>
  <c r="AN48" i="16"/>
  <c r="AN65" i="16" s="1"/>
  <c r="AR6" i="16"/>
  <c r="AQ5" i="16"/>
  <c r="AO48" i="16"/>
  <c r="AO65" i="16" s="1"/>
  <c r="AP87" i="16"/>
  <c r="AQ81" i="16" l="1"/>
  <c r="AQ33" i="16"/>
  <c r="AQ28" i="16" s="1"/>
  <c r="AQ74" i="16"/>
  <c r="AQ73" i="16"/>
  <c r="AP48" i="16"/>
  <c r="AP65" i="16" s="1"/>
  <c r="AS6" i="16"/>
  <c r="AR5" i="16"/>
  <c r="AQ87" i="16"/>
  <c r="AR81" i="16" l="1"/>
  <c r="AR33" i="16"/>
  <c r="AR28" i="16" s="1"/>
  <c r="AR74" i="16"/>
  <c r="AR73" i="16"/>
  <c r="AQ48" i="16"/>
  <c r="AQ65" i="16" s="1"/>
  <c r="AR87" i="16"/>
  <c r="AT6" i="16"/>
  <c r="AS5" i="16"/>
  <c r="AS81" i="16" l="1"/>
  <c r="AS33" i="16"/>
  <c r="AS28" i="16" s="1"/>
  <c r="AS74" i="16"/>
  <c r="AS73" i="16"/>
  <c r="AS87" i="16"/>
  <c r="AU6" i="16"/>
  <c r="AT5" i="16"/>
  <c r="AT81" i="16" l="1"/>
  <c r="AT33" i="16"/>
  <c r="AT28" i="16" s="1"/>
  <c r="AT74" i="16"/>
  <c r="AT73" i="16"/>
  <c r="AR48" i="16"/>
  <c r="AR65" i="16" s="1"/>
  <c r="AV6" i="16"/>
  <c r="AU5" i="16"/>
  <c r="AS48" i="16"/>
  <c r="AS65" i="16" s="1"/>
  <c r="AT87" i="16"/>
  <c r="AU81" i="16" l="1"/>
  <c r="AU33" i="16"/>
  <c r="AU28" i="16" s="1"/>
  <c r="AU74" i="16"/>
  <c r="AU73" i="16"/>
  <c r="AT48" i="16"/>
  <c r="AT65" i="16" s="1"/>
  <c r="AU87" i="16"/>
  <c r="AV5" i="16"/>
  <c r="AW6" i="16"/>
  <c r="AV81" i="16" l="1"/>
  <c r="AV33" i="16"/>
  <c r="AV28" i="16" s="1"/>
  <c r="AV74" i="16"/>
  <c r="AV73" i="16"/>
  <c r="AW5" i="16"/>
  <c r="AX6" i="16"/>
  <c r="AU48" i="16"/>
  <c r="AU65" i="16" s="1"/>
  <c r="AV87" i="16"/>
  <c r="AW81" i="16" l="1"/>
  <c r="AW33" i="16"/>
  <c r="AW28" i="16" s="1"/>
  <c r="AW74" i="16"/>
  <c r="AW73" i="16"/>
  <c r="AV48" i="16"/>
  <c r="AV65" i="16" s="1"/>
  <c r="AY6" i="16"/>
  <c r="AZ6" i="16" s="1"/>
  <c r="AX5" i="16"/>
  <c r="AW87" i="16"/>
  <c r="AX81" i="16" l="1"/>
  <c r="AX33" i="16"/>
  <c r="AX28" i="16" s="1"/>
  <c r="AX73" i="16"/>
  <c r="AX74" i="16"/>
  <c r="BA6" i="16"/>
  <c r="AZ5" i="16"/>
  <c r="AW48" i="16"/>
  <c r="AW65" i="16" s="1"/>
  <c r="AX87" i="16"/>
  <c r="AY5" i="16"/>
  <c r="AY81" i="16" l="1"/>
  <c r="AZ81" i="16"/>
  <c r="AY33" i="16"/>
  <c r="AY28" i="16" s="1"/>
  <c r="AZ33" i="16"/>
  <c r="AZ74" i="16"/>
  <c r="AZ73" i="16"/>
  <c r="BB6" i="16"/>
  <c r="BA5" i="16"/>
  <c r="AX48" i="16"/>
  <c r="AX65" i="16" s="1"/>
  <c r="AY87" i="16"/>
  <c r="BA81" i="16" l="1"/>
  <c r="BA33" i="16"/>
  <c r="BA28" i="16" s="1"/>
  <c r="BA74" i="16"/>
  <c r="BA73" i="16"/>
  <c r="AZ28" i="16"/>
  <c r="BC6" i="16"/>
  <c r="BB5" i="16"/>
  <c r="AY74" i="16"/>
  <c r="AY73" i="16"/>
  <c r="AY48" i="16"/>
  <c r="AY65" i="16" s="1"/>
  <c r="BB81" i="16" l="1"/>
  <c r="BB33" i="16"/>
  <c r="BB74" i="16"/>
  <c r="BB73" i="16"/>
  <c r="AZ48" i="16"/>
  <c r="AZ65" i="16" s="1"/>
  <c r="BA48" i="16"/>
  <c r="BA65" i="16" s="1"/>
  <c r="BC5" i="16"/>
  <c r="BD6" i="16"/>
  <c r="BC81" i="16" l="1"/>
  <c r="BC33" i="16"/>
  <c r="BC28" i="16" s="1"/>
  <c r="BC73" i="16"/>
  <c r="BC74" i="16"/>
  <c r="BB28" i="16"/>
  <c r="BD5" i="16"/>
  <c r="BE6" i="16"/>
  <c r="BD81" i="16" l="1"/>
  <c r="BD33" i="16"/>
  <c r="BD74" i="16"/>
  <c r="BD73" i="16"/>
  <c r="BB48" i="16"/>
  <c r="BB65" i="16" s="1"/>
  <c r="BC48" i="16"/>
  <c r="BC65" i="16" s="1"/>
  <c r="BE5" i="16"/>
  <c r="BF6" i="16"/>
  <c r="BE81" i="16" l="1"/>
  <c r="BE33" i="16"/>
  <c r="BE28" i="16" s="1"/>
  <c r="BE74" i="16"/>
  <c r="BE73" i="16"/>
  <c r="BD28" i="16"/>
  <c r="BF5" i="16"/>
  <c r="BG6" i="16"/>
  <c r="BF81" i="16" l="1"/>
  <c r="BF33" i="16"/>
  <c r="BF73" i="16"/>
  <c r="BF74" i="16"/>
  <c r="BE48" i="16"/>
  <c r="BE65" i="16" s="1"/>
  <c r="BD48" i="16"/>
  <c r="BD65" i="16" s="1"/>
  <c r="BG5" i="16"/>
  <c r="BH6" i="16"/>
  <c r="BG81" i="16" l="1"/>
  <c r="BG33" i="16"/>
  <c r="BG28" i="16" s="1"/>
  <c r="BG73" i="16"/>
  <c r="BG74" i="16"/>
  <c r="BF28" i="16"/>
  <c r="BI6" i="16"/>
  <c r="BH5" i="16"/>
  <c r="BH81" i="16" l="1"/>
  <c r="BH33" i="16"/>
  <c r="BH74" i="16"/>
  <c r="BH73" i="16"/>
  <c r="BF48" i="16"/>
  <c r="BF65" i="16" s="1"/>
  <c r="BG48" i="16"/>
  <c r="BG65" i="16" s="1"/>
  <c r="BJ6" i="16"/>
  <c r="BI5" i="16"/>
  <c r="BI81" i="16" l="1"/>
  <c r="BI33" i="16"/>
  <c r="BI28" i="16" s="1"/>
  <c r="BI73" i="16"/>
  <c r="BI74" i="16"/>
  <c r="BH28" i="16"/>
  <c r="BK6" i="16"/>
  <c r="BL6" i="16" s="1"/>
  <c r="BL5" i="16" s="1"/>
  <c r="BJ5" i="16"/>
  <c r="BQ80" i="16" l="1"/>
  <c r="BU80" i="16"/>
  <c r="BT45" i="16"/>
  <c r="BJ81" i="16"/>
  <c r="BJ33" i="16"/>
  <c r="BJ28" i="16" s="1"/>
  <c r="BJ74" i="16"/>
  <c r="BJ73" i="16"/>
  <c r="BH48" i="16"/>
  <c r="BH65" i="16" s="1"/>
  <c r="BI48" i="16"/>
  <c r="BI65" i="16" s="1"/>
  <c r="BK5" i="16"/>
  <c r="BW46" i="16" s="1"/>
  <c r="K142" i="10"/>
  <c r="N142" i="10" s="1"/>
  <c r="O142" i="10" s="1"/>
  <c r="K134" i="10"/>
  <c r="K135" i="10"/>
  <c r="L135" i="10" s="1"/>
  <c r="K136" i="10"/>
  <c r="L136" i="10" s="1"/>
  <c r="K137" i="10"/>
  <c r="N137" i="10" s="1"/>
  <c r="O137" i="10" s="1"/>
  <c r="K138" i="10"/>
  <c r="L138" i="10" s="1"/>
  <c r="K139" i="10"/>
  <c r="N139" i="10" s="1"/>
  <c r="O139" i="10" s="1"/>
  <c r="K140" i="10"/>
  <c r="K141" i="10"/>
  <c r="N141" i="10" s="1"/>
  <c r="O141" i="10" s="1"/>
  <c r="E186" i="10"/>
  <c r="E505" i="10" s="1"/>
  <c r="G186" i="10"/>
  <c r="G505" i="10" s="1"/>
  <c r="D186" i="10"/>
  <c r="D505" i="10" s="1"/>
  <c r="H186" i="10"/>
  <c r="H505" i="10" s="1"/>
  <c r="F186" i="10"/>
  <c r="F505" i="10" s="1"/>
  <c r="K133" i="10"/>
  <c r="N133" i="10" s="1"/>
  <c r="O133" i="10" s="1"/>
  <c r="BT80" i="16" l="1"/>
  <c r="BV80" i="16"/>
  <c r="BW80" i="16"/>
  <c r="BV46" i="16"/>
  <c r="BS80" i="16"/>
  <c r="BV45" i="16"/>
  <c r="BR80" i="16"/>
  <c r="BQ45" i="16"/>
  <c r="BS45" i="16"/>
  <c r="BU45" i="16"/>
  <c r="BR45" i="16"/>
  <c r="BW45" i="16"/>
  <c r="BQ46" i="16"/>
  <c r="BR46" i="16"/>
  <c r="BT46" i="16"/>
  <c r="BU46" i="16"/>
  <c r="BS46" i="16"/>
  <c r="BK81" i="16"/>
  <c r="BK73" i="16"/>
  <c r="BK74" i="16"/>
  <c r="BK33" i="16"/>
  <c r="BK28" i="16" s="1"/>
  <c r="L141" i="10"/>
  <c r="L137" i="10"/>
  <c r="BJ48" i="16"/>
  <c r="BJ65" i="16" s="1"/>
  <c r="L139" i="10"/>
  <c r="L133" i="10"/>
  <c r="N140" i="10"/>
  <c r="O140" i="10" s="1"/>
  <c r="L140" i="10"/>
  <c r="N134" i="10"/>
  <c r="O134" i="10" s="1"/>
  <c r="L134" i="10"/>
  <c r="N138" i="10"/>
  <c r="O138" i="10" s="1"/>
  <c r="N136" i="10"/>
  <c r="O136" i="10" s="1"/>
  <c r="N135" i="10"/>
  <c r="O135" i="10" s="1"/>
  <c r="K143" i="10"/>
  <c r="L143" i="10" s="1"/>
  <c r="L142" i="10"/>
  <c r="I166" i="10" l="1"/>
  <c r="I472" i="10" s="1"/>
  <c r="I165" i="10"/>
  <c r="I471" i="10" s="1"/>
  <c r="I146" i="10"/>
  <c r="BK48" i="16"/>
  <c r="BK65" i="16" s="1"/>
  <c r="C165" i="10"/>
  <c r="D104" i="10"/>
  <c r="D146" i="10"/>
  <c r="C104" i="10"/>
  <c r="H146" i="10"/>
  <c r="E146" i="10"/>
  <c r="G165" i="10"/>
  <c r="G471" i="10" s="1"/>
  <c r="G146" i="10"/>
  <c r="C146" i="10"/>
  <c r="E165" i="10"/>
  <c r="E471" i="10" s="1"/>
  <c r="F146" i="10"/>
  <c r="H165" i="10"/>
  <c r="H471" i="10" s="1"/>
  <c r="D165" i="10"/>
  <c r="F165" i="10"/>
  <c r="F471" i="10" s="1"/>
  <c r="D85" i="10"/>
  <c r="E11" i="14" s="1"/>
  <c r="AN84" i="16" l="1"/>
  <c r="AN83" i="16" s="1"/>
  <c r="AO84" i="16"/>
  <c r="AP84" i="16"/>
  <c r="AQ84" i="16"/>
  <c r="AQ83" i="16" s="1"/>
  <c r="AR84" i="16"/>
  <c r="AR83" i="16" s="1"/>
  <c r="AS84" i="16"/>
  <c r="AS83" i="16" s="1"/>
  <c r="AT84" i="16"/>
  <c r="AT83" i="16" s="1"/>
  <c r="AU84" i="16"/>
  <c r="AU83" i="16" s="1"/>
  <c r="AV84" i="16"/>
  <c r="AV83" i="16" s="1"/>
  <c r="AW84" i="16"/>
  <c r="AX84" i="16"/>
  <c r="AY84" i="16"/>
  <c r="AY83" i="16" s="1"/>
  <c r="AZ84" i="16"/>
  <c r="AZ83" i="16" s="1"/>
  <c r="BA84" i="16"/>
  <c r="BA83" i="16" s="1"/>
  <c r="BB84" i="16"/>
  <c r="BB83" i="16" s="1"/>
  <c r="BC84" i="16"/>
  <c r="BC83" i="16" s="1"/>
  <c r="BD84" i="16"/>
  <c r="BD83" i="16" s="1"/>
  <c r="BE84" i="16"/>
  <c r="BF84" i="16"/>
  <c r="BF83" i="16" s="1"/>
  <c r="BG84" i="16"/>
  <c r="BG83" i="16" s="1"/>
  <c r="BH84" i="16"/>
  <c r="BH83" i="16" s="1"/>
  <c r="BI84" i="16"/>
  <c r="BI83" i="16" s="1"/>
  <c r="BJ84" i="16"/>
  <c r="BJ83" i="16" s="1"/>
  <c r="BK84" i="16"/>
  <c r="BK83" i="16" s="1"/>
  <c r="P84" i="16"/>
  <c r="P83" i="16" s="1"/>
  <c r="Q84" i="16"/>
  <c r="Q83" i="16" s="1"/>
  <c r="R84" i="16"/>
  <c r="R83" i="16" s="1"/>
  <c r="S84" i="16"/>
  <c r="S83" i="16" s="1"/>
  <c r="T84" i="16"/>
  <c r="T83" i="16" s="1"/>
  <c r="U84" i="16"/>
  <c r="U83" i="16" s="1"/>
  <c r="V84" i="16"/>
  <c r="V83" i="16" s="1"/>
  <c r="W84" i="16"/>
  <c r="W83" i="16" s="1"/>
  <c r="X84" i="16"/>
  <c r="X83" i="16" s="1"/>
  <c r="Y84" i="16"/>
  <c r="Y83" i="16" s="1"/>
  <c r="Z84" i="16"/>
  <c r="Z83" i="16" s="1"/>
  <c r="AA84" i="16"/>
  <c r="AA83" i="16" s="1"/>
  <c r="AB84" i="16"/>
  <c r="AB83" i="16" s="1"/>
  <c r="AC84" i="16"/>
  <c r="AC83" i="16" s="1"/>
  <c r="AD84" i="16"/>
  <c r="AD83" i="16" s="1"/>
  <c r="AE84" i="16"/>
  <c r="AE83" i="16" s="1"/>
  <c r="AF84" i="16"/>
  <c r="AF83" i="16" s="1"/>
  <c r="AG84" i="16"/>
  <c r="AG83" i="16" s="1"/>
  <c r="AH84" i="16"/>
  <c r="AH83" i="16" s="1"/>
  <c r="AI84" i="16"/>
  <c r="AI83" i="16" s="1"/>
  <c r="AJ84" i="16"/>
  <c r="AJ83" i="16" s="1"/>
  <c r="AK84" i="16"/>
  <c r="AK83" i="16" s="1"/>
  <c r="AL84" i="16"/>
  <c r="AL83" i="16" s="1"/>
  <c r="AM84" i="16"/>
  <c r="AM83" i="16" s="1"/>
  <c r="D471" i="10"/>
  <c r="D84" i="16" s="1"/>
  <c r="I426" i="10"/>
  <c r="I439" i="10"/>
  <c r="AO83" i="16"/>
  <c r="AP83" i="16"/>
  <c r="AW83" i="16"/>
  <c r="AX83" i="16"/>
  <c r="BE83" i="16"/>
  <c r="F439" i="10"/>
  <c r="G12" i="14"/>
  <c r="G16" i="14" s="1"/>
  <c r="H439" i="10"/>
  <c r="I12" i="14"/>
  <c r="I16" i="14" s="1"/>
  <c r="C439" i="10"/>
  <c r="D12" i="14"/>
  <c r="D16" i="14" s="1"/>
  <c r="E12" i="14"/>
  <c r="E16" i="14" s="1"/>
  <c r="D439" i="10"/>
  <c r="E439" i="10"/>
  <c r="F12" i="14"/>
  <c r="F16" i="14" s="1"/>
  <c r="G439" i="10"/>
  <c r="H12" i="14"/>
  <c r="H16" i="14" s="1"/>
  <c r="C471" i="10"/>
  <c r="C23" i="14" l="1" a="1"/>
  <c r="C24" i="14" s="1"/>
  <c r="E79" i="16"/>
  <c r="E78" i="16" s="1"/>
  <c r="G79" i="16"/>
  <c r="G78" i="16" s="1"/>
  <c r="F79" i="16"/>
  <c r="F78" i="16" s="1"/>
  <c r="H79" i="16"/>
  <c r="H78" i="16" s="1"/>
  <c r="I79" i="16"/>
  <c r="I78" i="16" s="1"/>
  <c r="J79" i="16"/>
  <c r="J78" i="16" s="1"/>
  <c r="K79" i="16"/>
  <c r="K78" i="16" s="1"/>
  <c r="L79" i="16"/>
  <c r="L78" i="16" s="1"/>
  <c r="M79" i="16"/>
  <c r="M78" i="16" s="1"/>
  <c r="N79" i="16"/>
  <c r="N78" i="16" s="1"/>
  <c r="O79" i="16"/>
  <c r="O78" i="16" s="1"/>
  <c r="AB79" i="16"/>
  <c r="AB78" i="16" s="1"/>
  <c r="AC79" i="16"/>
  <c r="AC78" i="16" s="1"/>
  <c r="AD79" i="16"/>
  <c r="AD78" i="16" s="1"/>
  <c r="AE79" i="16"/>
  <c r="AE78" i="16" s="1"/>
  <c r="AF79" i="16"/>
  <c r="AF78" i="16" s="1"/>
  <c r="AG79" i="16"/>
  <c r="AG78" i="16" s="1"/>
  <c r="AH79" i="16"/>
  <c r="AH78" i="16" s="1"/>
  <c r="AI79" i="16"/>
  <c r="AI78" i="16" s="1"/>
  <c r="AJ79" i="16"/>
  <c r="AJ78" i="16" s="1"/>
  <c r="AK79" i="16"/>
  <c r="AK78" i="16" s="1"/>
  <c r="AL79" i="16"/>
  <c r="AL78" i="16" s="1"/>
  <c r="AM79" i="16"/>
  <c r="AM78" i="16" s="1"/>
  <c r="AN79" i="16"/>
  <c r="AN78" i="16" s="1"/>
  <c r="AO79" i="16"/>
  <c r="AO78" i="16" s="1"/>
  <c r="AP79" i="16"/>
  <c r="AP78" i="16" s="1"/>
  <c r="AQ79" i="16"/>
  <c r="AQ78" i="16" s="1"/>
  <c r="AR79" i="16"/>
  <c r="AR78" i="16" s="1"/>
  <c r="AS79" i="16"/>
  <c r="AS78" i="16" s="1"/>
  <c r="AT79" i="16"/>
  <c r="AT78" i="16" s="1"/>
  <c r="AU79" i="16"/>
  <c r="AU78" i="16" s="1"/>
  <c r="AV79" i="16"/>
  <c r="AV78" i="16" s="1"/>
  <c r="AW79" i="16"/>
  <c r="AW78" i="16" s="1"/>
  <c r="AX79" i="16"/>
  <c r="AX78" i="16" s="1"/>
  <c r="AY79" i="16"/>
  <c r="AY78" i="16" s="1"/>
  <c r="AZ79" i="16"/>
  <c r="AZ78" i="16" s="1"/>
  <c r="BA79" i="16"/>
  <c r="BA78" i="16" s="1"/>
  <c r="BB79" i="16"/>
  <c r="BB78" i="16" s="1"/>
  <c r="BC79" i="16"/>
  <c r="BC78" i="16" s="1"/>
  <c r="BD79" i="16"/>
  <c r="BD78" i="16" s="1"/>
  <c r="BE79" i="16"/>
  <c r="BE78" i="16" s="1"/>
  <c r="BF79" i="16"/>
  <c r="BF78" i="16" s="1"/>
  <c r="BG79" i="16"/>
  <c r="BG78" i="16" s="1"/>
  <c r="BH79" i="16"/>
  <c r="BH78" i="16" s="1"/>
  <c r="BI79" i="16"/>
  <c r="BI78" i="16" s="1"/>
  <c r="BJ79" i="16"/>
  <c r="BJ78" i="16" s="1"/>
  <c r="BK79" i="16"/>
  <c r="BK78" i="16" s="1"/>
  <c r="E84" i="16"/>
  <c r="E83" i="16" s="1"/>
  <c r="E91" i="16" s="1"/>
  <c r="G84" i="16"/>
  <c r="G83" i="16" s="1"/>
  <c r="G91" i="16" s="1"/>
  <c r="F84" i="16"/>
  <c r="F83" i="16" s="1"/>
  <c r="F91" i="16" s="1"/>
  <c r="H84" i="16"/>
  <c r="H83" i="16" s="1"/>
  <c r="H91" i="16" s="1"/>
  <c r="I84" i="16"/>
  <c r="I83" i="16" s="1"/>
  <c r="I91" i="16" s="1"/>
  <c r="J84" i="16"/>
  <c r="J83" i="16" s="1"/>
  <c r="J91" i="16" s="1"/>
  <c r="K84" i="16"/>
  <c r="K83" i="16" s="1"/>
  <c r="K91" i="16" s="1"/>
  <c r="L84" i="16"/>
  <c r="L83" i="16" s="1"/>
  <c r="L91" i="16" s="1"/>
  <c r="M84" i="16"/>
  <c r="M83" i="16" s="1"/>
  <c r="M91" i="16" s="1"/>
  <c r="N84" i="16"/>
  <c r="N83" i="16" s="1"/>
  <c r="N91" i="16" s="1"/>
  <c r="O84" i="16"/>
  <c r="O83" i="16" s="1"/>
  <c r="O91" i="16" s="1"/>
  <c r="P79" i="16"/>
  <c r="P78" i="16" s="1"/>
  <c r="Q79" i="16"/>
  <c r="Q78" i="16" s="1"/>
  <c r="R79" i="16"/>
  <c r="R78" i="16" s="1"/>
  <c r="S79" i="16"/>
  <c r="S78" i="16" s="1"/>
  <c r="T79" i="16"/>
  <c r="T78" i="16" s="1"/>
  <c r="U79" i="16"/>
  <c r="U78" i="16" s="1"/>
  <c r="V79" i="16"/>
  <c r="V78" i="16" s="1"/>
  <c r="W79" i="16"/>
  <c r="W78" i="16" s="1"/>
  <c r="X79" i="16"/>
  <c r="X78" i="16" s="1"/>
  <c r="Y79" i="16"/>
  <c r="Y78" i="16" s="1"/>
  <c r="Z79" i="16"/>
  <c r="Z78" i="16" s="1"/>
  <c r="AA79" i="16"/>
  <c r="AA78" i="16" s="1"/>
  <c r="BK91" i="16"/>
  <c r="BK92" i="16" s="1"/>
  <c r="BD91" i="16"/>
  <c r="BD92" i="16" s="1"/>
  <c r="BD94" i="16" s="1"/>
  <c r="BF91" i="16"/>
  <c r="BF92" i="16" s="1"/>
  <c r="BC91" i="16"/>
  <c r="BC92" i="16" s="1"/>
  <c r="BJ91" i="16"/>
  <c r="BJ92" i="16" s="1"/>
  <c r="BB91" i="16"/>
  <c r="BB92" i="16" s="1"/>
  <c r="BE91" i="16"/>
  <c r="BE92" i="16" s="1"/>
  <c r="BI91" i="16"/>
  <c r="BI92" i="16" s="1"/>
  <c r="BA91" i="16"/>
  <c r="BA92" i="16" s="1"/>
  <c r="BH91" i="16"/>
  <c r="BH92" i="16" s="1"/>
  <c r="AZ91" i="16"/>
  <c r="AZ92" i="16" s="1"/>
  <c r="BG91" i="16"/>
  <c r="BG92" i="16" s="1"/>
  <c r="D79" i="16"/>
  <c r="D78" i="16" s="1"/>
  <c r="X91" i="16"/>
  <c r="P91" i="16"/>
  <c r="P92" i="16" s="1"/>
  <c r="W91" i="16"/>
  <c r="AU91" i="16"/>
  <c r="AM91" i="16"/>
  <c r="AE91" i="16"/>
  <c r="AT91" i="16"/>
  <c r="AL91" i="16"/>
  <c r="AD91" i="16"/>
  <c r="AV91" i="16"/>
  <c r="AV92" i="16" s="1"/>
  <c r="U91" i="16"/>
  <c r="AS91" i="16"/>
  <c r="AK91" i="16"/>
  <c r="AC91" i="16"/>
  <c r="AF91" i="16"/>
  <c r="AF92" i="16" s="1"/>
  <c r="AF94" i="16" s="1"/>
  <c r="T91" i="16"/>
  <c r="AR91" i="16"/>
  <c r="AJ91" i="16"/>
  <c r="AB91" i="16"/>
  <c r="V91" i="16"/>
  <c r="AA91" i="16"/>
  <c r="S91" i="16"/>
  <c r="AY91" i="16"/>
  <c r="AQ91" i="16"/>
  <c r="AI91" i="16"/>
  <c r="Z91" i="16"/>
  <c r="R91" i="16"/>
  <c r="AX91" i="16"/>
  <c r="AP91" i="16"/>
  <c r="AH91" i="16"/>
  <c r="AN91" i="16"/>
  <c r="Y91" i="16"/>
  <c r="Q91" i="16"/>
  <c r="AW91" i="16"/>
  <c r="AO91" i="16"/>
  <c r="AG91" i="16"/>
  <c r="D83" i="16"/>
  <c r="C79" i="16"/>
  <c r="C25" i="14" l="1"/>
  <c r="C26" i="14"/>
  <c r="C27" i="14"/>
  <c r="BE94" i="16"/>
  <c r="C28" i="14"/>
  <c r="C23" i="14"/>
  <c r="C33" i="14" s="1"/>
  <c r="AV94" i="16"/>
  <c r="BF94" i="16"/>
  <c r="P94" i="16"/>
  <c r="BG94" i="16"/>
  <c r="BC94" i="16"/>
  <c r="BK94" i="16"/>
  <c r="F25" i="14"/>
  <c r="E24" i="14"/>
  <c r="G26" i="14"/>
  <c r="C37" i="14"/>
  <c r="BH94" i="16"/>
  <c r="AZ94" i="16"/>
  <c r="BA94" i="16"/>
  <c r="BI94" i="16"/>
  <c r="BB94" i="16"/>
  <c r="BJ94" i="16"/>
  <c r="AG92" i="16"/>
  <c r="AG94" i="16" s="1"/>
  <c r="AY92" i="16"/>
  <c r="AY94" i="16" s="1"/>
  <c r="AW92" i="16"/>
  <c r="AW94" i="16" s="1"/>
  <c r="AX92" i="16"/>
  <c r="AX94" i="16" s="1"/>
  <c r="S92" i="16"/>
  <c r="S94" i="16" s="1"/>
  <c r="AD92" i="16"/>
  <c r="AD94" i="16" s="1"/>
  <c r="W92" i="16"/>
  <c r="W94" i="16" s="1"/>
  <c r="AQ92" i="16"/>
  <c r="AQ94" i="16" s="1"/>
  <c r="R92" i="16"/>
  <c r="R94" i="16" s="1"/>
  <c r="AA92" i="16"/>
  <c r="AA94" i="16" s="1"/>
  <c r="I92" i="16"/>
  <c r="I94" i="16" s="1"/>
  <c r="AL92" i="16"/>
  <c r="AL94" i="16" s="1"/>
  <c r="AH92" i="16"/>
  <c r="AH94" i="16" s="1"/>
  <c r="T92" i="16"/>
  <c r="T94" i="16" s="1"/>
  <c r="Q92" i="16"/>
  <c r="Q94" i="16" s="1"/>
  <c r="Y92" i="16"/>
  <c r="Y94" i="16" s="1"/>
  <c r="Z92" i="16"/>
  <c r="Z94" i="16" s="1"/>
  <c r="V92" i="16"/>
  <c r="V94" i="16" s="1"/>
  <c r="AC92" i="16"/>
  <c r="AC94" i="16" s="1"/>
  <c r="AT92" i="16"/>
  <c r="AT94" i="16" s="1"/>
  <c r="X92" i="16"/>
  <c r="X94" i="16" s="1"/>
  <c r="AR92" i="16"/>
  <c r="AR94" i="16" s="1"/>
  <c r="AO92" i="16"/>
  <c r="AO94" i="16" s="1"/>
  <c r="AU92" i="16"/>
  <c r="AU94" i="16" s="1"/>
  <c r="AN92" i="16"/>
  <c r="AN94" i="16" s="1"/>
  <c r="F92" i="16"/>
  <c r="F94" i="16" s="1"/>
  <c r="H92" i="16"/>
  <c r="H94" i="16" s="1"/>
  <c r="AK92" i="16"/>
  <c r="AK94" i="16" s="1"/>
  <c r="L92" i="16"/>
  <c r="L94" i="16" s="1"/>
  <c r="AM92" i="16"/>
  <c r="AM94" i="16" s="1"/>
  <c r="E92" i="16"/>
  <c r="E94" i="16" s="1"/>
  <c r="G92" i="16"/>
  <c r="G94" i="16" s="1"/>
  <c r="O92" i="16"/>
  <c r="O94" i="16" s="1"/>
  <c r="AB92" i="16"/>
  <c r="AB94" i="16" s="1"/>
  <c r="AS92" i="16"/>
  <c r="AS94" i="16" s="1"/>
  <c r="K92" i="16"/>
  <c r="K94" i="16" s="1"/>
  <c r="AP92" i="16"/>
  <c r="AP94" i="16" s="1"/>
  <c r="J92" i="16"/>
  <c r="J94" i="16" s="1"/>
  <c r="M92" i="16"/>
  <c r="M94" i="16" s="1"/>
  <c r="N92" i="16"/>
  <c r="N94" i="16" s="1"/>
  <c r="AI92" i="16"/>
  <c r="AI94" i="16" s="1"/>
  <c r="AJ92" i="16"/>
  <c r="AJ94" i="16" s="1"/>
  <c r="U92" i="16"/>
  <c r="U94" i="16" s="1"/>
  <c r="AE92" i="16"/>
  <c r="AE94" i="16" s="1"/>
  <c r="C78" i="16"/>
  <c r="C94" i="16" s="1"/>
  <c r="D91" i="16"/>
  <c r="D92" i="16" s="1"/>
  <c r="D94" i="16" s="1"/>
  <c r="C29" i="14" l="1"/>
  <c r="C97" i="16"/>
  <c r="D23" i="14"/>
  <c r="C35" i="14"/>
  <c r="H27" i="14"/>
  <c r="C36" i="14"/>
  <c r="C34" i="14"/>
  <c r="C38" i="14"/>
  <c r="G36" i="14"/>
  <c r="H26" i="14"/>
  <c r="H36" i="14" s="1"/>
  <c r="F24" i="14"/>
  <c r="F34" i="14" s="1"/>
  <c r="E34" i="14"/>
  <c r="G25" i="14"/>
  <c r="G35" i="14" s="1"/>
  <c r="F35" i="14"/>
  <c r="C39" i="14" l="1"/>
  <c r="D33" i="14"/>
  <c r="D29" i="14"/>
  <c r="E23" i="14"/>
  <c r="H37" i="14"/>
  <c r="H25" i="14"/>
  <c r="G24" i="14"/>
  <c r="H24" i="14" s="1"/>
  <c r="D39" i="14" l="1"/>
  <c r="E33" i="14"/>
  <c r="E39" i="14" s="1"/>
  <c r="E29" i="14"/>
  <c r="F23" i="14"/>
  <c r="F29" i="14" s="1"/>
  <c r="H35" i="14"/>
  <c r="G34" i="14"/>
  <c r="H34" i="14"/>
  <c r="V54" i="16" l="1"/>
  <c r="T54" i="16"/>
  <c r="W54" i="16"/>
  <c r="AA54" i="16"/>
  <c r="AA72" i="16" s="1"/>
  <c r="S54" i="16"/>
  <c r="S72" i="16" s="1"/>
  <c r="Y54" i="16"/>
  <c r="Y72" i="16" s="1"/>
  <c r="Z54" i="16"/>
  <c r="Z72" i="16" s="1"/>
  <c r="R54" i="16"/>
  <c r="R72" i="16" s="1"/>
  <c r="Q54" i="16"/>
  <c r="U54" i="16"/>
  <c r="X54" i="16"/>
  <c r="P54" i="16"/>
  <c r="P72" i="16" s="1"/>
  <c r="N54" i="16"/>
  <c r="N72" i="16" s="1"/>
  <c r="L54" i="16"/>
  <c r="L72" i="16" s="1"/>
  <c r="E54" i="16"/>
  <c r="E72" i="16" s="1"/>
  <c r="K54" i="16"/>
  <c r="K72" i="16" s="1"/>
  <c r="G54" i="16"/>
  <c r="J54" i="16"/>
  <c r="J72" i="16" s="1"/>
  <c r="D54" i="16"/>
  <c r="D72" i="16" s="1"/>
  <c r="O54" i="16"/>
  <c r="O72" i="16" s="1"/>
  <c r="I54" i="16"/>
  <c r="I72" i="16" s="1"/>
  <c r="M54" i="16"/>
  <c r="M72" i="16" s="1"/>
  <c r="H54" i="16"/>
  <c r="H72" i="16" s="1"/>
  <c r="F54" i="16"/>
  <c r="F72" i="16" s="1"/>
  <c r="Q72" i="16"/>
  <c r="T72" i="16"/>
  <c r="U72" i="16"/>
  <c r="V72" i="16"/>
  <c r="W72" i="16"/>
  <c r="X72" i="16"/>
  <c r="G72" i="16"/>
  <c r="G23" i="14"/>
  <c r="F33" i="14"/>
  <c r="F39" i="14" l="1"/>
  <c r="H23" i="14"/>
  <c r="G29" i="14"/>
  <c r="G33" i="14"/>
  <c r="G39" i="14" s="1"/>
  <c r="AT54" i="16" l="1"/>
  <c r="AR54" i="16"/>
  <c r="AR72" i="16" s="1"/>
  <c r="AY54" i="16"/>
  <c r="AQ54" i="16"/>
  <c r="AQ72" i="16" s="1"/>
  <c r="AS54" i="16"/>
  <c r="AS72" i="16" s="1"/>
  <c r="AX54" i="16"/>
  <c r="AX72" i="16" s="1"/>
  <c r="AP54" i="16"/>
  <c r="AP72" i="16" s="1"/>
  <c r="AO54" i="16"/>
  <c r="AO72" i="16" s="1"/>
  <c r="AU54" i="16"/>
  <c r="AW54" i="16"/>
  <c r="AV54" i="16"/>
  <c r="AN54" i="16"/>
  <c r="AN72" i="16" s="1"/>
  <c r="AL54" i="16"/>
  <c r="AL72" i="16" s="1"/>
  <c r="AD54" i="16"/>
  <c r="AD72" i="16" s="1"/>
  <c r="AK54" i="16"/>
  <c r="AK72" i="16" s="1"/>
  <c r="AJ54" i="16"/>
  <c r="AJ72" i="16" s="1"/>
  <c r="AB54" i="16"/>
  <c r="AG54" i="16"/>
  <c r="AG72" i="16" s="1"/>
  <c r="AI54" i="16"/>
  <c r="AI72" i="16" s="1"/>
  <c r="AH54" i="16"/>
  <c r="AH72" i="16" s="1"/>
  <c r="AE54" i="16"/>
  <c r="AE72" i="16" s="1"/>
  <c r="AF54" i="16"/>
  <c r="AF72" i="16" s="1"/>
  <c r="AM54" i="16"/>
  <c r="AM72" i="16" s="1"/>
  <c r="AC54" i="16"/>
  <c r="AC72" i="16" s="1"/>
  <c r="AT72" i="16"/>
  <c r="AU72" i="16"/>
  <c r="AV72" i="16"/>
  <c r="AW72" i="16"/>
  <c r="AY72" i="16"/>
  <c r="AB72" i="16"/>
  <c r="H29" i="14"/>
  <c r="H33" i="14"/>
  <c r="H39" i="14" s="1"/>
  <c r="BJ54" i="16" l="1"/>
  <c r="BB54" i="16"/>
  <c r="BH54" i="16"/>
  <c r="AZ54" i="16"/>
  <c r="AZ72" i="16" s="1"/>
  <c r="BK54" i="16"/>
  <c r="BK72" i="16" s="1"/>
  <c r="BG54" i="16"/>
  <c r="BG72" i="16" s="1"/>
  <c r="BE54" i="16"/>
  <c r="BE72" i="16" s="1"/>
  <c r="BC54" i="16"/>
  <c r="BC72" i="16" s="1"/>
  <c r="BF54" i="16"/>
  <c r="BA54" i="16"/>
  <c r="BI54" i="16"/>
  <c r="BI72" i="16" s="1"/>
  <c r="BD54" i="16"/>
  <c r="BD72" i="16" s="1"/>
  <c r="BA72" i="16"/>
  <c r="BB72" i="16"/>
  <c r="BF72" i="16"/>
  <c r="BH72" i="16"/>
  <c r="BJ72" i="16"/>
  <c r="I28" i="14" l="1"/>
  <c r="I38" i="14"/>
  <c r="I25" i="14"/>
  <c r="I35" i="14"/>
  <c r="I24" i="14" l="1"/>
  <c r="I34" i="14"/>
  <c r="I26" i="14"/>
  <c r="I36" i="14"/>
  <c r="I27" i="14"/>
  <c r="I37" i="14"/>
  <c r="I33" i="14" l="1"/>
  <c r="I39" i="14" s="1"/>
  <c r="I23" i="14"/>
  <c r="I29" i="14" s="1"/>
  <c r="AW71" i="16" l="1"/>
  <c r="AW53" i="16"/>
  <c r="BG71" i="16"/>
  <c r="BG53" i="16"/>
  <c r="AO71" i="16"/>
  <c r="AO53" i="16"/>
  <c r="J71" i="16"/>
  <c r="J53" i="16"/>
  <c r="BE71" i="16"/>
  <c r="BE53" i="16"/>
  <c r="AJ71" i="16"/>
  <c r="AJ53" i="16"/>
  <c r="E71" i="16"/>
  <c r="E53" i="16"/>
  <c r="AL71" i="16"/>
  <c r="AL53" i="16"/>
  <c r="G71" i="16"/>
  <c r="G53" i="16"/>
  <c r="AN71" i="16"/>
  <c r="AN53" i="16"/>
  <c r="T71" i="16"/>
  <c r="T53" i="16"/>
  <c r="BI71" i="16"/>
  <c r="BI53" i="16"/>
  <c r="AF71" i="16"/>
  <c r="AF53" i="16"/>
  <c r="K71" i="16"/>
  <c r="K53" i="16"/>
  <c r="AR71" i="16"/>
  <c r="AR53" i="16"/>
  <c r="M71" i="16"/>
  <c r="M53" i="16"/>
  <c r="AT71" i="16"/>
  <c r="AT53" i="16"/>
  <c r="O71" i="16"/>
  <c r="C35" i="24"/>
  <c r="O53" i="16"/>
  <c r="AV71" i="16"/>
  <c r="AV53" i="16"/>
  <c r="R71" i="16"/>
  <c r="R53" i="16"/>
  <c r="S71" i="16"/>
  <c r="S53" i="16"/>
  <c r="AZ71" i="16"/>
  <c r="AZ53" i="16"/>
  <c r="U71" i="16"/>
  <c r="U53" i="16"/>
  <c r="BB71" i="16"/>
  <c r="BB53" i="16"/>
  <c r="W71" i="16"/>
  <c r="W53" i="16"/>
  <c r="BD71" i="16"/>
  <c r="BD53" i="16"/>
  <c r="AY71" i="16"/>
  <c r="AY53" i="16"/>
  <c r="BA71" i="16"/>
  <c r="BA53" i="16"/>
  <c r="X71" i="16"/>
  <c r="X53" i="16"/>
  <c r="AD71" i="16"/>
  <c r="AD53" i="16"/>
  <c r="AP71" i="16"/>
  <c r="AP53" i="16"/>
  <c r="I71" i="16"/>
  <c r="I53" i="16"/>
  <c r="AX71" i="16"/>
  <c r="AX53" i="16"/>
  <c r="AA71" i="16"/>
  <c r="AA53" i="16"/>
  <c r="BH71" i="16"/>
  <c r="BH53" i="16"/>
  <c r="AC71" i="16"/>
  <c r="AC53" i="16"/>
  <c r="BJ71" i="16"/>
  <c r="BJ53" i="16"/>
  <c r="AE71" i="16"/>
  <c r="AE53" i="16"/>
  <c r="Y71" i="16"/>
  <c r="Y53" i="16"/>
  <c r="AB71" i="16"/>
  <c r="AB53" i="16"/>
  <c r="BK71" i="16"/>
  <c r="BK53" i="16"/>
  <c r="AH71" i="16"/>
  <c r="AH53" i="16"/>
  <c r="Z71" i="16"/>
  <c r="Z53" i="16"/>
  <c r="AI71" i="16"/>
  <c r="AI53" i="16"/>
  <c r="D71" i="16"/>
  <c r="D53" i="16"/>
  <c r="AK71" i="16"/>
  <c r="AK53" i="16"/>
  <c r="F71" i="16"/>
  <c r="F53" i="16"/>
  <c r="AM71" i="16"/>
  <c r="AM53" i="16"/>
  <c r="H71" i="16"/>
  <c r="H53" i="16"/>
  <c r="V71" i="16"/>
  <c r="V53" i="16"/>
  <c r="BC71" i="16"/>
  <c r="BC53" i="16"/>
  <c r="AG71" i="16"/>
  <c r="AG53" i="16"/>
  <c r="Q71" i="16"/>
  <c r="Q53" i="16"/>
  <c r="BF71" i="16"/>
  <c r="BF53" i="16"/>
  <c r="AQ71" i="16"/>
  <c r="AQ53" i="16"/>
  <c r="L71" i="16"/>
  <c r="L53" i="16"/>
  <c r="AS71" i="16"/>
  <c r="AS53" i="16"/>
  <c r="N71" i="16"/>
  <c r="N53" i="16"/>
  <c r="AU71" i="16"/>
  <c r="AU53" i="16"/>
  <c r="P71" i="16"/>
  <c r="P53" i="16"/>
  <c r="D35" i="24" l="1"/>
  <c r="F35" i="24"/>
  <c r="E35" i="24"/>
  <c r="AN20" i="16" l="1"/>
  <c r="AX20" i="16"/>
  <c r="AL20" i="16"/>
  <c r="G15" i="16"/>
  <c r="G19" i="16" s="1"/>
  <c r="Y20" i="16"/>
  <c r="AR20" i="16"/>
  <c r="AV20" i="16"/>
  <c r="H15" i="16"/>
  <c r="H19" i="16" s="1"/>
  <c r="AS20" i="16"/>
  <c r="AU20" i="16"/>
  <c r="AO20" i="16"/>
  <c r="AE20" i="16"/>
  <c r="AH20" i="16"/>
  <c r="AF20" i="16"/>
  <c r="AW20" i="16"/>
  <c r="N20" i="16"/>
  <c r="J20" i="16"/>
  <c r="AK20" i="16"/>
  <c r="AT20" i="16"/>
  <c r="I15" i="16"/>
  <c r="I19" i="16" s="1"/>
  <c r="AI20" i="16"/>
  <c r="AC20" i="16"/>
  <c r="T20" i="16"/>
  <c r="M20" i="16"/>
  <c r="O20" i="16"/>
  <c r="AA20" i="16"/>
  <c r="E15" i="16"/>
  <c r="E19" i="16" s="1"/>
  <c r="W20" i="16"/>
  <c r="F15" i="16"/>
  <c r="F19" i="16" s="1"/>
  <c r="U20" i="16"/>
  <c r="V20" i="16"/>
  <c r="BF20" i="16"/>
  <c r="AZ20" i="16"/>
  <c r="BI20" i="16"/>
  <c r="BE20" i="16"/>
  <c r="BJ20" i="16"/>
  <c r="BC20" i="16"/>
  <c r="D20" i="16"/>
  <c r="D15" i="16" l="1"/>
  <c r="D18" i="16" s="1"/>
  <c r="I20" i="16"/>
  <c r="E20" i="16"/>
  <c r="F20" i="16"/>
  <c r="H20" i="16"/>
  <c r="G20" i="16"/>
  <c r="BJ18" i="16"/>
  <c r="BB20" i="16"/>
  <c r="BA20" i="16"/>
  <c r="R20" i="16"/>
  <c r="L18" i="16"/>
  <c r="S20" i="16"/>
  <c r="AH18" i="16"/>
  <c r="AD20" i="16"/>
  <c r="AM20" i="16"/>
  <c r="BB18" i="16"/>
  <c r="BA18" i="16"/>
  <c r="R18" i="16"/>
  <c r="S18" i="16"/>
  <c r="M18" i="16"/>
  <c r="J18" i="16"/>
  <c r="AJ20" i="16"/>
  <c r="AM18" i="16"/>
  <c r="BK20" i="16"/>
  <c r="AY20" i="16"/>
  <c r="BH20" i="16"/>
  <c r="BD20" i="16"/>
  <c r="BG20" i="16"/>
  <c r="F18" i="16"/>
  <c r="P20" i="16"/>
  <c r="I18" i="16"/>
  <c r="AS18" i="16"/>
  <c r="AL18" i="16"/>
  <c r="AB20" i="16"/>
  <c r="BK18" i="16"/>
  <c r="AY18" i="16"/>
  <c r="BH18" i="16"/>
  <c r="BD18" i="16"/>
  <c r="V18" i="16"/>
  <c r="Q20" i="16"/>
  <c r="T18" i="16"/>
  <c r="AQ20" i="16"/>
  <c r="AE18" i="16"/>
  <c r="Y18" i="16"/>
  <c r="BF18" i="16"/>
  <c r="Z20" i="16"/>
  <c r="AA18" i="16"/>
  <c r="X20" i="16"/>
  <c r="AW18" i="16"/>
  <c r="AX18" i="16"/>
  <c r="BC18" i="16"/>
  <c r="BE18" i="16"/>
  <c r="AT18" i="16"/>
  <c r="AO18" i="16"/>
  <c r="G18" i="16"/>
  <c r="AG20" i="16"/>
  <c r="U18" i="16"/>
  <c r="AF18" i="16"/>
  <c r="AV18" i="16"/>
  <c r="K20" i="16"/>
  <c r="BI18" i="16"/>
  <c r="L20" i="16"/>
  <c r="E18" i="16"/>
  <c r="O18" i="16"/>
  <c r="AK18" i="16"/>
  <c r="AU18" i="16"/>
  <c r="AP20" i="16"/>
  <c r="W18" i="16"/>
  <c r="AI18" i="16"/>
  <c r="AI22" i="16" s="1"/>
  <c r="H18" i="16"/>
  <c r="H22" i="16" l="1"/>
  <c r="H26" i="16" s="1"/>
  <c r="H50" i="16" s="1"/>
  <c r="H58" i="16" s="1"/>
  <c r="D19" i="16"/>
  <c r="D22" i="16" s="1"/>
  <c r="D26" i="16" s="1"/>
  <c r="AI26" i="16"/>
  <c r="AI50" i="16" s="1"/>
  <c r="AI58" i="16" s="1"/>
  <c r="AM22" i="16"/>
  <c r="BA22" i="16"/>
  <c r="BF22" i="16"/>
  <c r="AA22" i="16"/>
  <c r="R22" i="16"/>
  <c r="BC22" i="16"/>
  <c r="AW22" i="16"/>
  <c r="AK22" i="16"/>
  <c r="AE22" i="16"/>
  <c r="AY22" i="16"/>
  <c r="M22" i="16"/>
  <c r="AU22" i="16"/>
  <c r="BI22" i="16"/>
  <c r="BH22" i="16"/>
  <c r="AL22" i="16"/>
  <c r="P18" i="16"/>
  <c r="AG18" i="16"/>
  <c r="BE22" i="16"/>
  <c r="Z18" i="16"/>
  <c r="AR18" i="16"/>
  <c r="AH22" i="16"/>
  <c r="U22" i="16"/>
  <c r="G22" i="16"/>
  <c r="V22" i="16"/>
  <c r="S22" i="16"/>
  <c r="AN18" i="16"/>
  <c r="AT22" i="16"/>
  <c r="W22" i="16"/>
  <c r="O22" i="16"/>
  <c r="K18" i="16"/>
  <c r="AQ18" i="16"/>
  <c r="BD22" i="16"/>
  <c r="AC18" i="16"/>
  <c r="AS22" i="16"/>
  <c r="F22" i="16"/>
  <c r="AJ18" i="16"/>
  <c r="AP18" i="16"/>
  <c r="BG18" i="16"/>
  <c r="L22" i="16"/>
  <c r="AZ18" i="16"/>
  <c r="X18" i="16"/>
  <c r="AV22" i="16"/>
  <c r="Y22" i="16"/>
  <c r="T22" i="16"/>
  <c r="AB18" i="16"/>
  <c r="J22" i="16"/>
  <c r="BB22" i="16"/>
  <c r="E22" i="16"/>
  <c r="AO22" i="16"/>
  <c r="AX22" i="16"/>
  <c r="BK22" i="16"/>
  <c r="I22" i="16"/>
  <c r="BJ22" i="16"/>
  <c r="AF22" i="16"/>
  <c r="Q18" i="16"/>
  <c r="N18" i="16"/>
  <c r="AD18" i="16"/>
  <c r="AI63" i="16" l="1"/>
  <c r="AI62" i="16"/>
  <c r="AI61" i="16"/>
  <c r="H62" i="16"/>
  <c r="H63" i="16"/>
  <c r="H61" i="16"/>
  <c r="V26" i="16"/>
  <c r="V50" i="16" s="1"/>
  <c r="V58" i="16" s="1"/>
  <c r="AY26" i="16"/>
  <c r="AY50" i="16" s="1"/>
  <c r="AY58" i="16" s="1"/>
  <c r="L26" i="16"/>
  <c r="L50" i="16" s="1"/>
  <c r="L58" i="16" s="1"/>
  <c r="BE26" i="16"/>
  <c r="BE50" i="16" s="1"/>
  <c r="BE58" i="16" s="1"/>
  <c r="BI26" i="16"/>
  <c r="BI50" i="16" s="1"/>
  <c r="BI58" i="16" s="1"/>
  <c r="R26" i="16"/>
  <c r="R50" i="16" s="1"/>
  <c r="R58" i="16" s="1"/>
  <c r="AX26" i="16"/>
  <c r="AX50" i="16" s="1"/>
  <c r="AX58" i="16" s="1"/>
  <c r="BJ26" i="16"/>
  <c r="BJ50" i="16" s="1"/>
  <c r="BJ58" i="16" s="1"/>
  <c r="T26" i="16"/>
  <c r="T50" i="16" s="1"/>
  <c r="T58" i="16" s="1"/>
  <c r="O26" i="16"/>
  <c r="O50" i="16" s="1"/>
  <c r="O58" i="16" s="1"/>
  <c r="G26" i="16"/>
  <c r="G50" i="16" s="1"/>
  <c r="G58" i="16" s="1"/>
  <c r="AU26" i="16"/>
  <c r="AU50" i="16" s="1"/>
  <c r="AU58" i="16" s="1"/>
  <c r="AW26" i="16"/>
  <c r="AW50" i="16" s="1"/>
  <c r="AW58" i="16" s="1"/>
  <c r="I26" i="16"/>
  <c r="I50" i="16" s="1"/>
  <c r="I58" i="16" s="1"/>
  <c r="BB26" i="16"/>
  <c r="BB50" i="16" s="1"/>
  <c r="BB58" i="16" s="1"/>
  <c r="Y26" i="16"/>
  <c r="Y50" i="16" s="1"/>
  <c r="Y58" i="16" s="1"/>
  <c r="F26" i="16"/>
  <c r="F50" i="16" s="1"/>
  <c r="F58" i="16" s="1"/>
  <c r="W26" i="16"/>
  <c r="W50" i="16" s="1"/>
  <c r="W58" i="16" s="1"/>
  <c r="S26" i="16"/>
  <c r="S50" i="16" s="1"/>
  <c r="S58" i="16" s="1"/>
  <c r="U26" i="16"/>
  <c r="U50" i="16" s="1"/>
  <c r="U58" i="16" s="1"/>
  <c r="AL26" i="16"/>
  <c r="AL50" i="16" s="1"/>
  <c r="AL58" i="16" s="1"/>
  <c r="BC26" i="16"/>
  <c r="BC50" i="16" s="1"/>
  <c r="BC58" i="16" s="1"/>
  <c r="AM26" i="16"/>
  <c r="AM50" i="16" s="1"/>
  <c r="AM58" i="16" s="1"/>
  <c r="BK26" i="16"/>
  <c r="BK50" i="16" s="1"/>
  <c r="BK58" i="16" s="1"/>
  <c r="BF26" i="16"/>
  <c r="BF50" i="16" s="1"/>
  <c r="BF58" i="16" s="1"/>
  <c r="J26" i="16"/>
  <c r="J50" i="16" s="1"/>
  <c r="J58" i="16" s="1"/>
  <c r="AV26" i="16"/>
  <c r="AV50" i="16" s="1"/>
  <c r="AV58" i="16" s="1"/>
  <c r="AS26" i="16"/>
  <c r="AS50" i="16" s="1"/>
  <c r="AS58" i="16" s="1"/>
  <c r="AE26" i="16"/>
  <c r="AE50" i="16" s="1"/>
  <c r="AE58" i="16" s="1"/>
  <c r="BA26" i="16"/>
  <c r="BA50" i="16" s="1"/>
  <c r="BA58" i="16" s="1"/>
  <c r="E26" i="16"/>
  <c r="E50" i="16" s="1"/>
  <c r="E58" i="16" s="1"/>
  <c r="AT26" i="16"/>
  <c r="AT50" i="16" s="1"/>
  <c r="AT58" i="16" s="1"/>
  <c r="BH26" i="16"/>
  <c r="BH50" i="16" s="1"/>
  <c r="BH58" i="16" s="1"/>
  <c r="AK26" i="16"/>
  <c r="AK50" i="16" s="1"/>
  <c r="AK58" i="16" s="1"/>
  <c r="AA26" i="16"/>
  <c r="AA50" i="16" s="1"/>
  <c r="AA58" i="16" s="1"/>
  <c r="AO26" i="16"/>
  <c r="AO50" i="16" s="1"/>
  <c r="AO58" i="16" s="1"/>
  <c r="AH26" i="16"/>
  <c r="AH50" i="16" s="1"/>
  <c r="AH58" i="16" s="1"/>
  <c r="M26" i="16"/>
  <c r="M50" i="16" s="1"/>
  <c r="M58" i="16" s="1"/>
  <c r="AF26" i="16"/>
  <c r="AF50" i="16" s="1"/>
  <c r="AF58" i="16" s="1"/>
  <c r="BD26" i="16"/>
  <c r="BD50" i="16" s="1"/>
  <c r="BD58" i="16" s="1"/>
  <c r="AJ22" i="16"/>
  <c r="AQ22" i="16"/>
  <c r="Z22" i="16"/>
  <c r="X22" i="16"/>
  <c r="AD22" i="16"/>
  <c r="AC22" i="16"/>
  <c r="N22" i="16"/>
  <c r="AZ22" i="16"/>
  <c r="AZ26" i="16" s="1"/>
  <c r="BG22" i="16"/>
  <c r="Q22" i="16"/>
  <c r="AR22" i="16"/>
  <c r="D50" i="16"/>
  <c r="AP22" i="16"/>
  <c r="AG22" i="16"/>
  <c r="AN22" i="16"/>
  <c r="AN26" i="16" s="1"/>
  <c r="AB22" i="16"/>
  <c r="AB26" i="16" s="1"/>
  <c r="K22" i="16"/>
  <c r="P22" i="16"/>
  <c r="P26" i="16" s="1"/>
  <c r="BE61" i="16" l="1"/>
  <c r="AO63" i="16"/>
  <c r="AK62" i="16"/>
  <c r="U62" i="16"/>
  <c r="BJ63" i="16"/>
  <c r="L62" i="16"/>
  <c r="H60" i="16"/>
  <c r="AO62" i="16"/>
  <c r="Y62" i="16"/>
  <c r="Y61" i="16"/>
  <c r="Y63" i="16"/>
  <c r="AE63" i="16"/>
  <c r="AE61" i="16"/>
  <c r="AE62" i="16"/>
  <c r="T62" i="16"/>
  <c r="T63" i="16"/>
  <c r="T61" i="16"/>
  <c r="AO61" i="16"/>
  <c r="AK61" i="16"/>
  <c r="AK63" i="16"/>
  <c r="L61" i="16"/>
  <c r="L63" i="16"/>
  <c r="AI60" i="16"/>
  <c r="BJ62" i="16"/>
  <c r="BJ61" i="16"/>
  <c r="U61" i="16"/>
  <c r="BE63" i="16"/>
  <c r="U63" i="16"/>
  <c r="BE62" i="16"/>
  <c r="G63" i="16"/>
  <c r="G61" i="16"/>
  <c r="G62" i="16"/>
  <c r="R61" i="16"/>
  <c r="R62" i="16"/>
  <c r="R63" i="16"/>
  <c r="AA62" i="16"/>
  <c r="AA61" i="16"/>
  <c r="AA63" i="16"/>
  <c r="E63" i="16"/>
  <c r="E61" i="16"/>
  <c r="E62" i="16"/>
  <c r="BA62" i="16"/>
  <c r="BA63" i="16"/>
  <c r="BA61" i="16"/>
  <c r="AV61" i="16"/>
  <c r="AV62" i="16"/>
  <c r="AV63" i="16"/>
  <c r="S63" i="16"/>
  <c r="S62" i="16"/>
  <c r="S61" i="16"/>
  <c r="I63" i="16"/>
  <c r="I62" i="16"/>
  <c r="I61" i="16"/>
  <c r="AS62" i="16"/>
  <c r="AS63" i="16"/>
  <c r="AS61" i="16"/>
  <c r="M62" i="16"/>
  <c r="M63" i="16"/>
  <c r="M61" i="16"/>
  <c r="J61" i="16"/>
  <c r="J62" i="16"/>
  <c r="J63" i="16"/>
  <c r="BK63" i="16"/>
  <c r="BK61" i="16"/>
  <c r="BK62" i="16"/>
  <c r="W63" i="16"/>
  <c r="W61" i="16"/>
  <c r="W62" i="16"/>
  <c r="AU62" i="16"/>
  <c r="AU63" i="16"/>
  <c r="AU61" i="16"/>
  <c r="AX61" i="16"/>
  <c r="AX62" i="16"/>
  <c r="AX63" i="16"/>
  <c r="AY61" i="16"/>
  <c r="AY62" i="16"/>
  <c r="AY63" i="16"/>
  <c r="BH62" i="16"/>
  <c r="BH63" i="16"/>
  <c r="BH61" i="16"/>
  <c r="BC61" i="16"/>
  <c r="BC62" i="16"/>
  <c r="BC63" i="16"/>
  <c r="BD61" i="16"/>
  <c r="BD62" i="16"/>
  <c r="BD63" i="16"/>
  <c r="AM61" i="16"/>
  <c r="AM63" i="16"/>
  <c r="AM62" i="16"/>
  <c r="F63" i="16"/>
  <c r="F61" i="16"/>
  <c r="F62" i="16"/>
  <c r="V63" i="16"/>
  <c r="V61" i="16"/>
  <c r="V62" i="16"/>
  <c r="O63" i="16"/>
  <c r="O61" i="16"/>
  <c r="O62" i="16"/>
  <c r="AT63" i="16"/>
  <c r="AT61" i="16"/>
  <c r="AT62" i="16"/>
  <c r="BI62" i="16"/>
  <c r="BI63" i="16"/>
  <c r="BI61" i="16"/>
  <c r="AL63" i="16"/>
  <c r="AL61" i="16"/>
  <c r="AL62" i="16"/>
  <c r="BF62" i="16"/>
  <c r="BF61" i="16"/>
  <c r="BF63" i="16"/>
  <c r="AF62" i="16"/>
  <c r="AF61" i="16"/>
  <c r="AF63" i="16"/>
  <c r="AH63" i="16"/>
  <c r="AH61" i="16"/>
  <c r="AH62" i="16"/>
  <c r="BB63" i="16"/>
  <c r="BB61" i="16"/>
  <c r="BB62" i="16"/>
  <c r="AW61" i="16"/>
  <c r="AW63" i="16"/>
  <c r="AW62" i="16"/>
  <c r="AG26" i="16"/>
  <c r="AG50" i="16" s="1"/>
  <c r="AG58" i="16" s="1"/>
  <c r="K26" i="16"/>
  <c r="K50" i="16" s="1"/>
  <c r="K58" i="16" s="1"/>
  <c r="AQ26" i="16"/>
  <c r="AQ50" i="16" s="1"/>
  <c r="AQ58" i="16" s="1"/>
  <c r="AJ26" i="16"/>
  <c r="AJ50" i="16" s="1"/>
  <c r="AJ58" i="16" s="1"/>
  <c r="N26" i="16"/>
  <c r="N50" i="16" s="1"/>
  <c r="N58" i="16" s="1"/>
  <c r="Z26" i="16"/>
  <c r="Z50" i="16" s="1"/>
  <c r="Z58" i="16" s="1"/>
  <c r="AP26" i="16"/>
  <c r="AP50" i="16" s="1"/>
  <c r="AP58" i="16" s="1"/>
  <c r="Q26" i="16"/>
  <c r="Q50" i="16" s="1"/>
  <c r="Q58" i="16" s="1"/>
  <c r="AC26" i="16"/>
  <c r="AC50" i="16" s="1"/>
  <c r="AC58" i="16" s="1"/>
  <c r="AD26" i="16"/>
  <c r="AD50" i="16" s="1"/>
  <c r="AD58" i="16" s="1"/>
  <c r="X26" i="16"/>
  <c r="X50" i="16" s="1"/>
  <c r="X58" i="16" s="1"/>
  <c r="AR26" i="16"/>
  <c r="AR50" i="16" s="1"/>
  <c r="AR58" i="16" s="1"/>
  <c r="BG26" i="16"/>
  <c r="BG50" i="16" s="1"/>
  <c r="BG58" i="16" s="1"/>
  <c r="D58" i="16"/>
  <c r="AI67" i="16" l="1"/>
  <c r="AI76" i="16" s="1"/>
  <c r="AI97" i="16" s="1"/>
  <c r="BG62" i="16"/>
  <c r="Q62" i="16"/>
  <c r="H67" i="16"/>
  <c r="H76" i="16" s="1"/>
  <c r="H97" i="16" s="1"/>
  <c r="AC62" i="16"/>
  <c r="AQ62" i="16"/>
  <c r="AJ61" i="16"/>
  <c r="K61" i="16"/>
  <c r="Y60" i="16"/>
  <c r="BC60" i="16"/>
  <c r="U60" i="16"/>
  <c r="T60" i="16"/>
  <c r="AK60" i="16"/>
  <c r="AO60" i="16"/>
  <c r="AF60" i="16"/>
  <c r="V60" i="16"/>
  <c r="L60" i="16"/>
  <c r="BJ60" i="16"/>
  <c r="AE60" i="16"/>
  <c r="AG62" i="16"/>
  <c r="AG63" i="16"/>
  <c r="X62" i="16"/>
  <c r="X61" i="16"/>
  <c r="AX60" i="16"/>
  <c r="J60" i="16"/>
  <c r="AA60" i="16"/>
  <c r="AR63" i="16"/>
  <c r="AR61" i="16"/>
  <c r="AR62" i="16"/>
  <c r="X63" i="16"/>
  <c r="AH60" i="16"/>
  <c r="BK60" i="16"/>
  <c r="AV60" i="16"/>
  <c r="BG61" i="16"/>
  <c r="AG61" i="16"/>
  <c r="O60" i="16"/>
  <c r="F60" i="16"/>
  <c r="BD60" i="16"/>
  <c r="S60" i="16"/>
  <c r="R60" i="16"/>
  <c r="BG63" i="16"/>
  <c r="BE60" i="16"/>
  <c r="AU60" i="16"/>
  <c r="M60" i="16"/>
  <c r="I60" i="16"/>
  <c r="AW60" i="16"/>
  <c r="BH60" i="16"/>
  <c r="AS60" i="16"/>
  <c r="AJ62" i="16"/>
  <c r="AJ63" i="16"/>
  <c r="G60" i="16"/>
  <c r="BF60" i="16"/>
  <c r="AL60" i="16"/>
  <c r="W60" i="16"/>
  <c r="AC61" i="16"/>
  <c r="BI60" i="16"/>
  <c r="AT60" i="16"/>
  <c r="AY60" i="16"/>
  <c r="E60" i="16"/>
  <c r="BB60" i="16"/>
  <c r="AM60" i="16"/>
  <c r="Q61" i="16"/>
  <c r="Q63" i="16"/>
  <c r="BA60" i="16"/>
  <c r="K63" i="16"/>
  <c r="AP61" i="16"/>
  <c r="AP62" i="16"/>
  <c r="AP63" i="16"/>
  <c r="AD63" i="16"/>
  <c r="AD61" i="16"/>
  <c r="AD62" i="16"/>
  <c r="Z61" i="16"/>
  <c r="Z63" i="16"/>
  <c r="Z62" i="16"/>
  <c r="N63" i="16"/>
  <c r="N61" i="16"/>
  <c r="N62" i="16"/>
  <c r="AC63" i="16"/>
  <c r="K62" i="16"/>
  <c r="AQ61" i="16"/>
  <c r="AQ63" i="16"/>
  <c r="D62" i="16"/>
  <c r="D63" i="16"/>
  <c r="D61" i="16"/>
  <c r="P50" i="16"/>
  <c r="AN50" i="16"/>
  <c r="AZ50" i="16"/>
  <c r="AB50" i="16"/>
  <c r="E67" i="16" l="1"/>
  <c r="E76" i="16" s="1"/>
  <c r="E97" i="16" s="1"/>
  <c r="I67" i="16"/>
  <c r="I76" i="16" s="1"/>
  <c r="I97" i="16" s="1"/>
  <c r="AH67" i="16"/>
  <c r="AH76" i="16" s="1"/>
  <c r="AH97" i="16" s="1"/>
  <c r="AS67" i="16"/>
  <c r="AS76" i="16" s="1"/>
  <c r="AS97" i="16" s="1"/>
  <c r="M67" i="16"/>
  <c r="M76" i="16" s="1"/>
  <c r="M97" i="16" s="1"/>
  <c r="AA67" i="16"/>
  <c r="AA76" i="16" s="1"/>
  <c r="AA97" i="16" s="1"/>
  <c r="BJ67" i="16"/>
  <c r="BJ76" i="16" s="1"/>
  <c r="BJ97" i="16" s="1"/>
  <c r="AK67" i="16"/>
  <c r="AK76" i="16" s="1"/>
  <c r="AK97" i="16" s="1"/>
  <c r="U67" i="16"/>
  <c r="U76" i="16" s="1"/>
  <c r="U97" i="16" s="1"/>
  <c r="AO67" i="16"/>
  <c r="AO76" i="16" s="1"/>
  <c r="AO97" i="16" s="1"/>
  <c r="W67" i="16"/>
  <c r="W76" i="16" s="1"/>
  <c r="W97" i="16" s="1"/>
  <c r="BD67" i="16"/>
  <c r="BD76" i="16" s="1"/>
  <c r="BD97" i="16" s="1"/>
  <c r="BH67" i="16"/>
  <c r="BH76" i="16" s="1"/>
  <c r="BH97" i="16" s="1"/>
  <c r="AY67" i="16"/>
  <c r="AY76" i="16" s="1"/>
  <c r="AY97" i="16" s="1"/>
  <c r="F67" i="16"/>
  <c r="F76" i="16" s="1"/>
  <c r="F97" i="16" s="1"/>
  <c r="L67" i="16"/>
  <c r="L76" i="16" s="1"/>
  <c r="L97" i="16" s="1"/>
  <c r="T67" i="16"/>
  <c r="T76" i="16" s="1"/>
  <c r="T97" i="16" s="1"/>
  <c r="AX67" i="16"/>
  <c r="AX76" i="16" s="1"/>
  <c r="AX97" i="16" s="1"/>
  <c r="AL67" i="16"/>
  <c r="AL76" i="16" s="1"/>
  <c r="AL97" i="16" s="1"/>
  <c r="C38" i="24"/>
  <c r="C39" i="24" s="1"/>
  <c r="D38" i="24" s="1"/>
  <c r="O67" i="16"/>
  <c r="O76" i="16" s="1"/>
  <c r="O97" i="16" s="1"/>
  <c r="AF67" i="16"/>
  <c r="AF76" i="16" s="1"/>
  <c r="AF97" i="16" s="1"/>
  <c r="Y67" i="16"/>
  <c r="Y76" i="16" s="1"/>
  <c r="Y97" i="16" s="1"/>
  <c r="AM67" i="16"/>
  <c r="AM76" i="16" s="1"/>
  <c r="AM97" i="16" s="1"/>
  <c r="AU67" i="16"/>
  <c r="AU76" i="16" s="1"/>
  <c r="AU97" i="16" s="1"/>
  <c r="BA67" i="16"/>
  <c r="BA76" i="16" s="1"/>
  <c r="BA97" i="16" s="1"/>
  <c r="BF67" i="16"/>
  <c r="BF76" i="16" s="1"/>
  <c r="BF97" i="16" s="1"/>
  <c r="BE67" i="16"/>
  <c r="BE76" i="16" s="1"/>
  <c r="BE97" i="16" s="1"/>
  <c r="BK67" i="16"/>
  <c r="BK76" i="16" s="1"/>
  <c r="BK97" i="16" s="1"/>
  <c r="BC67" i="16"/>
  <c r="BC76" i="16" s="1"/>
  <c r="BC97" i="16" s="1"/>
  <c r="AE67" i="16"/>
  <c r="AE76" i="16" s="1"/>
  <c r="AE97" i="16" s="1"/>
  <c r="AV67" i="16"/>
  <c r="AV76" i="16" s="1"/>
  <c r="AV97" i="16" s="1"/>
  <c r="BB67" i="16"/>
  <c r="BB76" i="16" s="1"/>
  <c r="BB97" i="16" s="1"/>
  <c r="AT67" i="16"/>
  <c r="AT76" i="16" s="1"/>
  <c r="AT97" i="16" s="1"/>
  <c r="AW67" i="16"/>
  <c r="AW76" i="16" s="1"/>
  <c r="AW97" i="16" s="1"/>
  <c r="R67" i="16"/>
  <c r="R76" i="16" s="1"/>
  <c r="R97" i="16" s="1"/>
  <c r="V67" i="16"/>
  <c r="V76" i="16" s="1"/>
  <c r="V97" i="16" s="1"/>
  <c r="BI67" i="16"/>
  <c r="BI76" i="16" s="1"/>
  <c r="BI97" i="16" s="1"/>
  <c r="G67" i="16"/>
  <c r="G76" i="16" s="1"/>
  <c r="G97" i="16" s="1"/>
  <c r="S67" i="16"/>
  <c r="S76" i="16" s="1"/>
  <c r="S97" i="16" s="1"/>
  <c r="J67" i="16"/>
  <c r="J76" i="16" s="1"/>
  <c r="J97" i="16" s="1"/>
  <c r="AR60" i="16"/>
  <c r="X60" i="16"/>
  <c r="AC60" i="16"/>
  <c r="AG60" i="16"/>
  <c r="AJ60" i="16"/>
  <c r="K60" i="16"/>
  <c r="BG60" i="16"/>
  <c r="AD60" i="16"/>
  <c r="Z60" i="16"/>
  <c r="Q60" i="16"/>
  <c r="AQ60" i="16"/>
  <c r="N60" i="16"/>
  <c r="AP60" i="16"/>
  <c r="AN58" i="16"/>
  <c r="AZ58" i="16"/>
  <c r="AB58" i="16"/>
  <c r="P58" i="16"/>
  <c r="D60" i="16"/>
  <c r="D67" i="16" s="1"/>
  <c r="E38" i="24" l="1"/>
  <c r="F38" i="24"/>
  <c r="AD67" i="16"/>
  <c r="AD76" i="16" s="1"/>
  <c r="AD97" i="16" s="1"/>
  <c r="AR67" i="16"/>
  <c r="AR76" i="16" s="1"/>
  <c r="AR97" i="16" s="1"/>
  <c r="N67" i="16"/>
  <c r="N76" i="16" s="1"/>
  <c r="N97" i="16" s="1"/>
  <c r="BG67" i="16"/>
  <c r="BG76" i="16" s="1"/>
  <c r="BG97" i="16" s="1"/>
  <c r="AJ67" i="16"/>
  <c r="AJ76" i="16" s="1"/>
  <c r="AJ97" i="16" s="1"/>
  <c r="AP67" i="16"/>
  <c r="AP76" i="16" s="1"/>
  <c r="AP97" i="16" s="1"/>
  <c r="AQ67" i="16"/>
  <c r="AQ76" i="16" s="1"/>
  <c r="AQ97" i="16" s="1"/>
  <c r="AG67" i="16"/>
  <c r="AG76" i="16" s="1"/>
  <c r="AG97" i="16" s="1"/>
  <c r="Q67" i="16"/>
  <c r="Q76" i="16" s="1"/>
  <c r="Q97" i="16" s="1"/>
  <c r="K67" i="16"/>
  <c r="K76" i="16" s="1"/>
  <c r="K97" i="16" s="1"/>
  <c r="AC67" i="16"/>
  <c r="AC76" i="16" s="1"/>
  <c r="AC97" i="16" s="1"/>
  <c r="Z67" i="16"/>
  <c r="Z76" i="16" s="1"/>
  <c r="Z97" i="16" s="1"/>
  <c r="X67" i="16"/>
  <c r="X76" i="16" s="1"/>
  <c r="X97" i="16" s="1"/>
  <c r="P63" i="16"/>
  <c r="P61" i="16"/>
  <c r="P62" i="16"/>
  <c r="AB62" i="16"/>
  <c r="AB63" i="16"/>
  <c r="AB61" i="16"/>
  <c r="AZ62" i="16"/>
  <c r="AZ63" i="16"/>
  <c r="AZ61" i="16"/>
  <c r="AN63" i="16"/>
  <c r="AN62" i="16"/>
  <c r="AN61" i="16"/>
  <c r="D36" i="24"/>
  <c r="D37" i="24"/>
  <c r="E39" i="24"/>
  <c r="F39" i="24"/>
  <c r="P60" i="16" l="1"/>
  <c r="P67" i="16" s="1"/>
  <c r="AN60" i="16"/>
  <c r="AN67" i="16" s="1"/>
  <c r="D76" i="16"/>
  <c r="AB60" i="16"/>
  <c r="AB67" i="16" s="1"/>
  <c r="AZ60" i="16"/>
  <c r="AZ67" i="16" s="1"/>
  <c r="D97" i="16" l="1"/>
  <c r="AB76" i="16" l="1"/>
  <c r="AZ76" i="16"/>
  <c r="P76" i="16"/>
  <c r="AN76" i="16"/>
  <c r="K106" i="16"/>
  <c r="K107" i="16" s="1"/>
  <c r="O106" i="16"/>
  <c r="O107" i="16" s="1"/>
  <c r="I106" i="16"/>
  <c r="I107" i="16" s="1"/>
  <c r="H106" i="16"/>
  <c r="H107" i="16" s="1"/>
  <c r="F106" i="16"/>
  <c r="F107" i="16" s="1"/>
  <c r="M106" i="16"/>
  <c r="M107" i="16" s="1"/>
  <c r="G106" i="16"/>
  <c r="G107" i="16" s="1"/>
  <c r="N106" i="16"/>
  <c r="N107" i="16" s="1"/>
  <c r="J106" i="16"/>
  <c r="J107" i="16" s="1"/>
  <c r="D106" i="16"/>
  <c r="D107" i="16" s="1"/>
  <c r="L106" i="16"/>
  <c r="L107" i="16" s="1"/>
  <c r="E106" i="16"/>
  <c r="E107" i="16" s="1"/>
  <c r="P97" i="16" l="1"/>
  <c r="AZ97" i="16"/>
  <c r="AN97" i="16"/>
  <c r="AB97" i="16"/>
  <c r="BH106" i="16" l="1"/>
  <c r="BH107" i="16" s="1"/>
  <c r="BC106" i="16"/>
  <c r="BC107" i="16" s="1"/>
  <c r="AE106" i="16"/>
  <c r="AE107" i="16" s="1"/>
  <c r="AA106" i="16"/>
  <c r="AA107" i="16" s="1"/>
  <c r="AZ106" i="16"/>
  <c r="AZ107" i="16" s="1"/>
  <c r="BB106" i="16"/>
  <c r="BB107" i="16" s="1"/>
  <c r="S106" i="16"/>
  <c r="S107" i="16" s="1"/>
  <c r="AY106" i="16"/>
  <c r="AY107" i="16" s="1"/>
  <c r="AC106" i="16"/>
  <c r="AC107" i="16" s="1"/>
  <c r="AW106" i="16"/>
  <c r="AW107" i="16" s="1"/>
  <c r="Z106" i="16"/>
  <c r="Z107" i="16" s="1"/>
  <c r="BJ106" i="16"/>
  <c r="BJ107" i="16" s="1"/>
  <c r="U106" i="16"/>
  <c r="U107" i="16" s="1"/>
  <c r="Q106" i="16"/>
  <c r="Q107" i="16" s="1"/>
  <c r="Y106" i="16"/>
  <c r="Y107" i="16" s="1"/>
  <c r="AO106" i="16"/>
  <c r="AO107" i="16" s="1"/>
  <c r="BE106" i="16"/>
  <c r="BE107" i="16" s="1"/>
  <c r="BI106" i="16"/>
  <c r="BI107" i="16" s="1"/>
  <c r="X106" i="16"/>
  <c r="X107" i="16" s="1"/>
  <c r="R106" i="16"/>
  <c r="R107" i="16" s="1"/>
  <c r="AF106" i="16"/>
  <c r="AF107" i="16" s="1"/>
  <c r="AJ106" i="16"/>
  <c r="AJ107" i="16" s="1"/>
  <c r="BK106" i="16"/>
  <c r="BK107" i="16" s="1"/>
  <c r="AH106" i="16"/>
  <c r="AH107" i="16" s="1"/>
  <c r="AR106" i="16"/>
  <c r="AR107" i="16" s="1"/>
  <c r="AT106" i="16"/>
  <c r="AT107" i="16" s="1"/>
  <c r="AG106" i="16"/>
  <c r="AG107" i="16" s="1"/>
  <c r="W106" i="16"/>
  <c r="W107" i="16" s="1"/>
  <c r="AB106" i="16"/>
  <c r="AB107" i="16" s="1"/>
  <c r="AQ106" i="16"/>
  <c r="AQ107" i="16" s="1"/>
  <c r="AU106" i="16"/>
  <c r="AU107" i="16" s="1"/>
  <c r="T106" i="16"/>
  <c r="T107" i="16" s="1"/>
  <c r="AS106" i="16"/>
  <c r="AS107" i="16" s="1"/>
  <c r="V106" i="16"/>
  <c r="V107" i="16" s="1"/>
  <c r="P106" i="16"/>
  <c r="P107" i="16" s="1"/>
  <c r="AX106" i="16"/>
  <c r="AX107" i="16" s="1"/>
  <c r="AM106" i="16"/>
  <c r="AM107" i="16" s="1"/>
  <c r="AN106" i="16"/>
  <c r="AN107" i="16" s="1"/>
  <c r="BA106" i="16"/>
  <c r="BA107" i="16" s="1"/>
  <c r="AL106" i="16"/>
  <c r="AL107" i="16" s="1"/>
  <c r="AV106" i="16"/>
  <c r="AV107" i="16" s="1"/>
  <c r="AD106" i="16"/>
  <c r="AD107" i="16" s="1"/>
  <c r="BG106" i="16"/>
  <c r="BG107" i="16" s="1"/>
  <c r="AP106" i="16"/>
  <c r="AP107" i="16" s="1"/>
  <c r="AI106" i="16"/>
  <c r="AI107" i="16" s="1"/>
  <c r="AK106" i="16"/>
  <c r="AK107" i="16" s="1"/>
  <c r="BF106" i="16"/>
  <c r="BF107" i="16" s="1"/>
  <c r="BD106" i="16"/>
  <c r="BD107" i="16" s="1"/>
  <c r="BQ65" i="16" l="1"/>
  <c r="BR65" i="16"/>
  <c r="BS35" i="16"/>
  <c r="BV35" i="16"/>
  <c r="BR48" i="16"/>
  <c r="BT48" i="16"/>
  <c r="BS48" i="16"/>
  <c r="BT35" i="16"/>
  <c r="BU48" i="16"/>
  <c r="BW48" i="16"/>
  <c r="BW35" i="16"/>
  <c r="BU35" i="16"/>
  <c r="BR35" i="16"/>
  <c r="BV48" i="16"/>
  <c r="BR50" i="16"/>
  <c r="BT62" i="16"/>
  <c r="BR62" i="16"/>
  <c r="BR63" i="16"/>
  <c r="BS58" i="16"/>
  <c r="BU62" i="16"/>
  <c r="BR58" i="16"/>
  <c r="BS62" i="16"/>
  <c r="BT50" i="16"/>
  <c r="BR61" i="16"/>
  <c r="BW62" i="16"/>
  <c r="BU50" i="16"/>
  <c r="BT63" i="16"/>
  <c r="BS50" i="16"/>
  <c r="BS63" i="16"/>
  <c r="BV62" i="16"/>
  <c r="BV50" i="16"/>
  <c r="BV63" i="16"/>
  <c r="BV58" i="16"/>
  <c r="BW63" i="16"/>
  <c r="BW50" i="16"/>
  <c r="BU63" i="16"/>
  <c r="BW58" i="16"/>
  <c r="BW61" i="16"/>
  <c r="BT58" i="16"/>
  <c r="BS61" i="16"/>
  <c r="BR67" i="16"/>
  <c r="BU67" i="16"/>
  <c r="BV61" i="16"/>
  <c r="BU58" i="16"/>
  <c r="BT61" i="16"/>
  <c r="BU61" i="16"/>
  <c r="BW76" i="16"/>
  <c r="BT97" i="16"/>
  <c r="BV60" i="16"/>
  <c r="BR60" i="16"/>
  <c r="BS97" i="16"/>
  <c r="BR97" i="16"/>
  <c r="BU60" i="16"/>
  <c r="BW60" i="16"/>
  <c r="BV67" i="16"/>
  <c r="BR76" i="16"/>
  <c r="BT60" i="16"/>
  <c r="BW67" i="16"/>
  <c r="BS60" i="16"/>
  <c r="BV97" i="16"/>
  <c r="BU97" i="16"/>
  <c r="BV76" i="16"/>
  <c r="BT67" i="16"/>
  <c r="BS67" i="16"/>
  <c r="BS76" i="16"/>
  <c r="BT76" i="16"/>
  <c r="BU76" i="16"/>
  <c r="BT39" i="16"/>
  <c r="BW39" i="16"/>
  <c r="BR39" i="16"/>
  <c r="BQ39" i="16"/>
  <c r="BV39" i="16"/>
  <c r="BU39" i="16"/>
  <c r="BS39" i="16"/>
  <c r="BL84" i="16"/>
  <c r="BL91" i="16"/>
  <c r="BL92" i="16" s="1"/>
  <c r="BW92" i="16" s="1"/>
  <c r="BL87" i="16"/>
  <c r="BW87" i="16" s="1"/>
  <c r="BT24" i="16"/>
  <c r="BV44" i="16"/>
  <c r="BQ81" i="16"/>
  <c r="BS87" i="16"/>
  <c r="BR92" i="16"/>
  <c r="BV86" i="16"/>
  <c r="BU21" i="16"/>
  <c r="BU56" i="16"/>
  <c r="BU42" i="16"/>
  <c r="BQ53" i="16"/>
  <c r="BT55" i="16"/>
  <c r="BT88" i="16"/>
  <c r="BQ13" i="16"/>
  <c r="BQ24" i="16"/>
  <c r="BQ41" i="16"/>
  <c r="BQ26" i="16"/>
  <c r="BV30" i="16"/>
  <c r="BQ54" i="16"/>
  <c r="BR83" i="16"/>
  <c r="BQ33" i="16"/>
  <c r="BS38" i="16"/>
  <c r="BQ43" i="16"/>
  <c r="BR42" i="16"/>
  <c r="BW29" i="16"/>
  <c r="BW55" i="16"/>
  <c r="BT37" i="16"/>
  <c r="BS79" i="16"/>
  <c r="BT56" i="16"/>
  <c r="BS42" i="16"/>
  <c r="BS86" i="16"/>
  <c r="BW81" i="16"/>
  <c r="BQ78" i="16"/>
  <c r="BU81" i="16"/>
  <c r="BU41" i="16"/>
  <c r="BU28" i="16"/>
  <c r="BU32" i="16"/>
  <c r="BR28" i="16"/>
  <c r="BR44" i="16"/>
  <c r="BT36" i="16"/>
  <c r="BV88" i="16"/>
  <c r="BQ44" i="16"/>
  <c r="BQ12" i="16"/>
  <c r="BV24" i="16"/>
  <c r="BR94" i="16"/>
  <c r="BU24" i="16"/>
  <c r="BW32" i="16"/>
  <c r="BR30" i="16"/>
  <c r="BT84" i="16"/>
  <c r="BQ67" i="16"/>
  <c r="BT83" i="16"/>
  <c r="BS44" i="16"/>
  <c r="BS29" i="16"/>
  <c r="BQ55" i="16"/>
  <c r="BW12" i="16"/>
  <c r="BT85" i="16"/>
  <c r="BW72" i="16"/>
  <c r="BR88" i="16"/>
  <c r="BQ91" i="16"/>
  <c r="BT87" i="16"/>
  <c r="BU12" i="16"/>
  <c r="BT78" i="16"/>
  <c r="BU38" i="16"/>
  <c r="BT54" i="16"/>
  <c r="BW71" i="16"/>
  <c r="BU30" i="16"/>
  <c r="BU79" i="16"/>
  <c r="BT81" i="16"/>
  <c r="BS88" i="16"/>
  <c r="BS36" i="16"/>
  <c r="BR38" i="16"/>
  <c r="BS54" i="16"/>
  <c r="BW21" i="16"/>
  <c r="BQ20" i="16"/>
  <c r="BQ74" i="16"/>
  <c r="BW53" i="16"/>
  <c r="BU36" i="16"/>
  <c r="BV42" i="16"/>
  <c r="BQ38" i="16"/>
  <c r="BQ76" i="16"/>
  <c r="BT79" i="16"/>
  <c r="BQ94" i="16"/>
  <c r="BQ88" i="16"/>
  <c r="BS31" i="16"/>
  <c r="BU91" i="16"/>
  <c r="BT29" i="16"/>
  <c r="BV81" i="16"/>
  <c r="BR78" i="16"/>
  <c r="BQ28" i="16"/>
  <c r="BV21" i="16"/>
  <c r="BS43" i="16"/>
  <c r="BS37" i="16"/>
  <c r="BT12" i="16"/>
  <c r="BT71" i="16"/>
  <c r="BQ56" i="16"/>
  <c r="BQ21" i="16"/>
  <c r="BV38" i="16"/>
  <c r="BS28" i="16"/>
  <c r="BS94" i="16"/>
  <c r="BR91" i="16"/>
  <c r="BR37" i="16"/>
  <c r="BR53" i="16"/>
  <c r="BV31" i="16"/>
  <c r="BU83" i="16"/>
  <c r="BU53" i="16"/>
  <c r="BQ48" i="16"/>
  <c r="BU94" i="16"/>
  <c r="BU44" i="16"/>
  <c r="BQ92" i="16"/>
  <c r="BQ15" i="16"/>
  <c r="BR21" i="16"/>
  <c r="BQ97" i="16"/>
  <c r="BQ60" i="16"/>
  <c r="BS85" i="16"/>
  <c r="BW84" i="16"/>
  <c r="BV72" i="16"/>
  <c r="BQ61" i="16"/>
  <c r="BT30" i="16"/>
  <c r="BU37" i="16"/>
  <c r="BT28" i="16"/>
  <c r="BW41" i="16"/>
  <c r="BR43" i="16"/>
  <c r="BS33" i="16"/>
  <c r="BR36" i="16"/>
  <c r="BW31" i="16"/>
  <c r="BT86" i="16"/>
  <c r="BU55" i="16"/>
  <c r="BS24" i="16"/>
  <c r="BS71" i="16"/>
  <c r="BT53" i="16"/>
  <c r="BT94" i="16"/>
  <c r="BQ83" i="16"/>
  <c r="BR73" i="16"/>
  <c r="BV43" i="16"/>
  <c r="BW38" i="16"/>
  <c r="BR33" i="16"/>
  <c r="BS73" i="16"/>
  <c r="BU33" i="16"/>
  <c r="BQ19" i="16"/>
  <c r="BV12" i="16"/>
  <c r="BQ50" i="16"/>
  <c r="BQ58" i="16"/>
  <c r="BQ62" i="16"/>
  <c r="BV87" i="16"/>
  <c r="BW28" i="16"/>
  <c r="BR12" i="16"/>
  <c r="BW44" i="16"/>
  <c r="BT42" i="16"/>
  <c r="BT31" i="16"/>
  <c r="BW54" i="16"/>
  <c r="BV29" i="16"/>
  <c r="BT72" i="16"/>
  <c r="BU78" i="16"/>
  <c r="BR79" i="16"/>
  <c r="BT32" i="16"/>
  <c r="BR24" i="16"/>
  <c r="BW88" i="16"/>
  <c r="BS83" i="16"/>
  <c r="BQ18" i="16"/>
  <c r="BR56" i="16"/>
  <c r="BT21" i="16"/>
  <c r="BV84" i="16"/>
  <c r="BS53" i="16"/>
  <c r="BS30" i="16"/>
  <c r="BQ42" i="16"/>
  <c r="BU88" i="16"/>
  <c r="BU73" i="16"/>
  <c r="BW36" i="16"/>
  <c r="BS91" i="16"/>
  <c r="BQ72" i="16"/>
  <c r="BV71" i="16"/>
  <c r="BT33" i="16"/>
  <c r="BS55" i="16"/>
  <c r="BS32" i="16"/>
  <c r="BQ87" i="16"/>
  <c r="BQ37" i="16"/>
  <c r="BU84" i="16"/>
  <c r="BS12" i="16"/>
  <c r="BR31" i="16"/>
  <c r="BT91" i="16"/>
  <c r="BT44" i="16"/>
  <c r="BV91" i="16"/>
  <c r="BV78" i="16"/>
  <c r="BQ85" i="16"/>
  <c r="BS92" i="16"/>
  <c r="BU54" i="16"/>
  <c r="BQ22" i="16"/>
  <c r="BV36" i="16"/>
  <c r="BW85" i="16"/>
  <c r="BQ84" i="16"/>
  <c r="BR71" i="16"/>
  <c r="BS74" i="16"/>
  <c r="BQ86" i="16"/>
  <c r="BU43" i="16"/>
  <c r="BR55" i="16"/>
  <c r="BR81" i="16"/>
  <c r="BR85" i="16"/>
  <c r="BR54" i="16"/>
  <c r="BW33" i="16"/>
  <c r="BS81" i="16"/>
  <c r="BT92" i="16"/>
  <c r="BV73" i="16"/>
  <c r="BW78" i="16"/>
  <c r="BS21" i="16"/>
  <c r="BR86" i="16"/>
  <c r="BV33" i="16"/>
  <c r="BU92" i="16"/>
  <c r="BT74" i="16"/>
  <c r="BU31" i="16"/>
  <c r="BT38" i="16"/>
  <c r="BW79" i="16"/>
  <c r="BW56" i="16"/>
  <c r="BQ35" i="16"/>
  <c r="BQ73" i="16"/>
  <c r="BT73" i="16"/>
  <c r="BR32" i="16"/>
  <c r="BT43" i="16"/>
  <c r="BV83" i="16"/>
  <c r="BQ71" i="16"/>
  <c r="BW24" i="16"/>
  <c r="BV85" i="16"/>
  <c r="BU71" i="16"/>
  <c r="BR74" i="16"/>
  <c r="BU87" i="16"/>
  <c r="BQ30" i="16"/>
  <c r="BW73" i="16"/>
  <c r="BV94" i="16"/>
  <c r="BS72" i="16"/>
  <c r="BV41" i="16"/>
  <c r="BV53" i="16"/>
  <c r="BQ63" i="16"/>
  <c r="BT41" i="16"/>
  <c r="BR84" i="16"/>
  <c r="BV74" i="16"/>
  <c r="BQ36" i="16"/>
  <c r="BR87" i="16"/>
  <c r="BU72" i="16"/>
  <c r="BW74" i="16"/>
  <c r="BS78" i="16"/>
  <c r="BV92" i="16"/>
  <c r="BW42" i="16"/>
  <c r="BV32" i="16"/>
  <c r="BW30" i="16"/>
  <c r="BS56" i="16"/>
  <c r="BS84" i="16"/>
  <c r="BU29" i="16"/>
  <c r="BV56" i="16"/>
  <c r="BU86" i="16"/>
  <c r="BV54" i="16"/>
  <c r="BV37" i="16"/>
  <c r="BS41" i="16"/>
  <c r="BQ31" i="16"/>
  <c r="BU74" i="16"/>
  <c r="BW86" i="16"/>
  <c r="BW43" i="16"/>
  <c r="BV55" i="16"/>
  <c r="BQ32" i="16"/>
  <c r="BU85" i="16"/>
  <c r="BR72" i="16"/>
  <c r="BQ79" i="16"/>
  <c r="BR41" i="16"/>
  <c r="BW37" i="16"/>
  <c r="BQ29" i="16"/>
  <c r="BV28" i="16"/>
  <c r="BV79" i="16"/>
  <c r="BR29" i="16"/>
  <c r="BW91" i="16"/>
  <c r="BR15" i="16"/>
  <c r="BS13" i="16"/>
  <c r="BV15" i="16"/>
  <c r="BS15" i="16"/>
  <c r="BU20" i="16"/>
  <c r="BT15" i="16"/>
  <c r="BU22" i="16"/>
  <c r="BT13" i="16"/>
  <c r="BW15" i="16"/>
  <c r="BR13" i="16"/>
  <c r="BR20" i="16"/>
  <c r="BS19" i="16"/>
  <c r="BV20" i="16"/>
  <c r="BU15" i="16"/>
  <c r="BW20" i="16"/>
  <c r="BU13" i="16"/>
  <c r="BT20" i="16"/>
  <c r="BT19" i="16"/>
  <c r="BS20" i="16"/>
  <c r="BV13" i="16"/>
  <c r="BW13" i="16"/>
  <c r="BS26" i="16"/>
  <c r="BV19" i="16"/>
  <c r="BR26" i="16"/>
  <c r="BW19" i="16"/>
  <c r="BS22" i="16"/>
  <c r="BT26" i="16"/>
  <c r="BV18" i="16"/>
  <c r="BR18" i="16"/>
  <c r="BR19" i="16"/>
  <c r="BS18" i="16"/>
  <c r="BT18" i="16"/>
  <c r="BW22" i="16"/>
  <c r="BU19" i="16"/>
  <c r="BU18" i="16"/>
  <c r="BV22" i="16"/>
  <c r="BR22" i="16"/>
  <c r="BV26" i="16"/>
  <c r="BW26" i="16"/>
  <c r="BU26" i="16"/>
  <c r="BW18" i="16"/>
  <c r="BT22" i="16"/>
  <c r="BL83" i="16" l="1"/>
  <c r="BW83" i="16" s="1"/>
  <c r="BS65" i="16" l="1"/>
  <c r="BT65" i="16"/>
  <c r="BU65" i="16"/>
  <c r="BV65" i="16"/>
  <c r="BW65" i="16"/>
  <c r="BY35" i="16"/>
  <c r="BL94" i="16"/>
  <c r="BW94" i="16" s="1"/>
  <c r="BY53" i="16" l="1"/>
  <c r="BY41" i="16"/>
  <c r="BY28" i="16"/>
  <c r="BL97" i="16"/>
  <c r="BW97" i="16" l="1"/>
  <c r="B104" i="16"/>
  <c r="BL106" i="16"/>
  <c r="BL107" i="16" s="1"/>
  <c r="B106" i="16" s="1"/>
  <c r="L1" i="16" s="1"/>
  <c r="B103" i="16"/>
  <c r="B105" i="16" l="1"/>
  <c r="I1" i="16"/>
  <c r="I2" i="16"/>
  <c r="BW1" i="16"/>
</calcChain>
</file>

<file path=xl/sharedStrings.xml><?xml version="1.0" encoding="utf-8"?>
<sst xmlns="http://schemas.openxmlformats.org/spreadsheetml/2006/main" count="1831" uniqueCount="556">
  <si>
    <t>Informação</t>
  </si>
  <si>
    <t>Unidade</t>
  </si>
  <si>
    <t>Coeficiente</t>
  </si>
  <si>
    <t>l/km</t>
  </si>
  <si>
    <t>km/mês</t>
  </si>
  <si>
    <t>Consumo</t>
  </si>
  <si>
    <t>Preço</t>
  </si>
  <si>
    <t>R$/l</t>
  </si>
  <si>
    <t>Custo</t>
  </si>
  <si>
    <t>R$/mês</t>
  </si>
  <si>
    <t>Custo por km</t>
  </si>
  <si>
    <t>R$/km</t>
  </si>
  <si>
    <t>% do diesel</t>
  </si>
  <si>
    <t xml:space="preserve">Vida útil </t>
  </si>
  <si>
    <t>Quant. pneus</t>
  </si>
  <si>
    <t>un/veículo</t>
  </si>
  <si>
    <t>un/veículo/km</t>
  </si>
  <si>
    <t>Quantidade</t>
  </si>
  <si>
    <t>un/mês</t>
  </si>
  <si>
    <t>R$/un</t>
  </si>
  <si>
    <t>Quant. recapag.</t>
  </si>
  <si>
    <t>un/pneu</t>
  </si>
  <si>
    <t>Custo pneu novo</t>
  </si>
  <si>
    <t>Custo recapagens</t>
  </si>
  <si>
    <t>Custo total</t>
  </si>
  <si>
    <t>Custo/km</t>
  </si>
  <si>
    <t>R$/veículo</t>
  </si>
  <si>
    <t>Fator de utilização</t>
  </si>
  <si>
    <t>Emp/veículo</t>
  </si>
  <si>
    <t>Fator equivalente</t>
  </si>
  <si>
    <t>Frota operacional</t>
  </si>
  <si>
    <t>veículo</t>
  </si>
  <si>
    <t>Efetivo equivalente</t>
  </si>
  <si>
    <t>Empregados</t>
  </si>
  <si>
    <t>Efetivo físico</t>
  </si>
  <si>
    <t>Salário</t>
  </si>
  <si>
    <t>Encargos Sociais</t>
  </si>
  <si>
    <t>%</t>
  </si>
  <si>
    <t>Benefícios</t>
  </si>
  <si>
    <t>Pag. Salários e Encargos</t>
  </si>
  <si>
    <t>% do valor do veículo com pneus/mês</t>
  </si>
  <si>
    <t>R$</t>
  </si>
  <si>
    <t>Frota total</t>
  </si>
  <si>
    <t>Básico</t>
  </si>
  <si>
    <t>Padron</t>
  </si>
  <si>
    <t>Midiônibus</t>
  </si>
  <si>
    <t>Padron LE c/ar</t>
  </si>
  <si>
    <t>Produção Quilométrica produtiva</t>
  </si>
  <si>
    <t>Produção Quilométrica ociosa</t>
  </si>
  <si>
    <t>Produção Quilométrica total</t>
  </si>
  <si>
    <t>Total</t>
  </si>
  <si>
    <t>Ônibus básico</t>
  </si>
  <si>
    <t>Óleo Diesel</t>
  </si>
  <si>
    <t>Item</t>
  </si>
  <si>
    <t>litros</t>
  </si>
  <si>
    <t>Lubrificantes em geral</t>
  </si>
  <si>
    <t>Arla 32</t>
  </si>
  <si>
    <t>Combustível</t>
  </si>
  <si>
    <t>Lubrificante</t>
  </si>
  <si>
    <t>ARLA</t>
  </si>
  <si>
    <t>Serviço de recapagem</t>
  </si>
  <si>
    <t>Pneu novo</t>
  </si>
  <si>
    <t>0 a 2 anos</t>
  </si>
  <si>
    <t>3 a 4 anos</t>
  </si>
  <si>
    <t>5 a 6 anos</t>
  </si>
  <si>
    <t>7 a 8 anos</t>
  </si>
  <si>
    <t>9 a 10 anos</t>
  </si>
  <si>
    <t>acima de 10 anos</t>
  </si>
  <si>
    <t>Idade dos veículos</t>
  </si>
  <si>
    <t>Global</t>
  </si>
  <si>
    <t>Preço do veículo novo completo</t>
  </si>
  <si>
    <t>Idade da frota</t>
  </si>
  <si>
    <t>Pessoal de tráfego</t>
  </si>
  <si>
    <t>Pessoal de manutenção</t>
  </si>
  <si>
    <t>Pessoal administrativo</t>
  </si>
  <si>
    <t>04</t>
  </si>
  <si>
    <t>05</t>
  </si>
  <si>
    <t>06</t>
  </si>
  <si>
    <t>08</t>
  </si>
  <si>
    <t>07</t>
  </si>
  <si>
    <t>09</t>
  </si>
  <si>
    <t>02</t>
  </si>
  <si>
    <t>03</t>
  </si>
  <si>
    <t>01</t>
  </si>
  <si>
    <t>10</t>
  </si>
  <si>
    <t>R$/ano</t>
  </si>
  <si>
    <t>Ano 1</t>
  </si>
  <si>
    <t>Ano 2</t>
  </si>
  <si>
    <t>Ano 3</t>
  </si>
  <si>
    <t>Ano 4</t>
  </si>
  <si>
    <t>Ano 5</t>
  </si>
  <si>
    <t>Ano 6</t>
  </si>
  <si>
    <t>Valor</t>
  </si>
  <si>
    <t xml:space="preserve">Grupo A </t>
  </si>
  <si>
    <t>INSS - Contribuição da empresa</t>
  </si>
  <si>
    <t>SEST</t>
  </si>
  <si>
    <t>SENAT</t>
  </si>
  <si>
    <t>INCRA</t>
  </si>
  <si>
    <t>Salário Educação</t>
  </si>
  <si>
    <t>Seguro de Acidente de Trabalho - SAT</t>
  </si>
  <si>
    <t>SEBRAE</t>
  </si>
  <si>
    <t>FGTS</t>
  </si>
  <si>
    <t>Sub-total</t>
  </si>
  <si>
    <t>Grupo B - Encargos Trabalhistas</t>
  </si>
  <si>
    <t>Abono de Férias (1/3 adicional de férias)</t>
  </si>
  <si>
    <t>Aviso Prévio trabalhado</t>
  </si>
  <si>
    <t>Auxílio Doença, Acidente de Trabalho, Licença Paternidade</t>
  </si>
  <si>
    <t>13o. Salário</t>
  </si>
  <si>
    <t>Adicional Noturno</t>
  </si>
  <si>
    <t>Grupo C</t>
  </si>
  <si>
    <t>Aviso Prévio indenizado</t>
  </si>
  <si>
    <t>FGTS sobre Aviso Prévio Indenizado</t>
  </si>
  <si>
    <t>Multa sobre FGTS em rescião sem justa causa</t>
  </si>
  <si>
    <t>Constribuição Social Artigo 1 Lei Compl. 110/01</t>
  </si>
  <si>
    <t>Férias e 13º salário referente ao aviso prévio indenizado</t>
  </si>
  <si>
    <t>FGTS do cálculo de férias e 13º salário referente ao aviso prévio indenizado</t>
  </si>
  <si>
    <t>Grupo D - Incidência do Grupo A no Grupo B</t>
  </si>
  <si>
    <t>Incidência cumulativa do Grupo A no Grupo B</t>
  </si>
  <si>
    <t>Cobradores</t>
  </si>
  <si>
    <t>Motoristas</t>
  </si>
  <si>
    <t>Tráfego</t>
  </si>
  <si>
    <t>Fator de utilização físico</t>
  </si>
  <si>
    <t>Custo administrativo</t>
  </si>
  <si>
    <t>Preço do ônibus básico</t>
  </si>
  <si>
    <t>Licenciamento</t>
  </si>
  <si>
    <t>0 - 1</t>
  </si>
  <si>
    <t>1 - 2</t>
  </si>
  <si>
    <t>2 - 3</t>
  </si>
  <si>
    <t>3 - 4</t>
  </si>
  <si>
    <t>4 - 5</t>
  </si>
  <si>
    <t>5 - 6</t>
  </si>
  <si>
    <t>6 - 7</t>
  </si>
  <si>
    <t>7 - 8</t>
  </si>
  <si>
    <t>9 - 10</t>
  </si>
  <si>
    <t>10 - 11</t>
  </si>
  <si>
    <t>11 - 12</t>
  </si>
  <si>
    <t>Frota necessária</t>
  </si>
  <si>
    <t>Tipo</t>
  </si>
  <si>
    <t>Quantidade Operac.</t>
  </si>
  <si>
    <t>Quantidade RT</t>
  </si>
  <si>
    <t>Quantidade Total</t>
  </si>
  <si>
    <t>Idade do veículo</t>
  </si>
  <si>
    <t>Vai p/ o índice</t>
  </si>
  <si>
    <t>Faixa</t>
  </si>
  <si>
    <t>Idade</t>
  </si>
  <si>
    <t>Pré-oper.</t>
  </si>
  <si>
    <t>8 - 9</t>
  </si>
  <si>
    <t>Investimento</t>
  </si>
  <si>
    <t>Receita</t>
  </si>
  <si>
    <t>Id. Média (anos)</t>
  </si>
  <si>
    <t>Depreciação Real</t>
  </si>
  <si>
    <t>Depreciação real</t>
  </si>
  <si>
    <t>Equipamento</t>
  </si>
  <si>
    <t>Quantidades adquiridas ao longo do contrato</t>
  </si>
  <si>
    <t>Pré-operac.</t>
  </si>
  <si>
    <t>Preço Unitário (R$)</t>
  </si>
  <si>
    <t>Taxa anual de depreciação e amortização (%)</t>
  </si>
  <si>
    <t>Número de anos a serem depreciados</t>
  </si>
  <si>
    <t>Valor residual (%)</t>
  </si>
  <si>
    <t>Equipamentos embarcados do SBE</t>
  </si>
  <si>
    <t>Equipamentos de garagem do SBE</t>
  </si>
  <si>
    <t>Conjunto de câmeras de vigilância</t>
  </si>
  <si>
    <t>Equipamentos do sist. de monitoramento</t>
  </si>
  <si>
    <t>Sistema Wi-fi nos ônibus</t>
  </si>
  <si>
    <t>un. / veíc.</t>
  </si>
  <si>
    <t>un. / garagem</t>
  </si>
  <si>
    <t>Peças e acessórios</t>
  </si>
  <si>
    <t>Valor total (R$)</t>
  </si>
  <si>
    <t>Terreno para instalações de garagem</t>
  </si>
  <si>
    <t>vb</t>
  </si>
  <si>
    <t>Infra e super-estrutura da garagem</t>
  </si>
  <si>
    <t>Equipamentos da garagem</t>
  </si>
  <si>
    <t>Veículos de apoio leves</t>
  </si>
  <si>
    <t>Veículos de apoio pesados</t>
  </si>
  <si>
    <t>Saída</t>
  </si>
  <si>
    <t>Ônibus Básico</t>
  </si>
  <si>
    <t>Valor (R$)</t>
  </si>
  <si>
    <t>Investimento em equipamentos</t>
  </si>
  <si>
    <t>Receita Bruta</t>
  </si>
  <si>
    <t>(-) Tributos sobre faturamento</t>
  </si>
  <si>
    <t>(=) Receita Líquida</t>
  </si>
  <si>
    <t>Custos Variáveis</t>
  </si>
  <si>
    <t>Custo com pessoal</t>
  </si>
  <si>
    <t>Diretoria</t>
  </si>
  <si>
    <t>Custos administrativos</t>
  </si>
  <si>
    <t>Custos gerais administrativos</t>
  </si>
  <si>
    <t>(-) Custos operacionais</t>
  </si>
  <si>
    <t xml:space="preserve">(=) EBITDA - Lucros antes de juros, impostos, depreciação e amortização </t>
  </si>
  <si>
    <t>(-) Depreciação da frota</t>
  </si>
  <si>
    <t>(=) EBIT - Lucros antes de juros e imposto de renda</t>
  </si>
  <si>
    <t>(-) Imposto de renda e CSLL</t>
  </si>
  <si>
    <t>CSLL</t>
  </si>
  <si>
    <t>Imposto de renda</t>
  </si>
  <si>
    <t>Adicional de imposto de renda</t>
  </si>
  <si>
    <t>(=)  Lucro líquido do exercício</t>
  </si>
  <si>
    <t>FLUXO DE CAIXA</t>
  </si>
  <si>
    <t>(+) Depreciação da frota</t>
  </si>
  <si>
    <t>(+) Fluxo de caixa operacional</t>
  </si>
  <si>
    <t>(-) Aquisições</t>
  </si>
  <si>
    <t>(-) Frota</t>
  </si>
  <si>
    <t>(+) Frota</t>
  </si>
  <si>
    <t>(+) Terrenos</t>
  </si>
  <si>
    <t>(-) Impostos sobre venda</t>
  </si>
  <si>
    <t>(+) Fluxo de caixa dos investimentos</t>
  </si>
  <si>
    <t>Taxa de desconto (mensal)</t>
  </si>
  <si>
    <t>Valor Presente Líquido</t>
  </si>
  <si>
    <t>INSS sobre receita bruta</t>
  </si>
  <si>
    <t>Total de tributos</t>
  </si>
  <si>
    <t>Rodagem (pneus novos e serv. recapagem)</t>
  </si>
  <si>
    <t>(-) Depreciação de equipamentos e sistemas tecnológicos</t>
  </si>
  <si>
    <t>(-) Depreciação instalações, veículos de apoio e demais recursos</t>
  </si>
  <si>
    <t>(+) Depreciação de equipamentos e sistemas tecnológicos</t>
  </si>
  <si>
    <t>(+)  Depreciação instalações, veículos de apoio e demais recursos</t>
  </si>
  <si>
    <t>(+) Receita de venda de ativos</t>
  </si>
  <si>
    <t>(+) Infraestrutura e equipamentos de garagem</t>
  </si>
  <si>
    <t>(+) Veículos de apoio, mobiliário, equipamentos em geral e outros</t>
  </si>
  <si>
    <t>(+) Equipamenttos e sistemas tecnológicos</t>
  </si>
  <si>
    <t>12 - 13</t>
  </si>
  <si>
    <t>TIR mensal</t>
  </si>
  <si>
    <t>TIR anual</t>
  </si>
  <si>
    <t>Taxa de desconto (anual)</t>
  </si>
  <si>
    <t>Valor mensal</t>
  </si>
  <si>
    <t>Tipo de veículo</t>
  </si>
  <si>
    <t>Coef.</t>
  </si>
  <si>
    <t>Preço do veículo s/ pneus</t>
  </si>
  <si>
    <t>Resumo</t>
  </si>
  <si>
    <t>Aba</t>
  </si>
  <si>
    <t>Seguro de responsabilidade civil</t>
  </si>
  <si>
    <t>R$/veíc./ano</t>
  </si>
  <si>
    <t>Coeficiente sobre o preço de veículo básico</t>
  </si>
  <si>
    <t>Custos ambientais</t>
  </si>
  <si>
    <t>Seguro obrigatório</t>
  </si>
  <si>
    <t>Assunto</t>
  </si>
  <si>
    <t>cj. / veíc.</t>
  </si>
  <si>
    <t>Painéis nos veículos</t>
  </si>
  <si>
    <t>Pag. Salários</t>
  </si>
  <si>
    <t>Pag. Beneficios</t>
  </si>
  <si>
    <t>Pag. Encargos Sociais</t>
  </si>
  <si>
    <t>Pag. Total</t>
  </si>
  <si>
    <t>Salários</t>
  </si>
  <si>
    <t>Lucro sobre a venda de ativos</t>
  </si>
  <si>
    <t>Imposto a pagar</t>
  </si>
  <si>
    <t>...</t>
  </si>
  <si>
    <t>PROPONENTE:</t>
  </si>
  <si>
    <t>DATA BASE:</t>
  </si>
  <si>
    <t>Ônibus Padron Low Entry com ar condicionado</t>
  </si>
  <si>
    <t>Fator de utilização econômico</t>
  </si>
  <si>
    <t>Consumo de ARLA</t>
  </si>
  <si>
    <t>Consumo de recapagens</t>
  </si>
  <si>
    <t>Estimativa dos custos ambientais</t>
  </si>
  <si>
    <t>Produção Quilométrica</t>
  </si>
  <si>
    <t>litros/mês</t>
  </si>
  <si>
    <t>Fator de dep.</t>
  </si>
  <si>
    <t>% valor do veíc. Novo</t>
  </si>
  <si>
    <t>Valor do veículo novo</t>
  </si>
  <si>
    <t>Valor do veículo (R$)</t>
  </si>
  <si>
    <t>R$/litro</t>
  </si>
  <si>
    <t>R$/unidade</t>
  </si>
  <si>
    <t>Quadro 01 - DADOS OPERACIONAIS</t>
  </si>
  <si>
    <t>Q1. Painel de dados operacionais</t>
  </si>
  <si>
    <t xml:space="preserve">Q1.1. Frota </t>
  </si>
  <si>
    <t>Q1.2. Frota Inicial</t>
  </si>
  <si>
    <t>Quadro 02 - PREÇOS E SALÁRIOS</t>
  </si>
  <si>
    <t>Q2.1. Preço de insumos</t>
  </si>
  <si>
    <t>Q2.2. Salários e benefícios</t>
  </si>
  <si>
    <t>Q2.5. Custos unitários de equipamentos</t>
  </si>
  <si>
    <t>Q2.6. Seguros</t>
  </si>
  <si>
    <t>Preencher o Quadro 5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</si>
  <si>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</si>
  <si>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</si>
  <si>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</si>
  <si>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</si>
  <si>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</si>
  <si>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</si>
  <si>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</si>
  <si>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</si>
  <si>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</si>
  <si>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</si>
  <si>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</si>
  <si>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</si>
  <si>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</si>
  <si>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</si>
  <si>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</si>
  <si>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</si>
  <si>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</si>
  <si>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</si>
  <si>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Total (R$)</t>
  </si>
  <si>
    <t>Função</t>
  </si>
  <si>
    <t>Salário (R$)</t>
  </si>
  <si>
    <t>Função 2</t>
  </si>
  <si>
    <t>Função 3</t>
  </si>
  <si>
    <t>Função 4</t>
  </si>
  <si>
    <t>Função 5</t>
  </si>
  <si>
    <t>Função 6</t>
  </si>
  <si>
    <t>Função 7</t>
  </si>
  <si>
    <t>Função 8</t>
  </si>
  <si>
    <t>Função "n"</t>
  </si>
  <si>
    <t>Salário médio (R$)</t>
  </si>
  <si>
    <t>Quadro 3 - MEMÓRIA DE CÁLCULO DA EQUIPE DE PROFISSIONAIS DA OPERADORA</t>
  </si>
  <si>
    <t>Q3.1. Equipe de operação</t>
  </si>
  <si>
    <t>Q3.2. Pessoal de tráfego</t>
  </si>
  <si>
    <t>Q2.4. Licenciamento da frota</t>
  </si>
  <si>
    <t>Quadro 04 - COEFICIENTES E PARÂMETROS</t>
  </si>
  <si>
    <t>Quadro 05 - ENCARGOS SOCIAIS</t>
  </si>
  <si>
    <t>Quadro 06 - MEMÓRIA DE CÁLCULO DOS CUSTOS</t>
  </si>
  <si>
    <t>Q6.1. Custos variáveis</t>
  </si>
  <si>
    <t>Q6.1.1. Diesel</t>
  </si>
  <si>
    <t>Q6.1.2. Lubrificantes e ARLA 32</t>
  </si>
  <si>
    <t>Q6.1.2.1. Lubrificantes</t>
  </si>
  <si>
    <t>Q6.1.2.2. ARLA 32</t>
  </si>
  <si>
    <t>Q6.1.2.3 Total de lubrificantes e ARLA</t>
  </si>
  <si>
    <t>Q6.1.3. Rodagem</t>
  </si>
  <si>
    <t>Q6.1.3.1 Pneu novo</t>
  </si>
  <si>
    <t>Q6.1.3.2 Recapagem</t>
  </si>
  <si>
    <t>Q6.1.3.3 Total de rodagem</t>
  </si>
  <si>
    <t>Q6.1.4 Peças e acessórios (P&amp;A)</t>
  </si>
  <si>
    <t>Q6.1.5 Custos ambientais</t>
  </si>
  <si>
    <t>Q6.2. Custos fixos</t>
  </si>
  <si>
    <t>Q6.2.1 Pessoal</t>
  </si>
  <si>
    <t>Q6.2.1.1 Motoristas</t>
  </si>
  <si>
    <t>Q6.2.1.3 Pessoal de tráfego</t>
  </si>
  <si>
    <t>Q6.2.2 Custo Administrativo</t>
  </si>
  <si>
    <t>Q6.2.2.1 - Custos administrativos gerais</t>
  </si>
  <si>
    <t>Q6.2.2.2. - Custos de licenciamento</t>
  </si>
  <si>
    <t>Produção quilométrica</t>
  </si>
  <si>
    <t>km</t>
  </si>
  <si>
    <t>1º ano</t>
  </si>
  <si>
    <t>2º ano</t>
  </si>
  <si>
    <t>3º ano</t>
  </si>
  <si>
    <t>4º ano</t>
  </si>
  <si>
    <t>5º ano e demais</t>
  </si>
  <si>
    <t>Passageiros equivalentes</t>
  </si>
  <si>
    <t>Quadro 07 - MEMÓRIA DE CÁLCULO DOS CUSTOS COM PEÇAS E ACESSÓRIOS</t>
  </si>
  <si>
    <t>Quadro 08 - PLANEJAMENTO DA FROTA, AQUISIÇÕES, VENDAS E DEPRECIAÇÃO REAL</t>
  </si>
  <si>
    <t>Q8.1.1 - Aquisições</t>
  </si>
  <si>
    <t>Q8.1.2 - Venda</t>
  </si>
  <si>
    <t>Q8.1.3 - Quadro Final</t>
  </si>
  <si>
    <t>Q8.2.1 - Aquisições</t>
  </si>
  <si>
    <t>Q8.2.2 - Venda</t>
  </si>
  <si>
    <t>Q8.3.1 - Aquisições</t>
  </si>
  <si>
    <t>Q8.3.2 - Venda</t>
  </si>
  <si>
    <t>Q8.4.1 - Aquisições</t>
  </si>
  <si>
    <t>Q8.4.2 - Venda</t>
  </si>
  <si>
    <t>Q8.5.1 - Aquisições</t>
  </si>
  <si>
    <t>Q8.5.2 - Venda</t>
  </si>
  <si>
    <t>Q8.5.3 - Quadro final</t>
  </si>
  <si>
    <t>Vida Útil (anos)</t>
  </si>
  <si>
    <t>Valor Residual (%)</t>
  </si>
  <si>
    <t>Quadro 09 - INVESTIMENTO EM EQUIPAMENTOS TECNOLÓGICOS EMBARCADOS (SBE, SMTC, E OUTROS)</t>
  </si>
  <si>
    <t>Q9.1 - Quantidades</t>
  </si>
  <si>
    <t>Q9.2 - Investimentos</t>
  </si>
  <si>
    <t>Q9.3 - Depreciação</t>
  </si>
  <si>
    <t>Quadro 10 - INVESTIMENTO EM GARAGEM E OUTROS EQUIPAMENTOS</t>
  </si>
  <si>
    <t>Q10.1 - Investimento</t>
  </si>
  <si>
    <t>Q10.2 - Depreciação</t>
  </si>
  <si>
    <t>Q10.3 - Venda</t>
  </si>
  <si>
    <t>Quadro 11 -DEPRECIAÇÃO FISCAL DA FROTA</t>
  </si>
  <si>
    <t>Q11.1 - Investimento</t>
  </si>
  <si>
    <t>Depreciação fiscal</t>
  </si>
  <si>
    <t>Valores não desembolsados (depreciação)</t>
  </si>
  <si>
    <t>Km</t>
  </si>
  <si>
    <t>(=) Fluxo de caixa livre</t>
  </si>
  <si>
    <t>Articulado (Pneu 295 / 80 R22.5 - RADIAL LISO - Pirelli)</t>
  </si>
  <si>
    <t>Básico/Padron (Pneu 275 / 88 R22.5 - RADIAL LISO - Michelin)</t>
  </si>
  <si>
    <t>Básico/Padron</t>
  </si>
  <si>
    <t>Fiscal</t>
  </si>
  <si>
    <t>Articulado movido à tração elétrica c/ ar</t>
  </si>
  <si>
    <t>Id. Média (anos) - s/ híbridos</t>
  </si>
  <si>
    <t>13 - 14</t>
  </si>
  <si>
    <t>15 - 16</t>
  </si>
  <si>
    <t>16 - 17</t>
  </si>
  <si>
    <t>17 - 18</t>
  </si>
  <si>
    <t>18 - 19</t>
  </si>
  <si>
    <t>19 - 20</t>
  </si>
  <si>
    <t>20 - 21</t>
  </si>
  <si>
    <t>21 - 22</t>
  </si>
  <si>
    <t>22 - 23</t>
  </si>
  <si>
    <t>23 - 24</t>
  </si>
  <si>
    <t>24 - 25</t>
  </si>
  <si>
    <t>25 - 26</t>
  </si>
  <si>
    <t>14 - 15</t>
  </si>
  <si>
    <t>ANUAL</t>
  </si>
  <si>
    <t>Painéis nos veículos padron e articulado</t>
  </si>
  <si>
    <t>Pré-Oper</t>
  </si>
  <si>
    <t>Participação.</t>
  </si>
  <si>
    <t>Custo por km (R$)</t>
  </si>
  <si>
    <t>Custo por veíc./mês (R$)</t>
  </si>
  <si>
    <t>Custos variáveis</t>
  </si>
  <si>
    <t>Lubrificantes</t>
  </si>
  <si>
    <t>ARLA 32</t>
  </si>
  <si>
    <t>Recapagem</t>
  </si>
  <si>
    <t>Custos fixos</t>
  </si>
  <si>
    <t>Custo de mão de obra</t>
  </si>
  <si>
    <t>Despesas gerais</t>
  </si>
  <si>
    <t>Seguros</t>
  </si>
  <si>
    <t>Monitoramento</t>
  </si>
  <si>
    <t>Terminal</t>
  </si>
  <si>
    <t>Sistema de Comercialização</t>
  </si>
  <si>
    <t>Custo de capital</t>
  </si>
  <si>
    <t>Depreciação</t>
  </si>
  <si>
    <t>Depreciação de veículos</t>
  </si>
  <si>
    <t>Depreciação de equipamentos</t>
  </si>
  <si>
    <t>Depreciação de instalações de garagem</t>
  </si>
  <si>
    <t>Amortização investimentos</t>
  </si>
  <si>
    <t>Subtotal sem encargos e RPS</t>
  </si>
  <si>
    <t>Subtotal sem encargos</t>
  </si>
  <si>
    <t>Encargos</t>
  </si>
  <si>
    <t>Km produtivos</t>
  </si>
  <si>
    <t>Núm. veículos</t>
  </si>
  <si>
    <t>Serviço de Wi-fi</t>
  </si>
  <si>
    <t>Sem Cobrador</t>
  </si>
  <si>
    <t>RPS 7,31%
(risco médio ANTP)</t>
  </si>
  <si>
    <t>RPS 3,54%
(Edital)</t>
  </si>
  <si>
    <t>Considerando ISS (3%)</t>
  </si>
  <si>
    <t>TARIFA COM TIR 8,53% (edital)</t>
  </si>
  <si>
    <t>TARIFA COM TIR 12,00% (SBC)</t>
  </si>
  <si>
    <t>Com Cobrador (Híbridos)</t>
  </si>
  <si>
    <t>SEM ISS (0%)</t>
  </si>
  <si>
    <t>SUBSÍDIO ANUAL MANTENDO TARIFA DE R$ 4,40 COM TIR 8,53% (edital)</t>
  </si>
  <si>
    <t>SUBSÍDIO ANUAL MANTENDO TARIFA DE R$ 4,40 COM TIR 12,00% (SBC)</t>
  </si>
  <si>
    <t>Premissas:</t>
  </si>
  <si>
    <t>1- Investimento no Terminal e Corredores de R$ 2.870.121</t>
  </si>
  <si>
    <t>2- Retrofit incluíndo baterias dos carros híbridos no 13º ano</t>
  </si>
  <si>
    <t>3- Frota:</t>
  </si>
  <si>
    <t>Idade Máxima (Anos)</t>
  </si>
  <si>
    <t>Idade Média Máx. (Anos)</t>
  </si>
  <si>
    <t>Microônibus</t>
  </si>
  <si>
    <t>Articulado</t>
  </si>
  <si>
    <t>Microônbus</t>
  </si>
  <si>
    <t>Q8.2.3 - Quadro Final</t>
  </si>
  <si>
    <t>Q8.6.1 - Aquisições</t>
  </si>
  <si>
    <t>Q8.6.2 - Venda</t>
  </si>
  <si>
    <t>Q8.6.3 - Quadro final</t>
  </si>
  <si>
    <t>un. / Veic.</t>
  </si>
  <si>
    <t xml:space="preserve">Articulado </t>
  </si>
  <si>
    <t>Q11.2 - Depreciação Frota</t>
  </si>
  <si>
    <t>Ano 0</t>
  </si>
  <si>
    <t>Deprec. Frota</t>
  </si>
  <si>
    <t>Com efeito Inflação (para fuxo real)</t>
  </si>
  <si>
    <t>Quadro 14 - PREMISSAS MACROECONÔMICAS</t>
  </si>
  <si>
    <t>Premissas Macroeconômicas</t>
  </si>
  <si>
    <t>Infação</t>
  </si>
  <si>
    <t>IPCA</t>
  </si>
  <si>
    <t>IPCA Acumulado</t>
  </si>
  <si>
    <t>Deprec. Tecnol.</t>
  </si>
  <si>
    <t>Deprec. Infra</t>
  </si>
  <si>
    <t>Deprec. Veic.</t>
  </si>
  <si>
    <t>Subtotal Veiculos</t>
  </si>
  <si>
    <t>Van</t>
  </si>
  <si>
    <t>Q8.1 - VAN</t>
  </si>
  <si>
    <t>Q8.2 - Microônibus</t>
  </si>
  <si>
    <t>Q8.3.3 - Quadro Final</t>
  </si>
  <si>
    <t>Q8.4 - Básico</t>
  </si>
  <si>
    <t>Q8.4.3. - Quadro final</t>
  </si>
  <si>
    <t>Q8.5 - Padron</t>
  </si>
  <si>
    <t>Q8.6 - Articulado</t>
  </si>
  <si>
    <t>Q8.7 - Total</t>
  </si>
  <si>
    <t>Q8.7.1 - Aquisições</t>
  </si>
  <si>
    <t>Q8.7.2 - Venda</t>
  </si>
  <si>
    <t>Q8.7.3 - Quadro final</t>
  </si>
  <si>
    <t>Custo mensal Total</t>
  </si>
  <si>
    <t>Van (215/75R17.5 127/124M)</t>
  </si>
  <si>
    <t>(-) Taxa de Gerenciamento (Sobre receita tarifária)</t>
  </si>
  <si>
    <t>(-) Equipamentos e sistemas tecnológicos</t>
  </si>
  <si>
    <t>PAYBACK</t>
  </si>
  <si>
    <t>ISS sobre receita tarifaria</t>
  </si>
  <si>
    <t>ISS sobre receita acessória</t>
  </si>
  <si>
    <t>Valor para IR</t>
  </si>
  <si>
    <t>% Valor Contábil</t>
  </si>
  <si>
    <t>% Valor para IR</t>
  </si>
  <si>
    <t>Valor do veículo p/ IR (R$)</t>
  </si>
  <si>
    <t>Ônibus Padron</t>
  </si>
  <si>
    <t>PIS e COFINS</t>
  </si>
  <si>
    <t>Preço da Vaículo Básico</t>
  </si>
  <si>
    <t>Micro</t>
  </si>
  <si>
    <t>PMM</t>
  </si>
  <si>
    <t>Infra e equipamentos da garagem</t>
  </si>
  <si>
    <t>Q2.3. Custos com Bilhetagem Eletrônica</t>
  </si>
  <si>
    <t>Conjunto de câmeras de vigilância (04 por veículo)</t>
  </si>
  <si>
    <t>Cobrador</t>
  </si>
  <si>
    <t>Consumo de combustível (litros por km)</t>
  </si>
  <si>
    <t>Lubrificantes (% do consumo de diesel)</t>
  </si>
  <si>
    <t>Arla 32 (l/km)</t>
  </si>
  <si>
    <t>Vida útil pneu (km)</t>
  </si>
  <si>
    <t>Quantidade de recapagens (unidade/pneu)</t>
  </si>
  <si>
    <t>Peças e acessórios (% do valor do veículo/ano)</t>
  </si>
  <si>
    <t>Custos ambientais (% do valor do ônibus básico/ano)</t>
  </si>
  <si>
    <t>Vida útil e valor residual dos veículos da frota</t>
  </si>
  <si>
    <t>Fatores de utilização (empregados por veículo operacional)</t>
  </si>
  <si>
    <t>Custo administrativo (% do valor do veículo com pneus/mês)</t>
  </si>
  <si>
    <t>Vida útil e valor residual de equipamentos tecnológicos da frota</t>
  </si>
  <si>
    <t>Vida útil e valor residual de infraestrutura de garagem</t>
  </si>
  <si>
    <t>Quadro 13 -  DRE e FLUXO DE CAIXA</t>
  </si>
  <si>
    <t>Total Km</t>
  </si>
  <si>
    <t>Motorista</t>
  </si>
  <si>
    <t>Q6.2.1.2 Cobradores (se aplicável)</t>
  </si>
  <si>
    <t>Q6.2.1.4 Manutenção, Administrativo e Diretoria</t>
  </si>
  <si>
    <t>% sobre pessoal Operacional</t>
  </si>
  <si>
    <t>Pessoal Operacional</t>
  </si>
  <si>
    <t>Pessoal de manutenção, Administrativo e Diretoria</t>
  </si>
  <si>
    <t>FOCUS 30/06/2023</t>
  </si>
  <si>
    <t>(-) Remuneração pela prestação do serviço (RPS)</t>
  </si>
  <si>
    <t>Q6.2.2.3. - Custos com seguro</t>
  </si>
  <si>
    <t>R$/veículo/ano</t>
  </si>
  <si>
    <t>Custo com Seguro</t>
  </si>
  <si>
    <t>% sobre a Folha</t>
  </si>
  <si>
    <t>Custo unit. por veíc. da frota total</t>
  </si>
  <si>
    <t xml:space="preserve">Padron </t>
  </si>
  <si>
    <t>Quadro 12 - INVESTIMENTOS ADICIONAIS</t>
  </si>
  <si>
    <t>Transporte Municipal - Guararema</t>
  </si>
  <si>
    <t>Receita Fixa</t>
  </si>
  <si>
    <t>Receita Var.</t>
  </si>
  <si>
    <t>R$/mês/carro</t>
  </si>
  <si>
    <t>Q6.2.2.3. - Sistema de Controle de Passageiros e GPS</t>
  </si>
  <si>
    <t>Monitor para mídia Indor</t>
  </si>
  <si>
    <t>% do valor do veículo/ano</t>
  </si>
  <si>
    <t>Q1.3. Produção Quilométrica Mensal</t>
  </si>
  <si>
    <t>Custo com Software de Controle de Usuário e GPS</t>
  </si>
  <si>
    <t>Software de Controle de Usuário e GPS</t>
  </si>
  <si>
    <t>Q6,2.2.8. - Custos com Alugue de Garagem</t>
  </si>
  <si>
    <t>Custo com Aluguel de Garagem</t>
  </si>
  <si>
    <t>Aluguel de Garagem</t>
  </si>
  <si>
    <t>Tabela A.XI.1. Dimensionamento dos equipamentos</t>
  </si>
  <si>
    <t/>
  </si>
  <si>
    <t>EQUIPAMENTO</t>
  </si>
  <si>
    <t>CUSTO UNITÁRIO (R$)</t>
  </si>
  <si>
    <t>QUANTIDADE</t>
  </si>
  <si>
    <t>TOTAL EQUIPAMENTO (R$)</t>
  </si>
  <si>
    <t>BOMBA DIESEL</t>
  </si>
  <si>
    <t>TANQUE DIESEL</t>
  </si>
  <si>
    <t>FILTRO DIESEL LIMPO</t>
  </si>
  <si>
    <t>COMPRESSOR DE AR</t>
  </si>
  <si>
    <t>LAVAJATO</t>
  </si>
  <si>
    <t>MÁQUINA DE LAVAGEM</t>
  </si>
  <si>
    <t>MÁQUINA DE DESEMONTAR PNEUS</t>
  </si>
  <si>
    <t>PARAFUSADEIRA  PNEUMÁTICA</t>
  </si>
  <si>
    <t>TESTE PARA BICO INJETOR</t>
  </si>
  <si>
    <t>PRENSA HIDRÁULICA</t>
  </si>
  <si>
    <t>GUINCHO HIDRÁULICO</t>
  </si>
  <si>
    <t>MÁQUINA DE SOLDA ELÉTRICA</t>
  </si>
  <si>
    <t>COMPUTADOR</t>
  </si>
  <si>
    <t>IMPRESSORA</t>
  </si>
  <si>
    <t>MULTÍMETRO</t>
  </si>
  <si>
    <t>TOTAL PARCIAL</t>
  </si>
  <si>
    <t>ADICIONAL (40%) EQUIPAMENTOS E FERRAMENTAS DIVERSAS E MOBILIÁRIO</t>
  </si>
  <si>
    <t>TOTAL</t>
  </si>
  <si>
    <t>(-) Infra e equipamentos da garagem</t>
  </si>
  <si>
    <t>Valor Fixo Mês</t>
  </si>
  <si>
    <t>Valor Fixo por veículo Mês</t>
  </si>
  <si>
    <t>Valor Variável (R$/KM)</t>
  </si>
  <si>
    <t>Sistema de Controle de Passageiros e GPS</t>
  </si>
  <si>
    <t>Miniônibus</t>
  </si>
  <si>
    <t>Microônibus /Miniônibus (Pneu 275 / 88 R22.5 - RADIAL LISO - Michelin)</t>
  </si>
  <si>
    <t>Microônibus /Miniônibus</t>
  </si>
  <si>
    <t>Q8.3 - Miniônibus</t>
  </si>
  <si>
    <t>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</si>
</sst>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8" formatCode="&quot;R$&quot;#,##0.00_);[Red]\(&quot;R$&quot;#,##0.00\)"/>
    <numFmt numFmtId="43" formatCode="_(* #,##0.00_);_(* \(#,##0.00\);_(* &quot;-&quot;??_);_(@_)"/>
    <numFmt numFmtId="164" formatCode="0.0000"/>
    <numFmt numFmtId="165" formatCode="0.000000"/>
    <numFmt numFmtId="166" formatCode="0.00000"/>
    <numFmt numFmtId="167" formatCode="0.000"/>
    <numFmt numFmtId="168" formatCode="0.0%"/>
    <numFmt numFmtId="169" formatCode="0.0000%"/>
    <numFmt numFmtId="170" formatCode="#,##0.0"/>
    <numFmt numFmtId="171" formatCode="0.0"/>
    <numFmt numFmtId="172" formatCode="_([$€-2]* #,##0.00_);_([$€-2]* \(#,##0.00\);_([$€-2]* &quot;-&quot;??_)"/>
    <numFmt numFmtId="173" formatCode="0.000%"/>
    <numFmt numFmtId="174" formatCode="&quot;Ano&quot;\ ##"/>
    <numFmt numFmtId="175" formatCode="_(* #,##0.00_);_(* \(#,##0.00\);_(* &quot;-&quot;??_);_(@_)"/>
    <numFmt numFmtId="176" formatCode="_(* #,##0_);_(* \(#,##0\);_(* &quot;-&quot;??_);_(@_)"/>
    <numFmt numFmtId="177" formatCode="&quot;Ano&quot;\ 0"/>
    <numFmt numFmtId="178" formatCode="&quot;M&quot;\ 0"/>
    <numFmt numFmtId="179" formatCode="#,##0.0000"/>
    <numFmt numFmtId="180" formatCode="#,##0.000"/>
    <numFmt numFmtId="181" formatCode="&quot;R$&quot;\ #,##0.00"/>
    <numFmt numFmtId="182" formatCode="#,##0.00_ ;\-#,##0.00\ "/>
    <numFmt numFmtId="183" formatCode="&quot;R$&quot;#,##0"/>
    <numFmt numFmtId="184" formatCode="#.00\ &quot;anos&quot;"/>
    <numFmt numFmtId="185" formatCode="#.0\ &quot;anos&quot;"/>
    <numFmt numFmtId="186" formatCode="_-* #,##0_-;\-* #,##0_-;_-* &quot;-&quot;??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8"/>
      <color indexed="12"/>
      <name val="Arial"/>
      <family val="2"/>
    </font>
    <font>
      <b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7"/>
      <color theme="2" tint="-0.499984740745262"/>
      <name val="Arial"/>
      <family val="2"/>
    </font>
    <font>
      <sz val="12"/>
      <name val="Arial"/>
      <family val="2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7"/>
      <color indexed="8"/>
      <name val="Calibri"/>
      <family val="2"/>
      <scheme val="minor"/>
    </font>
    <font>
      <b/>
      <u/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0"/>
      <name val="Arial"/>
      <family val="2"/>
    </font>
    <font>
      <sz val="9"/>
      <color theme="1"/>
      <name val="Arial"/>
      <family val="2"/>
    </font>
    <font>
      <sz val="7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rgb="FF004158"/>
      <name val="Times New Roman"/>
      <family val="2"/>
    </font>
    <font>
      <sz val="8"/>
      <color rgb="FF57585B"/>
      <name val="Arial"/>
      <family val="2"/>
    </font>
    <font>
      <sz val="8"/>
      <color rgb="FF808284"/>
      <name val="Arial"/>
      <family val="2"/>
    </font>
    <font>
      <sz val="8"/>
      <color rgb="FFF05A5B"/>
      <name val="Arial"/>
      <family val="2"/>
    </font>
    <font>
      <b/>
      <sz val="8"/>
      <color rgb="FFF05A5B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medium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1" tint="0.14996795556505021"/>
      </left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double">
        <color rgb="FFA6A6A6"/>
      </bottom>
      <diagonal/>
    </border>
    <border>
      <left/>
      <right/>
      <top/>
      <bottom style="double">
        <color rgb="FFA6A6A6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/>
      <top/>
      <bottom style="thin">
        <color rgb="FFF05A5B"/>
      </bottom>
      <diagonal/>
    </border>
    <border>
      <left/>
      <right/>
      <top style="thin">
        <color rgb="FFF05A5B"/>
      </top>
      <bottom style="thin">
        <color rgb="FFA7A9AB"/>
      </bottom>
      <diagonal/>
    </border>
    <border>
      <left/>
      <right/>
      <top style="thin">
        <color rgb="FFA7A9AB"/>
      </top>
      <bottom style="thin">
        <color rgb="FFA7A9AB"/>
      </bottom>
      <diagonal/>
    </border>
    <border>
      <left/>
      <right/>
      <top style="thin">
        <color rgb="FFA7A9AB"/>
      </top>
      <bottom/>
      <diagonal/>
    </border>
    <border>
      <left/>
      <right/>
      <top/>
      <bottom style="thin">
        <color rgb="FFA7A9AB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6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49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vertical="top"/>
    </xf>
    <xf numFmtId="16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indent="1"/>
    </xf>
    <xf numFmtId="9" fontId="2" fillId="0" borderId="0" xfId="0" applyNumberFormat="1" applyFont="1"/>
    <xf numFmtId="167" fontId="2" fillId="0" borderId="0" xfId="0" applyNumberFormat="1" applyFont="1" applyAlignment="1">
      <alignment horizontal="center"/>
    </xf>
    <xf numFmtId="3" fontId="2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167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vertical="top" wrapText="1"/>
    </xf>
    <xf numFmtId="170" fontId="2" fillId="0" borderId="1" xfId="0" applyNumberFormat="1" applyFont="1" applyBorder="1" applyAlignment="1">
      <alignment horizontal="right"/>
    </xf>
    <xf numFmtId="4" fontId="2" fillId="0" borderId="0" xfId="0" applyNumberFormat="1" applyFont="1"/>
    <xf numFmtId="171" fontId="2" fillId="0" borderId="0" xfId="0" applyNumberFormat="1" applyFont="1" applyAlignment="1">
      <alignment horizontal="center"/>
    </xf>
    <xf numFmtId="165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indent="2"/>
    </xf>
    <xf numFmtId="10" fontId="4" fillId="0" borderId="0" xfId="0" applyNumberFormat="1" applyFont="1"/>
    <xf numFmtId="0" fontId="4" fillId="0" borderId="0" xfId="0" applyFont="1" applyAlignment="1">
      <alignment horizontal="left" indent="1"/>
    </xf>
    <xf numFmtId="9" fontId="4" fillId="0" borderId="0" xfId="0" applyNumberFormat="1" applyFont="1"/>
    <xf numFmtId="4" fontId="5" fillId="0" borderId="0" xfId="0" applyNumberFormat="1" applyFont="1"/>
    <xf numFmtId="0" fontId="7" fillId="0" borderId="0" xfId="0" applyFont="1"/>
    <xf numFmtId="10" fontId="2" fillId="0" borderId="0" xfId="0" applyNumberFormat="1" applyFont="1"/>
    <xf numFmtId="0" fontId="2" fillId="0" borderId="1" xfId="0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indent="1"/>
    </xf>
    <xf numFmtId="10" fontId="2" fillId="0" borderId="1" xfId="1" applyNumberFormat="1" applyFont="1" applyBorder="1" applyAlignment="1">
      <alignment horizontal="right"/>
    </xf>
    <xf numFmtId="0" fontId="2" fillId="4" borderId="1" xfId="0" applyFont="1" applyFill="1" applyBorder="1" applyAlignment="1">
      <alignment vertical="top"/>
    </xf>
    <xf numFmtId="0" fontId="8" fillId="0" borderId="0" xfId="0" applyFont="1" applyProtection="1">
      <protection hidden="1"/>
    </xf>
    <xf numFmtId="172" fontId="10" fillId="0" borderId="0" xfId="4" applyFont="1" applyAlignment="1" applyProtection="1"/>
    <xf numFmtId="0" fontId="8" fillId="0" borderId="0" xfId="0" applyFont="1"/>
    <xf numFmtId="0" fontId="12" fillId="0" borderId="0" xfId="0" applyFont="1" applyProtection="1">
      <protection hidden="1"/>
    </xf>
    <xf numFmtId="0" fontId="13" fillId="0" borderId="0" xfId="0" applyFont="1" applyProtection="1">
      <protection hidden="1"/>
    </xf>
    <xf numFmtId="0" fontId="13" fillId="0" borderId="0" xfId="0" quotePrefix="1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left"/>
      <protection hidden="1"/>
    </xf>
    <xf numFmtId="0" fontId="8" fillId="0" borderId="0" xfId="0" applyFont="1" applyAlignment="1" applyProtection="1">
      <alignment horizontal="center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0" borderId="2" xfId="0" applyFont="1" applyBorder="1" applyAlignment="1" applyProtection="1">
      <alignment horizontal="center" vertical="center" wrapText="1"/>
      <protection hidden="1"/>
    </xf>
    <xf numFmtId="174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2" xfId="0" applyFont="1" applyBorder="1" applyAlignment="1" applyProtection="1">
      <alignment horizontal="center" vertical="center"/>
      <protection hidden="1"/>
    </xf>
    <xf numFmtId="0" fontId="13" fillId="0" borderId="1" xfId="0" applyFont="1" applyBorder="1" applyAlignment="1" applyProtection="1">
      <alignment horizontal="center"/>
      <protection hidden="1"/>
    </xf>
    <xf numFmtId="0" fontId="13" fillId="5" borderId="1" xfId="0" applyFont="1" applyFill="1" applyBorder="1" applyAlignment="1" applyProtection="1">
      <alignment horizontal="center"/>
      <protection hidden="1"/>
    </xf>
    <xf numFmtId="3" fontId="13" fillId="5" borderId="1" xfId="0" applyNumberFormat="1" applyFont="1" applyFill="1" applyBorder="1" applyAlignment="1" applyProtection="1">
      <alignment horizontal="center"/>
      <protection hidden="1"/>
    </xf>
    <xf numFmtId="2" fontId="8" fillId="0" borderId="0" xfId="0" applyNumberFormat="1" applyFont="1" applyAlignment="1" applyProtection="1">
      <alignment horizontal="center"/>
      <protection hidden="1"/>
    </xf>
    <xf numFmtId="10" fontId="8" fillId="0" borderId="0" xfId="1" applyNumberFormat="1" applyFont="1" applyAlignment="1" applyProtection="1">
      <alignment horizontal="center"/>
      <protection hidden="1"/>
    </xf>
    <xf numFmtId="0" fontId="13" fillId="0" borderId="1" xfId="0" quotePrefix="1" applyFont="1" applyBorder="1" applyAlignment="1" applyProtection="1">
      <alignment horizontal="center"/>
      <protection hidden="1"/>
    </xf>
    <xf numFmtId="4" fontId="14" fillId="0" borderId="1" xfId="0" quotePrefix="1" applyNumberFormat="1" applyFont="1" applyBorder="1" applyAlignment="1" applyProtection="1">
      <alignment horizontal="center"/>
      <protection hidden="1"/>
    </xf>
    <xf numFmtId="2" fontId="13" fillId="0" borderId="0" xfId="0" quotePrefix="1" applyNumberFormat="1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left"/>
      <protection hidden="1"/>
    </xf>
    <xf numFmtId="0" fontId="8" fillId="0" borderId="0" xfId="0" applyFont="1" applyAlignment="1">
      <alignment horizontal="center"/>
    </xf>
    <xf numFmtId="0" fontId="13" fillId="0" borderId="1" xfId="0" quotePrefix="1" applyFont="1" applyBorder="1" applyAlignment="1" applyProtection="1">
      <alignment horizontal="left"/>
      <protection hidden="1"/>
    </xf>
    <xf numFmtId="2" fontId="13" fillId="0" borderId="1" xfId="0" quotePrefix="1" applyNumberFormat="1" applyFont="1" applyBorder="1" applyAlignment="1" applyProtection="1">
      <alignment horizontal="center"/>
      <protection hidden="1"/>
    </xf>
    <xf numFmtId="4" fontId="14" fillId="0" borderId="1" xfId="0" quotePrefix="1" applyNumberFormat="1" applyFont="1" applyBorder="1" applyAlignment="1" applyProtection="1">
      <alignment horizontal="center" vertical="center"/>
      <protection hidden="1"/>
    </xf>
    <xf numFmtId="0" fontId="8" fillId="0" borderId="0" xfId="6" applyFont="1" applyProtection="1">
      <protection hidden="1"/>
    </xf>
    <xf numFmtId="0" fontId="8" fillId="0" borderId="0" xfId="6" applyFont="1"/>
    <xf numFmtId="0" fontId="9" fillId="0" borderId="0" xfId="6" applyFont="1" applyProtection="1">
      <protection hidden="1"/>
    </xf>
    <xf numFmtId="0" fontId="15" fillId="0" borderId="0" xfId="6" applyFont="1" applyProtection="1">
      <protection hidden="1"/>
    </xf>
    <xf numFmtId="0" fontId="16" fillId="0" borderId="0" xfId="6" applyFont="1" applyProtection="1">
      <protection hidden="1"/>
    </xf>
    <xf numFmtId="0" fontId="12" fillId="0" borderId="9" xfId="5" applyFont="1" applyBorder="1" applyAlignment="1" applyProtection="1">
      <alignment vertical="center"/>
      <protection hidden="1"/>
    </xf>
    <xf numFmtId="0" fontId="12" fillId="0" borderId="10" xfId="5" applyFont="1" applyBorder="1" applyAlignment="1" applyProtection="1">
      <alignment vertical="center"/>
      <protection hidden="1"/>
    </xf>
    <xf numFmtId="0" fontId="13" fillId="0" borderId="7" xfId="5" applyFont="1" applyBorder="1" applyAlignment="1" applyProtection="1">
      <alignment horizontal="center" vertical="center"/>
      <protection hidden="1"/>
    </xf>
    <xf numFmtId="0" fontId="8" fillId="5" borderId="7" xfId="0" applyFont="1" applyFill="1" applyBorder="1" applyProtection="1">
      <protection hidden="1"/>
    </xf>
    <xf numFmtId="176" fontId="8" fillId="5" borderId="7" xfId="2" applyNumberFormat="1" applyFont="1" applyFill="1" applyBorder="1" applyAlignment="1" applyProtection="1">
      <alignment horizontal="center"/>
      <protection hidden="1"/>
    </xf>
    <xf numFmtId="176" fontId="8" fillId="5" borderId="7" xfId="2" applyNumberFormat="1" applyFont="1" applyFill="1" applyBorder="1" applyProtection="1">
      <protection hidden="1"/>
    </xf>
    <xf numFmtId="175" fontId="8" fillId="5" borderId="7" xfId="2" applyNumberFormat="1" applyFont="1" applyFill="1" applyBorder="1" applyProtection="1">
      <protection hidden="1"/>
    </xf>
    <xf numFmtId="176" fontId="16" fillId="5" borderId="7" xfId="2" applyNumberFormat="1" applyFont="1" applyFill="1" applyBorder="1" applyProtection="1">
      <protection hidden="1"/>
    </xf>
    <xf numFmtId="0" fontId="12" fillId="0" borderId="0" xfId="5" applyFont="1" applyProtection="1">
      <protection hidden="1"/>
    </xf>
    <xf numFmtId="0" fontId="8" fillId="0" borderId="9" xfId="0" applyFont="1" applyBorder="1" applyAlignment="1" applyProtection="1">
      <alignment horizontal="center" vertical="center" wrapText="1"/>
      <protection hidden="1"/>
    </xf>
    <xf numFmtId="0" fontId="8" fillId="0" borderId="7" xfId="0" applyFont="1" applyBorder="1" applyProtection="1">
      <protection hidden="1"/>
    </xf>
    <xf numFmtId="4" fontId="8" fillId="0" borderId="7" xfId="2" applyNumberFormat="1" applyFont="1" applyBorder="1" applyProtection="1">
      <protection hidden="1"/>
    </xf>
    <xf numFmtId="175" fontId="8" fillId="0" borderId="7" xfId="2" applyNumberFormat="1" applyFont="1" applyBorder="1" applyProtection="1">
      <protection hidden="1"/>
    </xf>
    <xf numFmtId="0" fontId="9" fillId="0" borderId="7" xfId="0" applyFont="1" applyBorder="1" applyProtection="1">
      <protection hidden="1"/>
    </xf>
    <xf numFmtId="0" fontId="9" fillId="6" borderId="7" xfId="0" applyFont="1" applyFill="1" applyBorder="1" applyProtection="1">
      <protection hidden="1"/>
    </xf>
    <xf numFmtId="4" fontId="8" fillId="0" borderId="7" xfId="6" applyNumberFormat="1" applyFont="1" applyBorder="1" applyProtection="1">
      <protection hidden="1"/>
    </xf>
    <xf numFmtId="9" fontId="8" fillId="0" borderId="7" xfId="1" applyFont="1" applyBorder="1" applyAlignment="1" applyProtection="1">
      <alignment horizontal="center"/>
      <protection hidden="1"/>
    </xf>
    <xf numFmtId="0" fontId="8" fillId="5" borderId="7" xfId="0" applyFont="1" applyFill="1" applyBorder="1" applyAlignment="1" applyProtection="1">
      <alignment horizontal="center"/>
      <protection hidden="1"/>
    </xf>
    <xf numFmtId="9" fontId="8" fillId="5" borderId="7" xfId="1" applyFont="1" applyFill="1" applyBorder="1" applyAlignment="1" applyProtection="1">
      <alignment horizontal="center"/>
      <protection hidden="1"/>
    </xf>
    <xf numFmtId="4" fontId="8" fillId="0" borderId="0" xfId="6" applyNumberFormat="1" applyFont="1" applyProtection="1">
      <protection hidden="1"/>
    </xf>
    <xf numFmtId="4" fontId="8" fillId="5" borderId="7" xfId="2" applyNumberFormat="1" applyFont="1" applyFill="1" applyBorder="1" applyProtection="1">
      <protection hidden="1"/>
    </xf>
    <xf numFmtId="4" fontId="8" fillId="5" borderId="7" xfId="0" applyNumberFormat="1" applyFont="1" applyFill="1" applyBorder="1" applyProtection="1">
      <protection hidden="1"/>
    </xf>
    <xf numFmtId="4" fontId="13" fillId="0" borderId="7" xfId="5" applyNumberFormat="1" applyFont="1" applyBorder="1" applyAlignment="1" applyProtection="1">
      <alignment horizontal="right" vertical="center"/>
      <protection hidden="1"/>
    </xf>
    <xf numFmtId="4" fontId="8" fillId="0" borderId="7" xfId="6" applyNumberFormat="1" applyFont="1" applyBorder="1" applyAlignment="1" applyProtection="1">
      <alignment horizontal="right"/>
      <protection hidden="1"/>
    </xf>
    <xf numFmtId="4" fontId="4" fillId="0" borderId="0" xfId="0" applyNumberFormat="1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2" fillId="0" borderId="1" xfId="0" applyFont="1" applyBorder="1" applyAlignment="1">
      <alignment horizontal="left" indent="2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2" fillId="4" borderId="1" xfId="0" applyFont="1" applyFill="1" applyBorder="1" applyAlignment="1">
      <alignment horizontal="center" vertical="top" wrapText="1"/>
    </xf>
    <xf numFmtId="10" fontId="3" fillId="0" borderId="0" xfId="0" applyNumberFormat="1" applyFont="1"/>
    <xf numFmtId="168" fontId="4" fillId="0" borderId="0" xfId="0" applyNumberFormat="1" applyFont="1"/>
    <xf numFmtId="177" fontId="4" fillId="0" borderId="0" xfId="0" applyNumberFormat="1" applyFont="1" applyAlignment="1">
      <alignment horizontal="right"/>
    </xf>
    <xf numFmtId="0" fontId="4" fillId="0" borderId="14" xfId="0" applyFont="1" applyBorder="1"/>
    <xf numFmtId="178" fontId="4" fillId="0" borderId="14" xfId="0" applyNumberFormat="1" applyFont="1" applyBorder="1"/>
    <xf numFmtId="178" fontId="4" fillId="0" borderId="0" xfId="0" applyNumberFormat="1" applyFont="1"/>
    <xf numFmtId="4" fontId="3" fillId="7" borderId="1" xfId="0" applyNumberFormat="1" applyFont="1" applyFill="1" applyBorder="1"/>
    <xf numFmtId="168" fontId="4" fillId="0" borderId="0" xfId="1" applyNumberFormat="1" applyFont="1"/>
    <xf numFmtId="180" fontId="4" fillId="3" borderId="1" xfId="0" applyNumberFormat="1" applyFont="1" applyFill="1" applyBorder="1"/>
    <xf numFmtId="179" fontId="4" fillId="3" borderId="1" xfId="0" applyNumberFormat="1" applyFont="1" applyFill="1" applyBorder="1"/>
    <xf numFmtId="0" fontId="3" fillId="0" borderId="14" xfId="0" applyFont="1" applyBorder="1"/>
    <xf numFmtId="0" fontId="3" fillId="0" borderId="0" xfId="0" quotePrefix="1" applyFont="1"/>
    <xf numFmtId="4" fontId="17" fillId="3" borderId="1" xfId="0" applyNumberFormat="1" applyFont="1" applyFill="1" applyBorder="1"/>
    <xf numFmtId="0" fontId="3" fillId="0" borderId="14" xfId="0" quotePrefix="1" applyFont="1" applyBorder="1"/>
    <xf numFmtId="4" fontId="17" fillId="3" borderId="15" xfId="0" applyNumberFormat="1" applyFont="1" applyFill="1" applyBorder="1"/>
    <xf numFmtId="4" fontId="17" fillId="3" borderId="16" xfId="0" applyNumberFormat="1" applyFont="1" applyFill="1" applyBorder="1"/>
    <xf numFmtId="4" fontId="17" fillId="3" borderId="17" xfId="0" applyNumberFormat="1" applyFont="1" applyFill="1" applyBorder="1"/>
    <xf numFmtId="4" fontId="4" fillId="7" borderId="13" xfId="0" applyNumberFormat="1" applyFont="1" applyFill="1" applyBorder="1"/>
    <xf numFmtId="4" fontId="4" fillId="7" borderId="1" xfId="0" applyNumberFormat="1" applyFont="1" applyFill="1" applyBorder="1"/>
    <xf numFmtId="0" fontId="4" fillId="0" borderId="0" xfId="0" quotePrefix="1" applyFont="1"/>
    <xf numFmtId="0" fontId="4" fillId="0" borderId="0" xfId="0" quotePrefix="1" applyFont="1" applyAlignment="1">
      <alignment horizontal="left" indent="1"/>
    </xf>
    <xf numFmtId="0" fontId="17" fillId="0" borderId="0" xfId="0" applyFont="1"/>
    <xf numFmtId="0" fontId="3" fillId="0" borderId="0" xfId="0" quotePrefix="1" applyFont="1" applyAlignment="1">
      <alignment horizontal="left"/>
    </xf>
    <xf numFmtId="4" fontId="17" fillId="3" borderId="18" xfId="0" applyNumberFormat="1" applyFont="1" applyFill="1" applyBorder="1"/>
    <xf numFmtId="4" fontId="18" fillId="7" borderId="1" xfId="0" applyNumberFormat="1" applyFont="1" applyFill="1" applyBorder="1"/>
    <xf numFmtId="168" fontId="2" fillId="0" borderId="0" xfId="1" applyNumberFormat="1" applyFont="1"/>
    <xf numFmtId="0" fontId="2" fillId="0" borderId="0" xfId="0" applyFont="1" applyAlignment="1">
      <alignment horizontal="left"/>
    </xf>
    <xf numFmtId="0" fontId="2" fillId="4" borderId="1" xfId="0" applyFont="1" applyFill="1" applyBorder="1" applyAlignment="1">
      <alignment horizontal="left"/>
    </xf>
    <xf numFmtId="177" fontId="4" fillId="0" borderId="1" xfId="0" applyNumberFormat="1" applyFont="1" applyBorder="1" applyAlignment="1">
      <alignment horizontal="center"/>
    </xf>
    <xf numFmtId="180" fontId="17" fillId="3" borderId="1" xfId="0" applyNumberFormat="1" applyFont="1" applyFill="1" applyBorder="1"/>
    <xf numFmtId="180" fontId="4" fillId="0" borderId="1" xfId="0" applyNumberFormat="1" applyFont="1" applyBorder="1"/>
    <xf numFmtId="4" fontId="4" fillId="0" borderId="12" xfId="0" applyNumberFormat="1" applyFont="1" applyBorder="1"/>
    <xf numFmtId="3" fontId="13" fillId="0" borderId="1" xfId="0" quotePrefix="1" applyNumberFormat="1" applyFont="1" applyBorder="1" applyAlignment="1" applyProtection="1">
      <alignment horizontal="center"/>
      <protection hidden="1"/>
    </xf>
    <xf numFmtId="1" fontId="13" fillId="0" borderId="1" xfId="0" quotePrefix="1" applyNumberFormat="1" applyFont="1" applyBorder="1" applyAlignment="1" applyProtection="1">
      <alignment horizontal="center"/>
      <protection hidden="1"/>
    </xf>
    <xf numFmtId="10" fontId="4" fillId="4" borderId="1" xfId="0" applyNumberFormat="1" applyFont="1" applyFill="1" applyBorder="1"/>
    <xf numFmtId="8" fontId="4" fillId="4" borderId="1" xfId="0" applyNumberFormat="1" applyFont="1" applyFill="1" applyBorder="1"/>
    <xf numFmtId="10" fontId="4" fillId="7" borderId="17" xfId="0" applyNumberFormat="1" applyFont="1" applyFill="1" applyBorder="1"/>
    <xf numFmtId="167" fontId="2" fillId="0" borderId="0" xfId="0" applyNumberFormat="1" applyFont="1"/>
    <xf numFmtId="1" fontId="13" fillId="0" borderId="1" xfId="0" applyNumberFormat="1" applyFont="1" applyBorder="1" applyAlignment="1" applyProtection="1">
      <alignment horizontal="center"/>
      <protection hidden="1"/>
    </xf>
    <xf numFmtId="17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168" fontId="2" fillId="0" borderId="0" xfId="1" applyNumberFormat="1" applyFont="1" applyAlignment="1">
      <alignment horizontal="center"/>
    </xf>
    <xf numFmtId="9" fontId="2" fillId="0" borderId="0" xfId="1" applyFont="1" applyAlignment="1">
      <alignment horizontal="center"/>
    </xf>
    <xf numFmtId="180" fontId="4" fillId="0" borderId="0" xfId="0" applyNumberFormat="1" applyFont="1"/>
    <xf numFmtId="3" fontId="2" fillId="3" borderId="1" xfId="0" applyNumberFormat="1" applyFont="1" applyFill="1" applyBorder="1"/>
    <xf numFmtId="0" fontId="7" fillId="0" borderId="19" xfId="0" applyFont="1" applyBorder="1"/>
    <xf numFmtId="164" fontId="2" fillId="0" borderId="0" xfId="0" applyNumberFormat="1" applyFont="1"/>
    <xf numFmtId="0" fontId="13" fillId="0" borderId="5" xfId="0" applyFont="1" applyBorder="1" applyAlignment="1" applyProtection="1">
      <alignment horizontal="left"/>
      <protection hidden="1"/>
    </xf>
    <xf numFmtId="0" fontId="3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167" fontId="4" fillId="0" borderId="1" xfId="0" applyNumberFormat="1" applyFont="1" applyBorder="1" applyAlignment="1">
      <alignment vertical="center"/>
    </xf>
    <xf numFmtId="10" fontId="2" fillId="3" borderId="1" xfId="0" applyNumberFormat="1" applyFont="1" applyFill="1" applyBorder="1"/>
    <xf numFmtId="4" fontId="2" fillId="3" borderId="1" xfId="0" applyNumberFormat="1" applyFont="1" applyFill="1" applyBorder="1"/>
    <xf numFmtId="9" fontId="2" fillId="0" borderId="0" xfId="1" applyFont="1"/>
    <xf numFmtId="17" fontId="2" fillId="0" borderId="0" xfId="0" applyNumberFormat="1" applyFont="1"/>
    <xf numFmtId="4" fontId="2" fillId="0" borderId="0" xfId="0" quotePrefix="1" applyNumberFormat="1" applyFont="1"/>
    <xf numFmtId="171" fontId="2" fillId="0" borderId="0" xfId="0" applyNumberFormat="1" applyFont="1"/>
    <xf numFmtId="4" fontId="14" fillId="0" borderId="21" xfId="0" quotePrefix="1" applyNumberFormat="1" applyFont="1" applyBorder="1" applyAlignment="1" applyProtection="1">
      <alignment horizontal="center"/>
      <protection hidden="1"/>
    </xf>
    <xf numFmtId="9" fontId="4" fillId="0" borderId="0" xfId="1" applyFont="1"/>
    <xf numFmtId="4" fontId="21" fillId="0" borderId="0" xfId="0" applyNumberFormat="1" applyFont="1"/>
    <xf numFmtId="0" fontId="4" fillId="8" borderId="20" xfId="0" quotePrefix="1" applyFont="1" applyFill="1" applyBorder="1" applyAlignment="1">
      <alignment horizontal="center" vertical="center"/>
    </xf>
    <xf numFmtId="0" fontId="4" fillId="0" borderId="20" xfId="0" quotePrefix="1" applyFont="1" applyBorder="1" applyAlignment="1">
      <alignment horizontal="center" vertical="center"/>
    </xf>
    <xf numFmtId="2" fontId="2" fillId="0" borderId="0" xfId="0" applyNumberFormat="1" applyFont="1"/>
    <xf numFmtId="168" fontId="17" fillId="0" borderId="0" xfId="1" applyNumberFormat="1" applyFont="1"/>
    <xf numFmtId="168" fontId="18" fillId="0" borderId="0" xfId="1" applyNumberFormat="1" applyFont="1"/>
    <xf numFmtId="43" fontId="4" fillId="0" borderId="0" xfId="2" applyFont="1"/>
    <xf numFmtId="0" fontId="4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right"/>
    </xf>
    <xf numFmtId="0" fontId="2" fillId="0" borderId="19" xfId="0" applyFont="1" applyBorder="1" applyAlignment="1">
      <alignment horizontal="center"/>
    </xf>
    <xf numFmtId="180" fontId="2" fillId="0" borderId="0" xfId="0" applyNumberFormat="1" applyFont="1" applyAlignment="1">
      <alignment horizontal="center"/>
    </xf>
    <xf numFmtId="179" fontId="2" fillId="0" borderId="0" xfId="0" applyNumberFormat="1" applyFont="1"/>
    <xf numFmtId="0" fontId="2" fillId="0" borderId="1" xfId="0" applyFont="1" applyBorder="1" applyAlignment="1">
      <alignment horizontal="left" vertical="center"/>
    </xf>
    <xf numFmtId="0" fontId="22" fillId="0" borderId="0" xfId="0" applyFont="1"/>
    <xf numFmtId="4" fontId="5" fillId="0" borderId="1" xfId="0" applyNumberFormat="1" applyFont="1" applyBorder="1"/>
    <xf numFmtId="4" fontId="5" fillId="0" borderId="1" xfId="0" applyNumberFormat="1" applyFont="1" applyBorder="1" applyAlignment="1">
      <alignment horizontal="left" indent="1"/>
    </xf>
    <xf numFmtId="10" fontId="5" fillId="0" borderId="1" xfId="1" applyNumberFormat="1" applyFont="1" applyBorder="1" applyAlignment="1">
      <alignment horizontal="center"/>
    </xf>
    <xf numFmtId="173" fontId="5" fillId="0" borderId="1" xfId="1" applyNumberFormat="1" applyFont="1" applyBorder="1" applyAlignment="1">
      <alignment horizontal="center"/>
    </xf>
    <xf numFmtId="10" fontId="5" fillId="3" borderId="1" xfId="1" applyNumberFormat="1" applyFont="1" applyFill="1" applyBorder="1" applyAlignment="1">
      <alignment horizontal="center"/>
    </xf>
    <xf numFmtId="173" fontId="5" fillId="3" borderId="1" xfId="1" applyNumberFormat="1" applyFont="1" applyFill="1" applyBorder="1" applyAlignment="1">
      <alignment horizontal="center"/>
    </xf>
    <xf numFmtId="4" fontId="8" fillId="0" borderId="0" xfId="0" applyNumberFormat="1" applyFont="1" applyAlignment="1">
      <alignment horizontal="center"/>
    </xf>
    <xf numFmtId="4" fontId="8" fillId="0" borderId="0" xfId="0" applyNumberFormat="1" applyFont="1" applyProtection="1">
      <protection hidden="1"/>
    </xf>
    <xf numFmtId="0" fontId="2" fillId="0" borderId="1" xfId="0" applyFont="1" applyBorder="1" applyAlignment="1">
      <alignment horizontal="left"/>
    </xf>
    <xf numFmtId="2" fontId="8" fillId="0" borderId="1" xfId="0" applyNumberFormat="1" applyFont="1" applyBorder="1" applyAlignment="1" applyProtection="1">
      <alignment horizontal="center"/>
      <protection hidden="1"/>
    </xf>
    <xf numFmtId="10" fontId="8" fillId="0" borderId="1" xfId="1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>
      <alignment horizontal="right"/>
    </xf>
    <xf numFmtId="168" fontId="2" fillId="0" borderId="0" xfId="0" applyNumberFormat="1" applyFont="1"/>
    <xf numFmtId="181" fontId="2" fillId="0" borderId="0" xfId="0" applyNumberFormat="1" applyFont="1"/>
    <xf numFmtId="0" fontId="7" fillId="0" borderId="0" xfId="0" applyFont="1" applyAlignment="1">
      <alignment vertical="top"/>
    </xf>
    <xf numFmtId="4" fontId="4" fillId="0" borderId="26" xfId="0" applyNumberFormat="1" applyFont="1" applyBorder="1"/>
    <xf numFmtId="0" fontId="4" fillId="0" borderId="0" xfId="0" applyFont="1" applyAlignment="1">
      <alignment horizontal="left" vertical="center"/>
    </xf>
    <xf numFmtId="0" fontId="20" fillId="8" borderId="20" xfId="4" applyNumberFormat="1" applyFont="1" applyFill="1" applyBorder="1" applyAlignment="1" applyProtection="1">
      <alignment horizontal="left" vertical="center" indent="2"/>
    </xf>
    <xf numFmtId="0" fontId="4" fillId="0" borderId="20" xfId="0" quotePrefix="1" applyFont="1" applyBorder="1" applyAlignment="1">
      <alignment horizontal="left" vertical="center" indent="1"/>
    </xf>
    <xf numFmtId="0" fontId="23" fillId="0" borderId="0" xfId="0" applyFont="1"/>
    <xf numFmtId="0" fontId="24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horizontal="left" vertical="center"/>
    </xf>
    <xf numFmtId="4" fontId="5" fillId="0" borderId="0" xfId="0" applyNumberFormat="1" applyFont="1" applyAlignment="1">
      <alignment wrapText="1"/>
    </xf>
    <xf numFmtId="4" fontId="5" fillId="9" borderId="1" xfId="0" applyNumberFormat="1" applyFont="1" applyFill="1" applyBorder="1" applyAlignment="1">
      <alignment vertical="top" wrapText="1"/>
    </xf>
    <xf numFmtId="4" fontId="5" fillId="0" borderId="0" xfId="0" applyNumberFormat="1" applyFont="1" applyAlignment="1">
      <alignment vertical="top" wrapText="1"/>
    </xf>
    <xf numFmtId="4" fontId="5" fillId="0" borderId="1" xfId="0" applyNumberFormat="1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5" borderId="1" xfId="0" applyFill="1" applyBorder="1"/>
    <xf numFmtId="0" fontId="2" fillId="11" borderId="1" xfId="0" applyFont="1" applyFill="1" applyBorder="1"/>
    <xf numFmtId="0" fontId="2" fillId="10" borderId="1" xfId="0" applyFont="1" applyFill="1" applyBorder="1" applyAlignment="1">
      <alignment horizontal="center" wrapText="1"/>
    </xf>
    <xf numFmtId="0" fontId="2" fillId="10" borderId="1" xfId="0" applyFont="1" applyFill="1" applyBorder="1" applyAlignment="1">
      <alignment wrapText="1"/>
    </xf>
    <xf numFmtId="2" fontId="2" fillId="10" borderId="1" xfId="0" applyNumberFormat="1" applyFont="1" applyFill="1" applyBorder="1" applyAlignment="1">
      <alignment horizontal="right"/>
    </xf>
    <xf numFmtId="3" fontId="2" fillId="10" borderId="1" xfId="0" applyNumberFormat="1" applyFont="1" applyFill="1" applyBorder="1" applyAlignment="1">
      <alignment horizontal="right"/>
    </xf>
    <xf numFmtId="0" fontId="2" fillId="10" borderId="1" xfId="0" applyFont="1" applyFill="1" applyBorder="1" applyAlignment="1">
      <alignment horizontal="right"/>
    </xf>
    <xf numFmtId="4" fontId="2" fillId="10" borderId="1" xfId="0" applyNumberFormat="1" applyFont="1" applyFill="1" applyBorder="1" applyAlignment="1">
      <alignment horizontal="right"/>
    </xf>
    <xf numFmtId="10" fontId="2" fillId="10" borderId="1" xfId="1" applyNumberFormat="1" applyFont="1" applyFill="1" applyBorder="1" applyAlignment="1">
      <alignment horizontal="right"/>
    </xf>
    <xf numFmtId="166" fontId="2" fillId="10" borderId="1" xfId="0" applyNumberFormat="1" applyFont="1" applyFill="1" applyBorder="1" applyAlignment="1">
      <alignment horizontal="right"/>
    </xf>
    <xf numFmtId="0" fontId="2" fillId="11" borderId="1" xfId="0" applyFont="1" applyFill="1" applyBorder="1" applyAlignment="1">
      <alignment horizontal="right"/>
    </xf>
    <xf numFmtId="3" fontId="2" fillId="11" borderId="1" xfId="0" applyNumberFormat="1" applyFont="1" applyFill="1" applyBorder="1" applyAlignment="1">
      <alignment horizontal="right"/>
    </xf>
    <xf numFmtId="4" fontId="2" fillId="11" borderId="1" xfId="0" applyNumberFormat="1" applyFont="1" applyFill="1" applyBorder="1" applyAlignment="1">
      <alignment horizontal="right"/>
    </xf>
    <xf numFmtId="167" fontId="2" fillId="11" borderId="1" xfId="0" applyNumberFormat="1" applyFont="1" applyFill="1" applyBorder="1" applyAlignment="1">
      <alignment horizontal="right"/>
    </xf>
    <xf numFmtId="166" fontId="2" fillId="11" borderId="1" xfId="0" applyNumberFormat="1" applyFont="1" applyFill="1" applyBorder="1" applyAlignment="1">
      <alignment horizontal="right"/>
    </xf>
    <xf numFmtId="170" fontId="2" fillId="11" borderId="1" xfId="0" applyNumberFormat="1" applyFont="1" applyFill="1" applyBorder="1" applyAlignment="1">
      <alignment horizontal="right"/>
    </xf>
    <xf numFmtId="165" fontId="2" fillId="11" borderId="1" xfId="0" applyNumberFormat="1" applyFont="1" applyFill="1" applyBorder="1" applyAlignment="1">
      <alignment horizontal="right"/>
    </xf>
    <xf numFmtId="2" fontId="2" fillId="11" borderId="1" xfId="0" applyNumberFormat="1" applyFont="1" applyFill="1" applyBorder="1" applyAlignment="1">
      <alignment horizontal="right"/>
    </xf>
    <xf numFmtId="4" fontId="2" fillId="5" borderId="1" xfId="0" applyNumberFormat="1" applyFont="1" applyFill="1" applyBorder="1"/>
    <xf numFmtId="0" fontId="2" fillId="0" borderId="0" xfId="0" applyFont="1" applyAlignment="1">
      <alignment horizontal="center" vertical="top" wrapText="1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10" fontId="2" fillId="0" borderId="0" xfId="1" applyNumberFormat="1" applyFont="1" applyAlignment="1">
      <alignment horizontal="right"/>
    </xf>
    <xf numFmtId="4" fontId="2" fillId="0" borderId="1" xfId="0" applyNumberFormat="1" applyFont="1" applyBorder="1" applyAlignment="1">
      <alignment wrapText="1"/>
    </xf>
    <xf numFmtId="0" fontId="2" fillId="2" borderId="5" xfId="0" applyFont="1" applyFill="1" applyBorder="1" applyAlignment="1">
      <alignment vertical="top" wrapText="1"/>
    </xf>
    <xf numFmtId="0" fontId="2" fillId="2" borderId="13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right" vertical="top" wrapText="1"/>
    </xf>
    <xf numFmtId="0" fontId="13" fillId="10" borderId="1" xfId="0" quotePrefix="1" applyFont="1" applyFill="1" applyBorder="1" applyAlignment="1" applyProtection="1">
      <alignment horizontal="center"/>
      <protection hidden="1"/>
    </xf>
    <xf numFmtId="0" fontId="13" fillId="10" borderId="1" xfId="0" applyFont="1" applyFill="1" applyBorder="1" applyAlignment="1" applyProtection="1">
      <alignment horizontal="center"/>
      <protection hidden="1"/>
    </xf>
    <xf numFmtId="0" fontId="2" fillId="0" borderId="1" xfId="0" quotePrefix="1" applyFont="1" applyBorder="1" applyAlignment="1">
      <alignment horizontal="center"/>
    </xf>
    <xf numFmtId="0" fontId="13" fillId="0" borderId="7" xfId="5" applyFont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horizontal="center"/>
    </xf>
    <xf numFmtId="0" fontId="13" fillId="12" borderId="7" xfId="5" applyFont="1" applyFill="1" applyBorder="1" applyAlignment="1" applyProtection="1">
      <alignment horizontal="center" vertical="center"/>
      <protection hidden="1"/>
    </xf>
    <xf numFmtId="10" fontId="26" fillId="13" borderId="1" xfId="1" applyNumberFormat="1" applyFont="1" applyFill="1" applyBorder="1"/>
    <xf numFmtId="180" fontId="17" fillId="3" borderId="18" xfId="0" applyNumberFormat="1" applyFont="1" applyFill="1" applyBorder="1"/>
    <xf numFmtId="0" fontId="25" fillId="14" borderId="7" xfId="0" applyFont="1" applyFill="1" applyBorder="1" applyAlignment="1">
      <alignment horizontal="left" vertical="center"/>
    </xf>
    <xf numFmtId="43" fontId="2" fillId="0" borderId="0" xfId="2" applyFont="1"/>
    <xf numFmtId="43" fontId="0" fillId="0" borderId="2" xfId="2" applyFont="1" applyBorder="1"/>
    <xf numFmtId="43" fontId="0" fillId="0" borderId="0" xfId="0" applyNumberFormat="1"/>
    <xf numFmtId="43" fontId="0" fillId="0" borderId="1" xfId="2" applyFont="1" applyBorder="1"/>
    <xf numFmtId="10" fontId="2" fillId="0" borderId="0" xfId="1" applyNumberFormat="1" applyFont="1"/>
    <xf numFmtId="4" fontId="0" fillId="5" borderId="1" xfId="0" applyNumberFormat="1" applyFill="1" applyBorder="1"/>
    <xf numFmtId="4" fontId="0" fillId="10" borderId="1" xfId="0" applyNumberFormat="1" applyFill="1" applyBorder="1"/>
    <xf numFmtId="10" fontId="2" fillId="5" borderId="1" xfId="1" applyNumberFormat="1" applyFont="1" applyFill="1" applyBorder="1" applyAlignment="1">
      <alignment horizontal="center"/>
    </xf>
    <xf numFmtId="10" fontId="2" fillId="5" borderId="1" xfId="1" quotePrefix="1" applyNumberFormat="1" applyFont="1" applyFill="1" applyBorder="1" applyAlignment="1">
      <alignment horizontal="center"/>
    </xf>
    <xf numFmtId="9" fontId="2" fillId="0" borderId="1" xfId="1" applyFont="1" applyBorder="1" applyAlignment="1">
      <alignment horizontal="center"/>
    </xf>
    <xf numFmtId="10" fontId="2" fillId="0" borderId="1" xfId="1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82" fontId="2" fillId="0" borderId="1" xfId="2" applyNumberFormat="1" applyFont="1" applyBorder="1" applyAlignment="1">
      <alignment horizontal="center"/>
    </xf>
    <xf numFmtId="3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center" wrapText="1"/>
    </xf>
    <xf numFmtId="43" fontId="2" fillId="0" borderId="0" xfId="0" applyNumberFormat="1" applyFont="1"/>
    <xf numFmtId="10" fontId="13" fillId="0" borderId="1" xfId="0" applyNumberFormat="1" applyFont="1" applyBorder="1" applyAlignment="1" applyProtection="1">
      <alignment horizontal="center"/>
      <protection hidden="1"/>
    </xf>
    <xf numFmtId="4" fontId="5" fillId="5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/>
    <xf numFmtId="1" fontId="2" fillId="5" borderId="1" xfId="1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70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1" fontId="13" fillId="4" borderId="1" xfId="0" quotePrefix="1" applyNumberFormat="1" applyFont="1" applyFill="1" applyBorder="1" applyAlignment="1" applyProtection="1">
      <alignment horizontal="center"/>
      <protection hidden="1"/>
    </xf>
    <xf numFmtId="3" fontId="13" fillId="4" borderId="1" xfId="0" quotePrefix="1" applyNumberFormat="1" applyFont="1" applyFill="1" applyBorder="1" applyAlignment="1" applyProtection="1">
      <alignment horizontal="center"/>
      <protection hidden="1"/>
    </xf>
    <xf numFmtId="4" fontId="14" fillId="4" borderId="1" xfId="0" quotePrefix="1" applyNumberFormat="1" applyFont="1" applyFill="1" applyBorder="1" applyAlignment="1" applyProtection="1">
      <alignment horizontal="center"/>
      <protection hidden="1"/>
    </xf>
    <xf numFmtId="1" fontId="13" fillId="4" borderId="1" xfId="0" applyNumberFormat="1" applyFont="1" applyFill="1" applyBorder="1" applyAlignment="1" applyProtection="1">
      <alignment horizontal="center"/>
      <protection hidden="1"/>
    </xf>
    <xf numFmtId="1" fontId="8" fillId="4" borderId="1" xfId="0" applyNumberFormat="1" applyFont="1" applyFill="1" applyBorder="1" applyAlignment="1" applyProtection="1">
      <alignment horizontal="center"/>
      <protection hidden="1"/>
    </xf>
    <xf numFmtId="3" fontId="8" fillId="4" borderId="1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/>
    <xf numFmtId="167" fontId="0" fillId="0" borderId="0" xfId="0" applyNumberFormat="1"/>
    <xf numFmtId="10" fontId="4" fillId="15" borderId="1" xfId="0" applyNumberFormat="1" applyFont="1" applyFill="1" applyBorder="1"/>
    <xf numFmtId="3" fontId="4" fillId="0" borderId="0" xfId="0" applyNumberFormat="1" applyFont="1"/>
    <xf numFmtId="10" fontId="4" fillId="0" borderId="0" xfId="1" applyNumberFormat="1" applyFont="1"/>
    <xf numFmtId="171" fontId="13" fillId="0" borderId="1" xfId="0" quotePrefix="1" applyNumberFormat="1" applyFont="1" applyBorder="1" applyAlignment="1" applyProtection="1">
      <alignment horizontal="center"/>
      <protection hidden="1"/>
    </xf>
    <xf numFmtId="168" fontId="8" fillId="0" borderId="7" xfId="1" applyNumberFormat="1" applyFont="1" applyBorder="1" applyAlignment="1" applyProtection="1">
      <alignment horizontal="center"/>
      <protection hidden="1"/>
    </xf>
    <xf numFmtId="0" fontId="3" fillId="0" borderId="0" xfId="0" applyFont="1" applyAlignment="1">
      <alignment horizontal="left" indent="2"/>
    </xf>
    <xf numFmtId="183" fontId="2" fillId="0" borderId="0" xfId="0" applyNumberFormat="1" applyFont="1"/>
    <xf numFmtId="164" fontId="2" fillId="3" borderId="1" xfId="0" applyNumberFormat="1" applyFont="1" applyFill="1" applyBorder="1"/>
    <xf numFmtId="171" fontId="2" fillId="3" borderId="1" xfId="0" quotePrefix="1" applyNumberFormat="1" applyFont="1" applyFill="1" applyBorder="1"/>
    <xf numFmtId="3" fontId="0" fillId="5" borderId="2" xfId="0" applyNumberFormat="1" applyFill="1" applyBorder="1"/>
    <xf numFmtId="3" fontId="0" fillId="5" borderId="1" xfId="0" applyNumberFormat="1" applyFill="1" applyBorder="1"/>
    <xf numFmtId="10" fontId="27" fillId="0" borderId="0" xfId="1" applyNumberFormat="1" applyFont="1"/>
    <xf numFmtId="4" fontId="5" fillId="0" borderId="0" xfId="0" applyNumberFormat="1" applyFont="1" applyAlignment="1">
      <alignment horizontal="right"/>
    </xf>
    <xf numFmtId="173" fontId="28" fillId="0" borderId="0" xfId="1" applyNumberFormat="1" applyFont="1"/>
    <xf numFmtId="0" fontId="8" fillId="0" borderId="27" xfId="0" applyFont="1" applyBorder="1" applyAlignment="1" applyProtection="1">
      <alignment vertical="center" wrapText="1"/>
      <protection hidden="1"/>
    </xf>
    <xf numFmtId="0" fontId="3" fillId="16" borderId="28" xfId="0" applyFont="1" applyFill="1" applyBorder="1" applyAlignment="1">
      <alignment horizontal="left" vertical="center" wrapText="1"/>
    </xf>
    <xf numFmtId="0" fontId="3" fillId="16" borderId="28" xfId="0" applyFont="1" applyFill="1" applyBorder="1" applyAlignment="1">
      <alignment horizontal="right" vertical="center" wrapText="1"/>
    </xf>
    <xf numFmtId="0" fontId="3" fillId="16" borderId="29" xfId="0" applyFont="1" applyFill="1" applyBorder="1" applyAlignment="1">
      <alignment horizontal="left" vertical="center" wrapText="1" indent="2"/>
    </xf>
    <xf numFmtId="0" fontId="7" fillId="0" borderId="30" xfId="0" applyFont="1" applyBorder="1" applyAlignment="1">
      <alignment horizontal="left" vertical="center" wrapText="1"/>
    </xf>
    <xf numFmtId="4" fontId="0" fillId="0" borderId="0" xfId="0" applyNumberFormat="1"/>
    <xf numFmtId="4" fontId="2" fillId="0" borderId="30" xfId="0" applyNumberFormat="1" applyFont="1" applyBorder="1" applyAlignment="1">
      <alignment horizontal="right" vertical="center" wrapText="1"/>
    </xf>
    <xf numFmtId="10" fontId="2" fillId="0" borderId="30" xfId="0" applyNumberFormat="1" applyFont="1" applyBorder="1" applyAlignment="1">
      <alignment horizontal="right" vertical="center" wrapText="1"/>
    </xf>
    <xf numFmtId="0" fontId="2" fillId="0" borderId="30" xfId="0" applyFont="1" applyBorder="1" applyAlignment="1">
      <alignment horizontal="right" vertical="center" wrapText="1"/>
    </xf>
    <xf numFmtId="4" fontId="2" fillId="0" borderId="31" xfId="0" applyNumberFormat="1" applyFont="1" applyBorder="1" applyAlignment="1">
      <alignment horizontal="right" vertical="center" wrapText="1"/>
    </xf>
    <xf numFmtId="0" fontId="2" fillId="0" borderId="30" xfId="0" applyFont="1" applyBorder="1" applyAlignment="1">
      <alignment horizontal="left" vertical="center" wrapText="1" indent="1"/>
    </xf>
    <xf numFmtId="0" fontId="2" fillId="0" borderId="32" xfId="0" applyFont="1" applyBorder="1" applyAlignment="1">
      <alignment horizontal="left" vertical="center" wrapText="1" indent="1"/>
    </xf>
    <xf numFmtId="4" fontId="2" fillId="0" borderId="32" xfId="0" applyNumberFormat="1" applyFont="1" applyBorder="1" applyAlignment="1">
      <alignment horizontal="right" vertical="center" wrapText="1"/>
    </xf>
    <xf numFmtId="10" fontId="2" fillId="0" borderId="32" xfId="0" applyNumberFormat="1" applyFont="1" applyBorder="1" applyAlignment="1">
      <alignment horizontal="right" vertical="center" wrapText="1"/>
    </xf>
    <xf numFmtId="4" fontId="2" fillId="0" borderId="33" xfId="0" applyNumberFormat="1" applyFont="1" applyBorder="1" applyAlignment="1">
      <alignment horizontal="right" vertical="center" wrapText="1"/>
    </xf>
    <xf numFmtId="0" fontId="2" fillId="0" borderId="30" xfId="0" applyFont="1" applyBorder="1" applyAlignment="1">
      <alignment horizontal="left" vertical="center" wrapText="1" indent="3"/>
    </xf>
    <xf numFmtId="0" fontId="2" fillId="0" borderId="32" xfId="0" applyFont="1" applyBorder="1" applyAlignment="1">
      <alignment horizontal="left" vertical="center" wrapText="1" indent="3"/>
    </xf>
    <xf numFmtId="0" fontId="2" fillId="0" borderId="30" xfId="0" applyFont="1" applyBorder="1" applyAlignment="1">
      <alignment horizontal="left" vertical="center" wrapText="1" indent="4"/>
    </xf>
    <xf numFmtId="0" fontId="2" fillId="0" borderId="32" xfId="0" applyFont="1" applyBorder="1" applyAlignment="1">
      <alignment horizontal="left" vertical="center" wrapText="1" indent="4"/>
    </xf>
    <xf numFmtId="0" fontId="2" fillId="0" borderId="32" xfId="0" applyFont="1" applyBorder="1" applyAlignment="1">
      <alignment horizontal="left" vertical="center" wrapText="1"/>
    </xf>
    <xf numFmtId="4" fontId="7" fillId="0" borderId="30" xfId="0" applyNumberFormat="1" applyFont="1" applyBorder="1" applyAlignment="1">
      <alignment horizontal="right" vertical="center" wrapText="1"/>
    </xf>
    <xf numFmtId="10" fontId="7" fillId="0" borderId="30" xfId="0" applyNumberFormat="1" applyFont="1" applyBorder="1" applyAlignment="1">
      <alignment horizontal="right" vertical="center" wrapText="1"/>
    </xf>
    <xf numFmtId="4" fontId="7" fillId="0" borderId="31" xfId="0" applyNumberFormat="1" applyFont="1" applyBorder="1" applyAlignment="1">
      <alignment horizontal="right" vertical="center" wrapText="1"/>
    </xf>
    <xf numFmtId="164" fontId="7" fillId="0" borderId="30" xfId="0" applyNumberFormat="1" applyFont="1" applyBorder="1" applyAlignment="1">
      <alignment horizontal="right" vertical="center" wrapText="1"/>
    </xf>
    <xf numFmtId="164" fontId="2" fillId="0" borderId="30" xfId="0" applyNumberFormat="1" applyFont="1" applyBorder="1" applyAlignment="1">
      <alignment horizontal="right" vertical="center" wrapText="1"/>
    </xf>
    <xf numFmtId="164" fontId="2" fillId="0" borderId="32" xfId="0" applyNumberFormat="1" applyFont="1" applyBorder="1" applyAlignment="1">
      <alignment horizontal="right" vertical="center" wrapText="1"/>
    </xf>
    <xf numFmtId="0" fontId="3" fillId="16" borderId="28" xfId="0" applyFont="1" applyFill="1" applyBorder="1" applyAlignment="1">
      <alignment horizontal="left" vertical="center" wrapText="1" indent="3"/>
    </xf>
    <xf numFmtId="0" fontId="7" fillId="0" borderId="30" xfId="0" applyFont="1" applyBorder="1" applyAlignment="1">
      <alignment horizontal="left" vertical="center" wrapText="1" indent="3"/>
    </xf>
    <xf numFmtId="3" fontId="0" fillId="4" borderId="26" xfId="0" applyNumberFormat="1" applyFill="1" applyBorder="1"/>
    <xf numFmtId="1" fontId="0" fillId="4" borderId="26" xfId="0" applyNumberFormat="1" applyFill="1" applyBorder="1"/>
    <xf numFmtId="0" fontId="7" fillId="0" borderId="30" xfId="0" applyFont="1" applyBorder="1" applyAlignment="1">
      <alignment horizontal="left" vertical="center" wrapText="1" indent="1"/>
    </xf>
    <xf numFmtId="10" fontId="3" fillId="0" borderId="0" xfId="1" applyNumberFormat="1" applyFont="1"/>
    <xf numFmtId="171" fontId="13" fillId="4" borderId="0" xfId="0" quotePrefix="1" applyNumberFormat="1" applyFont="1" applyFill="1" applyAlignment="1" applyProtection="1">
      <alignment horizontal="center"/>
      <protection hidden="1"/>
    </xf>
    <xf numFmtId="0" fontId="13" fillId="4" borderId="1" xfId="0" quotePrefix="1" applyFont="1" applyFill="1" applyBorder="1" applyAlignment="1" applyProtection="1">
      <alignment horizontal="left"/>
      <protection hidden="1"/>
    </xf>
    <xf numFmtId="0" fontId="13" fillId="4" borderId="0" xfId="0" quotePrefix="1" applyFont="1" applyFill="1" applyAlignment="1" applyProtection="1">
      <alignment horizontal="center"/>
      <protection hidden="1"/>
    </xf>
    <xf numFmtId="167" fontId="2" fillId="3" borderId="1" xfId="0" applyNumberFormat="1" applyFont="1" applyFill="1" applyBorder="1"/>
    <xf numFmtId="0" fontId="0" fillId="0" borderId="17" xfId="0" applyBorder="1"/>
    <xf numFmtId="181" fontId="0" fillId="0" borderId="17" xfId="0" applyNumberFormat="1" applyBorder="1" applyAlignment="1">
      <alignment horizontal="center"/>
    </xf>
    <xf numFmtId="181" fontId="0" fillId="0" borderId="0" xfId="0" applyNumberFormat="1" applyAlignment="1">
      <alignment horizontal="center"/>
    </xf>
    <xf numFmtId="0" fontId="0" fillId="0" borderId="34" xfId="0" applyBorder="1"/>
    <xf numFmtId="0" fontId="31" fillId="0" borderId="0" xfId="0" applyFont="1"/>
    <xf numFmtId="0" fontId="30" fillId="0" borderId="0" xfId="0" applyFont="1"/>
    <xf numFmtId="0" fontId="29" fillId="18" borderId="35" xfId="0" applyFont="1" applyFill="1" applyBorder="1" applyAlignment="1">
      <alignment horizontal="center" vertical="center"/>
    </xf>
    <xf numFmtId="0" fontId="29" fillId="18" borderId="3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2" fillId="11" borderId="1" xfId="0" applyNumberFormat="1" applyFont="1" applyFill="1" applyBorder="1" applyAlignment="1">
      <alignment horizontal="center"/>
    </xf>
    <xf numFmtId="10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wrapText="1"/>
    </xf>
    <xf numFmtId="2" fontId="2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9" fontId="2" fillId="7" borderId="1" xfId="0" applyNumberFormat="1" applyFont="1" applyFill="1" applyBorder="1" applyAlignment="1">
      <alignment horizontal="right" vertical="center"/>
    </xf>
    <xf numFmtId="1" fontId="13" fillId="5" borderId="1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>
      <alignment horizontal="center"/>
    </xf>
    <xf numFmtId="4" fontId="9" fillId="0" borderId="7" xfId="6" applyNumberFormat="1" applyFont="1" applyBorder="1" applyProtection="1">
      <protection hidden="1"/>
    </xf>
    <xf numFmtId="0" fontId="12" fillId="0" borderId="7" xfId="5" applyFont="1" applyBorder="1" applyAlignment="1" applyProtection="1">
      <alignment horizontal="center" vertical="center"/>
      <protection hidden="1"/>
    </xf>
    <xf numFmtId="4" fontId="8" fillId="4" borderId="7" xfId="6" applyNumberFormat="1" applyFont="1" applyFill="1" applyBorder="1" applyProtection="1">
      <protection hidden="1"/>
    </xf>
    <xf numFmtId="0" fontId="13" fillId="0" borderId="0" xfId="5" applyFont="1" applyAlignment="1" applyProtection="1">
      <alignment horizontal="left" vertical="center"/>
      <protection hidden="1"/>
    </xf>
    <xf numFmtId="0" fontId="32" fillId="0" borderId="39" xfId="0" applyFont="1" applyBorder="1"/>
    <xf numFmtId="0" fontId="4" fillId="0" borderId="17" xfId="0" applyFont="1" applyBorder="1" applyAlignment="1">
      <alignment horizontal="left" indent="2"/>
    </xf>
    <xf numFmtId="10" fontId="4" fillId="4" borderId="17" xfId="1" applyNumberFormat="1" applyFont="1" applyFill="1" applyBorder="1" applyAlignment="1">
      <alignment horizontal="center"/>
    </xf>
    <xf numFmtId="10" fontId="4" fillId="0" borderId="17" xfId="1" applyNumberFormat="1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2" fontId="9" fillId="0" borderId="7" xfId="6" applyNumberFormat="1" applyFont="1" applyBorder="1" applyProtection="1">
      <protection hidden="1"/>
    </xf>
    <xf numFmtId="0" fontId="9" fillId="0" borderId="0" xfId="6" applyFont="1"/>
    <xf numFmtId="0" fontId="7" fillId="0" borderId="4" xfId="0" applyFont="1" applyBorder="1"/>
    <xf numFmtId="0" fontId="7" fillId="0" borderId="12" xfId="0" applyFont="1" applyBorder="1"/>
    <xf numFmtId="0" fontId="7" fillId="0" borderId="3" xfId="0" applyFont="1" applyBorder="1"/>
    <xf numFmtId="3" fontId="17" fillId="0" borderId="18" xfId="0" applyNumberFormat="1" applyFont="1" applyBorder="1"/>
    <xf numFmtId="184" fontId="4" fillId="15" borderId="1" xfId="0" applyNumberFormat="1" applyFont="1" applyFill="1" applyBorder="1" applyAlignment="1">
      <alignment horizontal="center"/>
    </xf>
    <xf numFmtId="185" fontId="4" fillId="15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Alignment="1">
      <alignment vertical="center"/>
    </xf>
    <xf numFmtId="4" fontId="8" fillId="0" borderId="1" xfId="0" applyNumberFormat="1" applyFont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4" fontId="8" fillId="0" borderId="0" xfId="0" applyNumberFormat="1" applyFont="1" applyAlignment="1" applyProtection="1">
      <alignment horizontal="center"/>
      <protection hidden="1"/>
    </xf>
    <xf numFmtId="168" fontId="3" fillId="0" borderId="0" xfId="1" applyNumberFormat="1" applyFont="1" applyAlignment="1">
      <alignment horizontal="right"/>
    </xf>
    <xf numFmtId="0" fontId="3" fillId="0" borderId="0" xfId="0" applyFont="1" applyAlignment="1">
      <alignment horizontal="right"/>
    </xf>
    <xf numFmtId="2" fontId="2" fillId="5" borderId="1" xfId="0" applyNumberFormat="1" applyFont="1" applyFill="1" applyBorder="1" applyAlignment="1">
      <alignment vertical="center"/>
    </xf>
    <xf numFmtId="173" fontId="2" fillId="3" borderId="1" xfId="0" applyNumberFormat="1" applyFont="1" applyFill="1" applyBorder="1"/>
    <xf numFmtId="3" fontId="0" fillId="0" borderId="0" xfId="0" applyNumberFormat="1"/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center" vertical="top"/>
    </xf>
    <xf numFmtId="3" fontId="7" fillId="0" borderId="1" xfId="0" applyNumberFormat="1" applyFont="1" applyBorder="1"/>
    <xf numFmtId="4" fontId="4" fillId="0" borderId="14" xfId="0" applyNumberFormat="1" applyFont="1" applyBorder="1"/>
    <xf numFmtId="173" fontId="2" fillId="7" borderId="1" xfId="0" applyNumberFormat="1" applyFont="1" applyFill="1" applyBorder="1" applyAlignment="1">
      <alignment wrapText="1"/>
    </xf>
    <xf numFmtId="0" fontId="12" fillId="0" borderId="0" xfId="5" applyFont="1" applyAlignment="1" applyProtection="1">
      <alignment horizontal="center" vertical="center"/>
      <protection hidden="1"/>
    </xf>
    <xf numFmtId="4" fontId="9" fillId="0" borderId="0" xfId="6" applyNumberFormat="1" applyFont="1" applyProtection="1">
      <protection hidden="1"/>
    </xf>
    <xf numFmtId="4" fontId="5" fillId="9" borderId="1" xfId="0" applyNumberFormat="1" applyFont="1" applyFill="1" applyBorder="1" applyAlignment="1">
      <alignment horizontal="center" vertical="center" wrapText="1"/>
    </xf>
    <xf numFmtId="4" fontId="27" fillId="0" borderId="1" xfId="0" applyNumberFormat="1" applyFont="1" applyBorder="1"/>
    <xf numFmtId="10" fontId="27" fillId="0" borderId="1" xfId="1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168" fontId="17" fillId="3" borderId="42" xfId="1" applyNumberFormat="1" applyFont="1" applyFill="1" applyBorder="1" applyAlignment="1">
      <alignment horizontal="center"/>
    </xf>
    <xf numFmtId="168" fontId="0" fillId="0" borderId="0" xfId="0" applyNumberFormat="1" applyAlignment="1">
      <alignment horizontal="center"/>
    </xf>
    <xf numFmtId="0" fontId="33" fillId="0" borderId="0" xfId="0" applyFont="1"/>
    <xf numFmtId="0" fontId="2" fillId="0" borderId="19" xfId="0" applyFont="1" applyBorder="1" applyAlignment="1">
      <alignment wrapText="1"/>
    </xf>
    <xf numFmtId="3" fontId="4" fillId="0" borderId="1" xfId="0" applyNumberFormat="1" applyFont="1" applyBorder="1" applyAlignment="1">
      <alignment vertical="center"/>
    </xf>
    <xf numFmtId="3" fontId="4" fillId="0" borderId="26" xfId="0" applyNumberFormat="1" applyFont="1" applyBorder="1"/>
    <xf numFmtId="3" fontId="14" fillId="0" borderId="1" xfId="0" quotePrefix="1" applyNumberFormat="1" applyFont="1" applyBorder="1" applyAlignment="1" applyProtection="1">
      <alignment horizontal="center"/>
      <protection hidden="1"/>
    </xf>
    <xf numFmtId="3" fontId="13" fillId="0" borderId="0" xfId="0" quotePrefix="1" applyNumberFormat="1" applyFont="1" applyAlignment="1" applyProtection="1">
      <alignment horizontal="center"/>
      <protection hidden="1"/>
    </xf>
    <xf numFmtId="3" fontId="14" fillId="0" borderId="1" xfId="0" quotePrefix="1" applyNumberFormat="1" applyFont="1" applyBorder="1" applyAlignment="1" applyProtection="1">
      <alignment horizontal="center" vertical="center"/>
      <protection hidden="1"/>
    </xf>
    <xf numFmtId="3" fontId="8" fillId="0" borderId="1" xfId="0" applyNumberFormat="1" applyFont="1" applyBorder="1" applyAlignment="1" applyProtection="1">
      <alignment horizontal="center"/>
      <protection hidden="1"/>
    </xf>
    <xf numFmtId="186" fontId="8" fillId="0" borderId="7" xfId="2" applyNumberFormat="1" applyFont="1" applyBorder="1" applyProtection="1">
      <protection hidden="1"/>
    </xf>
    <xf numFmtId="186" fontId="9" fillId="6" borderId="7" xfId="0" applyNumberFormat="1" applyFont="1" applyFill="1" applyBorder="1" applyProtection="1">
      <protection hidden="1"/>
    </xf>
    <xf numFmtId="3" fontId="8" fillId="4" borderId="7" xfId="6" applyNumberFormat="1" applyFont="1" applyFill="1" applyBorder="1" applyProtection="1">
      <protection hidden="1"/>
    </xf>
    <xf numFmtId="3" fontId="8" fillId="0" borderId="7" xfId="6" applyNumberFormat="1" applyFont="1" applyBorder="1" applyProtection="1">
      <protection hidden="1"/>
    </xf>
    <xf numFmtId="3" fontId="9" fillId="0" borderId="7" xfId="6" applyNumberFormat="1" applyFont="1" applyBorder="1" applyProtection="1">
      <protection hidden="1"/>
    </xf>
    <xf numFmtId="3" fontId="8" fillId="0" borderId="0" xfId="6" applyNumberFormat="1" applyFont="1"/>
    <xf numFmtId="3" fontId="13" fillId="0" borderId="7" xfId="5" applyNumberFormat="1" applyFont="1" applyBorder="1" applyAlignment="1" applyProtection="1">
      <alignment horizontal="center" vertical="center"/>
      <protection hidden="1"/>
    </xf>
    <xf numFmtId="3" fontId="8" fillId="0" borderId="7" xfId="2" applyNumberFormat="1" applyFont="1" applyBorder="1" applyProtection="1">
      <protection hidden="1"/>
    </xf>
    <xf numFmtId="3" fontId="12" fillId="0" borderId="7" xfId="5" applyNumberFormat="1" applyFont="1" applyBorder="1" applyAlignment="1" applyProtection="1">
      <alignment horizontal="center" vertical="center"/>
      <protection hidden="1"/>
    </xf>
    <xf numFmtId="8" fontId="4" fillId="0" borderId="0" xfId="0" applyNumberFormat="1" applyFont="1"/>
    <xf numFmtId="8" fontId="34" fillId="0" borderId="0" xfId="0" applyNumberFormat="1" applyFont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2" fillId="7" borderId="1" xfId="0" applyNumberFormat="1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/>
    </xf>
    <xf numFmtId="9" fontId="2" fillId="3" borderId="1" xfId="0" applyNumberFormat="1" applyFont="1" applyFill="1" applyBorder="1" applyAlignment="1">
      <alignment horizontal="center" vertical="center"/>
    </xf>
    <xf numFmtId="0" fontId="35" fillId="0" borderId="43" xfId="0" applyFont="1" applyBorder="1"/>
    <xf numFmtId="0" fontId="0" fillId="0" borderId="43" xfId="0" applyBorder="1"/>
    <xf numFmtId="0" fontId="36" fillId="0" borderId="44" xfId="0" applyFont="1" applyBorder="1" applyAlignment="1">
      <alignment vertical="center" wrapText="1"/>
    </xf>
    <xf numFmtId="0" fontId="36" fillId="0" borderId="44" xfId="0" applyFont="1" applyBorder="1" applyAlignment="1">
      <alignment horizontal="center" vertical="center" wrapText="1"/>
    </xf>
    <xf numFmtId="0" fontId="36" fillId="0" borderId="45" xfId="0" applyFont="1" applyBorder="1"/>
    <xf numFmtId="4" fontId="37" fillId="0" borderId="45" xfId="0" applyNumberFormat="1" applyFont="1" applyBorder="1"/>
    <xf numFmtId="0" fontId="38" fillId="0" borderId="45" xfId="0" applyFont="1" applyBorder="1"/>
    <xf numFmtId="0" fontId="0" fillId="0" borderId="45" xfId="0" applyBorder="1"/>
    <xf numFmtId="4" fontId="38" fillId="0" borderId="45" xfId="0" applyNumberFormat="1" applyFont="1" applyBorder="1"/>
    <xf numFmtId="0" fontId="36" fillId="0" borderId="46" xfId="0" applyFont="1" applyBorder="1" applyAlignment="1">
      <alignment wrapText="1"/>
    </xf>
    <xf numFmtId="0" fontId="0" fillId="0" borderId="46" xfId="0" applyBorder="1"/>
    <xf numFmtId="4" fontId="37" fillId="0" borderId="47" xfId="0" applyNumberFormat="1" applyFont="1" applyBorder="1" applyAlignment="1">
      <alignment vertical="center"/>
    </xf>
    <xf numFmtId="4" fontId="39" fillId="0" borderId="45" xfId="0" applyNumberFormat="1" applyFont="1" applyBorder="1"/>
    <xf numFmtId="181" fontId="4" fillId="0" borderId="0" xfId="0" applyNumberFormat="1" applyFont="1"/>
    <xf numFmtId="43" fontId="0" fillId="0" borderId="0" xfId="2" applyFont="1" applyAlignment="1">
      <alignment horizontal="center"/>
    </xf>
    <xf numFmtId="4" fontId="4" fillId="0" borderId="0" xfId="0" applyNumberFormat="1" applyFont="1" applyAlignment="1">
      <alignment horizontal="right"/>
    </xf>
    <xf numFmtId="4" fontId="17" fillId="0" borderId="0" xfId="1" applyNumberFormat="1" applyFont="1"/>
    <xf numFmtId="4" fontId="4" fillId="0" borderId="0" xfId="1" applyNumberFormat="1" applyFont="1"/>
    <xf numFmtId="4" fontId="4" fillId="0" borderId="1" xfId="0" applyNumberFormat="1" applyFont="1" applyBorder="1"/>
    <xf numFmtId="10" fontId="2" fillId="3" borderId="1" xfId="1" applyNumberFormat="1" applyFont="1" applyFill="1" applyBorder="1" applyAlignment="1">
      <alignment horizontal="right"/>
    </xf>
    <xf numFmtId="4" fontId="2" fillId="3" borderId="1" xfId="0" applyNumberFormat="1" applyFont="1" applyFill="1" applyBorder="1" applyAlignment="1">
      <alignment horizontal="right"/>
    </xf>
    <xf numFmtId="4" fontId="37" fillId="3" borderId="45" xfId="0" applyNumberFormat="1" applyFont="1" applyFill="1" applyBorder="1"/>
    <xf numFmtId="1" fontId="37" fillId="3" borderId="45" xfId="0" applyNumberFormat="1" applyFont="1" applyFill="1" applyBorder="1" applyAlignment="1">
      <alignment horizontal="center"/>
    </xf>
    <xf numFmtId="0" fontId="2" fillId="4" borderId="0" xfId="0" applyFont="1" applyFill="1"/>
    <xf numFmtId="0" fontId="2" fillId="0" borderId="23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4" borderId="1" xfId="0" applyFont="1" applyFill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2" fillId="3" borderId="0" xfId="0" applyFont="1" applyFill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7" xfId="0" applyFont="1" applyBorder="1" applyProtection="1">
      <protection hidden="1"/>
    </xf>
    <xf numFmtId="0" fontId="8" fillId="0" borderId="6" xfId="0" applyFont="1" applyBorder="1" applyAlignment="1" applyProtection="1">
      <alignment horizontal="left" vertical="center"/>
      <protection hidden="1"/>
    </xf>
    <xf numFmtId="0" fontId="8" fillId="0" borderId="11" xfId="0" applyFont="1" applyBorder="1" applyAlignment="1" applyProtection="1">
      <alignment horizontal="left" vertical="center"/>
      <protection hidden="1"/>
    </xf>
    <xf numFmtId="0" fontId="8" fillId="0" borderId="8" xfId="0" applyFont="1" applyBorder="1" applyAlignment="1" applyProtection="1">
      <alignment horizontal="center" vertical="center" wrapText="1"/>
      <protection hidden="1"/>
    </xf>
    <xf numFmtId="0" fontId="8" fillId="0" borderId="6" xfId="0" applyFont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8" fontId="4" fillId="0" borderId="0" xfId="0" applyNumberFormat="1" applyFont="1" applyAlignment="1">
      <alignment horizontal="center"/>
    </xf>
    <xf numFmtId="0" fontId="30" fillId="17" borderId="36" xfId="0" applyFont="1" applyFill="1" applyBorder="1" applyAlignment="1">
      <alignment horizontal="center"/>
    </xf>
    <xf numFmtId="0" fontId="30" fillId="17" borderId="37" xfId="0" applyFont="1" applyFill="1" applyBorder="1" applyAlignment="1">
      <alignment horizontal="center"/>
    </xf>
    <xf numFmtId="0" fontId="30" fillId="17" borderId="38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1">
    <cellStyle name="Hiperlink" xfId="4" builtinId="8"/>
    <cellStyle name="Normal" xfId="0" builtinId="0"/>
    <cellStyle name="Normal 2" xfId="7" xr:uid="{00000000-0005-0000-0000-000002000000}"/>
    <cellStyle name="Normal 2 2 2" xfId="9" xr:uid="{00000000-0005-0000-0000-000003000000}"/>
    <cellStyle name="Normal_Anexo40" xfId="6" xr:uid="{00000000-0005-0000-0000-000004000000}"/>
    <cellStyle name="Normal_Fluxo Edital" xfId="5" xr:uid="{00000000-0005-0000-0000-000005000000}"/>
    <cellStyle name="Porcentagem" xfId="1" builtinId="5"/>
    <cellStyle name="Porcentagem 2" xfId="8" xr:uid="{00000000-0005-0000-0000-000007000000}"/>
    <cellStyle name="Vírgula" xfId="2" builtinId="3"/>
    <cellStyle name="Vírgula 2" xfId="3" xr:uid="{00000000-0005-0000-0000-000009000000}"/>
    <cellStyle name="Vírgula 3" xfId="10" xr:uid="{F9D178A0-FB32-4795-AC7B-89A08F077C6D}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BF7FF"/>
      <color rgb="FFFFFFCC"/>
      <color rgb="FFF4F3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6"/>
  <sheetViews>
    <sheetView showGridLines="0" tabSelected="1" zoomScale="115" zoomScaleNormal="115" workbookViewId="0">
      <selection activeCell="E14" sqref="E14"/>
    </sheetView>
  </sheetViews>
  <sheetFormatPr defaultColWidth="9.140625" defaultRowHeight="12" x14ac:dyDescent="0.2"/>
  <cols>
    <col min="1" max="1" width="11" style="27" customWidth="1"/>
    <col min="2" max="2" width="81.5703125" style="27" bestFit="1" customWidth="1"/>
    <col min="3" max="4" width="9.140625" style="27"/>
    <col min="5" max="5" width="11.85546875" style="27" customWidth="1"/>
    <col min="6" max="6" width="17.5703125" style="27" customWidth="1"/>
    <col min="7" max="16384" width="9.140625" style="27"/>
  </cols>
  <sheetData>
    <row r="1" spans="1:2" x14ac:dyDescent="0.2">
      <c r="A1" s="27" t="s">
        <v>509</v>
      </c>
    </row>
    <row r="3" spans="1:2" ht="17.25" customHeight="1" x14ac:dyDescent="0.2">
      <c r="A3" s="197" t="s">
        <v>243</v>
      </c>
      <c r="B3" s="248"/>
    </row>
    <row r="4" spans="1:2" x14ac:dyDescent="0.2">
      <c r="A4" s="173" t="s">
        <v>244</v>
      </c>
      <c r="B4" s="27" t="s">
        <v>555</v>
      </c>
    </row>
    <row r="5" spans="1:2" ht="12.75" thickBot="1" x14ac:dyDescent="0.25"/>
    <row r="6" spans="1:2" ht="20.25" customHeight="1" thickTop="1" thickBot="1" x14ac:dyDescent="0.25">
      <c r="A6" s="167" t="s">
        <v>226</v>
      </c>
      <c r="B6" s="198" t="s">
        <v>232</v>
      </c>
    </row>
    <row r="7" spans="1:2" ht="20.25" customHeight="1" thickTop="1" thickBot="1" x14ac:dyDescent="0.25">
      <c r="A7" s="168" t="s">
        <v>83</v>
      </c>
      <c r="B7" s="199" t="str">
        <f>'01'!A2</f>
        <v>Quadro 01 - DADOS OPERACIONAIS</v>
      </c>
    </row>
    <row r="8" spans="1:2" ht="17.25" customHeight="1" thickTop="1" thickBot="1" x14ac:dyDescent="0.25">
      <c r="A8" s="168" t="s">
        <v>81</v>
      </c>
      <c r="B8" s="199" t="str">
        <f>'02'!A2</f>
        <v>Quadro 02 - PREÇOS E SALÁRIOS</v>
      </c>
    </row>
    <row r="9" spans="1:2" ht="17.25" customHeight="1" thickTop="1" thickBot="1" x14ac:dyDescent="0.25">
      <c r="A9" s="168" t="s">
        <v>82</v>
      </c>
      <c r="B9" s="199" t="str">
        <f>'03'!A2</f>
        <v>Quadro 3 - MEMÓRIA DE CÁLCULO DA EQUIPE DE PROFISSIONAIS DA OPERADORA</v>
      </c>
    </row>
    <row r="10" spans="1:2" ht="17.25" customHeight="1" thickTop="1" thickBot="1" x14ac:dyDescent="0.25">
      <c r="A10" s="168" t="s">
        <v>75</v>
      </c>
      <c r="B10" s="199" t="str">
        <f>'04'!A2</f>
        <v>Quadro 04 - COEFICIENTES E PARÂMETROS</v>
      </c>
    </row>
    <row r="11" spans="1:2" ht="17.25" customHeight="1" thickTop="1" thickBot="1" x14ac:dyDescent="0.25">
      <c r="A11" s="168" t="s">
        <v>76</v>
      </c>
      <c r="B11" s="199" t="str">
        <f>'05'!A2</f>
        <v>Quadro 05 - ENCARGOS SOCIAIS</v>
      </c>
    </row>
    <row r="12" spans="1:2" ht="17.25" customHeight="1" thickTop="1" thickBot="1" x14ac:dyDescent="0.25">
      <c r="A12" s="168" t="s">
        <v>77</v>
      </c>
      <c r="B12" s="199" t="str">
        <f>'06'!A2</f>
        <v>Quadro 06 - MEMÓRIA DE CÁLCULO DOS CUSTOS</v>
      </c>
    </row>
    <row r="13" spans="1:2" ht="17.25" customHeight="1" thickTop="1" thickBot="1" x14ac:dyDescent="0.25">
      <c r="A13" s="168" t="s">
        <v>79</v>
      </c>
      <c r="B13" s="199" t="str">
        <f>'07'!A2</f>
        <v>Quadro 07 - MEMÓRIA DE CÁLCULO DOS CUSTOS COM PEÇAS E ACESSÓRIOS</v>
      </c>
    </row>
    <row r="14" spans="1:2" ht="17.25" customHeight="1" thickTop="1" thickBot="1" x14ac:dyDescent="0.25">
      <c r="A14" s="168" t="s">
        <v>78</v>
      </c>
      <c r="B14" s="199" t="str">
        <f>'08'!A2</f>
        <v>Quadro 08 - PLANEJAMENTO DA FROTA, AQUISIÇÕES, VENDAS E DEPRECIAÇÃO REAL</v>
      </c>
    </row>
    <row r="15" spans="1:2" ht="17.25" customHeight="1" thickTop="1" thickBot="1" x14ac:dyDescent="0.25">
      <c r="A15" s="168" t="s">
        <v>80</v>
      </c>
      <c r="B15" s="199" t="str">
        <f>'09'!A2</f>
        <v>Quadro 09 - INVESTIMENTO EM EQUIPAMENTOS TECNOLÓGICOS EMBARCADOS (SBE, SMTC, E OUTROS)</v>
      </c>
    </row>
    <row r="16" spans="1:2" ht="17.25" customHeight="1" thickTop="1" thickBot="1" x14ac:dyDescent="0.25">
      <c r="A16" s="168" t="s">
        <v>84</v>
      </c>
      <c r="B16" s="199" t="str">
        <f>'10'!A2</f>
        <v>Quadro 10 - INVESTIMENTO EM GARAGEM E OUTROS EQUIPAMENTOS</v>
      </c>
    </row>
    <row r="17" spans="1:2" ht="17.25" customHeight="1" thickTop="1" thickBot="1" x14ac:dyDescent="0.25">
      <c r="A17" s="168">
        <v>11</v>
      </c>
      <c r="B17" s="199" t="str">
        <f>'11'!A2</f>
        <v>Quadro 11 -DEPRECIAÇÃO FISCAL DA FROTA</v>
      </c>
    </row>
    <row r="18" spans="1:2" ht="17.25" customHeight="1" thickTop="1" thickBot="1" x14ac:dyDescent="0.25">
      <c r="A18" s="168">
        <v>12</v>
      </c>
      <c r="B18" s="199" t="str">
        <f>'12'!A2</f>
        <v>Quadro 12 - INVESTIMENTOS ADICIONAIS</v>
      </c>
    </row>
    <row r="19" spans="1:2" ht="17.25" customHeight="1" thickTop="1" thickBot="1" x14ac:dyDescent="0.25">
      <c r="A19" s="168">
        <v>13</v>
      </c>
      <c r="B19" s="199" t="str">
        <f>'13'!A2</f>
        <v>Quadro 13 -  DRE e FLUXO DE CAIXA</v>
      </c>
    </row>
    <row r="20" spans="1:2" ht="17.25" customHeight="1" thickTop="1" thickBot="1" x14ac:dyDescent="0.25">
      <c r="A20" s="168">
        <v>14</v>
      </c>
      <c r="B20" s="199" t="s">
        <v>439</v>
      </c>
    </row>
    <row r="21" spans="1:2" ht="17.25" hidden="1" customHeight="1" thickTop="1" thickBot="1" x14ac:dyDescent="0.25">
      <c r="A21" s="168"/>
      <c r="B21" s="199"/>
    </row>
    <row r="22" spans="1:2" ht="17.25" hidden="1" customHeight="1" thickTop="1" thickBot="1" x14ac:dyDescent="0.25">
      <c r="A22" s="168"/>
      <c r="B22" s="199"/>
    </row>
    <row r="23" spans="1:2" ht="17.25" hidden="1" customHeight="1" thickTop="1" thickBot="1" x14ac:dyDescent="0.25">
      <c r="A23" s="168"/>
      <c r="B23" s="199"/>
    </row>
    <row r="24" spans="1:2" ht="17.25" hidden="1" customHeight="1" thickTop="1" thickBot="1" x14ac:dyDescent="0.25">
      <c r="A24" s="168"/>
      <c r="B24" s="199"/>
    </row>
    <row r="25" spans="1:2" ht="17.25" hidden="1" customHeight="1" thickTop="1" thickBot="1" x14ac:dyDescent="0.25">
      <c r="A25" s="168"/>
      <c r="B25" s="199"/>
    </row>
    <row r="26" spans="1:2" ht="12.75" thickTop="1" x14ac:dyDescent="0.2"/>
  </sheetData>
  <pageMargins left="0.51181102362204722" right="0.51181102362204722" top="0.78740157480314965" bottom="0.78740157480314965" header="0.31496062992125984" footer="0.31496062992125984"/>
  <pageSetup paperSize="9" scale="9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</sheetPr>
  <dimension ref="A1:X55"/>
  <sheetViews>
    <sheetView showGridLines="0" zoomScale="190" zoomScaleNormal="190" workbookViewId="0">
      <selection activeCell="E18" sqref="E18"/>
    </sheetView>
  </sheetViews>
  <sheetFormatPr defaultColWidth="9.140625" defaultRowHeight="11.25" x14ac:dyDescent="0.2"/>
  <cols>
    <col min="1" max="1" width="23.140625" style="3" customWidth="1"/>
    <col min="2" max="2" width="9.5703125" style="3" customWidth="1"/>
    <col min="3" max="3" width="8.85546875" style="3" customWidth="1"/>
    <col min="4" max="6" width="7.85546875" style="3" customWidth="1"/>
    <col min="7" max="7" width="10.85546875" style="3" customWidth="1"/>
    <col min="8" max="8" width="7.85546875" style="3" customWidth="1"/>
    <col min="9" max="9" width="9.5703125" style="3" customWidth="1"/>
    <col min="10" max="10" width="8.85546875" style="3" customWidth="1"/>
    <col min="11" max="11" width="7.140625" style="3" customWidth="1"/>
    <col min="12" max="14" width="8.85546875" style="3" hidden="1" customWidth="1"/>
    <col min="15" max="15" width="11.28515625" style="3" customWidth="1"/>
    <col min="16" max="16" width="9.5703125" style="3" customWidth="1"/>
    <col min="17" max="17" width="8.85546875" style="3" customWidth="1"/>
    <col min="18" max="18" width="7.140625" style="3" customWidth="1"/>
    <col min="19" max="21" width="8.85546875" style="3" hidden="1" customWidth="1"/>
    <col min="22" max="22" width="7.140625" style="3" customWidth="1"/>
    <col min="23" max="23" width="10.28515625" style="3" customWidth="1"/>
    <col min="24" max="24" width="0" style="3" hidden="1" customWidth="1"/>
    <col min="25" max="16384" width="9.140625" style="3"/>
  </cols>
  <sheetData>
    <row r="1" spans="1:19" ht="12.75" x14ac:dyDescent="0.2">
      <c r="A1" s="200" t="str">
        <f>Sumário!$A$1</f>
        <v>Transporte Municipal - Guararema</v>
      </c>
    </row>
    <row r="2" spans="1:19" ht="12.75" x14ac:dyDescent="0.2">
      <c r="A2" s="180" t="s">
        <v>258</v>
      </c>
    </row>
    <row r="3" spans="1:19" ht="12" x14ac:dyDescent="0.2">
      <c r="A3" s="173" t="s">
        <v>243</v>
      </c>
      <c r="B3" s="454">
        <f>Sumário!$B$3</f>
        <v>0</v>
      </c>
      <c r="C3" s="455"/>
      <c r="D3" s="455"/>
      <c r="E3" s="456"/>
    </row>
    <row r="4" spans="1:19" ht="12" x14ac:dyDescent="0.2">
      <c r="A4" s="173" t="s">
        <v>244</v>
      </c>
      <c r="B4" s="27" t="str">
        <f>Sumário!$B$4</f>
        <v>agosto de 2023</v>
      </c>
    </row>
    <row r="6" spans="1:19" x14ac:dyDescent="0.2">
      <c r="A6" s="33" t="s">
        <v>259</v>
      </c>
    </row>
    <row r="7" spans="1:19" x14ac:dyDescent="0.2">
      <c r="A7" s="33" t="s">
        <v>260</v>
      </c>
    </row>
    <row r="8" spans="1:19" x14ac:dyDescent="0.2">
      <c r="A8" s="457" t="s">
        <v>137</v>
      </c>
      <c r="B8" s="459" t="s">
        <v>136</v>
      </c>
      <c r="C8" s="459"/>
      <c r="D8" s="459"/>
      <c r="E8" s="458"/>
    </row>
    <row r="9" spans="1:19" s="1" customFormat="1" ht="22.5" x14ac:dyDescent="0.2">
      <c r="A9" s="457"/>
      <c r="B9" s="104" t="s">
        <v>138</v>
      </c>
      <c r="C9" s="104" t="s">
        <v>139</v>
      </c>
      <c r="D9" s="104" t="s">
        <v>140</v>
      </c>
      <c r="E9" s="458"/>
    </row>
    <row r="10" spans="1:19" ht="13.15" customHeight="1" x14ac:dyDescent="0.2">
      <c r="A10" s="12" t="s">
        <v>426</v>
      </c>
      <c r="B10" s="96"/>
      <c r="C10" s="96"/>
      <c r="D10" s="96">
        <f t="shared" ref="D10:D15" si="0">B10+C10</f>
        <v>0</v>
      </c>
      <c r="E10" s="192"/>
      <c r="O10" s="130"/>
      <c r="P10" s="130"/>
      <c r="Q10" s="130"/>
      <c r="R10" s="130"/>
      <c r="S10" s="193"/>
    </row>
    <row r="11" spans="1:19" ht="13.15" customHeight="1" x14ac:dyDescent="0.2">
      <c r="A11" s="12" t="s">
        <v>551</v>
      </c>
      <c r="B11" s="96"/>
      <c r="C11" s="96"/>
      <c r="D11" s="96">
        <f t="shared" si="0"/>
        <v>0</v>
      </c>
      <c r="E11" s="192"/>
      <c r="O11" s="130"/>
      <c r="P11" s="130"/>
      <c r="Q11" s="130"/>
      <c r="R11" s="130"/>
      <c r="S11" s="193"/>
    </row>
    <row r="12" spans="1:19" ht="13.15" customHeight="1" x14ac:dyDescent="0.2">
      <c r="A12" s="12" t="s">
        <v>43</v>
      </c>
      <c r="B12" s="96"/>
      <c r="C12" s="96"/>
      <c r="D12" s="96">
        <f t="shared" si="0"/>
        <v>0</v>
      </c>
      <c r="E12" s="192"/>
      <c r="O12" s="160"/>
      <c r="P12" s="160"/>
    </row>
    <row r="13" spans="1:19" ht="13.15" hidden="1" customHeight="1" x14ac:dyDescent="0.2">
      <c r="A13" s="12" t="s">
        <v>44</v>
      </c>
      <c r="B13" s="96"/>
      <c r="C13" s="96"/>
      <c r="D13" s="96">
        <f t="shared" si="0"/>
        <v>0</v>
      </c>
      <c r="E13" s="192"/>
      <c r="O13" s="160"/>
      <c r="P13" s="160"/>
    </row>
    <row r="14" spans="1:19" ht="13.15" hidden="1" customHeight="1" x14ac:dyDescent="0.2">
      <c r="A14" s="12" t="s">
        <v>427</v>
      </c>
      <c r="B14" s="96"/>
      <c r="C14" s="96"/>
      <c r="D14" s="96">
        <f t="shared" si="0"/>
        <v>0</v>
      </c>
      <c r="E14" s="192"/>
      <c r="O14" s="160"/>
      <c r="P14" s="160"/>
    </row>
    <row r="15" spans="1:19" ht="13.15" hidden="1" customHeight="1" x14ac:dyDescent="0.2">
      <c r="A15" s="12" t="s">
        <v>448</v>
      </c>
      <c r="B15" s="96"/>
      <c r="C15" s="96"/>
      <c r="D15" s="96">
        <f t="shared" si="0"/>
        <v>0</v>
      </c>
      <c r="E15" s="192"/>
      <c r="O15" s="160"/>
      <c r="P15" s="160"/>
    </row>
    <row r="16" spans="1:19" ht="13.15" customHeight="1" x14ac:dyDescent="0.2">
      <c r="A16" s="12" t="s">
        <v>50</v>
      </c>
      <c r="B16" s="96">
        <f>SUM(B10:B15)</f>
        <v>0</v>
      </c>
      <c r="C16" s="96">
        <f>SUM(C10:C15)</f>
        <v>0</v>
      </c>
      <c r="D16" s="96">
        <f>SUM(D10:D15)</f>
        <v>0</v>
      </c>
      <c r="E16" s="192"/>
      <c r="H16" s="460"/>
      <c r="I16" s="460"/>
      <c r="J16" s="460"/>
      <c r="K16" s="194"/>
      <c r="O16" s="194"/>
      <c r="P16" s="194"/>
    </row>
    <row r="17" spans="1:17" x14ac:dyDescent="0.2">
      <c r="B17" s="102"/>
      <c r="C17" s="102"/>
      <c r="E17" s="5"/>
      <c r="H17" s="131"/>
      <c r="I17" s="131"/>
      <c r="J17" s="131"/>
      <c r="K17" s="194"/>
      <c r="O17" s="130"/>
      <c r="P17" s="130"/>
    </row>
    <row r="18" spans="1:17" x14ac:dyDescent="0.2">
      <c r="A18" s="33" t="s">
        <v>261</v>
      </c>
      <c r="C18" s="11"/>
      <c r="D18" s="11"/>
      <c r="E18" s="11"/>
      <c r="F18" s="11"/>
      <c r="G18" s="11"/>
      <c r="H18" s="131"/>
      <c r="I18" s="131"/>
      <c r="J18" s="131"/>
      <c r="K18" s="194"/>
      <c r="O18" s="130"/>
      <c r="P18" s="130"/>
    </row>
    <row r="19" spans="1:17" ht="22.5" x14ac:dyDescent="0.2">
      <c r="A19" s="40" t="s">
        <v>141</v>
      </c>
      <c r="B19" s="174" t="s">
        <v>426</v>
      </c>
      <c r="C19" s="104" t="s">
        <v>551</v>
      </c>
      <c r="D19" s="104" t="s">
        <v>43</v>
      </c>
      <c r="E19" s="104" t="s">
        <v>44</v>
      </c>
      <c r="F19" s="104" t="s">
        <v>427</v>
      </c>
      <c r="G19" s="104" t="s">
        <v>448</v>
      </c>
      <c r="H19" s="174" t="s">
        <v>50</v>
      </c>
      <c r="I19" s="131"/>
      <c r="J19" s="131"/>
      <c r="K19" s="131"/>
      <c r="L19" s="194"/>
      <c r="P19" s="130"/>
      <c r="Q19" s="130"/>
    </row>
    <row r="20" spans="1:17" x14ac:dyDescent="0.2">
      <c r="A20" s="388">
        <v>0</v>
      </c>
      <c r="B20" s="272"/>
      <c r="C20" s="272"/>
      <c r="D20" s="272"/>
      <c r="E20" s="272"/>
      <c r="F20" s="272"/>
      <c r="G20" s="272"/>
      <c r="H20" s="273">
        <f>SUM(B20:G20)</f>
        <v>0</v>
      </c>
      <c r="I20" s="131"/>
      <c r="J20" s="131"/>
      <c r="K20" s="131"/>
      <c r="L20" s="194"/>
      <c r="P20" s="130"/>
      <c r="Q20" s="130"/>
    </row>
    <row r="21" spans="1:17" x14ac:dyDescent="0.2">
      <c r="A21" s="389">
        <v>1</v>
      </c>
      <c r="B21" s="272"/>
      <c r="C21" s="272"/>
      <c r="D21" s="272"/>
      <c r="E21" s="272"/>
      <c r="F21" s="272"/>
      <c r="G21" s="272"/>
      <c r="H21" s="273">
        <f t="shared" ref="H21:H34" si="1">SUM(B21:G21)</f>
        <v>0</v>
      </c>
      <c r="I21" s="131"/>
      <c r="J21" s="131"/>
      <c r="K21" s="131"/>
      <c r="L21" s="194"/>
      <c r="P21" s="130"/>
      <c r="Q21" s="130"/>
    </row>
    <row r="22" spans="1:17" x14ac:dyDescent="0.2">
      <c r="A22" s="389">
        <v>2</v>
      </c>
      <c r="B22" s="272"/>
      <c r="C22" s="272"/>
      <c r="D22" s="272"/>
      <c r="E22" s="272"/>
      <c r="F22" s="272"/>
      <c r="G22" s="272"/>
      <c r="H22" s="273">
        <f t="shared" si="1"/>
        <v>0</v>
      </c>
      <c r="I22" s="131"/>
      <c r="J22" s="131"/>
      <c r="K22" s="131"/>
      <c r="L22" s="194"/>
      <c r="P22" s="130"/>
      <c r="Q22" s="130"/>
    </row>
    <row r="23" spans="1:17" x14ac:dyDescent="0.2">
      <c r="A23" s="389">
        <v>3</v>
      </c>
      <c r="B23" s="272"/>
      <c r="C23" s="272"/>
      <c r="D23" s="272"/>
      <c r="E23" s="272"/>
      <c r="F23" s="272"/>
      <c r="G23" s="272"/>
      <c r="H23" s="273">
        <f t="shared" si="1"/>
        <v>0</v>
      </c>
      <c r="I23" s="131"/>
      <c r="J23" s="131"/>
      <c r="K23" s="131"/>
      <c r="L23" s="194"/>
      <c r="P23" s="130"/>
      <c r="Q23" s="130"/>
    </row>
    <row r="24" spans="1:17" x14ac:dyDescent="0.2">
      <c r="A24" s="389">
        <v>4</v>
      </c>
      <c r="B24" s="272"/>
      <c r="C24" s="272"/>
      <c r="D24" s="272"/>
      <c r="E24" s="272"/>
      <c r="F24" s="272"/>
      <c r="G24" s="272"/>
      <c r="H24" s="273">
        <f t="shared" si="1"/>
        <v>0</v>
      </c>
      <c r="I24" s="131"/>
      <c r="J24" s="131"/>
      <c r="K24" s="131"/>
      <c r="L24" s="194"/>
      <c r="P24" s="130"/>
      <c r="Q24" s="130"/>
    </row>
    <row r="25" spans="1:17" x14ac:dyDescent="0.2">
      <c r="A25" s="389">
        <v>5</v>
      </c>
      <c r="B25" s="272"/>
      <c r="C25" s="272"/>
      <c r="D25" s="272"/>
      <c r="E25" s="272"/>
      <c r="F25" s="272"/>
      <c r="G25" s="272"/>
      <c r="H25" s="273">
        <f t="shared" si="1"/>
        <v>0</v>
      </c>
      <c r="I25" s="131"/>
      <c r="J25" s="131"/>
      <c r="K25" s="131"/>
      <c r="L25" s="194"/>
      <c r="P25" s="130"/>
      <c r="Q25" s="130"/>
    </row>
    <row r="26" spans="1:17" x14ac:dyDescent="0.2">
      <c r="A26" s="389">
        <v>6</v>
      </c>
      <c r="B26" s="272"/>
      <c r="C26" s="272"/>
      <c r="D26" s="272"/>
      <c r="E26" s="272"/>
      <c r="F26" s="272"/>
      <c r="G26" s="272"/>
      <c r="H26" s="273">
        <f t="shared" si="1"/>
        <v>0</v>
      </c>
      <c r="I26" s="131"/>
      <c r="J26" s="131"/>
      <c r="K26" s="131"/>
      <c r="L26" s="194"/>
      <c r="P26" s="130"/>
      <c r="Q26" s="130"/>
    </row>
    <row r="27" spans="1:17" x14ac:dyDescent="0.2">
      <c r="A27" s="389">
        <v>7</v>
      </c>
      <c r="B27" s="272"/>
      <c r="C27" s="272"/>
      <c r="D27" s="272"/>
      <c r="E27" s="272"/>
      <c r="F27" s="272"/>
      <c r="G27" s="272"/>
      <c r="H27" s="273">
        <f t="shared" si="1"/>
        <v>0</v>
      </c>
      <c r="I27" s="131"/>
      <c r="J27" s="131"/>
      <c r="K27" s="131"/>
      <c r="L27" s="194"/>
      <c r="P27" s="130"/>
      <c r="Q27" s="130"/>
    </row>
    <row r="28" spans="1:17" x14ac:dyDescent="0.2">
      <c r="A28" s="389">
        <v>8</v>
      </c>
      <c r="B28" s="272"/>
      <c r="C28" s="272"/>
      <c r="D28" s="272"/>
      <c r="E28" s="272"/>
      <c r="F28" s="272"/>
      <c r="G28" s="272"/>
      <c r="H28" s="273">
        <f t="shared" si="1"/>
        <v>0</v>
      </c>
      <c r="I28" s="131"/>
      <c r="J28" s="131"/>
      <c r="K28" s="131"/>
      <c r="L28" s="194"/>
      <c r="P28" s="130"/>
      <c r="Q28" s="130"/>
    </row>
    <row r="29" spans="1:17" x14ac:dyDescent="0.2">
      <c r="A29" s="389">
        <v>9</v>
      </c>
      <c r="B29" s="272"/>
      <c r="C29" s="272"/>
      <c r="D29" s="272"/>
      <c r="E29" s="272"/>
      <c r="F29" s="272"/>
      <c r="G29" s="272"/>
      <c r="H29" s="273">
        <f t="shared" si="1"/>
        <v>0</v>
      </c>
      <c r="I29" s="131"/>
      <c r="J29" s="131"/>
      <c r="K29" s="131"/>
      <c r="L29" s="194"/>
      <c r="P29" s="130"/>
      <c r="Q29" s="130"/>
    </row>
    <row r="30" spans="1:17" x14ac:dyDescent="0.2">
      <c r="A30" s="389">
        <v>10</v>
      </c>
      <c r="B30" s="272"/>
      <c r="C30" s="272"/>
      <c r="D30" s="272"/>
      <c r="E30" s="272"/>
      <c r="F30" s="272"/>
      <c r="G30" s="272"/>
      <c r="H30" s="273">
        <f t="shared" si="1"/>
        <v>0</v>
      </c>
      <c r="I30" s="131"/>
      <c r="J30" s="131"/>
      <c r="K30" s="131"/>
      <c r="L30" s="194"/>
      <c r="P30" s="130"/>
      <c r="Q30" s="130"/>
    </row>
    <row r="31" spans="1:17" hidden="1" x14ac:dyDescent="0.2">
      <c r="A31" s="389">
        <v>11</v>
      </c>
      <c r="B31" s="272"/>
      <c r="C31" s="272"/>
      <c r="D31" s="272"/>
      <c r="E31" s="272"/>
      <c r="F31" s="272"/>
      <c r="G31" s="272"/>
      <c r="H31" s="273">
        <f t="shared" si="1"/>
        <v>0</v>
      </c>
      <c r="I31" s="131"/>
      <c r="J31" s="131"/>
      <c r="K31" s="131"/>
      <c r="L31" s="194"/>
      <c r="P31" s="130"/>
      <c r="Q31" s="130"/>
    </row>
    <row r="32" spans="1:17" hidden="1" x14ac:dyDescent="0.2">
      <c r="A32" s="389">
        <v>12</v>
      </c>
      <c r="B32" s="272"/>
      <c r="C32" s="272"/>
      <c r="D32" s="272"/>
      <c r="E32" s="272"/>
      <c r="F32" s="272"/>
      <c r="G32" s="272"/>
      <c r="H32" s="273">
        <f t="shared" si="1"/>
        <v>0</v>
      </c>
      <c r="I32" s="131"/>
      <c r="J32" s="131"/>
      <c r="K32" s="131"/>
      <c r="L32" s="194"/>
      <c r="P32" s="130"/>
      <c r="Q32" s="130"/>
    </row>
    <row r="33" spans="1:24" hidden="1" x14ac:dyDescent="0.2">
      <c r="A33" s="389">
        <v>13</v>
      </c>
      <c r="B33" s="272"/>
      <c r="C33" s="272"/>
      <c r="D33" s="272"/>
      <c r="E33" s="272"/>
      <c r="F33" s="272"/>
      <c r="G33" s="272"/>
      <c r="H33" s="273">
        <f t="shared" si="1"/>
        <v>0</v>
      </c>
      <c r="I33" s="131"/>
      <c r="J33" s="131"/>
      <c r="K33" s="131"/>
      <c r="L33" s="194"/>
      <c r="P33" s="130"/>
      <c r="Q33" s="130"/>
    </row>
    <row r="34" spans="1:24" hidden="1" x14ac:dyDescent="0.2">
      <c r="A34" s="389">
        <v>14</v>
      </c>
      <c r="B34" s="272"/>
      <c r="C34" s="272"/>
      <c r="D34" s="272"/>
      <c r="E34" s="272"/>
      <c r="F34" s="272"/>
      <c r="G34" s="272"/>
      <c r="H34" s="273">
        <f t="shared" si="1"/>
        <v>0</v>
      </c>
      <c r="I34" s="131"/>
      <c r="J34" s="131"/>
      <c r="K34" s="131"/>
      <c r="L34" s="194"/>
      <c r="P34" s="130"/>
      <c r="Q34" s="130"/>
    </row>
    <row r="35" spans="1:24" hidden="1" x14ac:dyDescent="0.2">
      <c r="A35" s="389">
        <v>15</v>
      </c>
      <c r="B35" s="272"/>
      <c r="C35" s="272"/>
      <c r="D35" s="272"/>
      <c r="E35" s="272"/>
      <c r="F35" s="272"/>
      <c r="G35" s="272"/>
      <c r="H35" s="273"/>
      <c r="I35" s="131"/>
      <c r="J35" s="131"/>
      <c r="K35" s="131"/>
      <c r="L35" s="194"/>
      <c r="P35" s="130"/>
      <c r="Q35" s="130"/>
    </row>
    <row r="36" spans="1:24" x14ac:dyDescent="0.2">
      <c r="A36" s="96" t="s">
        <v>50</v>
      </c>
      <c r="B36" s="273">
        <f>SUM(B20:B35)</f>
        <v>0</v>
      </c>
      <c r="C36" s="273">
        <f t="shared" ref="C36:H36" si="2">SUM(C20:C35)</f>
        <v>0</v>
      </c>
      <c r="D36" s="273">
        <f t="shared" si="2"/>
        <v>0</v>
      </c>
      <c r="E36" s="273">
        <f t="shared" si="2"/>
        <v>0</v>
      </c>
      <c r="F36" s="273">
        <f t="shared" si="2"/>
        <v>0</v>
      </c>
      <c r="G36" s="273">
        <f t="shared" si="2"/>
        <v>0</v>
      </c>
      <c r="H36" s="273">
        <f t="shared" si="2"/>
        <v>0</v>
      </c>
      <c r="I36" s="131"/>
      <c r="J36" s="131"/>
      <c r="K36" s="131"/>
      <c r="L36" s="194"/>
      <c r="P36" s="130"/>
      <c r="Q36" s="130"/>
    </row>
    <row r="37" spans="1:24" x14ac:dyDescent="0.2">
      <c r="A37" s="96" t="s">
        <v>71</v>
      </c>
      <c r="B37" s="274" t="str">
        <f>IF(B36=0,"",SUMPRODUCT($A$20:$A$35,B20:B35)/B36)</f>
        <v/>
      </c>
      <c r="C37" s="274" t="str">
        <f t="shared" ref="C37:H37" si="3">IF(C36=0,"",SUMPRODUCT($A$20:$A$35,C20:C35)/C36)</f>
        <v/>
      </c>
      <c r="D37" s="274" t="str">
        <f t="shared" si="3"/>
        <v/>
      </c>
      <c r="E37" s="274" t="str">
        <f t="shared" si="3"/>
        <v/>
      </c>
      <c r="F37" s="274" t="str">
        <f t="shared" si="3"/>
        <v/>
      </c>
      <c r="G37" s="274" t="str">
        <f t="shared" si="3"/>
        <v/>
      </c>
      <c r="H37" s="274" t="str">
        <f t="shared" si="3"/>
        <v/>
      </c>
      <c r="I37" s="131"/>
      <c r="J37" s="131"/>
      <c r="K37" s="131"/>
      <c r="L37" s="194"/>
      <c r="P37" s="130"/>
      <c r="Q37" s="130"/>
    </row>
    <row r="38" spans="1:24" x14ac:dyDescent="0.2">
      <c r="B38" s="102"/>
      <c r="C38" s="102"/>
      <c r="E38" s="5"/>
      <c r="H38" s="131"/>
      <c r="I38" s="131"/>
      <c r="J38" s="131"/>
      <c r="K38" s="194"/>
      <c r="O38" s="130"/>
      <c r="P38" s="130"/>
    </row>
    <row r="39" spans="1:24" ht="15" x14ac:dyDescent="0.25">
      <c r="A39" s="33" t="s">
        <v>516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4" ht="22.5" x14ac:dyDescent="0.25">
      <c r="A40" s="421" t="s">
        <v>0</v>
      </c>
      <c r="B40" s="422" t="s">
        <v>426</v>
      </c>
      <c r="C40" s="423" t="s">
        <v>551</v>
      </c>
      <c r="D40" s="423" t="s">
        <v>43</v>
      </c>
      <c r="E40" s="423" t="s">
        <v>44</v>
      </c>
      <c r="F40" s="423" t="s">
        <v>427</v>
      </c>
      <c r="G40" s="423" t="s">
        <v>448</v>
      </c>
      <c r="H40" s="424" t="s">
        <v>50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X40" s="390" t="s">
        <v>493</v>
      </c>
    </row>
    <row r="41" spans="1:24" ht="14.25" customHeight="1" x14ac:dyDescent="0.25">
      <c r="A41" s="353" t="s">
        <v>47</v>
      </c>
      <c r="B41" s="425"/>
      <c r="C41" s="425"/>
      <c r="D41" s="425"/>
      <c r="E41" s="425"/>
      <c r="F41" s="425"/>
      <c r="G41" s="425"/>
      <c r="H41" s="426">
        <f t="shared" ref="H41:H42" si="4">SUM(B41:G41)</f>
        <v>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X41" s="391">
        <f t="shared" ref="X41:X42" si="5">H41*12+O41*12+V41*12*13</f>
        <v>0</v>
      </c>
    </row>
    <row r="42" spans="1:24" ht="14.25" customHeight="1" x14ac:dyDescent="0.25">
      <c r="A42" s="353" t="s">
        <v>48</v>
      </c>
      <c r="B42" s="425"/>
      <c r="C42" s="425"/>
      <c r="D42" s="425"/>
      <c r="E42" s="425"/>
      <c r="F42" s="425"/>
      <c r="G42" s="425"/>
      <c r="H42" s="426">
        <f t="shared" si="4"/>
        <v>0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X42" s="391">
        <f t="shared" si="5"/>
        <v>0</v>
      </c>
    </row>
    <row r="43" spans="1:24" ht="14.25" customHeight="1" x14ac:dyDescent="0.25">
      <c r="A43" s="353" t="s">
        <v>49</v>
      </c>
      <c r="B43" s="427">
        <f>SUM(B41:B42)</f>
        <v>0</v>
      </c>
      <c r="C43" s="425">
        <f t="shared" ref="C43:G43" si="6">SUM(C41:C42)</f>
        <v>0</v>
      </c>
      <c r="D43" s="425">
        <f t="shared" si="6"/>
        <v>0</v>
      </c>
      <c r="E43" s="427">
        <f t="shared" si="6"/>
        <v>0</v>
      </c>
      <c r="F43" s="427">
        <f t="shared" si="6"/>
        <v>0</v>
      </c>
      <c r="G43" s="427">
        <f t="shared" si="6"/>
        <v>0</v>
      </c>
      <c r="H43" s="426">
        <f>SUM(B43:G43)</f>
        <v>0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X43" s="391">
        <f>H43*12+O43*12+V43*12*13</f>
        <v>0</v>
      </c>
    </row>
    <row r="44" spans="1:24" ht="11.25" customHeight="1" x14ac:dyDescent="0.25">
      <c r="A44"/>
      <c r="B44"/>
      <c r="C44" s="11"/>
      <c r="D44" s="11"/>
      <c r="E44" s="11"/>
      <c r="F44" s="11"/>
      <c r="G44" s="11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4" ht="15" x14ac:dyDescent="0.25">
      <c r="A45" s="3" t="s">
        <v>475</v>
      </c>
      <c r="B45" s="5"/>
      <c r="C45" s="5"/>
      <c r="D45" s="5"/>
      <c r="E45" s="5"/>
      <c r="H45" s="5">
        <f>IFERROR(H43/$B$16,0)</f>
        <v>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4" ht="15" x14ac:dyDescent="0.25">
      <c r="A46"/>
      <c r="D46"/>
      <c r="E46"/>
      <c r="O46" s="402">
        <v>1.05</v>
      </c>
      <c r="P46" s="402"/>
      <c r="Q46" s="402"/>
      <c r="R46" s="402"/>
      <c r="S46" s="402"/>
      <c r="T46" s="402"/>
      <c r="U46" s="402"/>
      <c r="V46" s="402">
        <v>1.04</v>
      </c>
    </row>
    <row r="47" spans="1:24" ht="13.5" customHeight="1" x14ac:dyDescent="0.25">
      <c r="A47"/>
      <c r="B47"/>
      <c r="C47"/>
      <c r="D47"/>
      <c r="E47"/>
      <c r="F47"/>
      <c r="G47"/>
      <c r="H47"/>
    </row>
    <row r="48" spans="1:24" ht="13.5" customHeight="1" x14ac:dyDescent="0.25">
      <c r="A48"/>
      <c r="B48"/>
      <c r="C48"/>
      <c r="D48"/>
      <c r="E48"/>
      <c r="F48"/>
      <c r="G48"/>
      <c r="H48"/>
    </row>
    <row r="49" spans="1:8" ht="13.5" customHeight="1" x14ac:dyDescent="0.25">
      <c r="A49"/>
      <c r="B49"/>
      <c r="C49"/>
      <c r="D49"/>
      <c r="E49"/>
      <c r="F49"/>
      <c r="G49"/>
      <c r="H49"/>
    </row>
    <row r="50" spans="1:8" ht="13.5" customHeight="1" x14ac:dyDescent="0.25">
      <c r="A50"/>
      <c r="B50"/>
      <c r="C50"/>
      <c r="D50"/>
      <c r="E50"/>
      <c r="F50"/>
      <c r="G50"/>
      <c r="H50"/>
    </row>
    <row r="51" spans="1:8" ht="13.5" customHeight="1" x14ac:dyDescent="0.25">
      <c r="A51"/>
      <c r="B51"/>
      <c r="C51"/>
      <c r="D51"/>
      <c r="E51"/>
    </row>
    <row r="53" spans="1:8" x14ac:dyDescent="0.2">
      <c r="B53" s="290"/>
      <c r="F53" s="249"/>
      <c r="G53" s="268"/>
    </row>
    <row r="54" spans="1:8" x14ac:dyDescent="0.2">
      <c r="B54" s="290"/>
      <c r="C54" s="290"/>
      <c r="D54" s="290"/>
      <c r="F54" s="249"/>
      <c r="G54" s="268"/>
    </row>
    <row r="55" spans="1:8" x14ac:dyDescent="0.2">
      <c r="F55" s="249"/>
    </row>
  </sheetData>
  <mergeCells count="5">
    <mergeCell ref="B3:E3"/>
    <mergeCell ref="A8:A9"/>
    <mergeCell ref="E8:E9"/>
    <mergeCell ref="B8:D8"/>
    <mergeCell ref="H16:J16"/>
  </mergeCells>
  <phoneticPr fontId="5" type="noConversion"/>
  <printOptions horizontalCentered="1"/>
  <pageMargins left="0.31496062992125984" right="0.31496062992125984" top="0.39370078740157483" bottom="0.39370078740157483" header="0.31496062992125984" footer="0.31496062992125984"/>
  <pageSetup paperSize="9" scale="80" orientation="landscape" r:id="rId1"/>
  <ignoredErrors>
    <ignoredError sqref="H20:H3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R57"/>
  <sheetViews>
    <sheetView showGridLines="0" topLeftCell="A41" zoomScale="190" zoomScaleNormal="190" workbookViewId="0">
      <selection activeCell="E18" sqref="E18"/>
    </sheetView>
  </sheetViews>
  <sheetFormatPr defaultColWidth="9.140625" defaultRowHeight="11.25" x14ac:dyDescent="0.2"/>
  <cols>
    <col min="1" max="1" width="45.7109375" style="3" customWidth="1"/>
    <col min="2" max="2" width="11.28515625" style="3" customWidth="1"/>
    <col min="3" max="3" width="10.28515625" style="3" customWidth="1"/>
    <col min="4" max="4" width="8.7109375" style="3" bestFit="1" customWidth="1"/>
    <col min="5" max="9" width="9.140625" style="3"/>
    <col min="10" max="10" width="10.28515625" style="3" customWidth="1"/>
    <col min="11" max="11" width="5.28515625" style="3" customWidth="1"/>
    <col min="12" max="12" width="9.140625" style="3"/>
    <col min="13" max="13" width="11.140625" style="3" customWidth="1"/>
    <col min="14" max="16384" width="9.140625" style="3"/>
  </cols>
  <sheetData>
    <row r="1" spans="1:16" ht="12.75" x14ac:dyDescent="0.2">
      <c r="A1" s="200" t="str">
        <f>Sumário!$A$1</f>
        <v>Transporte Municipal - Guararema</v>
      </c>
    </row>
    <row r="2" spans="1:16" ht="12.75" x14ac:dyDescent="0.2">
      <c r="A2" s="180" t="s">
        <v>262</v>
      </c>
    </row>
    <row r="3" spans="1:16" ht="12" x14ac:dyDescent="0.2">
      <c r="A3" s="173" t="s">
        <v>243</v>
      </c>
      <c r="B3" s="454">
        <f>Sumário!$B$3</f>
        <v>0</v>
      </c>
      <c r="C3" s="455"/>
      <c r="D3" s="455"/>
      <c r="E3" s="456"/>
    </row>
    <row r="4" spans="1:16" ht="12" x14ac:dyDescent="0.2">
      <c r="A4" s="173" t="s">
        <v>244</v>
      </c>
      <c r="B4" s="27" t="str">
        <f>Sumário!$B$4</f>
        <v>agosto de 2023</v>
      </c>
    </row>
    <row r="6" spans="1:16" x14ac:dyDescent="0.2">
      <c r="A6" s="33" t="s">
        <v>263</v>
      </c>
    </row>
    <row r="7" spans="1:16" x14ac:dyDescent="0.2">
      <c r="A7" s="101" t="s">
        <v>53</v>
      </c>
      <c r="B7" s="101" t="s">
        <v>1</v>
      </c>
      <c r="C7" s="175" t="s">
        <v>92</v>
      </c>
      <c r="E7" s="161"/>
      <c r="F7" s="161"/>
      <c r="G7" s="161"/>
      <c r="L7" s="161"/>
      <c r="M7" s="161"/>
      <c r="N7" s="2"/>
      <c r="O7" s="161"/>
    </row>
    <row r="8" spans="1:16" x14ac:dyDescent="0.2">
      <c r="A8" s="99" t="s">
        <v>52</v>
      </c>
      <c r="B8" s="12" t="s">
        <v>256</v>
      </c>
      <c r="C8" s="230"/>
      <c r="N8" s="130"/>
      <c r="P8" s="130"/>
    </row>
    <row r="9" spans="1:16" x14ac:dyDescent="0.2">
      <c r="A9" s="99" t="s">
        <v>56</v>
      </c>
      <c r="B9" s="12" t="s">
        <v>256</v>
      </c>
      <c r="C9" s="230"/>
      <c r="H9" s="169"/>
      <c r="J9" s="461"/>
      <c r="K9" s="461"/>
    </row>
    <row r="10" spans="1:16" x14ac:dyDescent="0.2">
      <c r="A10" s="98" t="s">
        <v>61</v>
      </c>
      <c r="B10" s="189"/>
      <c r="C10" s="97"/>
      <c r="I10" s="161"/>
      <c r="J10" s="144"/>
      <c r="K10" s="144"/>
      <c r="L10" s="102"/>
      <c r="M10" s="144"/>
    </row>
    <row r="11" spans="1:16" hidden="1" x14ac:dyDescent="0.2">
      <c r="A11" s="38" t="s">
        <v>461</v>
      </c>
      <c r="B11" s="12" t="s">
        <v>257</v>
      </c>
      <c r="C11" s="230"/>
      <c r="E11" s="20"/>
      <c r="F11" s="461"/>
      <c r="G11" s="461"/>
      <c r="H11" s="20"/>
      <c r="I11" s="20"/>
      <c r="J11" s="102"/>
      <c r="K11" s="102"/>
      <c r="L11" s="147"/>
      <c r="N11" s="147"/>
    </row>
    <row r="12" spans="1:16" x14ac:dyDescent="0.2">
      <c r="A12" s="38" t="s">
        <v>552</v>
      </c>
      <c r="B12" s="12" t="s">
        <v>257</v>
      </c>
      <c r="C12" s="230"/>
      <c r="E12" s="20"/>
      <c r="F12" s="461"/>
      <c r="G12" s="461"/>
      <c r="H12" s="20"/>
      <c r="I12" s="20"/>
      <c r="J12" s="102"/>
      <c r="K12" s="102"/>
      <c r="L12" s="147"/>
      <c r="N12" s="147"/>
    </row>
    <row r="13" spans="1:16" x14ac:dyDescent="0.2">
      <c r="A13" s="38" t="s">
        <v>363</v>
      </c>
      <c r="B13" s="12" t="s">
        <v>257</v>
      </c>
      <c r="C13" s="230"/>
      <c r="E13" s="20"/>
      <c r="F13" s="144"/>
      <c r="G13" s="144"/>
      <c r="H13" s="20"/>
      <c r="I13" s="162"/>
    </row>
    <row r="14" spans="1:16" hidden="1" x14ac:dyDescent="0.2">
      <c r="A14" s="38" t="s">
        <v>362</v>
      </c>
      <c r="B14" s="12" t="s">
        <v>257</v>
      </c>
      <c r="C14" s="230"/>
      <c r="E14" s="20"/>
      <c r="F14" s="144"/>
      <c r="G14" s="144"/>
      <c r="H14" s="20"/>
      <c r="I14" s="162"/>
    </row>
    <row r="15" spans="1:16" x14ac:dyDescent="0.2">
      <c r="A15" s="98" t="s">
        <v>60</v>
      </c>
      <c r="B15" s="189"/>
      <c r="C15" s="189"/>
      <c r="F15" s="102"/>
      <c r="G15" s="102"/>
      <c r="L15" s="161"/>
      <c r="M15" s="161"/>
    </row>
    <row r="16" spans="1:16" x14ac:dyDescent="0.2">
      <c r="A16" s="38" t="s">
        <v>448</v>
      </c>
      <c r="B16" s="12" t="s">
        <v>257</v>
      </c>
      <c r="C16" s="230"/>
      <c r="F16" s="102"/>
      <c r="G16" s="102"/>
      <c r="L16" s="161"/>
      <c r="M16" s="161"/>
    </row>
    <row r="17" spans="1:18" x14ac:dyDescent="0.2">
      <c r="A17" s="38" t="s">
        <v>553</v>
      </c>
      <c r="B17" s="12" t="s">
        <v>257</v>
      </c>
      <c r="C17" s="230"/>
      <c r="E17" s="169"/>
      <c r="H17" s="169"/>
    </row>
    <row r="18" spans="1:18" x14ac:dyDescent="0.2">
      <c r="A18" s="38" t="s">
        <v>364</v>
      </c>
      <c r="B18" s="12" t="s">
        <v>257</v>
      </c>
      <c r="C18" s="230"/>
      <c r="E18" s="169"/>
      <c r="H18" s="169"/>
      <c r="I18" s="161"/>
    </row>
    <row r="19" spans="1:18" hidden="1" x14ac:dyDescent="0.2">
      <c r="A19" s="38" t="s">
        <v>427</v>
      </c>
      <c r="B19" s="12" t="s">
        <v>257</v>
      </c>
      <c r="C19" s="230"/>
      <c r="E19" s="169"/>
      <c r="H19" s="169"/>
      <c r="I19" s="161"/>
    </row>
    <row r="20" spans="1:18" x14ac:dyDescent="0.2">
      <c r="A20" s="98" t="s">
        <v>70</v>
      </c>
      <c r="B20" s="189"/>
      <c r="C20" s="189"/>
    </row>
    <row r="21" spans="1:18" hidden="1" x14ac:dyDescent="0.2">
      <c r="A21" s="38" t="s">
        <v>448</v>
      </c>
      <c r="B21" s="12" t="s">
        <v>257</v>
      </c>
      <c r="C21" s="230"/>
    </row>
    <row r="22" spans="1:18" x14ac:dyDescent="0.2">
      <c r="A22" s="38" t="s">
        <v>426</v>
      </c>
      <c r="B22" s="12" t="s">
        <v>257</v>
      </c>
      <c r="C22" s="230"/>
    </row>
    <row r="23" spans="1:18" x14ac:dyDescent="0.2">
      <c r="A23" s="38" t="s">
        <v>551</v>
      </c>
      <c r="B23" s="12" t="s">
        <v>257</v>
      </c>
      <c r="C23" s="230"/>
      <c r="D23" s="11"/>
      <c r="E23" s="11"/>
      <c r="H23" s="20"/>
      <c r="I23" s="20"/>
      <c r="J23" s="144"/>
      <c r="K23" s="144"/>
      <c r="L23" s="102"/>
      <c r="M23" s="144"/>
      <c r="N23" s="144"/>
      <c r="O23" s="102"/>
      <c r="P23" s="102"/>
      <c r="Q23" s="102"/>
      <c r="R23" s="102"/>
    </row>
    <row r="24" spans="1:18" x14ac:dyDescent="0.2">
      <c r="A24" s="38" t="s">
        <v>43</v>
      </c>
      <c r="B24" s="12" t="s">
        <v>257</v>
      </c>
      <c r="C24" s="230"/>
      <c r="D24" s="11"/>
      <c r="E24" s="11"/>
      <c r="F24" s="461"/>
      <c r="G24" s="461"/>
      <c r="H24" s="20"/>
      <c r="I24" s="20"/>
      <c r="J24" s="102"/>
      <c r="K24" s="102"/>
      <c r="L24" s="147"/>
      <c r="M24" s="102"/>
      <c r="N24" s="102"/>
      <c r="O24" s="147"/>
      <c r="P24" s="145"/>
      <c r="Q24" s="145"/>
      <c r="R24" s="146"/>
    </row>
    <row r="25" spans="1:18" hidden="1" x14ac:dyDescent="0.2">
      <c r="A25" s="38" t="s">
        <v>46</v>
      </c>
      <c r="B25" s="12" t="s">
        <v>257</v>
      </c>
      <c r="C25" s="230"/>
      <c r="D25" s="11"/>
      <c r="E25" s="11"/>
      <c r="F25" s="102"/>
      <c r="G25" s="102"/>
      <c r="H25" s="20"/>
      <c r="I25" s="20"/>
      <c r="J25" s="102"/>
      <c r="K25" s="102"/>
      <c r="L25" s="102"/>
    </row>
    <row r="26" spans="1:18" hidden="1" x14ac:dyDescent="0.2">
      <c r="A26" s="38" t="s">
        <v>427</v>
      </c>
      <c r="B26" s="12" t="s">
        <v>257</v>
      </c>
      <c r="C26" s="230"/>
      <c r="D26" s="11"/>
      <c r="E26" s="11"/>
      <c r="H26" s="20"/>
      <c r="I26" s="20"/>
      <c r="J26" s="102"/>
      <c r="K26" s="102"/>
      <c r="L26" s="102"/>
    </row>
    <row r="27" spans="1:18" x14ac:dyDescent="0.2">
      <c r="A27" s="8"/>
      <c r="C27" s="20"/>
    </row>
    <row r="28" spans="1:18" x14ac:dyDescent="0.2">
      <c r="A28" s="33" t="s">
        <v>264</v>
      </c>
    </row>
    <row r="29" spans="1:18" x14ac:dyDescent="0.2">
      <c r="A29" s="101" t="s">
        <v>239</v>
      </c>
      <c r="B29" s="101" t="s">
        <v>1</v>
      </c>
      <c r="C29" s="175" t="s">
        <v>92</v>
      </c>
    </row>
    <row r="30" spans="1:18" x14ac:dyDescent="0.2">
      <c r="A30" s="38" t="s">
        <v>479</v>
      </c>
      <c r="B30" s="12" t="s">
        <v>9</v>
      </c>
      <c r="C30" s="230"/>
    </row>
    <row r="31" spans="1:18" x14ac:dyDescent="0.2">
      <c r="A31" s="38" t="s">
        <v>494</v>
      </c>
      <c r="B31" s="12" t="s">
        <v>9</v>
      </c>
      <c r="C31" s="230"/>
    </row>
    <row r="32" spans="1:18" x14ac:dyDescent="0.2">
      <c r="A32" s="38" t="s">
        <v>72</v>
      </c>
      <c r="B32" s="12" t="s">
        <v>9</v>
      </c>
      <c r="C32" s="230"/>
    </row>
    <row r="33" spans="1:15" x14ac:dyDescent="0.2">
      <c r="A33" s="101" t="s">
        <v>38</v>
      </c>
      <c r="B33" s="101" t="s">
        <v>1</v>
      </c>
      <c r="C33" s="175" t="s">
        <v>92</v>
      </c>
    </row>
    <row r="34" spans="1:15" x14ac:dyDescent="0.2">
      <c r="A34" s="38" t="s">
        <v>38</v>
      </c>
      <c r="B34" s="12" t="s">
        <v>9</v>
      </c>
      <c r="C34" s="230"/>
      <c r="O34" s="163"/>
    </row>
    <row r="35" spans="1:15" x14ac:dyDescent="0.2">
      <c r="A35" s="8"/>
    </row>
    <row r="36" spans="1:15" x14ac:dyDescent="0.2">
      <c r="A36" s="33" t="s">
        <v>477</v>
      </c>
      <c r="C36" s="20"/>
      <c r="D36" s="131"/>
      <c r="E36" s="131"/>
      <c r="F36" s="131"/>
      <c r="G36" s="131"/>
      <c r="H36" s="131"/>
      <c r="I36" s="131"/>
      <c r="J36" s="131"/>
    </row>
    <row r="37" spans="1:15" x14ac:dyDescent="0.2">
      <c r="A37" s="132" t="s">
        <v>517</v>
      </c>
      <c r="B37" s="101" t="s">
        <v>1</v>
      </c>
      <c r="C37" s="175" t="s">
        <v>92</v>
      </c>
    </row>
    <row r="38" spans="1:15" x14ac:dyDescent="0.2">
      <c r="A38" s="353" t="s">
        <v>518</v>
      </c>
      <c r="B38" s="354" t="s">
        <v>512</v>
      </c>
      <c r="C38" s="385"/>
    </row>
    <row r="40" spans="1:15" x14ac:dyDescent="0.2">
      <c r="A40" s="33" t="s">
        <v>301</v>
      </c>
    </row>
    <row r="41" spans="1:15" x14ac:dyDescent="0.2">
      <c r="A41" s="101" t="s">
        <v>53</v>
      </c>
      <c r="B41" s="101" t="s">
        <v>1</v>
      </c>
      <c r="C41" s="175" t="s">
        <v>92</v>
      </c>
    </row>
    <row r="42" spans="1:15" hidden="1" x14ac:dyDescent="0.2">
      <c r="A42" s="12" t="s">
        <v>231</v>
      </c>
      <c r="B42" s="12" t="s">
        <v>228</v>
      </c>
      <c r="C42" s="230">
        <v>0</v>
      </c>
      <c r="F42" s="163"/>
    </row>
    <row r="43" spans="1:15" x14ac:dyDescent="0.2">
      <c r="A43" s="12" t="s">
        <v>124</v>
      </c>
      <c r="B43" s="12" t="s">
        <v>228</v>
      </c>
      <c r="C43" s="230"/>
      <c r="F43" s="163"/>
    </row>
    <row r="44" spans="1:15" x14ac:dyDescent="0.2">
      <c r="A44" s="12" t="s">
        <v>50</v>
      </c>
      <c r="B44" s="12"/>
      <c r="C44" s="12">
        <f>C42+C43</f>
        <v>0</v>
      </c>
    </row>
    <row r="46" spans="1:15" x14ac:dyDescent="0.2">
      <c r="A46" s="33" t="s">
        <v>265</v>
      </c>
    </row>
    <row r="47" spans="1:15" x14ac:dyDescent="0.2">
      <c r="A47" s="101" t="s">
        <v>177</v>
      </c>
      <c r="B47" s="101" t="s">
        <v>1</v>
      </c>
      <c r="C47" s="175" t="s">
        <v>176</v>
      </c>
    </row>
    <row r="48" spans="1:15" x14ac:dyDescent="0.2">
      <c r="A48" s="12" t="s">
        <v>159</v>
      </c>
      <c r="B48" s="12" t="s">
        <v>164</v>
      </c>
      <c r="C48" s="230"/>
      <c r="D48" s="249"/>
      <c r="G48" s="11"/>
      <c r="H48" s="11"/>
    </row>
    <row r="49" spans="1:8" x14ac:dyDescent="0.2">
      <c r="A49" s="12" t="s">
        <v>160</v>
      </c>
      <c r="B49" s="12" t="s">
        <v>165</v>
      </c>
      <c r="C49" s="230"/>
      <c r="D49" s="249"/>
      <c r="G49" s="11"/>
      <c r="H49" s="11"/>
    </row>
    <row r="50" spans="1:8" hidden="1" x14ac:dyDescent="0.2">
      <c r="A50" s="12" t="s">
        <v>478</v>
      </c>
      <c r="B50" s="12" t="s">
        <v>164</v>
      </c>
      <c r="C50" s="230"/>
      <c r="D50" s="249"/>
      <c r="G50" s="11"/>
      <c r="H50" s="11"/>
    </row>
    <row r="51" spans="1:8" hidden="1" x14ac:dyDescent="0.2">
      <c r="A51" s="12" t="s">
        <v>382</v>
      </c>
      <c r="B51" s="12" t="s">
        <v>233</v>
      </c>
      <c r="C51" s="230"/>
      <c r="D51" s="249"/>
      <c r="G51" s="11"/>
      <c r="H51" s="11"/>
    </row>
    <row r="52" spans="1:8" x14ac:dyDescent="0.2">
      <c r="A52" s="12" t="s">
        <v>514</v>
      </c>
      <c r="B52" s="12" t="s">
        <v>433</v>
      </c>
      <c r="C52" s="230"/>
      <c r="D52" s="249"/>
      <c r="G52" s="11"/>
      <c r="H52" s="11"/>
    </row>
    <row r="53" spans="1:8" x14ac:dyDescent="0.2">
      <c r="A53" s="12" t="s">
        <v>163</v>
      </c>
      <c r="B53" s="12" t="s">
        <v>164</v>
      </c>
      <c r="C53" s="230"/>
      <c r="D53" s="249"/>
      <c r="G53" s="11"/>
      <c r="H53" s="11"/>
    </row>
    <row r="54" spans="1:8" x14ac:dyDescent="0.2">
      <c r="C54" s="20"/>
      <c r="G54" s="11"/>
      <c r="H54" s="11"/>
    </row>
    <row r="55" spans="1:8" x14ac:dyDescent="0.2">
      <c r="A55" s="33" t="s">
        <v>266</v>
      </c>
      <c r="C55" s="20"/>
    </row>
    <row r="56" spans="1:8" x14ac:dyDescent="0.2">
      <c r="A56" s="101" t="s">
        <v>53</v>
      </c>
      <c r="B56" s="101" t="s">
        <v>1</v>
      </c>
      <c r="C56" s="175" t="s">
        <v>92</v>
      </c>
    </row>
    <row r="57" spans="1:8" x14ac:dyDescent="0.2">
      <c r="A57" s="12" t="s">
        <v>227</v>
      </c>
      <c r="B57" s="12" t="s">
        <v>228</v>
      </c>
      <c r="C57" s="159"/>
    </row>
  </sheetData>
  <mergeCells count="5">
    <mergeCell ref="J9:K9"/>
    <mergeCell ref="F12:G12"/>
    <mergeCell ref="F24:G24"/>
    <mergeCell ref="B3:E3"/>
    <mergeCell ref="F11:G11"/>
  </mergeCells>
  <printOptions horizontalCentered="1"/>
  <pageMargins left="0.31496062992125984" right="0.31496062992125984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K26"/>
  <sheetViews>
    <sheetView showGridLines="0" workbookViewId="0">
      <selection activeCell="E18" sqref="E18"/>
    </sheetView>
  </sheetViews>
  <sheetFormatPr defaultRowHeight="15" x14ac:dyDescent="0.25"/>
  <cols>
    <col min="1" max="1" width="13.5703125" customWidth="1"/>
    <col min="6" max="6" width="15.7109375" customWidth="1"/>
    <col min="7" max="7" width="16.140625" customWidth="1"/>
    <col min="9" max="9" width="13.28515625" bestFit="1" customWidth="1"/>
  </cols>
  <sheetData>
    <row r="1" spans="1:11" s="3" customFormat="1" ht="12.75" x14ac:dyDescent="0.2">
      <c r="A1" s="200" t="str">
        <f>Sumário!$A$1</f>
        <v>Transporte Municipal - Guararema</v>
      </c>
    </row>
    <row r="2" spans="1:11" s="3" customFormat="1" ht="12.75" x14ac:dyDescent="0.2">
      <c r="A2" s="180" t="s">
        <v>298</v>
      </c>
    </row>
    <row r="3" spans="1:11" s="3" customFormat="1" ht="12" x14ac:dyDescent="0.2">
      <c r="A3" s="173" t="s">
        <v>243</v>
      </c>
      <c r="B3" s="454">
        <f>Sumário!$B$3</f>
        <v>0</v>
      </c>
      <c r="C3" s="455"/>
      <c r="D3" s="455"/>
      <c r="E3" s="456"/>
    </row>
    <row r="4" spans="1:11" s="3" customFormat="1" ht="12" x14ac:dyDescent="0.2">
      <c r="A4" s="173" t="s">
        <v>244</v>
      </c>
      <c r="B4" s="27" t="str">
        <f>Sumário!$B$4</f>
        <v>agosto de 2023</v>
      </c>
    </row>
    <row r="6" spans="1:11" x14ac:dyDescent="0.25">
      <c r="A6" s="33" t="s">
        <v>299</v>
      </c>
    </row>
    <row r="7" spans="1:11" x14ac:dyDescent="0.25">
      <c r="A7" s="462" t="s">
        <v>287</v>
      </c>
      <c r="B7" s="462"/>
      <c r="C7" s="462"/>
      <c r="D7" s="462"/>
      <c r="E7" s="462"/>
      <c r="F7" s="210" t="s">
        <v>17</v>
      </c>
      <c r="G7" s="210" t="s">
        <v>288</v>
      </c>
      <c r="I7" s="283"/>
    </row>
    <row r="8" spans="1:11" x14ac:dyDescent="0.25">
      <c r="A8" s="463" t="s">
        <v>119</v>
      </c>
      <c r="B8" s="463"/>
      <c r="C8" s="463"/>
      <c r="D8" s="463"/>
      <c r="E8" s="463"/>
      <c r="F8" s="293">
        <f>'06'!J87</f>
        <v>0</v>
      </c>
      <c r="G8" s="250">
        <f>'06'!J92</f>
        <v>0</v>
      </c>
      <c r="I8" s="251"/>
      <c r="J8" s="282"/>
      <c r="K8" s="282"/>
    </row>
    <row r="9" spans="1:11" x14ac:dyDescent="0.25">
      <c r="A9" s="463" t="s">
        <v>118</v>
      </c>
      <c r="B9" s="463"/>
      <c r="C9" s="463"/>
      <c r="D9" s="463"/>
      <c r="E9" s="463"/>
      <c r="F9" s="293">
        <f>'06'!J101</f>
        <v>0</v>
      </c>
      <c r="G9" s="250">
        <f>'06'!J106</f>
        <v>0</v>
      </c>
    </row>
    <row r="10" spans="1:11" x14ac:dyDescent="0.25">
      <c r="A10" s="462" t="s">
        <v>50</v>
      </c>
      <c r="B10" s="462"/>
      <c r="C10" s="462"/>
      <c r="D10" s="462"/>
      <c r="E10" s="462"/>
      <c r="F10" s="209">
        <f>SUM(F8:F9)</f>
        <v>0</v>
      </c>
      <c r="G10" s="252">
        <f>SUM(G8:G9)</f>
        <v>0</v>
      </c>
    </row>
    <row r="11" spans="1:11" x14ac:dyDescent="0.25">
      <c r="A11" s="211"/>
      <c r="B11" s="211"/>
      <c r="C11" s="211"/>
      <c r="D11" s="211"/>
      <c r="E11" s="211"/>
    </row>
    <row r="12" spans="1:11" x14ac:dyDescent="0.25">
      <c r="A12" s="33" t="s">
        <v>300</v>
      </c>
    </row>
    <row r="13" spans="1:11" x14ac:dyDescent="0.25">
      <c r="A13" s="462" t="s">
        <v>287</v>
      </c>
      <c r="B13" s="462"/>
      <c r="C13" s="462"/>
      <c r="D13" s="462"/>
      <c r="E13" s="462"/>
      <c r="F13" s="210" t="s">
        <v>17</v>
      </c>
      <c r="G13" s="210" t="s">
        <v>288</v>
      </c>
      <c r="I13" s="283"/>
    </row>
    <row r="14" spans="1:11" x14ac:dyDescent="0.25">
      <c r="A14" s="462" t="s">
        <v>365</v>
      </c>
      <c r="B14" s="462"/>
      <c r="C14" s="462"/>
      <c r="D14" s="462"/>
      <c r="E14" s="462"/>
      <c r="F14" s="294">
        <f>'06'!J115</f>
        <v>0</v>
      </c>
      <c r="G14" s="254">
        <f>F14*'02'!C32</f>
        <v>0</v>
      </c>
      <c r="I14" s="251"/>
      <c r="J14" s="282"/>
      <c r="K14" s="282"/>
    </row>
    <row r="15" spans="1:11" x14ac:dyDescent="0.25">
      <c r="A15" s="462" t="s">
        <v>289</v>
      </c>
      <c r="B15" s="462"/>
      <c r="C15" s="462"/>
      <c r="D15" s="462"/>
      <c r="E15" s="462"/>
      <c r="F15" s="212"/>
      <c r="G15" s="212"/>
    </row>
    <row r="16" spans="1:11" x14ac:dyDescent="0.25">
      <c r="A16" s="462" t="s">
        <v>290</v>
      </c>
      <c r="B16" s="462"/>
      <c r="C16" s="462"/>
      <c r="D16" s="462"/>
      <c r="E16" s="462"/>
      <c r="F16" s="212"/>
      <c r="G16" s="212"/>
    </row>
    <row r="17" spans="1:7" x14ac:dyDescent="0.25">
      <c r="A17" s="462" t="s">
        <v>291</v>
      </c>
      <c r="B17" s="462"/>
      <c r="C17" s="462"/>
      <c r="D17" s="462"/>
      <c r="E17" s="462"/>
      <c r="F17" s="212"/>
      <c r="G17" s="212"/>
    </row>
    <row r="18" spans="1:7" x14ac:dyDescent="0.25">
      <c r="A18" s="462" t="s">
        <v>292</v>
      </c>
      <c r="B18" s="462"/>
      <c r="C18" s="462"/>
      <c r="D18" s="462"/>
      <c r="E18" s="462"/>
      <c r="F18" s="212"/>
      <c r="G18" s="212"/>
    </row>
    <row r="19" spans="1:7" x14ac:dyDescent="0.25">
      <c r="A19" s="462" t="s">
        <v>293</v>
      </c>
      <c r="B19" s="462"/>
      <c r="C19" s="462"/>
      <c r="D19" s="462"/>
      <c r="E19" s="462"/>
      <c r="F19" s="212"/>
      <c r="G19" s="212"/>
    </row>
    <row r="20" spans="1:7" x14ac:dyDescent="0.25">
      <c r="A20" s="462" t="s">
        <v>294</v>
      </c>
      <c r="B20" s="462"/>
      <c r="C20" s="462"/>
      <c r="D20" s="462"/>
      <c r="E20" s="462"/>
      <c r="F20" s="212"/>
      <c r="G20" s="212"/>
    </row>
    <row r="21" spans="1:7" x14ac:dyDescent="0.25">
      <c r="A21" s="462" t="s">
        <v>295</v>
      </c>
      <c r="B21" s="462"/>
      <c r="C21" s="462"/>
      <c r="D21" s="462"/>
      <c r="E21" s="462"/>
      <c r="F21" s="212"/>
      <c r="G21" s="212"/>
    </row>
    <row r="22" spans="1:7" x14ac:dyDescent="0.25">
      <c r="A22" s="462" t="s">
        <v>242</v>
      </c>
      <c r="B22" s="462"/>
      <c r="C22" s="462"/>
      <c r="D22" s="462"/>
      <c r="E22" s="462"/>
      <c r="F22" s="212"/>
      <c r="G22" s="212"/>
    </row>
    <row r="23" spans="1:7" x14ac:dyDescent="0.25">
      <c r="A23" s="462" t="s">
        <v>296</v>
      </c>
      <c r="B23" s="462"/>
      <c r="C23" s="462"/>
      <c r="D23" s="462"/>
      <c r="E23" s="462"/>
      <c r="F23" s="212"/>
      <c r="G23" s="212"/>
    </row>
    <row r="24" spans="1:7" x14ac:dyDescent="0.25">
      <c r="A24" s="462" t="s">
        <v>50</v>
      </c>
      <c r="B24" s="462"/>
      <c r="C24" s="462"/>
      <c r="D24" s="462"/>
      <c r="E24" s="462"/>
      <c r="F24" s="209">
        <f>SUM(F14:F23)</f>
        <v>0</v>
      </c>
      <c r="G24" s="252">
        <f>SUM(G14:G23)</f>
        <v>0</v>
      </c>
    </row>
    <row r="25" spans="1:7" x14ac:dyDescent="0.25">
      <c r="A25" s="462" t="s">
        <v>297</v>
      </c>
      <c r="B25" s="462"/>
      <c r="C25" s="462"/>
      <c r="D25" s="462"/>
      <c r="E25" s="462"/>
      <c r="F25" s="255" t="e">
        <f>G24/F24</f>
        <v>#DIV/0!</v>
      </c>
      <c r="G25" s="209"/>
    </row>
    <row r="26" spans="1:7" x14ac:dyDescent="0.25">
      <c r="A26" s="211"/>
      <c r="B26" s="211"/>
      <c r="C26" s="211"/>
      <c r="D26" s="211"/>
      <c r="E26" s="211"/>
    </row>
  </sheetData>
  <mergeCells count="18">
    <mergeCell ref="A15:E15"/>
    <mergeCell ref="A24:E24"/>
    <mergeCell ref="A25:E25"/>
    <mergeCell ref="A22:E22"/>
    <mergeCell ref="A23:E23"/>
    <mergeCell ref="A16:E16"/>
    <mergeCell ref="A17:E17"/>
    <mergeCell ref="A18:E18"/>
    <mergeCell ref="A19:E19"/>
    <mergeCell ref="A20:E20"/>
    <mergeCell ref="A21:E21"/>
    <mergeCell ref="B3:E3"/>
    <mergeCell ref="A7:E7"/>
    <mergeCell ref="A8:E8"/>
    <mergeCell ref="A14:E14"/>
    <mergeCell ref="A9:E9"/>
    <mergeCell ref="A10:E10"/>
    <mergeCell ref="A13:E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J78"/>
  <sheetViews>
    <sheetView showGridLines="0" topLeftCell="A49" zoomScale="130" zoomScaleNormal="130" workbookViewId="0">
      <selection activeCell="E18" sqref="E18"/>
    </sheetView>
  </sheetViews>
  <sheetFormatPr defaultColWidth="9.140625" defaultRowHeight="11.25" x14ac:dyDescent="0.2"/>
  <cols>
    <col min="1" max="1" width="26" style="3" customWidth="1"/>
    <col min="2" max="2" width="19.85546875" style="3" customWidth="1"/>
    <col min="3" max="3" width="13.7109375" style="3" customWidth="1"/>
    <col min="4" max="4" width="10.7109375" style="3" customWidth="1"/>
    <col min="5" max="5" width="9.42578125" style="3" bestFit="1" customWidth="1"/>
    <col min="6" max="6" width="9.140625" style="3"/>
    <col min="7" max="7" width="10.85546875" style="3" bestFit="1" customWidth="1"/>
    <col min="8" max="16384" width="9.140625" style="3"/>
  </cols>
  <sheetData>
    <row r="1" spans="1:10" ht="12.75" x14ac:dyDescent="0.2">
      <c r="A1" s="200" t="str">
        <f>Sumário!$A$1</f>
        <v>Transporte Municipal - Guararema</v>
      </c>
    </row>
    <row r="2" spans="1:10" ht="12.75" x14ac:dyDescent="0.2">
      <c r="A2" s="180" t="s">
        <v>302</v>
      </c>
    </row>
    <row r="3" spans="1:10" ht="15" x14ac:dyDescent="0.25">
      <c r="A3" s="173" t="s">
        <v>243</v>
      </c>
      <c r="B3" s="464">
        <f>Sumário!$B$3</f>
        <v>0</v>
      </c>
      <c r="C3" s="465"/>
      <c r="D3"/>
      <c r="E3"/>
    </row>
    <row r="4" spans="1:10" ht="12" x14ac:dyDescent="0.2">
      <c r="A4" s="173" t="s">
        <v>244</v>
      </c>
      <c r="B4" s="27" t="str">
        <f>Sumário!$B$4</f>
        <v>agosto de 2023</v>
      </c>
    </row>
    <row r="6" spans="1:10" x14ac:dyDescent="0.2">
      <c r="A6" s="150" t="s">
        <v>480</v>
      </c>
      <c r="B6" s="176"/>
      <c r="F6" s="9"/>
    </row>
    <row r="7" spans="1:10" hidden="1" x14ac:dyDescent="0.2">
      <c r="A7" s="12" t="s">
        <v>448</v>
      </c>
      <c r="B7" s="291"/>
      <c r="C7" s="169"/>
      <c r="F7" s="9"/>
    </row>
    <row r="8" spans="1:10" x14ac:dyDescent="0.2">
      <c r="A8" s="12" t="s">
        <v>426</v>
      </c>
      <c r="B8" s="291"/>
      <c r="C8" s="169"/>
      <c r="F8" s="9"/>
    </row>
    <row r="9" spans="1:10" x14ac:dyDescent="0.2">
      <c r="A9" s="12" t="s">
        <v>551</v>
      </c>
      <c r="B9" s="291"/>
      <c r="C9" s="169"/>
      <c r="H9" s="142"/>
      <c r="J9" s="130"/>
    </row>
    <row r="10" spans="1:10" x14ac:dyDescent="0.2">
      <c r="A10" s="12" t="s">
        <v>51</v>
      </c>
      <c r="B10" s="291"/>
      <c r="C10" s="169"/>
      <c r="G10" s="249"/>
      <c r="H10" s="142"/>
      <c r="J10" s="130"/>
    </row>
    <row r="11" spans="1:10" hidden="1" x14ac:dyDescent="0.2">
      <c r="A11" s="12" t="s">
        <v>471</v>
      </c>
      <c r="B11" s="291"/>
      <c r="C11" s="169" t="e">
        <f t="shared" ref="C11:C12" si="0">1/B11</f>
        <v>#DIV/0!</v>
      </c>
      <c r="G11" s="249"/>
      <c r="H11" s="142"/>
      <c r="J11" s="130"/>
    </row>
    <row r="12" spans="1:10" hidden="1" x14ac:dyDescent="0.2">
      <c r="A12" s="12" t="s">
        <v>434</v>
      </c>
      <c r="B12" s="291"/>
      <c r="C12" s="169" t="e">
        <f t="shared" si="0"/>
        <v>#DIV/0!</v>
      </c>
      <c r="G12" s="253"/>
      <c r="H12" s="142"/>
      <c r="J12" s="130"/>
    </row>
    <row r="14" spans="1:10" x14ac:dyDescent="0.2">
      <c r="A14" s="33" t="s">
        <v>481</v>
      </c>
    </row>
    <row r="15" spans="1:10" x14ac:dyDescent="0.2">
      <c r="A15" s="12" t="s">
        <v>55</v>
      </c>
      <c r="B15" s="158"/>
      <c r="D15" s="9"/>
      <c r="H15" s="151"/>
    </row>
    <row r="16" spans="1:10" x14ac:dyDescent="0.2">
      <c r="H16" s="151"/>
    </row>
    <row r="17" spans="1:8" x14ac:dyDescent="0.2">
      <c r="A17" s="33" t="s">
        <v>482</v>
      </c>
      <c r="H17" s="151"/>
    </row>
    <row r="18" spans="1:8" x14ac:dyDescent="0.2">
      <c r="A18" s="12" t="s">
        <v>247</v>
      </c>
      <c r="B18" s="333"/>
      <c r="E18" s="9"/>
    </row>
    <row r="20" spans="1:8" x14ac:dyDescent="0.2">
      <c r="A20" s="33" t="s">
        <v>483</v>
      </c>
    </row>
    <row r="21" spans="1:8" x14ac:dyDescent="0.2">
      <c r="A21" s="12" t="s">
        <v>474</v>
      </c>
      <c r="B21" s="149"/>
    </row>
    <row r="22" spans="1:8" x14ac:dyDescent="0.2">
      <c r="A22" s="12" t="s">
        <v>551</v>
      </c>
      <c r="B22" s="149"/>
      <c r="H22" s="11"/>
    </row>
    <row r="23" spans="1:8" x14ac:dyDescent="0.2">
      <c r="A23" s="12" t="s">
        <v>51</v>
      </c>
      <c r="B23" s="149"/>
      <c r="H23" s="11"/>
    </row>
    <row r="24" spans="1:8" x14ac:dyDescent="0.2">
      <c r="A24" s="12" t="s">
        <v>471</v>
      </c>
      <c r="B24" s="149"/>
      <c r="H24" s="11"/>
    </row>
    <row r="25" spans="1:8" x14ac:dyDescent="0.2">
      <c r="A25" s="12" t="s">
        <v>434</v>
      </c>
      <c r="B25" s="149"/>
      <c r="H25" s="11"/>
    </row>
    <row r="27" spans="1:8" x14ac:dyDescent="0.2">
      <c r="A27" s="150" t="s">
        <v>484</v>
      </c>
    </row>
    <row r="28" spans="1:8" x14ac:dyDescent="0.2">
      <c r="A28" s="12" t="s">
        <v>248</v>
      </c>
      <c r="B28" s="292"/>
    </row>
    <row r="29" spans="1:8" x14ac:dyDescent="0.2">
      <c r="B29" s="21"/>
      <c r="C29" s="10"/>
    </row>
    <row r="30" spans="1:8" ht="15" x14ac:dyDescent="0.25">
      <c r="A30" s="150" t="s">
        <v>485</v>
      </c>
      <c r="B30" s="176"/>
      <c r="C30"/>
      <c r="E30" s="249"/>
      <c r="F30" s="130"/>
    </row>
    <row r="31" spans="1:8" ht="11.25" customHeight="1" x14ac:dyDescent="0.25">
      <c r="A31" s="12" t="s">
        <v>68</v>
      </c>
      <c r="B31" s="429" t="s">
        <v>515</v>
      </c>
      <c r="C31"/>
    </row>
    <row r="32" spans="1:8" ht="11.25" customHeight="1" x14ac:dyDescent="0.25">
      <c r="A32" s="38" t="s">
        <v>62</v>
      </c>
      <c r="B32" s="428">
        <v>0.06</v>
      </c>
      <c r="C32"/>
    </row>
    <row r="33" spans="1:6" ht="11.25" customHeight="1" x14ac:dyDescent="0.25">
      <c r="A33" s="38" t="s">
        <v>63</v>
      </c>
      <c r="B33" s="428">
        <v>7.0000000000000007E-2</v>
      </c>
      <c r="C33"/>
    </row>
    <row r="34" spans="1:6" ht="11.25" customHeight="1" x14ac:dyDescent="0.25">
      <c r="A34" s="38" t="s">
        <v>64</v>
      </c>
      <c r="B34" s="428">
        <v>0.08</v>
      </c>
      <c r="C34"/>
    </row>
    <row r="35" spans="1:6" ht="11.25" customHeight="1" x14ac:dyDescent="0.25">
      <c r="A35" s="38" t="s">
        <v>65</v>
      </c>
      <c r="B35" s="428">
        <v>0.09</v>
      </c>
      <c r="C35"/>
    </row>
    <row r="36" spans="1:6" ht="11.25" customHeight="1" x14ac:dyDescent="0.25">
      <c r="A36" s="38" t="s">
        <v>66</v>
      </c>
      <c r="B36" s="428">
        <v>0.1</v>
      </c>
      <c r="C36"/>
    </row>
    <row r="37" spans="1:6" ht="11.25" customHeight="1" x14ac:dyDescent="0.25">
      <c r="A37" s="38" t="s">
        <v>67</v>
      </c>
      <c r="B37" s="428">
        <v>0.12</v>
      </c>
      <c r="C37"/>
    </row>
    <row r="38" spans="1:6" x14ac:dyDescent="0.2">
      <c r="C38" s="160"/>
      <c r="D38" s="9"/>
    </row>
    <row r="39" spans="1:6" x14ac:dyDescent="0.2">
      <c r="A39" s="33" t="s">
        <v>486</v>
      </c>
      <c r="B39" s="176"/>
      <c r="C39" s="102"/>
      <c r="D39" s="34"/>
    </row>
    <row r="40" spans="1:6" x14ac:dyDescent="0.2">
      <c r="A40" s="179" t="s">
        <v>249</v>
      </c>
      <c r="B40" s="386"/>
      <c r="C40" s="177"/>
      <c r="D40" s="178"/>
      <c r="F40" s="253"/>
    </row>
    <row r="41" spans="1:6" x14ac:dyDescent="0.2">
      <c r="C41" s="160"/>
      <c r="D41" s="9"/>
    </row>
    <row r="42" spans="1:6" x14ac:dyDescent="0.2">
      <c r="A42" s="33" t="s">
        <v>488</v>
      </c>
    </row>
    <row r="43" spans="1:6" x14ac:dyDescent="0.2">
      <c r="A43" s="38" t="s">
        <v>119</v>
      </c>
      <c r="B43" s="12"/>
    </row>
    <row r="44" spans="1:6" hidden="1" x14ac:dyDescent="0.2">
      <c r="A44" s="100" t="s">
        <v>121</v>
      </c>
      <c r="B44" s="213"/>
    </row>
    <row r="45" spans="1:6" x14ac:dyDescent="0.2">
      <c r="A45" s="100" t="s">
        <v>246</v>
      </c>
      <c r="B45" s="346"/>
    </row>
    <row r="46" spans="1:6" hidden="1" x14ac:dyDescent="0.2">
      <c r="A46" s="38" t="s">
        <v>479</v>
      </c>
      <c r="B46" s="263"/>
      <c r="D46" s="249"/>
    </row>
    <row r="47" spans="1:6" hidden="1" x14ac:dyDescent="0.2">
      <c r="A47" s="100" t="s">
        <v>121</v>
      </c>
      <c r="B47" s="347"/>
    </row>
    <row r="48" spans="1:6" hidden="1" x14ac:dyDescent="0.2">
      <c r="A48" s="100" t="s">
        <v>246</v>
      </c>
      <c r="B48" s="346"/>
    </row>
    <row r="49" spans="1:4" x14ac:dyDescent="0.2">
      <c r="A49" s="38" t="s">
        <v>120</v>
      </c>
      <c r="B49" s="263"/>
    </row>
    <row r="50" spans="1:4" hidden="1" x14ac:dyDescent="0.2">
      <c r="A50" s="100" t="s">
        <v>121</v>
      </c>
      <c r="B50" s="347"/>
    </row>
    <row r="51" spans="1:4" x14ac:dyDescent="0.2">
      <c r="A51" s="100" t="s">
        <v>246</v>
      </c>
      <c r="B51" s="346"/>
      <c r="D51" s="20"/>
    </row>
    <row r="53" spans="1:4" x14ac:dyDescent="0.2">
      <c r="A53" s="33" t="s">
        <v>489</v>
      </c>
    </row>
    <row r="54" spans="1:4" x14ac:dyDescent="0.2">
      <c r="A54" s="35" t="s">
        <v>122</v>
      </c>
      <c r="B54" s="158"/>
    </row>
    <row r="55" spans="1:4" x14ac:dyDescent="0.2">
      <c r="A55" s="4"/>
      <c r="D55" s="34"/>
    </row>
    <row r="56" spans="1:4" x14ac:dyDescent="0.2">
      <c r="A56" s="33" t="s">
        <v>487</v>
      </c>
    </row>
    <row r="57" spans="1:4" x14ac:dyDescent="0.2">
      <c r="A57" s="3" t="s">
        <v>222</v>
      </c>
      <c r="B57" s="3" t="s">
        <v>346</v>
      </c>
      <c r="C57" s="3" t="s">
        <v>347</v>
      </c>
    </row>
    <row r="58" spans="1:4" x14ac:dyDescent="0.2">
      <c r="A58" s="12" t="s">
        <v>426</v>
      </c>
      <c r="B58" s="96">
        <v>5</v>
      </c>
      <c r="C58" s="256">
        <v>0.15</v>
      </c>
    </row>
    <row r="59" spans="1:4" x14ac:dyDescent="0.2">
      <c r="A59" s="12" t="s">
        <v>551</v>
      </c>
      <c r="B59" s="96">
        <v>8</v>
      </c>
      <c r="C59" s="256">
        <v>0.1</v>
      </c>
    </row>
    <row r="60" spans="1:4" x14ac:dyDescent="0.2">
      <c r="A60" s="12" t="s">
        <v>51</v>
      </c>
      <c r="B60" s="96">
        <v>8</v>
      </c>
      <c r="C60" s="256">
        <v>0.1</v>
      </c>
    </row>
    <row r="61" spans="1:4" x14ac:dyDescent="0.2">
      <c r="A61" s="12" t="s">
        <v>245</v>
      </c>
      <c r="B61" s="242">
        <v>10</v>
      </c>
      <c r="C61" s="257">
        <v>0.1</v>
      </c>
    </row>
    <row r="62" spans="1:4" x14ac:dyDescent="0.2">
      <c r="A62" s="12" t="s">
        <v>434</v>
      </c>
      <c r="B62" s="242">
        <v>12</v>
      </c>
      <c r="C62" s="257">
        <v>0.05</v>
      </c>
    </row>
    <row r="64" spans="1:4" x14ac:dyDescent="0.2">
      <c r="A64" s="33" t="s">
        <v>490</v>
      </c>
    </row>
    <row r="65" spans="1:3" x14ac:dyDescent="0.2">
      <c r="A65" s="101" t="s">
        <v>152</v>
      </c>
      <c r="B65" s="244" t="s">
        <v>346</v>
      </c>
      <c r="C65" s="244" t="s">
        <v>347</v>
      </c>
    </row>
    <row r="66" spans="1:3" x14ac:dyDescent="0.2">
      <c r="A66" s="12" t="s">
        <v>159</v>
      </c>
      <c r="B66" s="96">
        <v>10</v>
      </c>
      <c r="C66" s="259">
        <v>0</v>
      </c>
    </row>
    <row r="67" spans="1:3" x14ac:dyDescent="0.2">
      <c r="A67" s="12" t="s">
        <v>160</v>
      </c>
      <c r="B67" s="96">
        <v>10</v>
      </c>
      <c r="C67" s="259">
        <v>0</v>
      </c>
    </row>
    <row r="68" spans="1:3" x14ac:dyDescent="0.2">
      <c r="A68" s="12" t="s">
        <v>161</v>
      </c>
      <c r="B68" s="96">
        <v>5</v>
      </c>
      <c r="C68" s="259">
        <v>0</v>
      </c>
    </row>
    <row r="69" spans="1:3" x14ac:dyDescent="0.2">
      <c r="A69" s="12" t="s">
        <v>234</v>
      </c>
      <c r="B69" s="96">
        <v>10</v>
      </c>
      <c r="C69" s="259">
        <v>0</v>
      </c>
    </row>
    <row r="70" spans="1:3" x14ac:dyDescent="0.2">
      <c r="A70" s="12" t="s">
        <v>162</v>
      </c>
      <c r="B70" s="96">
        <v>10</v>
      </c>
      <c r="C70" s="259">
        <v>0</v>
      </c>
    </row>
    <row r="71" spans="1:3" x14ac:dyDescent="0.2">
      <c r="A71" s="12" t="s">
        <v>163</v>
      </c>
      <c r="B71" s="96">
        <v>5</v>
      </c>
      <c r="C71" s="259">
        <v>0</v>
      </c>
    </row>
    <row r="73" spans="1:3" x14ac:dyDescent="0.2">
      <c r="A73" s="33" t="s">
        <v>491</v>
      </c>
    </row>
    <row r="74" spans="1:3" x14ac:dyDescent="0.2">
      <c r="A74" s="101"/>
      <c r="B74" s="244" t="s">
        <v>346</v>
      </c>
      <c r="C74" s="244" t="s">
        <v>347</v>
      </c>
    </row>
    <row r="75" spans="1:3" x14ac:dyDescent="0.2">
      <c r="A75" s="12" t="s">
        <v>170</v>
      </c>
      <c r="B75" s="96">
        <v>20</v>
      </c>
      <c r="C75" s="260">
        <v>0.5</v>
      </c>
    </row>
    <row r="76" spans="1:3" x14ac:dyDescent="0.2">
      <c r="A76" s="12" t="s">
        <v>171</v>
      </c>
      <c r="B76" s="96">
        <v>20</v>
      </c>
      <c r="C76" s="260">
        <v>0.3</v>
      </c>
    </row>
    <row r="77" spans="1:3" x14ac:dyDescent="0.2">
      <c r="A77" s="12" t="s">
        <v>172</v>
      </c>
      <c r="B77" s="96">
        <v>5</v>
      </c>
      <c r="C77" s="258">
        <v>0.3</v>
      </c>
    </row>
    <row r="78" spans="1:3" x14ac:dyDescent="0.2">
      <c r="A78" s="12" t="s">
        <v>173</v>
      </c>
      <c r="B78" s="96">
        <v>10</v>
      </c>
      <c r="C78" s="258">
        <v>0.15</v>
      </c>
    </row>
  </sheetData>
  <mergeCells count="1">
    <mergeCell ref="B3:C3"/>
  </mergeCells>
  <printOptions horizontalCentered="1"/>
  <pageMargins left="0.31496062992125984" right="0.31496062992125984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0.39997558519241921"/>
    <pageSetUpPr fitToPage="1"/>
  </sheetPr>
  <dimension ref="A1:AE44"/>
  <sheetViews>
    <sheetView showGridLines="0" topLeftCell="A6" zoomScale="145" zoomScaleNormal="145" workbookViewId="0">
      <selection activeCell="E18" sqref="E18"/>
    </sheetView>
  </sheetViews>
  <sheetFormatPr defaultColWidth="9.140625" defaultRowHeight="11.25" x14ac:dyDescent="0.2"/>
  <cols>
    <col min="1" max="1" width="58.42578125" style="32" bestFit="1" customWidth="1"/>
    <col min="2" max="2" width="11.28515625" style="32" customWidth="1"/>
    <col min="3" max="4" width="9.140625" style="32"/>
    <col min="5" max="5" width="29.85546875" style="32" bestFit="1" customWidth="1"/>
    <col min="6" max="16384" width="9.140625" style="32"/>
  </cols>
  <sheetData>
    <row r="1" spans="1:31" ht="12.75" x14ac:dyDescent="0.2">
      <c r="A1" s="200" t="str">
        <f>Sumário!$A$1</f>
        <v>Transporte Municipal - Guararema</v>
      </c>
    </row>
    <row r="2" spans="1:31" s="67" customFormat="1" ht="12.75" x14ac:dyDescent="0.2">
      <c r="A2" s="180" t="s">
        <v>303</v>
      </c>
      <c r="B2" s="3"/>
      <c r="C2" s="27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42" t="s">
        <v>142</v>
      </c>
      <c r="W2" s="66"/>
      <c r="X2" s="66"/>
      <c r="Y2" s="66"/>
      <c r="Z2" s="66"/>
      <c r="AA2" s="66"/>
      <c r="AB2" s="66"/>
      <c r="AC2" s="66"/>
      <c r="AD2" s="66"/>
      <c r="AE2" s="66"/>
    </row>
    <row r="3" spans="1:31" s="67" customFormat="1" ht="12" x14ac:dyDescent="0.2">
      <c r="A3" s="173" t="s">
        <v>243</v>
      </c>
      <c r="C3" s="27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</row>
    <row r="4" spans="1:31" s="67" customFormat="1" ht="12" x14ac:dyDescent="0.2">
      <c r="A4" s="203">
        <f>Sumário!B3</f>
        <v>0</v>
      </c>
      <c r="B4" s="202"/>
      <c r="C4" s="27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</row>
    <row r="5" spans="1:31" s="67" customFormat="1" ht="12" x14ac:dyDescent="0.2">
      <c r="A5" s="173" t="s">
        <v>244</v>
      </c>
      <c r="B5" s="27" t="str">
        <f>Sumário!$B$4</f>
        <v>agosto de 2023</v>
      </c>
      <c r="C5" s="27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</row>
    <row r="8" spans="1:31" s="206" customFormat="1" ht="11.25" customHeight="1" x14ac:dyDescent="0.25">
      <c r="A8" s="205" t="s">
        <v>53</v>
      </c>
      <c r="B8" s="396" t="s">
        <v>505</v>
      </c>
    </row>
    <row r="9" spans="1:31" ht="11.25" customHeight="1" x14ac:dyDescent="0.25">
      <c r="A9" s="181" t="s">
        <v>93</v>
      </c>
      <c r="B9" s="181"/>
      <c r="E9"/>
      <c r="F9"/>
    </row>
    <row r="10" spans="1:31" ht="11.25" customHeight="1" x14ac:dyDescent="0.25">
      <c r="A10" s="182" t="s">
        <v>94</v>
      </c>
      <c r="B10" s="185"/>
      <c r="E10"/>
      <c r="F10"/>
    </row>
    <row r="11" spans="1:31" ht="11.25" customHeight="1" x14ac:dyDescent="0.25">
      <c r="A11" s="182" t="s">
        <v>95</v>
      </c>
      <c r="B11" s="185"/>
      <c r="E11"/>
      <c r="F11"/>
    </row>
    <row r="12" spans="1:31" ht="11.25" customHeight="1" x14ac:dyDescent="0.25">
      <c r="A12" s="182" t="s">
        <v>96</v>
      </c>
      <c r="B12" s="185"/>
      <c r="E12"/>
      <c r="F12"/>
    </row>
    <row r="13" spans="1:31" ht="11.25" customHeight="1" x14ac:dyDescent="0.25">
      <c r="A13" s="182" t="s">
        <v>97</v>
      </c>
      <c r="B13" s="185"/>
      <c r="E13"/>
      <c r="F13"/>
    </row>
    <row r="14" spans="1:31" ht="11.25" customHeight="1" x14ac:dyDescent="0.25">
      <c r="A14" s="182" t="s">
        <v>98</v>
      </c>
      <c r="B14" s="185"/>
      <c r="E14"/>
      <c r="F14"/>
    </row>
    <row r="15" spans="1:31" ht="11.25" customHeight="1" x14ac:dyDescent="0.25">
      <c r="A15" s="182" t="s">
        <v>99</v>
      </c>
      <c r="B15" s="185"/>
      <c r="E15"/>
      <c r="F15"/>
    </row>
    <row r="16" spans="1:31" ht="11.25" customHeight="1" x14ac:dyDescent="0.25">
      <c r="A16" s="182" t="s">
        <v>100</v>
      </c>
      <c r="B16" s="185"/>
      <c r="E16"/>
      <c r="F16"/>
    </row>
    <row r="17" spans="1:6" ht="11.25" customHeight="1" x14ac:dyDescent="0.25">
      <c r="A17" s="182" t="s">
        <v>101</v>
      </c>
      <c r="B17" s="185"/>
      <c r="E17"/>
      <c r="F17"/>
    </row>
    <row r="18" spans="1:6" ht="11.25" customHeight="1" x14ac:dyDescent="0.25">
      <c r="A18" s="182" t="s">
        <v>102</v>
      </c>
      <c r="B18" s="183">
        <f>SUM(B10:B17)</f>
        <v>0</v>
      </c>
      <c r="E18"/>
      <c r="F18"/>
    </row>
    <row r="19" spans="1:6" ht="5.25" customHeight="1" x14ac:dyDescent="0.25">
      <c r="A19" s="182"/>
      <c r="B19" s="183"/>
      <c r="E19"/>
      <c r="F19"/>
    </row>
    <row r="20" spans="1:6" ht="11.25" customHeight="1" x14ac:dyDescent="0.25">
      <c r="A20" s="181" t="s">
        <v>103</v>
      </c>
      <c r="B20" s="181"/>
      <c r="E20"/>
      <c r="F20"/>
    </row>
    <row r="21" spans="1:6" ht="11.25" customHeight="1" x14ac:dyDescent="0.25">
      <c r="A21" s="182" t="s">
        <v>104</v>
      </c>
      <c r="B21" s="185"/>
      <c r="E21"/>
      <c r="F21"/>
    </row>
    <row r="22" spans="1:6" ht="11.25" customHeight="1" x14ac:dyDescent="0.25">
      <c r="A22" s="182" t="s">
        <v>105</v>
      </c>
      <c r="B22" s="185"/>
      <c r="E22"/>
      <c r="F22"/>
    </row>
    <row r="23" spans="1:6" ht="11.25" customHeight="1" x14ac:dyDescent="0.25">
      <c r="A23" s="182" t="s">
        <v>106</v>
      </c>
      <c r="B23" s="185"/>
      <c r="E23"/>
      <c r="F23"/>
    </row>
    <row r="24" spans="1:6" ht="11.25" customHeight="1" x14ac:dyDescent="0.25">
      <c r="A24" s="182" t="s">
        <v>107</v>
      </c>
      <c r="B24" s="185"/>
      <c r="E24"/>
      <c r="F24"/>
    </row>
    <row r="25" spans="1:6" ht="11.25" customHeight="1" x14ac:dyDescent="0.25">
      <c r="A25" s="182" t="s">
        <v>108</v>
      </c>
      <c r="B25" s="185"/>
      <c r="E25"/>
      <c r="F25"/>
    </row>
    <row r="26" spans="1:6" ht="11.25" customHeight="1" x14ac:dyDescent="0.25">
      <c r="A26" s="182" t="s">
        <v>102</v>
      </c>
      <c r="B26" s="183">
        <f>SUM(B21:B25)</f>
        <v>0</v>
      </c>
      <c r="E26"/>
      <c r="F26"/>
    </row>
    <row r="27" spans="1:6" ht="5.25" customHeight="1" x14ac:dyDescent="0.25">
      <c r="A27" s="182"/>
      <c r="B27" s="183"/>
      <c r="E27"/>
      <c r="F27"/>
    </row>
    <row r="28" spans="1:6" ht="11.25" customHeight="1" x14ac:dyDescent="0.25">
      <c r="A28" s="181" t="s">
        <v>109</v>
      </c>
      <c r="B28" s="181"/>
      <c r="E28"/>
      <c r="F28"/>
    </row>
    <row r="29" spans="1:6" ht="11.25" customHeight="1" x14ac:dyDescent="0.25">
      <c r="A29" s="182" t="s">
        <v>110</v>
      </c>
      <c r="B29" s="186"/>
      <c r="E29"/>
      <c r="F29"/>
    </row>
    <row r="30" spans="1:6" ht="11.25" customHeight="1" x14ac:dyDescent="0.25">
      <c r="A30" s="182" t="s">
        <v>111</v>
      </c>
      <c r="B30" s="186"/>
      <c r="E30"/>
      <c r="F30"/>
    </row>
    <row r="31" spans="1:6" ht="11.25" customHeight="1" x14ac:dyDescent="0.25">
      <c r="A31" s="182" t="s">
        <v>112</v>
      </c>
      <c r="B31" s="186"/>
      <c r="E31"/>
      <c r="F31"/>
    </row>
    <row r="32" spans="1:6" ht="11.25" customHeight="1" x14ac:dyDescent="0.25">
      <c r="A32" s="182" t="s">
        <v>113</v>
      </c>
      <c r="B32" s="186"/>
      <c r="E32"/>
      <c r="F32"/>
    </row>
    <row r="33" spans="1:2" ht="11.25" customHeight="1" x14ac:dyDescent="0.2">
      <c r="A33" s="182" t="s">
        <v>114</v>
      </c>
      <c r="B33" s="186"/>
    </row>
    <row r="34" spans="1:2" ht="11.25" customHeight="1" x14ac:dyDescent="0.2">
      <c r="A34" s="182" t="s">
        <v>115</v>
      </c>
      <c r="B34" s="186"/>
    </row>
    <row r="35" spans="1:2" ht="11.25" customHeight="1" x14ac:dyDescent="0.2">
      <c r="A35" s="182" t="s">
        <v>102</v>
      </c>
      <c r="B35" s="184">
        <f>SUM(B29:B34)</f>
        <v>0</v>
      </c>
    </row>
    <row r="36" spans="1:2" ht="5.25" customHeight="1" x14ac:dyDescent="0.2">
      <c r="A36" s="182"/>
      <c r="B36" s="184"/>
    </row>
    <row r="37" spans="1:2" ht="11.25" customHeight="1" x14ac:dyDescent="0.2">
      <c r="A37" s="181" t="s">
        <v>116</v>
      </c>
      <c r="B37" s="181"/>
    </row>
    <row r="38" spans="1:2" ht="11.25" customHeight="1" x14ac:dyDescent="0.2">
      <c r="A38" s="182" t="s">
        <v>117</v>
      </c>
      <c r="B38" s="183">
        <f>B18*B26</f>
        <v>0</v>
      </c>
    </row>
    <row r="39" spans="1:2" ht="5.25" customHeight="1" x14ac:dyDescent="0.2">
      <c r="A39" s="182"/>
      <c r="B39" s="183"/>
    </row>
    <row r="40" spans="1:2" ht="11.25" customHeight="1" x14ac:dyDescent="0.2">
      <c r="A40" s="397" t="s">
        <v>50</v>
      </c>
      <c r="B40" s="398">
        <f>B38+B35+B26+B18</f>
        <v>0</v>
      </c>
    </row>
    <row r="41" spans="1:2" x14ac:dyDescent="0.2">
      <c r="A41" s="296"/>
      <c r="B41" s="295"/>
    </row>
    <row r="44" spans="1:2" x14ac:dyDescent="0.2">
      <c r="B44" s="297"/>
    </row>
  </sheetData>
  <hyperlinks>
    <hyperlink ref="V2" location="Indice!A1" display="Vai p/ o índice" xr:uid="{00000000-0004-0000-0500-000000000000}"/>
  </hyperlinks>
  <printOptions horizontalCentered="1"/>
  <pageMargins left="0.11811023622047245" right="0.11811023622047245" top="0.39370078740157483" bottom="0.3937007874015748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39997558519241921"/>
    <pageSetUpPr fitToPage="1"/>
  </sheetPr>
  <dimension ref="A1:J184"/>
  <sheetViews>
    <sheetView showGridLines="0" topLeftCell="A173" zoomScale="145" zoomScaleNormal="145" zoomScaleSheetLayoutView="80" workbookViewId="0">
      <selection activeCell="E18" sqref="E18"/>
    </sheetView>
  </sheetViews>
  <sheetFormatPr defaultColWidth="9.140625" defaultRowHeight="11.25" x14ac:dyDescent="0.2"/>
  <cols>
    <col min="1" max="1" width="26.42578125" style="3" customWidth="1"/>
    <col min="2" max="2" width="14.42578125" style="3" customWidth="1"/>
    <col min="3" max="3" width="10.85546875" style="3" customWidth="1"/>
    <col min="4" max="4" width="12.42578125" style="3" customWidth="1"/>
    <col min="5" max="9" width="7.5703125" style="2" customWidth="1"/>
    <col min="10" max="10" width="7.5703125" style="3" customWidth="1"/>
    <col min="11" max="16384" width="9.140625" style="3"/>
  </cols>
  <sheetData>
    <row r="1" spans="1:10" ht="12.75" x14ac:dyDescent="0.2">
      <c r="A1" s="200" t="str">
        <f>Sumário!$A$1</f>
        <v>Transporte Municipal - Guararema</v>
      </c>
    </row>
    <row r="2" spans="1:10" ht="12.75" x14ac:dyDescent="0.2">
      <c r="A2" s="180" t="s">
        <v>304</v>
      </c>
      <c r="E2" s="3"/>
    </row>
    <row r="3" spans="1:10" ht="12" x14ac:dyDescent="0.2">
      <c r="A3" s="173" t="s">
        <v>243</v>
      </c>
      <c r="B3" s="469">
        <f>Sumário!B3</f>
        <v>0</v>
      </c>
      <c r="C3" s="469"/>
      <c r="D3" s="469"/>
      <c r="E3" s="469"/>
    </row>
    <row r="4" spans="1:10" ht="12" x14ac:dyDescent="0.2">
      <c r="A4" s="173" t="s">
        <v>244</v>
      </c>
      <c r="B4" s="27" t="str">
        <f>Sumário!$B$4</f>
        <v>agosto de 2023</v>
      </c>
      <c r="E4" s="3"/>
    </row>
    <row r="5" spans="1:10" ht="12" x14ac:dyDescent="0.2">
      <c r="A5" s="173"/>
      <c r="B5" s="27"/>
      <c r="E5" s="3"/>
    </row>
    <row r="6" spans="1:10" x14ac:dyDescent="0.2">
      <c r="A6" s="33" t="s">
        <v>305</v>
      </c>
      <c r="B6" s="1"/>
      <c r="C6" s="1"/>
      <c r="D6" s="1"/>
    </row>
    <row r="7" spans="1:10" x14ac:dyDescent="0.2">
      <c r="B7" s="1"/>
      <c r="C7" s="1"/>
      <c r="D7" s="1"/>
    </row>
    <row r="8" spans="1:10" ht="15" customHeight="1" x14ac:dyDescent="0.25">
      <c r="A8" s="195" t="s">
        <v>306</v>
      </c>
      <c r="B8" s="403"/>
      <c r="C8"/>
      <c r="D8"/>
      <c r="E8"/>
      <c r="F8"/>
      <c r="G8"/>
      <c r="H8"/>
      <c r="I8"/>
      <c r="J8"/>
    </row>
    <row r="9" spans="1:10" ht="27" customHeight="1" x14ac:dyDescent="0.2">
      <c r="A9" s="18" t="s">
        <v>0</v>
      </c>
      <c r="B9" s="18" t="s">
        <v>1</v>
      </c>
      <c r="C9" s="18" t="s">
        <v>69</v>
      </c>
      <c r="D9" s="25" t="s">
        <v>428</v>
      </c>
      <c r="E9" s="25" t="s">
        <v>551</v>
      </c>
      <c r="F9" s="25" t="s">
        <v>43</v>
      </c>
      <c r="G9" s="25" t="s">
        <v>44</v>
      </c>
      <c r="H9" s="25" t="s">
        <v>427</v>
      </c>
      <c r="I9" s="25" t="s">
        <v>448</v>
      </c>
      <c r="J9" s="25" t="s">
        <v>50</v>
      </c>
    </row>
    <row r="10" spans="1:10" x14ac:dyDescent="0.2">
      <c r="A10" s="12" t="s">
        <v>2</v>
      </c>
      <c r="B10" s="13" t="s">
        <v>3</v>
      </c>
      <c r="C10" s="214"/>
      <c r="D10" s="261">
        <f t="array" ref="D10:H10">TRANSPOSE('04'!$B$8:$B$12)</f>
        <v>0</v>
      </c>
      <c r="E10" s="261">
        <v>0</v>
      </c>
      <c r="F10" s="261">
        <v>0</v>
      </c>
      <c r="G10" s="261">
        <v>0</v>
      </c>
      <c r="H10" s="261">
        <v>0</v>
      </c>
      <c r="I10" s="261">
        <f>'04'!B7</f>
        <v>0</v>
      </c>
      <c r="J10" s="222"/>
    </row>
    <row r="11" spans="1:10" x14ac:dyDescent="0.2">
      <c r="A11" s="12" t="s">
        <v>250</v>
      </c>
      <c r="B11" s="13" t="s">
        <v>4</v>
      </c>
      <c r="C11" s="214"/>
      <c r="D11" s="262">
        <f>'01'!B43</f>
        <v>0</v>
      </c>
      <c r="E11" s="262">
        <f>'01'!C43</f>
        <v>0</v>
      </c>
      <c r="F11" s="262">
        <f>'01'!D43</f>
        <v>0</v>
      </c>
      <c r="G11" s="262">
        <f>'01'!E43</f>
        <v>0</v>
      </c>
      <c r="H11" s="262">
        <f>'01'!F43</f>
        <v>0</v>
      </c>
      <c r="I11" s="262">
        <f>'01'!G43</f>
        <v>0</v>
      </c>
      <c r="J11" s="262">
        <f>SUM(D11:I11)</f>
        <v>0</v>
      </c>
    </row>
    <row r="12" spans="1:10" x14ac:dyDescent="0.2">
      <c r="A12" s="12" t="s">
        <v>5</v>
      </c>
      <c r="B12" s="13" t="s">
        <v>251</v>
      </c>
      <c r="C12" s="215"/>
      <c r="D12" s="263">
        <f>D10*D11</f>
        <v>0</v>
      </c>
      <c r="E12" s="263">
        <f>E10*E11</f>
        <v>0</v>
      </c>
      <c r="F12" s="263">
        <f t="shared" ref="F12:H12" si="0">F10*F11</f>
        <v>0</v>
      </c>
      <c r="G12" s="263">
        <f t="shared" si="0"/>
        <v>0</v>
      </c>
      <c r="H12" s="263">
        <f t="shared" si="0"/>
        <v>0</v>
      </c>
      <c r="I12" s="263">
        <f t="shared" ref="I12" si="1">I10*I11</f>
        <v>0</v>
      </c>
      <c r="J12" s="262">
        <f t="shared" ref="J12:J13" si="2">SUM(D12:I12)</f>
        <v>0</v>
      </c>
    </row>
    <row r="13" spans="1:10" x14ac:dyDescent="0.2">
      <c r="A13" s="12" t="s">
        <v>8</v>
      </c>
      <c r="B13" s="13" t="s">
        <v>9</v>
      </c>
      <c r="C13" s="215"/>
      <c r="D13" s="263">
        <f>D12*'02'!$C$8</f>
        <v>0</v>
      </c>
      <c r="E13" s="263">
        <f>E12*'02'!$C$8</f>
        <v>0</v>
      </c>
      <c r="F13" s="263">
        <f>F12*'02'!$C$8</f>
        <v>0</v>
      </c>
      <c r="G13" s="263">
        <f>G12*'02'!$C$8</f>
        <v>0</v>
      </c>
      <c r="H13" s="263">
        <f>H12*'02'!$C$8</f>
        <v>0</v>
      </c>
      <c r="I13" s="263">
        <f>I12*'02'!$C$8</f>
        <v>0</v>
      </c>
      <c r="J13" s="262">
        <f t="shared" si="2"/>
        <v>0</v>
      </c>
    </row>
    <row r="14" spans="1:10" x14ac:dyDescent="0.2">
      <c r="A14" s="12" t="s">
        <v>10</v>
      </c>
      <c r="B14" s="13" t="s">
        <v>11</v>
      </c>
      <c r="C14" s="215"/>
      <c r="D14" s="264" t="str">
        <f t="shared" ref="D14:J14" si="3">IF(D11=0,"",ROUND(D13/D11,4))</f>
        <v/>
      </c>
      <c r="E14" s="264" t="str">
        <f t="shared" si="3"/>
        <v/>
      </c>
      <c r="F14" s="264" t="str">
        <f t="shared" si="3"/>
        <v/>
      </c>
      <c r="G14" s="264" t="str">
        <f t="shared" si="3"/>
        <v/>
      </c>
      <c r="H14" s="264" t="str">
        <f t="shared" si="3"/>
        <v/>
      </c>
      <c r="I14" s="264" t="str">
        <f t="shared" ref="I14" si="4">IF(I11=0,"",ROUND(I13/I11,4))</f>
        <v/>
      </c>
      <c r="J14" s="264" t="str">
        <f t="shared" si="3"/>
        <v/>
      </c>
    </row>
    <row r="15" spans="1:10" x14ac:dyDescent="0.2">
      <c r="B15" s="1"/>
      <c r="C15" s="1"/>
      <c r="D15" s="1"/>
      <c r="J15" s="2"/>
    </row>
    <row r="16" spans="1:10" x14ac:dyDescent="0.2">
      <c r="A16" s="33" t="s">
        <v>307</v>
      </c>
      <c r="B16" s="1"/>
      <c r="C16" s="1"/>
      <c r="D16" s="1"/>
      <c r="J16" s="2"/>
    </row>
    <row r="17" spans="1:10" ht="15" x14ac:dyDescent="0.25">
      <c r="A17" s="33" t="s">
        <v>308</v>
      </c>
      <c r="B17" s="1"/>
      <c r="C17"/>
      <c r="D17"/>
      <c r="E17"/>
      <c r="F17"/>
      <c r="G17"/>
      <c r="H17"/>
      <c r="I17"/>
      <c r="J17"/>
    </row>
    <row r="18" spans="1:10" ht="27" customHeight="1" x14ac:dyDescent="0.2">
      <c r="A18" s="18" t="s">
        <v>0</v>
      </c>
      <c r="B18" s="18" t="s">
        <v>1</v>
      </c>
      <c r="C18" s="18" t="s">
        <v>69</v>
      </c>
      <c r="D18" s="25" t="s">
        <v>428</v>
      </c>
      <c r="E18" s="25" t="s">
        <v>551</v>
      </c>
      <c r="F18" s="25" t="s">
        <v>43</v>
      </c>
      <c r="G18" s="25" t="s">
        <v>44</v>
      </c>
      <c r="H18" s="25" t="s">
        <v>427</v>
      </c>
      <c r="I18" s="25" t="s">
        <v>448</v>
      </c>
      <c r="J18" s="25" t="s">
        <v>50</v>
      </c>
    </row>
    <row r="19" spans="1:10" x14ac:dyDescent="0.2">
      <c r="A19" s="12" t="s">
        <v>2</v>
      </c>
      <c r="B19" s="13" t="s">
        <v>12</v>
      </c>
      <c r="C19" s="215"/>
      <c r="D19" s="39">
        <f>'04'!$B$15</f>
        <v>0</v>
      </c>
      <c r="E19" s="39">
        <f>'04'!$B$15</f>
        <v>0</v>
      </c>
      <c r="F19" s="39">
        <f>'04'!$B$15</f>
        <v>0</v>
      </c>
      <c r="G19" s="39">
        <f>'04'!$B$15</f>
        <v>0</v>
      </c>
      <c r="H19" s="39">
        <f>'04'!$B$15</f>
        <v>0</v>
      </c>
      <c r="I19" s="39">
        <f>'04'!$B$15</f>
        <v>0</v>
      </c>
      <c r="J19" s="225"/>
    </row>
    <row r="20" spans="1:10" x14ac:dyDescent="0.2">
      <c r="A20" s="12" t="s">
        <v>8</v>
      </c>
      <c r="B20" s="13" t="s">
        <v>9</v>
      </c>
      <c r="C20" s="215"/>
      <c r="D20" s="17">
        <f>D13*D19</f>
        <v>0</v>
      </c>
      <c r="E20" s="17">
        <f>E13*E19</f>
        <v>0</v>
      </c>
      <c r="F20" s="17">
        <f t="shared" ref="F20:I20" si="5">F13*F19</f>
        <v>0</v>
      </c>
      <c r="G20" s="17">
        <f t="shared" si="5"/>
        <v>0</v>
      </c>
      <c r="H20" s="17">
        <f t="shared" si="5"/>
        <v>0</v>
      </c>
      <c r="I20" s="17">
        <f t="shared" si="5"/>
        <v>0</v>
      </c>
      <c r="J20" s="262">
        <f>SUM(D20:I20)</f>
        <v>0</v>
      </c>
    </row>
    <row r="21" spans="1:10" x14ac:dyDescent="0.2">
      <c r="B21" s="1"/>
      <c r="C21" s="1"/>
      <c r="D21" s="1"/>
      <c r="J21" s="2"/>
    </row>
    <row r="22" spans="1:10" ht="15" x14ac:dyDescent="0.25">
      <c r="A22" s="33" t="s">
        <v>309</v>
      </c>
      <c r="B22" s="1"/>
      <c r="C22"/>
      <c r="D22"/>
      <c r="E22"/>
      <c r="F22"/>
      <c r="G22"/>
      <c r="H22"/>
      <c r="I22"/>
      <c r="J22"/>
    </row>
    <row r="23" spans="1:10" ht="27" customHeight="1" x14ac:dyDescent="0.2">
      <c r="A23" s="18" t="s">
        <v>0</v>
      </c>
      <c r="B23" s="18" t="s">
        <v>1</v>
      </c>
      <c r="C23" s="18" t="s">
        <v>69</v>
      </c>
      <c r="D23" s="25" t="s">
        <v>428</v>
      </c>
      <c r="E23" s="25" t="s">
        <v>551</v>
      </c>
      <c r="F23" s="25" t="s">
        <v>43</v>
      </c>
      <c r="G23" s="25" t="s">
        <v>44</v>
      </c>
      <c r="H23" s="25" t="s">
        <v>427</v>
      </c>
      <c r="I23" s="25" t="s">
        <v>448</v>
      </c>
      <c r="J23" s="25" t="s">
        <v>50</v>
      </c>
    </row>
    <row r="24" spans="1:10" x14ac:dyDescent="0.2">
      <c r="A24" s="12" t="s">
        <v>2</v>
      </c>
      <c r="B24" s="13" t="s">
        <v>3</v>
      </c>
      <c r="C24" s="215"/>
      <c r="D24" s="261">
        <f>4%*D10</f>
        <v>0</v>
      </c>
      <c r="E24" s="261">
        <f t="shared" ref="E24:I24" si="6">4%*E10</f>
        <v>0</v>
      </c>
      <c r="F24" s="261">
        <f t="shared" si="6"/>
        <v>0</v>
      </c>
      <c r="G24" s="261">
        <f t="shared" si="6"/>
        <v>0</v>
      </c>
      <c r="H24" s="261">
        <f t="shared" si="6"/>
        <v>0</v>
      </c>
      <c r="I24" s="261">
        <f t="shared" si="6"/>
        <v>0</v>
      </c>
      <c r="J24" s="225"/>
    </row>
    <row r="25" spans="1:10" x14ac:dyDescent="0.2">
      <c r="A25" s="12" t="s">
        <v>5</v>
      </c>
      <c r="B25" s="13" t="s">
        <v>54</v>
      </c>
      <c r="C25" s="215"/>
      <c r="D25" s="263">
        <f>D24*D11</f>
        <v>0</v>
      </c>
      <c r="E25" s="263">
        <f>E24*E11</f>
        <v>0</v>
      </c>
      <c r="F25" s="263">
        <f t="shared" ref="F25:H25" si="7">F24*F11</f>
        <v>0</v>
      </c>
      <c r="G25" s="263">
        <f t="shared" si="7"/>
        <v>0</v>
      </c>
      <c r="H25" s="263">
        <f t="shared" si="7"/>
        <v>0</v>
      </c>
      <c r="I25" s="263">
        <f t="shared" ref="I25" si="8">I24*I11</f>
        <v>0</v>
      </c>
      <c r="J25" s="262">
        <f>SUM(D25:I25)</f>
        <v>0</v>
      </c>
    </row>
    <row r="26" spans="1:10" x14ac:dyDescent="0.2">
      <c r="A26" s="12" t="s">
        <v>6</v>
      </c>
      <c r="B26" s="13" t="s">
        <v>7</v>
      </c>
      <c r="C26" s="215"/>
      <c r="D26" s="261">
        <f>'02'!$C$9</f>
        <v>0</v>
      </c>
      <c r="E26" s="261">
        <f>'02'!$C$9</f>
        <v>0</v>
      </c>
      <c r="F26" s="261">
        <f>'02'!$C$9</f>
        <v>0</v>
      </c>
      <c r="G26" s="261">
        <f>'02'!$C$9</f>
        <v>0</v>
      </c>
      <c r="H26" s="261">
        <f>'02'!$C$9</f>
        <v>0</v>
      </c>
      <c r="I26" s="261">
        <f>'02'!$C$9</f>
        <v>0</v>
      </c>
      <c r="J26" s="262"/>
    </row>
    <row r="27" spans="1:10" x14ac:dyDescent="0.2">
      <c r="A27" s="12" t="s">
        <v>8</v>
      </c>
      <c r="B27" s="13" t="s">
        <v>9</v>
      </c>
      <c r="C27" s="215"/>
      <c r="D27" s="263">
        <f>D25*D26</f>
        <v>0</v>
      </c>
      <c r="E27" s="263">
        <f>E25*E26</f>
        <v>0</v>
      </c>
      <c r="F27" s="263">
        <f t="shared" ref="F27:H27" si="9">F25*F26</f>
        <v>0</v>
      </c>
      <c r="G27" s="263">
        <f t="shared" si="9"/>
        <v>0</v>
      </c>
      <c r="H27" s="263">
        <f t="shared" si="9"/>
        <v>0</v>
      </c>
      <c r="I27" s="263">
        <f t="shared" ref="I27" si="10">I25*I26</f>
        <v>0</v>
      </c>
      <c r="J27" s="262">
        <f>SUM(D27:I27)</f>
        <v>0</v>
      </c>
    </row>
    <row r="28" spans="1:10" x14ac:dyDescent="0.2">
      <c r="B28" s="1"/>
      <c r="C28" s="1"/>
      <c r="D28" s="1"/>
      <c r="E28" s="5"/>
      <c r="F28" s="5"/>
      <c r="G28" s="5"/>
      <c r="H28" s="5"/>
      <c r="I28" s="5"/>
      <c r="J28" s="5"/>
    </row>
    <row r="29" spans="1:10" ht="15" x14ac:dyDescent="0.25">
      <c r="A29" s="33" t="s">
        <v>310</v>
      </c>
      <c r="B29" s="1"/>
      <c r="C29"/>
      <c r="D29"/>
      <c r="E29"/>
      <c r="F29"/>
      <c r="G29"/>
      <c r="H29"/>
      <c r="I29"/>
      <c r="J29"/>
    </row>
    <row r="30" spans="1:10" ht="27" customHeight="1" x14ac:dyDescent="0.2">
      <c r="A30" s="18" t="s">
        <v>0</v>
      </c>
      <c r="B30" s="18" t="s">
        <v>1</v>
      </c>
      <c r="C30" s="18" t="s">
        <v>69</v>
      </c>
      <c r="D30" s="25" t="s">
        <v>428</v>
      </c>
      <c r="E30" s="25" t="s">
        <v>551</v>
      </c>
      <c r="F30" s="25" t="s">
        <v>43</v>
      </c>
      <c r="G30" s="25" t="s">
        <v>44</v>
      </c>
      <c r="H30" s="25" t="s">
        <v>427</v>
      </c>
      <c r="I30" s="25" t="s">
        <v>448</v>
      </c>
      <c r="J30" s="25" t="s">
        <v>50</v>
      </c>
    </row>
    <row r="31" spans="1:10" x14ac:dyDescent="0.2">
      <c r="A31" s="12" t="s">
        <v>58</v>
      </c>
      <c r="B31" s="13" t="s">
        <v>9</v>
      </c>
      <c r="C31" s="215"/>
      <c r="D31" s="263">
        <f>D20</f>
        <v>0</v>
      </c>
      <c r="E31" s="263">
        <f>E20</f>
        <v>0</v>
      </c>
      <c r="F31" s="263">
        <f t="shared" ref="F31:G31" si="11">F20</f>
        <v>0</v>
      </c>
      <c r="G31" s="263">
        <f t="shared" si="11"/>
        <v>0</v>
      </c>
      <c r="H31" s="263">
        <f>H20</f>
        <v>0</v>
      </c>
      <c r="I31" s="263">
        <f>I20</f>
        <v>0</v>
      </c>
      <c r="J31" s="262">
        <f>SUM(D31:I31)</f>
        <v>0</v>
      </c>
    </row>
    <row r="32" spans="1:10" x14ac:dyDescent="0.2">
      <c r="A32" s="12" t="s">
        <v>59</v>
      </c>
      <c r="B32" s="13" t="s">
        <v>9</v>
      </c>
      <c r="C32" s="215"/>
      <c r="D32" s="263">
        <f>D27</f>
        <v>0</v>
      </c>
      <c r="E32" s="263">
        <f>E27</f>
        <v>0</v>
      </c>
      <c r="F32" s="263">
        <f t="shared" ref="F32:H32" si="12">F27</f>
        <v>0</v>
      </c>
      <c r="G32" s="263">
        <f t="shared" si="12"/>
        <v>0</v>
      </c>
      <c r="H32" s="263">
        <f t="shared" si="12"/>
        <v>0</v>
      </c>
      <c r="I32" s="263">
        <f t="shared" ref="I32" si="13">I27</f>
        <v>0</v>
      </c>
      <c r="J32" s="262">
        <f t="shared" ref="J32:J33" si="14">SUM(D32:I32)</f>
        <v>0</v>
      </c>
    </row>
    <row r="33" spans="1:10" x14ac:dyDescent="0.2">
      <c r="A33" s="12" t="s">
        <v>24</v>
      </c>
      <c r="B33" s="13" t="s">
        <v>9</v>
      </c>
      <c r="C33" s="215"/>
      <c r="D33" s="263">
        <f>SUM(D31:D32)</f>
        <v>0</v>
      </c>
      <c r="E33" s="263">
        <f>SUM(E31:E32)</f>
        <v>0</v>
      </c>
      <c r="F33" s="263">
        <f t="shared" ref="F33:H33" si="15">SUM(F31:F32)</f>
        <v>0</v>
      </c>
      <c r="G33" s="263">
        <f t="shared" si="15"/>
        <v>0</v>
      </c>
      <c r="H33" s="263">
        <f t="shared" si="15"/>
        <v>0</v>
      </c>
      <c r="I33" s="263">
        <f t="shared" ref="I33" si="16">SUM(I31:I32)</f>
        <v>0</v>
      </c>
      <c r="J33" s="262">
        <f t="shared" si="14"/>
        <v>0</v>
      </c>
    </row>
    <row r="34" spans="1:10" x14ac:dyDescent="0.2">
      <c r="A34" s="12" t="s">
        <v>25</v>
      </c>
      <c r="B34" s="13" t="s">
        <v>11</v>
      </c>
      <c r="C34" s="215"/>
      <c r="D34" s="265">
        <f>IFERROR(D33/D11,0)</f>
        <v>0</v>
      </c>
      <c r="E34" s="265">
        <f t="shared" ref="E34:I34" si="17">IFERROR(E33/E11,0)</f>
        <v>0</v>
      </c>
      <c r="F34" s="265">
        <f t="shared" si="17"/>
        <v>0</v>
      </c>
      <c r="G34" s="265">
        <f t="shared" si="17"/>
        <v>0</v>
      </c>
      <c r="H34" s="265">
        <f t="shared" si="17"/>
        <v>0</v>
      </c>
      <c r="I34" s="265">
        <f t="shared" si="17"/>
        <v>0</v>
      </c>
      <c r="J34" s="265" t="e">
        <f t="shared" ref="J34" si="18">J33/J11</f>
        <v>#DIV/0!</v>
      </c>
    </row>
    <row r="35" spans="1:10" x14ac:dyDescent="0.2">
      <c r="B35" s="1"/>
      <c r="C35" s="1"/>
      <c r="D35" s="1"/>
      <c r="J35" s="2"/>
    </row>
    <row r="36" spans="1:10" x14ac:dyDescent="0.2">
      <c r="A36" s="195" t="s">
        <v>311</v>
      </c>
      <c r="B36" s="1"/>
      <c r="C36" s="1"/>
      <c r="D36" s="1"/>
      <c r="J36" s="2"/>
    </row>
    <row r="37" spans="1:10" x14ac:dyDescent="0.2">
      <c r="A37" s="6"/>
      <c r="B37" s="1"/>
      <c r="C37" s="1"/>
      <c r="D37" s="1"/>
      <c r="J37" s="2"/>
    </row>
    <row r="38" spans="1:10" ht="15" x14ac:dyDescent="0.25">
      <c r="A38" s="33" t="s">
        <v>312</v>
      </c>
      <c r="B38" s="1"/>
      <c r="C38"/>
      <c r="D38"/>
      <c r="E38"/>
      <c r="F38"/>
      <c r="G38"/>
      <c r="H38"/>
      <c r="I38"/>
      <c r="J38"/>
    </row>
    <row r="39" spans="1:10" ht="27" customHeight="1" x14ac:dyDescent="0.2">
      <c r="A39" s="18" t="s">
        <v>0</v>
      </c>
      <c r="B39" s="18" t="s">
        <v>1</v>
      </c>
      <c r="C39" s="18" t="s">
        <v>69</v>
      </c>
      <c r="D39" s="25" t="s">
        <v>428</v>
      </c>
      <c r="E39" s="25" t="s">
        <v>551</v>
      </c>
      <c r="F39" s="25" t="s">
        <v>43</v>
      </c>
      <c r="G39" s="25" t="s">
        <v>44</v>
      </c>
      <c r="H39" s="25" t="s">
        <v>427</v>
      </c>
      <c r="I39" s="25" t="s">
        <v>448</v>
      </c>
      <c r="J39" s="25" t="s">
        <v>50</v>
      </c>
    </row>
    <row r="40" spans="1:10" x14ac:dyDescent="0.2">
      <c r="A40" s="12" t="s">
        <v>13</v>
      </c>
      <c r="B40" s="13" t="s">
        <v>360</v>
      </c>
      <c r="C40" s="215"/>
      <c r="D40" s="19">
        <f>'04'!$B$22</f>
        <v>0</v>
      </c>
      <c r="E40" s="19">
        <f>'04'!$B$22</f>
        <v>0</v>
      </c>
      <c r="F40" s="19">
        <f>'04'!$B$23</f>
        <v>0</v>
      </c>
      <c r="G40" s="19">
        <f>'04'!$B$24</f>
        <v>0</v>
      </c>
      <c r="H40" s="19">
        <f>'04'!$B$25</f>
        <v>0</v>
      </c>
      <c r="I40" s="19">
        <f>'04'!B21</f>
        <v>0</v>
      </c>
      <c r="J40" s="223"/>
    </row>
    <row r="41" spans="1:10" x14ac:dyDescent="0.2">
      <c r="A41" s="12" t="s">
        <v>14</v>
      </c>
      <c r="B41" s="13" t="s">
        <v>15</v>
      </c>
      <c r="C41" s="215"/>
      <c r="D41" s="96">
        <v>6</v>
      </c>
      <c r="E41" s="96">
        <v>6</v>
      </c>
      <c r="F41" s="96">
        <v>6</v>
      </c>
      <c r="G41" s="96">
        <v>6</v>
      </c>
      <c r="H41" s="96">
        <v>10</v>
      </c>
      <c r="I41" s="96">
        <v>4</v>
      </c>
      <c r="J41" s="222"/>
    </row>
    <row r="42" spans="1:10" x14ac:dyDescent="0.2">
      <c r="A42" s="12" t="s">
        <v>2</v>
      </c>
      <c r="B42" s="13" t="s">
        <v>16</v>
      </c>
      <c r="C42" s="215"/>
      <c r="D42" s="22">
        <f>IFERROR(D41/D40,0)</f>
        <v>0</v>
      </c>
      <c r="E42" s="22">
        <f t="shared" ref="E42:I42" si="19">IFERROR(E41/E40,0)</f>
        <v>0</v>
      </c>
      <c r="F42" s="22">
        <f t="shared" si="19"/>
        <v>0</v>
      </c>
      <c r="G42" s="22">
        <f t="shared" si="19"/>
        <v>0</v>
      </c>
      <c r="H42" s="22">
        <f t="shared" si="19"/>
        <v>0</v>
      </c>
      <c r="I42" s="22">
        <f t="shared" si="19"/>
        <v>0</v>
      </c>
      <c r="J42" s="228"/>
    </row>
    <row r="43" spans="1:10" x14ac:dyDescent="0.2">
      <c r="A43" s="12" t="s">
        <v>250</v>
      </c>
      <c r="B43" s="13" t="s">
        <v>4</v>
      </c>
      <c r="C43" s="215"/>
      <c r="D43" s="16">
        <f>'01'!B43</f>
        <v>0</v>
      </c>
      <c r="E43" s="16">
        <f>'01'!C43</f>
        <v>0</v>
      </c>
      <c r="F43" s="16">
        <f>'01'!D43</f>
        <v>0</v>
      </c>
      <c r="G43" s="16">
        <f>'01'!E43</f>
        <v>0</v>
      </c>
      <c r="H43" s="16">
        <f>'01'!F43</f>
        <v>0</v>
      </c>
      <c r="I43" s="16">
        <f>'01'!G43</f>
        <v>0</v>
      </c>
      <c r="J43" s="262">
        <f>SUM(D43:I43)</f>
        <v>0</v>
      </c>
    </row>
    <row r="44" spans="1:10" x14ac:dyDescent="0.2">
      <c r="A44" s="12" t="s">
        <v>17</v>
      </c>
      <c r="B44" s="13" t="s">
        <v>18</v>
      </c>
      <c r="C44" s="215"/>
      <c r="D44" s="23">
        <f t="shared" ref="D44:H44" si="20">D42*D43</f>
        <v>0</v>
      </c>
      <c r="E44" s="23">
        <f t="shared" si="20"/>
        <v>0</v>
      </c>
      <c r="F44" s="23">
        <f t="shared" si="20"/>
        <v>0</v>
      </c>
      <c r="G44" s="23">
        <f t="shared" si="20"/>
        <v>0</v>
      </c>
      <c r="H44" s="23">
        <f t="shared" si="20"/>
        <v>0</v>
      </c>
      <c r="I44" s="23">
        <f t="shared" ref="I44" si="21">I42*I43</f>
        <v>0</v>
      </c>
      <c r="J44" s="229"/>
    </row>
    <row r="45" spans="1:10" x14ac:dyDescent="0.2">
      <c r="A45" s="12" t="s">
        <v>6</v>
      </c>
      <c r="B45" s="13" t="s">
        <v>19</v>
      </c>
      <c r="C45" s="215"/>
      <c r="D45" s="17">
        <f>'02'!$C$12</f>
        <v>0</v>
      </c>
      <c r="E45" s="17">
        <f>'02'!$C$12</f>
        <v>0</v>
      </c>
      <c r="F45" s="17">
        <f>'02'!$C$13</f>
        <v>0</v>
      </c>
      <c r="G45" s="17">
        <f>'02'!$C$14</f>
        <v>0</v>
      </c>
      <c r="H45" s="17">
        <f>'02'!$C$15</f>
        <v>0</v>
      </c>
      <c r="I45" s="17">
        <f>'02'!$C$11</f>
        <v>0</v>
      </c>
      <c r="J45" s="224"/>
    </row>
    <row r="46" spans="1:10" x14ac:dyDescent="0.2">
      <c r="A46" s="12" t="s">
        <v>8</v>
      </c>
      <c r="B46" s="13" t="s">
        <v>9</v>
      </c>
      <c r="C46" s="215"/>
      <c r="D46" s="17">
        <f t="shared" ref="D46:F46" si="22">IFERROR(D44*D45,0)</f>
        <v>0</v>
      </c>
      <c r="E46" s="17">
        <f t="shared" si="22"/>
        <v>0</v>
      </c>
      <c r="F46" s="17">
        <f t="shared" si="22"/>
        <v>0</v>
      </c>
      <c r="G46" s="17">
        <f>IFERROR(G44*G45,0)</f>
        <v>0</v>
      </c>
      <c r="H46" s="17">
        <f t="shared" ref="H46:I46" si="23">IFERROR(H44*H45,0)</f>
        <v>0</v>
      </c>
      <c r="I46" s="17">
        <f t="shared" si="23"/>
        <v>0</v>
      </c>
      <c r="J46" s="262">
        <f>SUM(D46:I46)</f>
        <v>0</v>
      </c>
    </row>
    <row r="47" spans="1:10" x14ac:dyDescent="0.2">
      <c r="B47" s="1"/>
      <c r="C47" s="1"/>
      <c r="D47" s="1"/>
      <c r="E47" s="5"/>
      <c r="F47" s="5"/>
      <c r="G47" s="5"/>
      <c r="H47" s="5"/>
      <c r="I47" s="5"/>
      <c r="J47" s="5"/>
    </row>
    <row r="48" spans="1:10" ht="15" x14ac:dyDescent="0.25">
      <c r="A48" s="33" t="s">
        <v>313</v>
      </c>
      <c r="B48" s="1"/>
      <c r="C48"/>
      <c r="D48"/>
      <c r="E48"/>
      <c r="F48"/>
      <c r="G48"/>
      <c r="H48"/>
      <c r="I48"/>
      <c r="J48"/>
    </row>
    <row r="49" spans="1:10" ht="27" customHeight="1" x14ac:dyDescent="0.2">
      <c r="A49" s="18" t="s">
        <v>0</v>
      </c>
      <c r="B49" s="18" t="s">
        <v>1</v>
      </c>
      <c r="C49" s="18" t="s">
        <v>69</v>
      </c>
      <c r="D49" s="25" t="s">
        <v>428</v>
      </c>
      <c r="E49" s="25" t="s">
        <v>551</v>
      </c>
      <c r="F49" s="25" t="s">
        <v>43</v>
      </c>
      <c r="G49" s="25" t="s">
        <v>44</v>
      </c>
      <c r="H49" s="25" t="s">
        <v>427</v>
      </c>
      <c r="I49" s="25" t="s">
        <v>448</v>
      </c>
      <c r="J49" s="25" t="s">
        <v>50</v>
      </c>
    </row>
    <row r="50" spans="1:10" x14ac:dyDescent="0.2">
      <c r="A50" s="12" t="s">
        <v>13</v>
      </c>
      <c r="B50" s="13" t="s">
        <v>360</v>
      </c>
      <c r="C50" s="215"/>
      <c r="D50" s="16">
        <f>D40/(D52+1)</f>
        <v>0</v>
      </c>
      <c r="E50" s="16">
        <f t="shared" ref="E50:I50" si="24">E40/(E52+1)</f>
        <v>0</v>
      </c>
      <c r="F50" s="16">
        <f t="shared" si="24"/>
        <v>0</v>
      </c>
      <c r="G50" s="16">
        <f t="shared" si="24"/>
        <v>0</v>
      </c>
      <c r="H50" s="16">
        <f t="shared" si="24"/>
        <v>0</v>
      </c>
      <c r="I50" s="16">
        <f t="shared" si="24"/>
        <v>0</v>
      </c>
      <c r="J50" s="223"/>
    </row>
    <row r="51" spans="1:10" x14ac:dyDescent="0.2">
      <c r="A51" s="12" t="s">
        <v>14</v>
      </c>
      <c r="B51" s="13" t="s">
        <v>15</v>
      </c>
      <c r="C51" s="215"/>
      <c r="D51" s="96">
        <v>6</v>
      </c>
      <c r="E51" s="96">
        <v>6</v>
      </c>
      <c r="F51" s="96">
        <v>6</v>
      </c>
      <c r="G51" s="96">
        <v>8</v>
      </c>
      <c r="H51" s="96">
        <v>10</v>
      </c>
      <c r="I51" s="96">
        <v>4</v>
      </c>
      <c r="J51" s="222"/>
    </row>
    <row r="52" spans="1:10" x14ac:dyDescent="0.2">
      <c r="A52" s="12" t="s">
        <v>20</v>
      </c>
      <c r="B52" s="13" t="s">
        <v>21</v>
      </c>
      <c r="C52" s="215"/>
      <c r="D52" s="22">
        <f>'04'!$B$28</f>
        <v>0</v>
      </c>
      <c r="E52" s="22">
        <f>'04'!$B$28</f>
        <v>0</v>
      </c>
      <c r="F52" s="22">
        <v>2.5</v>
      </c>
      <c r="G52" s="22">
        <f>'04'!$B$28</f>
        <v>0</v>
      </c>
      <c r="H52" s="22">
        <f>'04'!$B$28</f>
        <v>0</v>
      </c>
      <c r="I52" s="22">
        <v>0</v>
      </c>
      <c r="J52" s="227"/>
    </row>
    <row r="53" spans="1:10" x14ac:dyDescent="0.2">
      <c r="A53" s="12" t="s">
        <v>2</v>
      </c>
      <c r="B53" s="13" t="s">
        <v>16</v>
      </c>
      <c r="C53" s="215"/>
      <c r="D53" s="24">
        <f>IFERROR(D51/D50,0)</f>
        <v>0</v>
      </c>
      <c r="E53" s="24">
        <f t="shared" ref="E53:I53" si="25">IFERROR(E51/E50,0)</f>
        <v>0</v>
      </c>
      <c r="F53" s="24">
        <f t="shared" si="25"/>
        <v>0</v>
      </c>
      <c r="G53" s="24">
        <f t="shared" si="25"/>
        <v>0</v>
      </c>
      <c r="H53" s="24">
        <f t="shared" si="25"/>
        <v>0</v>
      </c>
      <c r="I53" s="24">
        <f t="shared" si="25"/>
        <v>0</v>
      </c>
      <c r="J53" s="226"/>
    </row>
    <row r="54" spans="1:10" x14ac:dyDescent="0.2">
      <c r="A54" s="12" t="s">
        <v>250</v>
      </c>
      <c r="B54" s="13" t="s">
        <v>4</v>
      </c>
      <c r="C54" s="215"/>
      <c r="D54" s="16">
        <f>'01'!B43</f>
        <v>0</v>
      </c>
      <c r="E54" s="16">
        <f>'01'!C43</f>
        <v>0</v>
      </c>
      <c r="F54" s="16">
        <f>'01'!D43</f>
        <v>0</v>
      </c>
      <c r="G54" s="16">
        <f>'01'!E43</f>
        <v>0</v>
      </c>
      <c r="H54" s="16">
        <f>'01'!F43</f>
        <v>0</v>
      </c>
      <c r="I54" s="16">
        <f>'01'!G43</f>
        <v>0</v>
      </c>
      <c r="J54" s="262">
        <f>SUM(D54:I54)</f>
        <v>0</v>
      </c>
    </row>
    <row r="55" spans="1:10" x14ac:dyDescent="0.2">
      <c r="A55" s="12" t="s">
        <v>17</v>
      </c>
      <c r="B55" s="13" t="s">
        <v>18</v>
      </c>
      <c r="C55" s="215"/>
      <c r="D55" s="14">
        <f>D54*D53</f>
        <v>0</v>
      </c>
      <c r="E55" s="14">
        <f>E54*E53</f>
        <v>0</v>
      </c>
      <c r="F55" s="14">
        <f t="shared" ref="F55:H55" si="26">F54*F53</f>
        <v>0</v>
      </c>
      <c r="G55" s="14">
        <f t="shared" si="26"/>
        <v>0</v>
      </c>
      <c r="H55" s="14">
        <f t="shared" si="26"/>
        <v>0</v>
      </c>
      <c r="I55" s="14">
        <f t="shared" ref="I55" si="27">I54*I53</f>
        <v>0</v>
      </c>
      <c r="J55" s="229"/>
    </row>
    <row r="56" spans="1:10" x14ac:dyDescent="0.2">
      <c r="A56" s="12" t="s">
        <v>6</v>
      </c>
      <c r="B56" s="13" t="s">
        <v>19</v>
      </c>
      <c r="C56" s="215"/>
      <c r="D56" s="17">
        <f>'02'!$C$17</f>
        <v>0</v>
      </c>
      <c r="E56" s="17">
        <f>'02'!$C$17</f>
        <v>0</v>
      </c>
      <c r="F56" s="17">
        <f>'02'!$C$18</f>
        <v>0</v>
      </c>
      <c r="G56" s="17">
        <f>'02'!$C$18</f>
        <v>0</v>
      </c>
      <c r="H56" s="17">
        <f>'02'!$C$19</f>
        <v>0</v>
      </c>
      <c r="I56" s="17">
        <f>'02'!$C$16</f>
        <v>0</v>
      </c>
      <c r="J56" s="224"/>
    </row>
    <row r="57" spans="1:10" x14ac:dyDescent="0.2">
      <c r="A57" s="12" t="s">
        <v>8</v>
      </c>
      <c r="B57" s="13" t="s">
        <v>9</v>
      </c>
      <c r="C57" s="215"/>
      <c r="D57" s="17">
        <f>D56*D55</f>
        <v>0</v>
      </c>
      <c r="E57" s="17">
        <f>E56*E55</f>
        <v>0</v>
      </c>
      <c r="F57" s="17">
        <f t="shared" ref="F57:H57" si="28">F56*F55</f>
        <v>0</v>
      </c>
      <c r="G57" s="17">
        <f t="shared" si="28"/>
        <v>0</v>
      </c>
      <c r="H57" s="17">
        <f t="shared" si="28"/>
        <v>0</v>
      </c>
      <c r="I57" s="17">
        <f t="shared" ref="I57" si="29">I56*I55</f>
        <v>0</v>
      </c>
      <c r="J57" s="262">
        <f>SUM(D57:I57)</f>
        <v>0</v>
      </c>
    </row>
    <row r="58" spans="1:10" x14ac:dyDescent="0.2">
      <c r="B58" s="1"/>
      <c r="C58" s="1"/>
      <c r="D58" s="1"/>
      <c r="E58" s="5"/>
      <c r="F58" s="5"/>
      <c r="G58" s="5"/>
      <c r="H58" s="5"/>
      <c r="I58" s="5"/>
      <c r="J58" s="5"/>
    </row>
    <row r="59" spans="1:10" ht="15" x14ac:dyDescent="0.25">
      <c r="A59" s="33" t="s">
        <v>314</v>
      </c>
      <c r="B59" s="1"/>
      <c r="C59"/>
      <c r="D59"/>
      <c r="E59"/>
      <c r="F59"/>
      <c r="G59"/>
      <c r="H59"/>
      <c r="I59"/>
      <c r="J59"/>
    </row>
    <row r="60" spans="1:10" ht="27" customHeight="1" x14ac:dyDescent="0.2">
      <c r="A60" s="18" t="s">
        <v>0</v>
      </c>
      <c r="B60" s="18" t="s">
        <v>1</v>
      </c>
      <c r="C60" s="18" t="s">
        <v>69</v>
      </c>
      <c r="D60" s="25" t="s">
        <v>428</v>
      </c>
      <c r="E60" s="25" t="s">
        <v>551</v>
      </c>
      <c r="F60" s="25" t="s">
        <v>43</v>
      </c>
      <c r="G60" s="25" t="s">
        <v>44</v>
      </c>
      <c r="H60" s="25" t="s">
        <v>427</v>
      </c>
      <c r="I60" s="25" t="s">
        <v>448</v>
      </c>
      <c r="J60" s="25" t="s">
        <v>50</v>
      </c>
    </row>
    <row r="61" spans="1:10" x14ac:dyDescent="0.2">
      <c r="A61" s="12" t="s">
        <v>22</v>
      </c>
      <c r="B61" s="13" t="s">
        <v>9</v>
      </c>
      <c r="C61" s="215"/>
      <c r="D61" s="262">
        <f>D46</f>
        <v>0</v>
      </c>
      <c r="E61" s="262">
        <f>E46</f>
        <v>0</v>
      </c>
      <c r="F61" s="262">
        <f t="shared" ref="F61:H61" si="30">F46</f>
        <v>0</v>
      </c>
      <c r="G61" s="262">
        <f t="shared" si="30"/>
        <v>0</v>
      </c>
      <c r="H61" s="262">
        <f t="shared" si="30"/>
        <v>0</v>
      </c>
      <c r="I61" s="262">
        <f t="shared" ref="I61" si="31">I46</f>
        <v>0</v>
      </c>
      <c r="J61" s="262">
        <f t="shared" ref="J61:J63" si="32">SUM(D61:I61)</f>
        <v>0</v>
      </c>
    </row>
    <row r="62" spans="1:10" x14ac:dyDescent="0.2">
      <c r="A62" s="12" t="s">
        <v>23</v>
      </c>
      <c r="B62" s="13" t="s">
        <v>9</v>
      </c>
      <c r="C62" s="215"/>
      <c r="D62" s="262">
        <f>D57</f>
        <v>0</v>
      </c>
      <c r="E62" s="262">
        <f>E57</f>
        <v>0</v>
      </c>
      <c r="F62" s="262">
        <f t="shared" ref="F62:H62" si="33">F57</f>
        <v>0</v>
      </c>
      <c r="G62" s="262">
        <f t="shared" si="33"/>
        <v>0</v>
      </c>
      <c r="H62" s="262">
        <f t="shared" si="33"/>
        <v>0</v>
      </c>
      <c r="I62" s="262">
        <f t="shared" ref="I62" si="34">I57</f>
        <v>0</v>
      </c>
      <c r="J62" s="262">
        <f t="shared" si="32"/>
        <v>0</v>
      </c>
    </row>
    <row r="63" spans="1:10" x14ac:dyDescent="0.2">
      <c r="A63" s="12" t="s">
        <v>24</v>
      </c>
      <c r="B63" s="13" t="s">
        <v>9</v>
      </c>
      <c r="C63" s="215"/>
      <c r="D63" s="262">
        <f>SUM(D61:D62)</f>
        <v>0</v>
      </c>
      <c r="E63" s="262">
        <f>SUM(E61:E62)</f>
        <v>0</v>
      </c>
      <c r="F63" s="262">
        <f t="shared" ref="F63:H63" si="35">SUM(F61:F62)</f>
        <v>0</v>
      </c>
      <c r="G63" s="262">
        <f t="shared" si="35"/>
        <v>0</v>
      </c>
      <c r="H63" s="262">
        <f t="shared" si="35"/>
        <v>0</v>
      </c>
      <c r="I63" s="262">
        <f t="shared" ref="I63" si="36">SUM(I61:I62)</f>
        <v>0</v>
      </c>
      <c r="J63" s="262">
        <f t="shared" si="32"/>
        <v>0</v>
      </c>
    </row>
    <row r="64" spans="1:10" x14ac:dyDescent="0.2">
      <c r="A64" s="12" t="s">
        <v>25</v>
      </c>
      <c r="B64" s="13" t="s">
        <v>11</v>
      </c>
      <c r="C64" s="215"/>
      <c r="D64" s="264">
        <f>IFERROR(D63/D54,0)</f>
        <v>0</v>
      </c>
      <c r="E64" s="264">
        <f t="shared" ref="E64:I64" si="37">IFERROR(E63/E54,0)</f>
        <v>0</v>
      </c>
      <c r="F64" s="264">
        <f t="shared" si="37"/>
        <v>0</v>
      </c>
      <c r="G64" s="264">
        <f t="shared" si="37"/>
        <v>0</v>
      </c>
      <c r="H64" s="264">
        <f t="shared" si="37"/>
        <v>0</v>
      </c>
      <c r="I64" s="264">
        <f t="shared" si="37"/>
        <v>0</v>
      </c>
      <c r="J64" s="264" t="e">
        <f>J63/J54</f>
        <v>#DIV/0!</v>
      </c>
    </row>
    <row r="65" spans="1:9" x14ac:dyDescent="0.2">
      <c r="B65" s="1"/>
      <c r="C65" s="1"/>
      <c r="D65" s="1"/>
      <c r="E65" s="7"/>
      <c r="F65" s="7"/>
      <c r="G65" s="7"/>
      <c r="H65" s="7"/>
      <c r="I65" s="7"/>
    </row>
    <row r="66" spans="1:9" x14ac:dyDescent="0.2">
      <c r="A66" s="195" t="s">
        <v>315</v>
      </c>
      <c r="B66" s="1"/>
      <c r="C66" s="1"/>
      <c r="D66" s="1"/>
    </row>
    <row r="67" spans="1:9" x14ac:dyDescent="0.2">
      <c r="A67" s="6"/>
      <c r="B67" s="1"/>
      <c r="C67" s="1"/>
      <c r="D67" s="1"/>
    </row>
    <row r="68" spans="1:9" x14ac:dyDescent="0.2">
      <c r="A68" s="6" t="s">
        <v>267</v>
      </c>
      <c r="B68" s="1"/>
      <c r="C68" s="1"/>
      <c r="D68" s="1"/>
    </row>
    <row r="69" spans="1:9" x14ac:dyDescent="0.2">
      <c r="B69" s="1"/>
      <c r="C69" s="1"/>
      <c r="D69" s="1"/>
    </row>
    <row r="70" spans="1:9" x14ac:dyDescent="0.2">
      <c r="A70" s="33" t="s">
        <v>316</v>
      </c>
      <c r="B70" s="1"/>
      <c r="C70" s="1"/>
      <c r="D70" s="1"/>
    </row>
    <row r="71" spans="1:9" ht="15" x14ac:dyDescent="0.25">
      <c r="A71" s="18" t="s">
        <v>0</v>
      </c>
      <c r="B71" s="18" t="s">
        <v>1</v>
      </c>
      <c r="C71" s="18" t="s">
        <v>69</v>
      </c>
      <c r="D71"/>
      <c r="E71" s="231"/>
      <c r="F71" s="231"/>
      <c r="G71" s="231"/>
      <c r="H71" s="231"/>
      <c r="I71" s="231"/>
    </row>
    <row r="72" spans="1:9" x14ac:dyDescent="0.2">
      <c r="A72" s="12" t="s">
        <v>229</v>
      </c>
      <c r="B72" s="13" t="s">
        <v>9</v>
      </c>
      <c r="C72" s="393">
        <f>'04'!B40/12</f>
        <v>0</v>
      </c>
      <c r="D72" s="348"/>
      <c r="I72" s="234"/>
    </row>
    <row r="73" spans="1:9" x14ac:dyDescent="0.2">
      <c r="A73" s="12" t="s">
        <v>473</v>
      </c>
      <c r="B73" s="13" t="s">
        <v>41</v>
      </c>
      <c r="C73" s="235">
        <f>'02'!$C$24</f>
        <v>0</v>
      </c>
      <c r="D73" s="349"/>
      <c r="I73" s="5"/>
    </row>
    <row r="74" spans="1:9" x14ac:dyDescent="0.2">
      <c r="A74" s="12" t="s">
        <v>24</v>
      </c>
      <c r="B74" s="13" t="s">
        <v>9</v>
      </c>
      <c r="C74" s="235">
        <f>C72*C73*'01'!$B$16</f>
        <v>0</v>
      </c>
      <c r="D74" s="349"/>
      <c r="I74" s="5"/>
    </row>
    <row r="75" spans="1:9" x14ac:dyDescent="0.2">
      <c r="A75" s="12" t="s">
        <v>324</v>
      </c>
      <c r="B75" s="13" t="s">
        <v>325</v>
      </c>
      <c r="C75" s="266">
        <f>'01'!$H$43</f>
        <v>0</v>
      </c>
      <c r="D75" s="350"/>
      <c r="E75" s="5"/>
      <c r="F75" s="5"/>
      <c r="G75" s="5"/>
      <c r="H75" s="5"/>
      <c r="I75" s="5"/>
    </row>
    <row r="76" spans="1:9" x14ac:dyDescent="0.2">
      <c r="A76" s="12" t="s">
        <v>25</v>
      </c>
      <c r="B76" s="13" t="s">
        <v>11</v>
      </c>
      <c r="C76" s="267">
        <f>IFERROR(C74/C75,0)</f>
        <v>0</v>
      </c>
      <c r="D76" s="351"/>
      <c r="E76" s="7"/>
      <c r="F76" s="7"/>
      <c r="G76" s="7"/>
      <c r="H76" s="7"/>
      <c r="I76" s="7"/>
    </row>
    <row r="77" spans="1:9" x14ac:dyDescent="0.2">
      <c r="B77" s="1"/>
      <c r="C77" s="1"/>
      <c r="D77" s="1"/>
    </row>
    <row r="78" spans="1:9" x14ac:dyDescent="0.2">
      <c r="A78" s="33" t="s">
        <v>317</v>
      </c>
      <c r="B78" s="1"/>
      <c r="C78" s="1"/>
      <c r="D78" s="1"/>
    </row>
    <row r="79" spans="1:9" x14ac:dyDescent="0.2">
      <c r="B79" s="1"/>
      <c r="C79" s="1"/>
      <c r="D79" s="1"/>
    </row>
    <row r="80" spans="1:9" x14ac:dyDescent="0.2">
      <c r="A80" s="195" t="s">
        <v>318</v>
      </c>
      <c r="B80" s="1"/>
      <c r="C80" s="1"/>
      <c r="D80" s="1"/>
    </row>
    <row r="81" spans="1:10" x14ac:dyDescent="0.2">
      <c r="A81" s="6"/>
      <c r="B81" s="1"/>
      <c r="C81" s="1"/>
      <c r="D81" s="1"/>
    </row>
    <row r="82" spans="1:10" ht="22.5" x14ac:dyDescent="0.2">
      <c r="A82" s="36" t="s">
        <v>0</v>
      </c>
      <c r="B82" s="36" t="s">
        <v>1</v>
      </c>
      <c r="C82" s="18" t="s">
        <v>69</v>
      </c>
      <c r="D82" s="25" t="s">
        <v>428</v>
      </c>
      <c r="E82" s="37" t="s">
        <v>551</v>
      </c>
      <c r="F82" s="37" t="s">
        <v>43</v>
      </c>
      <c r="G82" s="37" t="s">
        <v>44</v>
      </c>
      <c r="H82" s="37" t="s">
        <v>427</v>
      </c>
      <c r="I82" s="37" t="s">
        <v>448</v>
      </c>
      <c r="J82" s="25" t="s">
        <v>50</v>
      </c>
    </row>
    <row r="83" spans="1:10" x14ac:dyDescent="0.2">
      <c r="A83" s="369" t="s">
        <v>319</v>
      </c>
      <c r="B83" s="370"/>
      <c r="C83" s="370"/>
      <c r="D83" s="370"/>
      <c r="E83" s="370"/>
      <c r="F83" s="370"/>
      <c r="G83" s="370"/>
      <c r="H83" s="370"/>
      <c r="I83" s="370"/>
      <c r="J83" s="371"/>
    </row>
    <row r="84" spans="1:10" x14ac:dyDescent="0.2">
      <c r="A84" s="38" t="s">
        <v>27</v>
      </c>
      <c r="B84" s="13" t="s">
        <v>28</v>
      </c>
      <c r="C84" s="216"/>
      <c r="D84" s="23">
        <v>0</v>
      </c>
      <c r="E84" s="23">
        <f>'04'!$B$45</f>
        <v>0</v>
      </c>
      <c r="F84" s="23">
        <f>'04'!$B$45</f>
        <v>0</v>
      </c>
      <c r="G84" s="23">
        <v>0</v>
      </c>
      <c r="H84" s="23">
        <v>0</v>
      </c>
      <c r="I84" s="23">
        <v>0</v>
      </c>
      <c r="J84" s="23"/>
    </row>
    <row r="85" spans="1:10" x14ac:dyDescent="0.2">
      <c r="A85" s="38" t="s">
        <v>29</v>
      </c>
      <c r="B85" s="13" t="s">
        <v>28</v>
      </c>
      <c r="C85" s="216"/>
      <c r="D85" s="23">
        <v>0</v>
      </c>
      <c r="E85" s="23">
        <f>'04'!$B$45</f>
        <v>0</v>
      </c>
      <c r="F85" s="23">
        <f>'04'!$B$45</f>
        <v>0</v>
      </c>
      <c r="G85" s="23">
        <v>0</v>
      </c>
      <c r="H85" s="23">
        <v>0</v>
      </c>
      <c r="I85" s="23">
        <v>0</v>
      </c>
      <c r="J85" s="23"/>
    </row>
    <row r="86" spans="1:10" x14ac:dyDescent="0.2">
      <c r="A86" s="38" t="s">
        <v>30</v>
      </c>
      <c r="B86" s="13" t="s">
        <v>31</v>
      </c>
      <c r="C86" s="217"/>
      <c r="D86" s="16">
        <f t="array" ref="D86:I86">TRANSPOSE('01'!$B$10:$B$15)</f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262">
        <f>SUM(D86:I86)</f>
        <v>0</v>
      </c>
    </row>
    <row r="87" spans="1:10" x14ac:dyDescent="0.2">
      <c r="A87" s="38" t="s">
        <v>32</v>
      </c>
      <c r="B87" s="13" t="s">
        <v>33</v>
      </c>
      <c r="C87" s="218"/>
      <c r="D87" s="15">
        <f>ROUND(D85*D86,0)</f>
        <v>0</v>
      </c>
      <c r="E87" s="15">
        <f t="shared" ref="E87:I87" si="38">ROUND(E85*E86,0)</f>
        <v>0</v>
      </c>
      <c r="F87" s="15">
        <f t="shared" si="38"/>
        <v>0</v>
      </c>
      <c r="G87" s="15">
        <f t="shared" si="38"/>
        <v>0</v>
      </c>
      <c r="H87" s="15">
        <f t="shared" si="38"/>
        <v>0</v>
      </c>
      <c r="I87" s="15">
        <f t="shared" si="38"/>
        <v>0</v>
      </c>
      <c r="J87" s="262">
        <f>SUM(D87:I87)</f>
        <v>0</v>
      </c>
    </row>
    <row r="88" spans="1:10" x14ac:dyDescent="0.2">
      <c r="A88" s="38" t="s">
        <v>34</v>
      </c>
      <c r="B88" s="13" t="s">
        <v>33</v>
      </c>
      <c r="C88" s="218"/>
      <c r="D88" s="15">
        <f>ROUND(D84*D86,0)</f>
        <v>0</v>
      </c>
      <c r="E88" s="15">
        <f t="shared" ref="E88:I88" si="39">ROUND(E84*E86,0)</f>
        <v>0</v>
      </c>
      <c r="F88" s="15">
        <f t="shared" si="39"/>
        <v>0</v>
      </c>
      <c r="G88" s="15">
        <f t="shared" si="39"/>
        <v>0</v>
      </c>
      <c r="H88" s="15">
        <f t="shared" si="39"/>
        <v>0</v>
      </c>
      <c r="I88" s="15">
        <f t="shared" si="39"/>
        <v>0</v>
      </c>
      <c r="J88" s="262">
        <f>SUM(D88:I88)</f>
        <v>0</v>
      </c>
    </row>
    <row r="89" spans="1:10" x14ac:dyDescent="0.2">
      <c r="A89" s="38" t="s">
        <v>35</v>
      </c>
      <c r="B89" s="13" t="s">
        <v>9</v>
      </c>
      <c r="C89" s="219"/>
      <c r="D89" s="17"/>
      <c r="E89" s="17">
        <f>'02'!$C$31</f>
        <v>0</v>
      </c>
      <c r="F89" s="17">
        <f>'02'!$C$31</f>
        <v>0</v>
      </c>
      <c r="G89" s="17"/>
      <c r="H89" s="17"/>
      <c r="I89" s="17"/>
      <c r="J89" s="17"/>
    </row>
    <row r="90" spans="1:10" x14ac:dyDescent="0.2">
      <c r="A90" s="38" t="s">
        <v>36</v>
      </c>
      <c r="B90" s="13" t="s">
        <v>37</v>
      </c>
      <c r="C90" s="220"/>
      <c r="D90" s="39">
        <f>'05'!$B$40</f>
        <v>0</v>
      </c>
      <c r="E90" s="39">
        <f>'05'!$B$40</f>
        <v>0</v>
      </c>
      <c r="F90" s="39">
        <f>'05'!$B$40</f>
        <v>0</v>
      </c>
      <c r="G90" s="39">
        <f>'05'!$B$40</f>
        <v>0</v>
      </c>
      <c r="H90" s="39">
        <f>'05'!$B$40</f>
        <v>0</v>
      </c>
      <c r="I90" s="39">
        <f>'05'!$B$40</f>
        <v>0</v>
      </c>
      <c r="J90" s="39"/>
    </row>
    <row r="91" spans="1:10" x14ac:dyDescent="0.2">
      <c r="A91" s="38" t="s">
        <v>38</v>
      </c>
      <c r="B91" s="13" t="s">
        <v>9</v>
      </c>
      <c r="C91" s="220"/>
      <c r="D91" s="17">
        <v>0</v>
      </c>
      <c r="E91" s="17">
        <f>'02'!$C$34</f>
        <v>0</v>
      </c>
      <c r="F91" s="17">
        <f>'02'!$C$34</f>
        <v>0</v>
      </c>
      <c r="G91" s="17">
        <v>0</v>
      </c>
      <c r="H91" s="17">
        <v>0</v>
      </c>
      <c r="I91" s="17">
        <v>0</v>
      </c>
      <c r="J91" s="17"/>
    </row>
    <row r="92" spans="1:10" x14ac:dyDescent="0.2">
      <c r="A92" s="38" t="s">
        <v>235</v>
      </c>
      <c r="B92" s="13" t="s">
        <v>9</v>
      </c>
      <c r="C92" s="219"/>
      <c r="D92" s="17">
        <f>D89*D87</f>
        <v>0</v>
      </c>
      <c r="E92" s="17">
        <f>E89*E87</f>
        <v>0</v>
      </c>
      <c r="F92" s="17">
        <f t="shared" ref="F92:H92" si="40">F89*F87</f>
        <v>0</v>
      </c>
      <c r="G92" s="17">
        <f t="shared" si="40"/>
        <v>0</v>
      </c>
      <c r="H92" s="17">
        <f t="shared" si="40"/>
        <v>0</v>
      </c>
      <c r="I92" s="17">
        <f t="shared" ref="I92" si="41">I89*I87</f>
        <v>0</v>
      </c>
      <c r="J92" s="262">
        <f t="shared" ref="J92:J95" si="42">SUM(D92:I92)</f>
        <v>0</v>
      </c>
    </row>
    <row r="93" spans="1:10" x14ac:dyDescent="0.2">
      <c r="A93" s="38" t="s">
        <v>236</v>
      </c>
      <c r="B93" s="13" t="s">
        <v>9</v>
      </c>
      <c r="C93" s="219"/>
      <c r="D93" s="17">
        <f>D91*D88</f>
        <v>0</v>
      </c>
      <c r="E93" s="17">
        <f t="shared" ref="E93:I93" si="43">E91*E88</f>
        <v>0</v>
      </c>
      <c r="F93" s="17">
        <f t="shared" si="43"/>
        <v>0</v>
      </c>
      <c r="G93" s="17">
        <f t="shared" si="43"/>
        <v>0</v>
      </c>
      <c r="H93" s="17">
        <f t="shared" si="43"/>
        <v>0</v>
      </c>
      <c r="I93" s="17">
        <f t="shared" si="43"/>
        <v>0</v>
      </c>
      <c r="J93" s="262">
        <f t="shared" si="42"/>
        <v>0</v>
      </c>
    </row>
    <row r="94" spans="1:10" x14ac:dyDescent="0.2">
      <c r="A94" s="38" t="s">
        <v>237</v>
      </c>
      <c r="B94" s="13" t="s">
        <v>9</v>
      </c>
      <c r="C94" s="219"/>
      <c r="D94" s="17">
        <f>D90*'06'!D92</f>
        <v>0</v>
      </c>
      <c r="E94" s="17">
        <f>E90*'06'!E92</f>
        <v>0</v>
      </c>
      <c r="F94" s="17">
        <f>F90*'06'!F92</f>
        <v>0</v>
      </c>
      <c r="G94" s="17">
        <f>G90*'06'!G92</f>
        <v>0</v>
      </c>
      <c r="H94" s="17">
        <f>H90*'06'!H92</f>
        <v>0</v>
      </c>
      <c r="I94" s="17">
        <f>I90*'06'!I92</f>
        <v>0</v>
      </c>
      <c r="J94" s="262">
        <f t="shared" si="42"/>
        <v>0</v>
      </c>
    </row>
    <row r="95" spans="1:10" x14ac:dyDescent="0.2">
      <c r="A95" s="38" t="s">
        <v>238</v>
      </c>
      <c r="B95" s="13" t="s">
        <v>9</v>
      </c>
      <c r="C95" s="219"/>
      <c r="D95" s="17">
        <f>SUM(D92:D94)</f>
        <v>0</v>
      </c>
      <c r="E95" s="17">
        <f>SUM(E92:E94)</f>
        <v>0</v>
      </c>
      <c r="F95" s="17">
        <f t="shared" ref="F95:H95" si="44">SUM(F92:F94)</f>
        <v>0</v>
      </c>
      <c r="G95" s="17">
        <f t="shared" si="44"/>
        <v>0</v>
      </c>
      <c r="H95" s="17">
        <f t="shared" si="44"/>
        <v>0</v>
      </c>
      <c r="I95" s="17">
        <f t="shared" ref="I95" si="45">SUM(I92:I94)</f>
        <v>0</v>
      </c>
      <c r="J95" s="262">
        <f t="shared" si="42"/>
        <v>0</v>
      </c>
    </row>
    <row r="96" spans="1:10" x14ac:dyDescent="0.2">
      <c r="A96" s="8"/>
      <c r="B96" s="1"/>
      <c r="C96" s="5"/>
      <c r="D96" s="5"/>
      <c r="E96" s="5"/>
      <c r="F96" s="5"/>
      <c r="G96" s="5"/>
      <c r="H96" s="5"/>
      <c r="I96" s="5"/>
      <c r="J96" s="5"/>
    </row>
    <row r="97" spans="1:10" hidden="1" x14ac:dyDescent="0.2">
      <c r="A97" s="369" t="s">
        <v>495</v>
      </c>
      <c r="B97" s="370"/>
      <c r="C97" s="370"/>
      <c r="D97" s="370"/>
      <c r="E97" s="370"/>
      <c r="F97" s="370"/>
      <c r="G97" s="370"/>
      <c r="H97" s="370"/>
      <c r="I97" s="370"/>
      <c r="J97" s="371"/>
    </row>
    <row r="98" spans="1:10" hidden="1" x14ac:dyDescent="0.2">
      <c r="A98" s="38" t="s">
        <v>27</v>
      </c>
      <c r="B98" s="13" t="s">
        <v>28</v>
      </c>
      <c r="C98" s="216"/>
      <c r="D98" s="23">
        <v>0</v>
      </c>
      <c r="E98" s="23">
        <v>0</v>
      </c>
      <c r="F98" s="23">
        <f>'04'!$B$48</f>
        <v>0</v>
      </c>
      <c r="G98" s="23">
        <v>0</v>
      </c>
      <c r="H98" s="23">
        <v>0</v>
      </c>
      <c r="I98" s="23">
        <v>0</v>
      </c>
      <c r="J98" s="23"/>
    </row>
    <row r="99" spans="1:10" hidden="1" x14ac:dyDescent="0.2">
      <c r="A99" s="38" t="s">
        <v>29</v>
      </c>
      <c r="B99" s="13" t="s">
        <v>28</v>
      </c>
      <c r="C99" s="216"/>
      <c r="D99" s="23">
        <v>0</v>
      </c>
      <c r="E99" s="23">
        <v>0</v>
      </c>
      <c r="F99" s="23">
        <f>'04'!$B$48</f>
        <v>0</v>
      </c>
      <c r="G99" s="23">
        <v>0</v>
      </c>
      <c r="H99" s="23">
        <v>0</v>
      </c>
      <c r="I99" s="23">
        <v>0</v>
      </c>
      <c r="J99" s="23"/>
    </row>
    <row r="100" spans="1:10" hidden="1" x14ac:dyDescent="0.2">
      <c r="A100" s="38" t="s">
        <v>30</v>
      </c>
      <c r="B100" s="13" t="s">
        <v>31</v>
      </c>
      <c r="C100" s="217"/>
      <c r="D100" s="16">
        <f t="array" ref="D100:I100">TRANSPOSE('01'!$B$10:$B$15)</f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262">
        <f>SUM(D100:I100)</f>
        <v>0</v>
      </c>
    </row>
    <row r="101" spans="1:10" hidden="1" x14ac:dyDescent="0.2">
      <c r="A101" s="38" t="s">
        <v>32</v>
      </c>
      <c r="B101" s="13" t="s">
        <v>33</v>
      </c>
      <c r="C101" s="218"/>
      <c r="D101" s="15">
        <f>ROUND(D99*D100,0)</f>
        <v>0</v>
      </c>
      <c r="E101" s="15">
        <f t="shared" ref="E101" si="46">ROUND(E99*E100,0)</f>
        <v>0</v>
      </c>
      <c r="F101" s="15">
        <f t="shared" ref="F101" si="47">ROUND(F99*F100,0)</f>
        <v>0</v>
      </c>
      <c r="G101" s="15">
        <f t="shared" ref="G101" si="48">ROUND(G99*G100,0)</f>
        <v>0</v>
      </c>
      <c r="H101" s="15">
        <f t="shared" ref="H101" si="49">ROUND(H99*H100,0)</f>
        <v>0</v>
      </c>
      <c r="I101" s="15">
        <f t="shared" ref="I101" si="50">ROUND(I99*I100,0)</f>
        <v>0</v>
      </c>
      <c r="J101" s="262">
        <f>SUM(D101:I101)</f>
        <v>0</v>
      </c>
    </row>
    <row r="102" spans="1:10" hidden="1" x14ac:dyDescent="0.2">
      <c r="A102" s="38" t="s">
        <v>34</v>
      </c>
      <c r="B102" s="13" t="s">
        <v>33</v>
      </c>
      <c r="C102" s="218"/>
      <c r="D102" s="15">
        <f>ROUND(D98*D100,0)</f>
        <v>0</v>
      </c>
      <c r="E102" s="15">
        <f t="shared" ref="E102:I102" si="51">ROUND(E98*E100,0)</f>
        <v>0</v>
      </c>
      <c r="F102" s="15">
        <f t="shared" si="51"/>
        <v>0</v>
      </c>
      <c r="G102" s="15">
        <f t="shared" si="51"/>
        <v>0</v>
      </c>
      <c r="H102" s="15">
        <f t="shared" si="51"/>
        <v>0</v>
      </c>
      <c r="I102" s="15">
        <f t="shared" si="51"/>
        <v>0</v>
      </c>
      <c r="J102" s="262">
        <f>SUM(D102:I102)</f>
        <v>0</v>
      </c>
    </row>
    <row r="103" spans="1:10" hidden="1" x14ac:dyDescent="0.2">
      <c r="A103" s="38" t="s">
        <v>35</v>
      </c>
      <c r="B103" s="13" t="s">
        <v>9</v>
      </c>
      <c r="C103" s="219"/>
      <c r="D103" s="17">
        <v>0</v>
      </c>
      <c r="E103" s="17">
        <v>0</v>
      </c>
      <c r="F103" s="17">
        <f>'02'!$C$30</f>
        <v>0</v>
      </c>
      <c r="G103" s="17">
        <v>0</v>
      </c>
      <c r="H103" s="17">
        <v>0</v>
      </c>
      <c r="I103" s="17">
        <v>0</v>
      </c>
      <c r="J103" s="17"/>
    </row>
    <row r="104" spans="1:10" hidden="1" x14ac:dyDescent="0.2">
      <c r="A104" s="38" t="s">
        <v>36</v>
      </c>
      <c r="B104" s="13" t="s">
        <v>37</v>
      </c>
      <c r="C104" s="220"/>
      <c r="D104" s="39">
        <f>'05'!$B$40</f>
        <v>0</v>
      </c>
      <c r="E104" s="39">
        <f>'05'!$B$40</f>
        <v>0</v>
      </c>
      <c r="F104" s="39">
        <f>'05'!$B$40</f>
        <v>0</v>
      </c>
      <c r="G104" s="39">
        <f>'05'!$B$40</f>
        <v>0</v>
      </c>
      <c r="H104" s="39">
        <f>'05'!$B$40</f>
        <v>0</v>
      </c>
      <c r="I104" s="39">
        <f>'05'!$B$40</f>
        <v>0</v>
      </c>
      <c r="J104" s="39"/>
    </row>
    <row r="105" spans="1:10" hidden="1" x14ac:dyDescent="0.2">
      <c r="A105" s="38" t="s">
        <v>38</v>
      </c>
      <c r="B105" s="13" t="s">
        <v>9</v>
      </c>
      <c r="C105" s="220"/>
      <c r="D105" s="17">
        <v>0</v>
      </c>
      <c r="E105" s="17">
        <v>0</v>
      </c>
      <c r="F105" s="17">
        <f>'02'!$C$34</f>
        <v>0</v>
      </c>
      <c r="G105" s="17">
        <v>0</v>
      </c>
      <c r="H105" s="17">
        <v>0</v>
      </c>
      <c r="I105" s="17">
        <v>0</v>
      </c>
      <c r="J105" s="17"/>
    </row>
    <row r="106" spans="1:10" hidden="1" x14ac:dyDescent="0.2">
      <c r="A106" s="38" t="s">
        <v>235</v>
      </c>
      <c r="B106" s="13" t="s">
        <v>9</v>
      </c>
      <c r="C106" s="219"/>
      <c r="D106" s="17">
        <f>D103*D101</f>
        <v>0</v>
      </c>
      <c r="E106" s="17">
        <f>E103*E101</f>
        <v>0</v>
      </c>
      <c r="F106" s="17">
        <f t="shared" ref="F106:H106" si="52">F103*F101</f>
        <v>0</v>
      </c>
      <c r="G106" s="17">
        <f t="shared" si="52"/>
        <v>0</v>
      </c>
      <c r="H106" s="17">
        <f t="shared" si="52"/>
        <v>0</v>
      </c>
      <c r="I106" s="17">
        <f t="shared" ref="I106" si="53">I103*I101</f>
        <v>0</v>
      </c>
      <c r="J106" s="262">
        <f t="shared" ref="J106:J109" si="54">SUM(D106:I106)</f>
        <v>0</v>
      </c>
    </row>
    <row r="107" spans="1:10" hidden="1" x14ac:dyDescent="0.2">
      <c r="A107" s="38" t="s">
        <v>236</v>
      </c>
      <c r="B107" s="13" t="s">
        <v>9</v>
      </c>
      <c r="C107" s="219"/>
      <c r="D107" s="17">
        <f>D105*D102</f>
        <v>0</v>
      </c>
      <c r="E107" s="17">
        <f t="shared" ref="E107:I107" si="55">E105*E102</f>
        <v>0</v>
      </c>
      <c r="F107" s="17">
        <f t="shared" si="55"/>
        <v>0</v>
      </c>
      <c r="G107" s="17">
        <f t="shared" si="55"/>
        <v>0</v>
      </c>
      <c r="H107" s="17">
        <f t="shared" si="55"/>
        <v>0</v>
      </c>
      <c r="I107" s="17">
        <f t="shared" si="55"/>
        <v>0</v>
      </c>
      <c r="J107" s="262">
        <f t="shared" si="54"/>
        <v>0</v>
      </c>
    </row>
    <row r="108" spans="1:10" hidden="1" x14ac:dyDescent="0.2">
      <c r="A108" s="38" t="s">
        <v>237</v>
      </c>
      <c r="B108" s="13" t="s">
        <v>9</v>
      </c>
      <c r="C108" s="219"/>
      <c r="D108" s="17">
        <f>D104*'06'!D106</f>
        <v>0</v>
      </c>
      <c r="E108" s="17">
        <f>E104*'06'!E106</f>
        <v>0</v>
      </c>
      <c r="F108" s="17">
        <f>F104*'06'!F106</f>
        <v>0</v>
      </c>
      <c r="G108" s="17">
        <f>G104*'06'!G106</f>
        <v>0</v>
      </c>
      <c r="H108" s="17">
        <f>H104*'06'!H106</f>
        <v>0</v>
      </c>
      <c r="I108" s="17">
        <f>I104*'06'!I106</f>
        <v>0</v>
      </c>
      <c r="J108" s="262">
        <f t="shared" si="54"/>
        <v>0</v>
      </c>
    </row>
    <row r="109" spans="1:10" hidden="1" x14ac:dyDescent="0.2">
      <c r="A109" s="38" t="s">
        <v>238</v>
      </c>
      <c r="B109" s="13" t="s">
        <v>9</v>
      </c>
      <c r="C109" s="219"/>
      <c r="D109" s="17">
        <f>SUM(D106:D108)</f>
        <v>0</v>
      </c>
      <c r="E109" s="17">
        <f>SUM(E106:E108)</f>
        <v>0</v>
      </c>
      <c r="F109" s="17">
        <f t="shared" ref="F109:H109" si="56">SUM(F106:F108)</f>
        <v>0</v>
      </c>
      <c r="G109" s="17">
        <f t="shared" si="56"/>
        <v>0</v>
      </c>
      <c r="H109" s="17">
        <f t="shared" si="56"/>
        <v>0</v>
      </c>
      <c r="I109" s="17">
        <f t="shared" ref="I109" si="57">SUM(I106:I108)</f>
        <v>0</v>
      </c>
      <c r="J109" s="262">
        <f t="shared" si="54"/>
        <v>0</v>
      </c>
    </row>
    <row r="110" spans="1:10" hidden="1" x14ac:dyDescent="0.2">
      <c r="A110" s="8"/>
      <c r="B110" s="1"/>
      <c r="C110" s="5"/>
      <c r="D110" s="5"/>
      <c r="E110" s="5"/>
      <c r="F110" s="5"/>
      <c r="G110" s="5"/>
      <c r="H110" s="5"/>
      <c r="I110" s="5"/>
      <c r="J110" s="5"/>
    </row>
    <row r="111" spans="1:10" x14ac:dyDescent="0.2">
      <c r="A111" s="369" t="s">
        <v>320</v>
      </c>
      <c r="B111" s="370"/>
      <c r="C111" s="370"/>
      <c r="D111" s="370"/>
      <c r="E111" s="370"/>
      <c r="F111" s="370"/>
      <c r="G111" s="370"/>
      <c r="H111" s="370"/>
      <c r="I111" s="370"/>
      <c r="J111" s="371"/>
    </row>
    <row r="112" spans="1:10" x14ac:dyDescent="0.2">
      <c r="A112" s="38" t="s">
        <v>27</v>
      </c>
      <c r="B112" s="13" t="s">
        <v>28</v>
      </c>
      <c r="C112" s="218"/>
      <c r="D112" s="23">
        <v>0</v>
      </c>
      <c r="E112" s="23">
        <f>'04'!$B$51</f>
        <v>0</v>
      </c>
      <c r="F112" s="23">
        <f>'04'!$B$51</f>
        <v>0</v>
      </c>
      <c r="G112" s="23">
        <v>0</v>
      </c>
      <c r="H112" s="23">
        <v>0</v>
      </c>
      <c r="I112" s="23">
        <v>0</v>
      </c>
      <c r="J112" s="23"/>
    </row>
    <row r="113" spans="1:10" x14ac:dyDescent="0.2">
      <c r="A113" s="38" t="s">
        <v>29</v>
      </c>
      <c r="B113" s="13" t="s">
        <v>28</v>
      </c>
      <c r="C113" s="221"/>
      <c r="D113" s="23">
        <v>0</v>
      </c>
      <c r="E113" s="23">
        <f>'04'!$B$51</f>
        <v>0</v>
      </c>
      <c r="F113" s="23">
        <f>'04'!$B$51</f>
        <v>0</v>
      </c>
      <c r="G113" s="23">
        <v>0</v>
      </c>
      <c r="H113" s="23">
        <v>0</v>
      </c>
      <c r="I113" s="23">
        <v>0</v>
      </c>
      <c r="J113" s="23"/>
    </row>
    <row r="114" spans="1:10" x14ac:dyDescent="0.2">
      <c r="A114" s="38" t="s">
        <v>30</v>
      </c>
      <c r="B114" s="13" t="s">
        <v>31</v>
      </c>
      <c r="C114" s="217"/>
      <c r="D114" s="16">
        <f>D$86</f>
        <v>0</v>
      </c>
      <c r="E114" s="16">
        <f>E$86</f>
        <v>0</v>
      </c>
      <c r="F114" s="16">
        <f t="shared" ref="F114:I114" si="58">F$86</f>
        <v>0</v>
      </c>
      <c r="G114" s="16">
        <f t="shared" si="58"/>
        <v>0</v>
      </c>
      <c r="H114" s="16">
        <f t="shared" si="58"/>
        <v>0</v>
      </c>
      <c r="I114" s="16">
        <f t="shared" si="58"/>
        <v>0</v>
      </c>
      <c r="J114" s="262">
        <f>SUM(D114:I114)</f>
        <v>0</v>
      </c>
    </row>
    <row r="115" spans="1:10" x14ac:dyDescent="0.2">
      <c r="A115" s="38" t="s">
        <v>32</v>
      </c>
      <c r="B115" s="13" t="s">
        <v>33</v>
      </c>
      <c r="C115" s="218"/>
      <c r="D115" s="15">
        <f>ROUND(D113*D114,0)</f>
        <v>0</v>
      </c>
      <c r="E115" s="15">
        <f>ROUND(E113*E114,0)</f>
        <v>0</v>
      </c>
      <c r="F115" s="15">
        <f t="shared" ref="F115:I115" si="59">ROUND(F113*F114,0)</f>
        <v>0</v>
      </c>
      <c r="G115" s="15">
        <f t="shared" si="59"/>
        <v>0</v>
      </c>
      <c r="H115" s="15">
        <f t="shared" si="59"/>
        <v>0</v>
      </c>
      <c r="I115" s="15">
        <f t="shared" si="59"/>
        <v>0</v>
      </c>
      <c r="J115" s="262">
        <f>SUM(D115:I115)</f>
        <v>0</v>
      </c>
    </row>
    <row r="116" spans="1:10" x14ac:dyDescent="0.2">
      <c r="A116" s="38" t="s">
        <v>34</v>
      </c>
      <c r="B116" s="13" t="s">
        <v>33</v>
      </c>
      <c r="C116" s="218"/>
      <c r="D116" s="15">
        <f>ROUND(D112*D114,0)</f>
        <v>0</v>
      </c>
      <c r="E116" s="15">
        <f t="shared" ref="E116:I116" si="60">ROUND(E112*E114,0)</f>
        <v>0</v>
      </c>
      <c r="F116" s="15">
        <f t="shared" si="60"/>
        <v>0</v>
      </c>
      <c r="G116" s="15">
        <f t="shared" si="60"/>
        <v>0</v>
      </c>
      <c r="H116" s="15">
        <f t="shared" si="60"/>
        <v>0</v>
      </c>
      <c r="I116" s="15">
        <f t="shared" si="60"/>
        <v>0</v>
      </c>
      <c r="J116" s="262">
        <f>SUM(D116:I116)</f>
        <v>0</v>
      </c>
    </row>
    <row r="117" spans="1:10" x14ac:dyDescent="0.2">
      <c r="A117" s="38" t="s">
        <v>35</v>
      </c>
      <c r="B117" s="13" t="s">
        <v>9</v>
      </c>
      <c r="C117" s="219"/>
      <c r="D117" s="17">
        <f>'02'!$C$32</f>
        <v>0</v>
      </c>
      <c r="E117" s="17">
        <f>'02'!$C$32</f>
        <v>0</v>
      </c>
      <c r="F117" s="17">
        <f>'02'!$C$32</f>
        <v>0</v>
      </c>
      <c r="G117" s="17">
        <f>'02'!$C$32</f>
        <v>0</v>
      </c>
      <c r="H117" s="17">
        <f>'02'!$C$32</f>
        <v>0</v>
      </c>
      <c r="I117" s="17">
        <f>'02'!$C$32</f>
        <v>0</v>
      </c>
      <c r="J117" s="17"/>
    </row>
    <row r="118" spans="1:10" x14ac:dyDescent="0.2">
      <c r="A118" s="38" t="s">
        <v>36</v>
      </c>
      <c r="B118" s="13" t="s">
        <v>37</v>
      </c>
      <c r="C118" s="220"/>
      <c r="D118" s="39">
        <f>'05'!$B$40</f>
        <v>0</v>
      </c>
      <c r="E118" s="39">
        <f>'05'!$B$40</f>
        <v>0</v>
      </c>
      <c r="F118" s="39">
        <f>'05'!$B$40</f>
        <v>0</v>
      </c>
      <c r="G118" s="39">
        <f>'05'!$B$40</f>
        <v>0</v>
      </c>
      <c r="H118" s="39">
        <f>'05'!$B$40</f>
        <v>0</v>
      </c>
      <c r="I118" s="39">
        <f>'05'!$B$40</f>
        <v>0</v>
      </c>
      <c r="J118" s="39"/>
    </row>
    <row r="119" spans="1:10" x14ac:dyDescent="0.2">
      <c r="A119" s="38" t="s">
        <v>38</v>
      </c>
      <c r="B119" s="13" t="s">
        <v>9</v>
      </c>
      <c r="C119" s="220"/>
      <c r="D119" s="17">
        <v>0</v>
      </c>
      <c r="E119" s="17">
        <v>0</v>
      </c>
      <c r="F119" s="17">
        <f>'02'!$C$34</f>
        <v>0</v>
      </c>
      <c r="G119" s="17">
        <v>0</v>
      </c>
      <c r="H119" s="17">
        <v>0</v>
      </c>
      <c r="I119" s="17">
        <v>0</v>
      </c>
      <c r="J119" s="17"/>
    </row>
    <row r="120" spans="1:10" x14ac:dyDescent="0.2">
      <c r="A120" s="38" t="s">
        <v>235</v>
      </c>
      <c r="B120" s="13" t="s">
        <v>9</v>
      </c>
      <c r="C120" s="219"/>
      <c r="D120" s="17">
        <f>D117*D115</f>
        <v>0</v>
      </c>
      <c r="E120" s="17">
        <f>E117*E115</f>
        <v>0</v>
      </c>
      <c r="F120" s="17">
        <f t="shared" ref="F120:H120" si="61">F117*F115</f>
        <v>0</v>
      </c>
      <c r="G120" s="17">
        <f t="shared" si="61"/>
        <v>0</v>
      </c>
      <c r="H120" s="17">
        <f t="shared" si="61"/>
        <v>0</v>
      </c>
      <c r="I120" s="17">
        <f t="shared" ref="I120" si="62">I117*I115</f>
        <v>0</v>
      </c>
      <c r="J120" s="262">
        <f t="shared" ref="J120:J123" si="63">SUM(D120:I120)</f>
        <v>0</v>
      </c>
    </row>
    <row r="121" spans="1:10" x14ac:dyDescent="0.2">
      <c r="A121" s="38" t="s">
        <v>236</v>
      </c>
      <c r="B121" s="13" t="s">
        <v>9</v>
      </c>
      <c r="C121" s="219"/>
      <c r="D121" s="17">
        <f>D119*D116</f>
        <v>0</v>
      </c>
      <c r="E121" s="17">
        <f t="shared" ref="E121:I121" si="64">E119*E116</f>
        <v>0</v>
      </c>
      <c r="F121" s="17">
        <f t="shared" si="64"/>
        <v>0</v>
      </c>
      <c r="G121" s="17">
        <f t="shared" si="64"/>
        <v>0</v>
      </c>
      <c r="H121" s="17">
        <f t="shared" si="64"/>
        <v>0</v>
      </c>
      <c r="I121" s="17">
        <f t="shared" si="64"/>
        <v>0</v>
      </c>
      <c r="J121" s="262">
        <f t="shared" si="63"/>
        <v>0</v>
      </c>
    </row>
    <row r="122" spans="1:10" x14ac:dyDescent="0.2">
      <c r="A122" s="38" t="s">
        <v>237</v>
      </c>
      <c r="B122" s="13" t="s">
        <v>9</v>
      </c>
      <c r="C122" s="219"/>
      <c r="D122" s="17">
        <f>D118*D120</f>
        <v>0</v>
      </c>
      <c r="E122" s="17">
        <f>E118*E120</f>
        <v>0</v>
      </c>
      <c r="F122" s="17">
        <f t="shared" ref="F122:H122" si="65">F118*F120</f>
        <v>0</v>
      </c>
      <c r="G122" s="17">
        <f t="shared" si="65"/>
        <v>0</v>
      </c>
      <c r="H122" s="17">
        <f t="shared" si="65"/>
        <v>0</v>
      </c>
      <c r="I122" s="17">
        <f t="shared" ref="I122" si="66">I118*I120</f>
        <v>0</v>
      </c>
      <c r="J122" s="262">
        <f t="shared" si="63"/>
        <v>0</v>
      </c>
    </row>
    <row r="123" spans="1:10" x14ac:dyDescent="0.2">
      <c r="A123" s="38" t="s">
        <v>238</v>
      </c>
      <c r="B123" s="13" t="s">
        <v>9</v>
      </c>
      <c r="C123" s="219"/>
      <c r="D123" s="17">
        <f>SUM(D120:D122)</f>
        <v>0</v>
      </c>
      <c r="E123" s="17">
        <f>SUM(E120:E122)</f>
        <v>0</v>
      </c>
      <c r="F123" s="17">
        <f t="shared" ref="F123:H123" si="67">SUM(F120:F122)</f>
        <v>0</v>
      </c>
      <c r="G123" s="17">
        <f t="shared" si="67"/>
        <v>0</v>
      </c>
      <c r="H123" s="17">
        <f t="shared" si="67"/>
        <v>0</v>
      </c>
      <c r="I123" s="17">
        <f t="shared" ref="I123" si="68">SUM(I120:I122)</f>
        <v>0</v>
      </c>
      <c r="J123" s="262">
        <f t="shared" si="63"/>
        <v>0</v>
      </c>
    </row>
    <row r="124" spans="1:10" x14ac:dyDescent="0.2">
      <c r="A124" s="8"/>
      <c r="B124" s="1"/>
      <c r="C124" s="5"/>
      <c r="D124" s="5"/>
      <c r="E124" s="5"/>
      <c r="F124" s="5"/>
      <c r="G124" s="5"/>
      <c r="H124" s="5"/>
      <c r="I124" s="5"/>
      <c r="J124" s="5"/>
    </row>
    <row r="125" spans="1:10" ht="12.75" customHeight="1" x14ac:dyDescent="0.25">
      <c r="A125" s="466" t="s">
        <v>496</v>
      </c>
      <c r="B125" s="467"/>
      <c r="C125" s="468"/>
      <c r="D125" s="352"/>
      <c r="E125" s="33"/>
      <c r="F125" s="33"/>
      <c r="G125" s="33"/>
      <c r="H125" s="33"/>
      <c r="I125" s="33"/>
      <c r="J125"/>
    </row>
    <row r="126" spans="1:10" ht="15" x14ac:dyDescent="0.25">
      <c r="A126" s="236" t="s">
        <v>0</v>
      </c>
      <c r="B126" s="236" t="s">
        <v>1</v>
      </c>
      <c r="C126" s="237" t="s">
        <v>69</v>
      </c>
      <c r="D126"/>
      <c r="E126" s="231"/>
      <c r="F126" s="231"/>
      <c r="G126" s="231"/>
      <c r="H126" s="231"/>
      <c r="I126" s="231"/>
    </row>
    <row r="127" spans="1:10" ht="15" x14ac:dyDescent="0.25">
      <c r="A127" s="38" t="s">
        <v>497</v>
      </c>
      <c r="B127" s="13" t="s">
        <v>37</v>
      </c>
      <c r="C127" s="449"/>
      <c r="D127"/>
      <c r="E127" s="233"/>
      <c r="F127" s="233"/>
      <c r="G127" s="233"/>
      <c r="H127" s="233"/>
      <c r="I127" s="233"/>
    </row>
    <row r="128" spans="1:10" ht="15" x14ac:dyDescent="0.25">
      <c r="A128" s="38" t="s">
        <v>498</v>
      </c>
      <c r="B128" s="13" t="s">
        <v>9</v>
      </c>
      <c r="C128" s="235">
        <f>SUM(J123,J109,J95)</f>
        <v>0</v>
      </c>
      <c r="D128"/>
      <c r="E128" s="5"/>
      <c r="F128" s="5"/>
      <c r="G128" s="5"/>
      <c r="H128" s="5"/>
      <c r="I128" s="5"/>
    </row>
    <row r="129" spans="1:9" ht="15" x14ac:dyDescent="0.25">
      <c r="A129" s="38" t="s">
        <v>39</v>
      </c>
      <c r="B129" s="13" t="s">
        <v>9</v>
      </c>
      <c r="C129" s="17">
        <f>C127*C128</f>
        <v>0</v>
      </c>
      <c r="D129"/>
      <c r="E129" s="5"/>
      <c r="F129" s="249"/>
      <c r="G129" s="5"/>
      <c r="H129" s="5"/>
      <c r="I129" s="5"/>
    </row>
    <row r="130" spans="1:9" x14ac:dyDescent="0.2">
      <c r="A130" s="8"/>
      <c r="B130" s="1"/>
      <c r="C130" s="1"/>
      <c r="D130" s="1"/>
      <c r="E130" s="5"/>
      <c r="F130" s="5"/>
      <c r="G130" s="5"/>
      <c r="H130" s="5"/>
      <c r="I130" s="5"/>
    </row>
    <row r="131" spans="1:9" x14ac:dyDescent="0.2">
      <c r="A131" s="195" t="s">
        <v>321</v>
      </c>
      <c r="B131" s="1"/>
      <c r="C131" s="1"/>
      <c r="D131" s="232"/>
      <c r="E131" s="3"/>
      <c r="F131" s="3"/>
      <c r="G131" s="268"/>
      <c r="H131" s="3"/>
      <c r="I131" s="3"/>
    </row>
    <row r="132" spans="1:9" x14ac:dyDescent="0.2">
      <c r="A132" s="18" t="s">
        <v>0</v>
      </c>
      <c r="B132" s="18" t="s">
        <v>1</v>
      </c>
      <c r="C132" s="18" t="s">
        <v>69</v>
      </c>
      <c r="D132" s="5"/>
      <c r="E132" s="3"/>
      <c r="F132" s="20"/>
      <c r="G132" s="268"/>
      <c r="H132" s="3"/>
      <c r="I132" s="3"/>
    </row>
    <row r="133" spans="1:9" x14ac:dyDescent="0.2">
      <c r="A133" s="195" t="s">
        <v>322</v>
      </c>
      <c r="B133" s="1"/>
      <c r="C133" s="1"/>
    </row>
    <row r="134" spans="1:9" ht="33.75" x14ac:dyDescent="0.2">
      <c r="A134" s="353" t="s">
        <v>2</v>
      </c>
      <c r="B134" s="354" t="s">
        <v>40</v>
      </c>
      <c r="C134" s="355">
        <f>'04'!$B$54</f>
        <v>0</v>
      </c>
    </row>
    <row r="135" spans="1:9" x14ac:dyDescent="0.2">
      <c r="A135" s="12" t="s">
        <v>123</v>
      </c>
      <c r="B135" s="13" t="s">
        <v>41</v>
      </c>
      <c r="C135" s="17">
        <f>'02'!C24</f>
        <v>0</v>
      </c>
      <c r="D135" s="5"/>
      <c r="E135" s="3"/>
      <c r="F135" s="3"/>
      <c r="G135" s="3"/>
      <c r="H135" s="3"/>
      <c r="I135" s="3"/>
    </row>
    <row r="136" spans="1:9" x14ac:dyDescent="0.2">
      <c r="A136" s="12" t="s">
        <v>506</v>
      </c>
      <c r="B136" s="13" t="s">
        <v>26</v>
      </c>
      <c r="C136" s="17">
        <f>C134*C135</f>
        <v>0</v>
      </c>
      <c r="D136" s="232"/>
      <c r="E136" s="3"/>
      <c r="F136" s="3"/>
      <c r="G136" s="3"/>
      <c r="H136" s="3"/>
      <c r="I136" s="3"/>
    </row>
    <row r="137" spans="1:9" x14ac:dyDescent="0.2">
      <c r="A137" s="12" t="s">
        <v>42</v>
      </c>
      <c r="B137" s="13" t="s">
        <v>31</v>
      </c>
      <c r="C137" s="16">
        <f>'01'!$D$16</f>
        <v>0</v>
      </c>
      <c r="D137" s="5"/>
      <c r="E137" s="3"/>
      <c r="F137" s="3"/>
      <c r="G137" s="3"/>
      <c r="H137" s="3"/>
      <c r="I137" s="3"/>
    </row>
    <row r="138" spans="1:9" x14ac:dyDescent="0.2">
      <c r="A138" s="12" t="s">
        <v>24</v>
      </c>
      <c r="B138" s="13" t="s">
        <v>9</v>
      </c>
      <c r="C138" s="17">
        <f>C136*C137</f>
        <v>0</v>
      </c>
      <c r="D138" s="5"/>
      <c r="E138" s="3"/>
      <c r="F138" s="3"/>
      <c r="G138" s="3"/>
      <c r="H138" s="3"/>
      <c r="I138" s="3"/>
    </row>
    <row r="140" spans="1:9" x14ac:dyDescent="0.2">
      <c r="A140" s="33" t="s">
        <v>323</v>
      </c>
    </row>
    <row r="141" spans="1:9" x14ac:dyDescent="0.2">
      <c r="A141" s="12" t="s">
        <v>506</v>
      </c>
      <c r="B141" s="13" t="s">
        <v>26</v>
      </c>
      <c r="C141" s="17">
        <f>'02'!C44</f>
        <v>0</v>
      </c>
      <c r="D141" s="5"/>
      <c r="E141" s="3"/>
      <c r="F141" s="3"/>
      <c r="G141" s="3"/>
      <c r="H141" s="3"/>
      <c r="I141" s="3"/>
    </row>
    <row r="142" spans="1:9" x14ac:dyDescent="0.2">
      <c r="A142" s="12" t="s">
        <v>42</v>
      </c>
      <c r="B142" s="13" t="s">
        <v>31</v>
      </c>
      <c r="C142" s="16">
        <f>'01'!$D$16</f>
        <v>0</v>
      </c>
      <c r="D142" s="232"/>
      <c r="E142" s="3"/>
      <c r="F142" s="3"/>
      <c r="G142" s="3"/>
      <c r="H142" s="3"/>
      <c r="I142" s="3"/>
    </row>
    <row r="143" spans="1:9" x14ac:dyDescent="0.2">
      <c r="A143" s="12" t="s">
        <v>24</v>
      </c>
      <c r="B143" s="13" t="s">
        <v>9</v>
      </c>
      <c r="C143" s="17">
        <f>C141*C142/12</f>
        <v>0</v>
      </c>
      <c r="D143" s="5"/>
      <c r="E143" s="3"/>
      <c r="F143" s="3"/>
      <c r="G143" s="3"/>
      <c r="H143" s="3"/>
      <c r="I143" s="3"/>
    </row>
    <row r="144" spans="1:9" x14ac:dyDescent="0.2">
      <c r="A144" s="12" t="s">
        <v>24</v>
      </c>
      <c r="B144" s="13" t="s">
        <v>85</v>
      </c>
      <c r="C144" s="17">
        <f>C141*C142</f>
        <v>0</v>
      </c>
    </row>
    <row r="145" spans="1:8" hidden="1" x14ac:dyDescent="0.2"/>
    <row r="146" spans="1:8" ht="21" hidden="1" customHeight="1" x14ac:dyDescent="0.2">
      <c r="A146" s="33" t="s">
        <v>502</v>
      </c>
      <c r="D146" s="239" t="s">
        <v>326</v>
      </c>
      <c r="E146" s="239" t="s">
        <v>327</v>
      </c>
      <c r="F146" s="239" t="s">
        <v>328</v>
      </c>
      <c r="G146" s="239" t="s">
        <v>329</v>
      </c>
      <c r="H146" s="239" t="s">
        <v>330</v>
      </c>
    </row>
    <row r="147" spans="1:8" hidden="1" x14ac:dyDescent="0.2">
      <c r="A147" s="12" t="s">
        <v>506</v>
      </c>
      <c r="B147" s="13" t="s">
        <v>503</v>
      </c>
      <c r="C147" s="17">
        <f>'02'!C57</f>
        <v>0</v>
      </c>
      <c r="D147" s="266">
        <f>'01'!B49/12</f>
        <v>0</v>
      </c>
      <c r="E147" s="266">
        <f>'01'!C49/12</f>
        <v>0</v>
      </c>
      <c r="F147" s="266">
        <f>'01'!D49/12</f>
        <v>0</v>
      </c>
      <c r="G147" s="266">
        <f>F147</f>
        <v>0</v>
      </c>
      <c r="H147" s="266">
        <f>G147</f>
        <v>0</v>
      </c>
    </row>
    <row r="148" spans="1:8" hidden="1" x14ac:dyDescent="0.2">
      <c r="A148" s="12" t="s">
        <v>42</v>
      </c>
      <c r="B148" s="13" t="s">
        <v>31</v>
      </c>
      <c r="C148" s="16">
        <f>C142</f>
        <v>0</v>
      </c>
      <c r="D148" s="219"/>
      <c r="E148" s="219"/>
      <c r="F148" s="219"/>
      <c r="G148" s="219"/>
      <c r="H148" s="219"/>
    </row>
    <row r="149" spans="1:8" hidden="1" x14ac:dyDescent="0.2">
      <c r="A149" s="12" t="s">
        <v>24</v>
      </c>
      <c r="B149" s="13" t="s">
        <v>85</v>
      </c>
      <c r="C149" s="17">
        <f>C147*C148</f>
        <v>0</v>
      </c>
      <c r="D149" s="266">
        <f>D147*$C$155</f>
        <v>0</v>
      </c>
      <c r="E149" s="266">
        <f t="shared" ref="E149:H149" si="69">E147*$C$155</f>
        <v>0</v>
      </c>
      <c r="F149" s="266">
        <f t="shared" si="69"/>
        <v>0</v>
      </c>
      <c r="G149" s="266">
        <f t="shared" si="69"/>
        <v>0</v>
      </c>
      <c r="H149" s="266">
        <f t="shared" si="69"/>
        <v>0</v>
      </c>
    </row>
    <row r="150" spans="1:8" hidden="1" x14ac:dyDescent="0.2">
      <c r="D150" s="266">
        <f t="shared" ref="D150:H150" si="70">D149*12</f>
        <v>0</v>
      </c>
      <c r="E150" s="266">
        <f t="shared" si="70"/>
        <v>0</v>
      </c>
      <c r="F150" s="266">
        <f>F149*12</f>
        <v>0</v>
      </c>
      <c r="G150" s="266">
        <f t="shared" si="70"/>
        <v>0</v>
      </c>
      <c r="H150" s="266">
        <f t="shared" si="70"/>
        <v>0</v>
      </c>
    </row>
    <row r="151" spans="1:8" x14ac:dyDescent="0.2">
      <c r="D151" s="350"/>
      <c r="E151" s="350"/>
      <c r="F151" s="350"/>
      <c r="G151" s="350"/>
      <c r="H151" s="350"/>
    </row>
    <row r="152" spans="1:8" x14ac:dyDescent="0.2">
      <c r="A152" s="33" t="s">
        <v>519</v>
      </c>
    </row>
    <row r="153" spans="1:8" ht="12" customHeight="1" x14ac:dyDescent="0.2">
      <c r="A153" s="238" t="s">
        <v>0</v>
      </c>
      <c r="B153" s="238" t="s">
        <v>1</v>
      </c>
      <c r="C153" s="238" t="s">
        <v>69</v>
      </c>
    </row>
    <row r="154" spans="1:8" hidden="1" x14ac:dyDescent="0.2">
      <c r="A154" s="12" t="s">
        <v>331</v>
      </c>
      <c r="B154" s="13" t="s">
        <v>1</v>
      </c>
    </row>
    <row r="155" spans="1:8" x14ac:dyDescent="0.2">
      <c r="A155" s="12" t="s">
        <v>521</v>
      </c>
      <c r="B155" s="13" t="s">
        <v>9</v>
      </c>
      <c r="C155" s="450"/>
    </row>
    <row r="156" spans="1:8" hidden="1" x14ac:dyDescent="0.2">
      <c r="A156" s="12" t="s">
        <v>24</v>
      </c>
      <c r="B156" s="13" t="s">
        <v>9</v>
      </c>
      <c r="C156" s="266"/>
    </row>
    <row r="157" spans="1:8" hidden="1" x14ac:dyDescent="0.2">
      <c r="A157" s="12" t="s">
        <v>24</v>
      </c>
      <c r="B157" s="13" t="s">
        <v>85</v>
      </c>
      <c r="C157" s="266"/>
    </row>
    <row r="158" spans="1:8" x14ac:dyDescent="0.2">
      <c r="B158" s="1"/>
      <c r="C158" s="350"/>
    </row>
    <row r="159" spans="1:8" x14ac:dyDescent="0.2">
      <c r="A159" s="33" t="s">
        <v>513</v>
      </c>
    </row>
    <row r="160" spans="1:8" x14ac:dyDescent="0.2">
      <c r="A160" s="12" t="s">
        <v>506</v>
      </c>
      <c r="B160" s="13" t="s">
        <v>503</v>
      </c>
      <c r="C160" s="17">
        <f>'02'!C38*12</f>
        <v>0</v>
      </c>
    </row>
    <row r="161" spans="1:4" x14ac:dyDescent="0.2">
      <c r="A161" s="12" t="s">
        <v>42</v>
      </c>
      <c r="B161" s="13" t="s">
        <v>31</v>
      </c>
      <c r="C161" s="16">
        <f>'01'!$D$16</f>
        <v>0</v>
      </c>
    </row>
    <row r="162" spans="1:4" x14ac:dyDescent="0.2">
      <c r="A162" s="12" t="s">
        <v>24</v>
      </c>
      <c r="B162" s="13" t="s">
        <v>85</v>
      </c>
      <c r="C162" s="17">
        <f>C160*C161</f>
        <v>0</v>
      </c>
    </row>
    <row r="165" spans="1:4" ht="15" x14ac:dyDescent="0.25">
      <c r="A165" s="430" t="s">
        <v>522</v>
      </c>
      <c r="B165" s="431"/>
      <c r="C165" s="431"/>
      <c r="D165" s="431" t="s">
        <v>523</v>
      </c>
    </row>
    <row r="166" spans="1:4" ht="33.75" x14ac:dyDescent="0.2">
      <c r="A166" s="432" t="s">
        <v>524</v>
      </c>
      <c r="B166" s="433" t="s">
        <v>525</v>
      </c>
      <c r="C166" s="433" t="s">
        <v>526</v>
      </c>
      <c r="D166" s="433" t="s">
        <v>527</v>
      </c>
    </row>
    <row r="167" spans="1:4" x14ac:dyDescent="0.2">
      <c r="A167" s="434" t="s">
        <v>528</v>
      </c>
      <c r="B167" s="451"/>
      <c r="C167" s="452"/>
      <c r="D167" s="435">
        <f>B167*C167</f>
        <v>0</v>
      </c>
    </row>
    <row r="168" spans="1:4" x14ac:dyDescent="0.2">
      <c r="A168" s="434" t="s">
        <v>529</v>
      </c>
      <c r="B168" s="451"/>
      <c r="C168" s="452"/>
      <c r="D168" s="435">
        <f t="shared" ref="D168:D181" si="71">B168*C168</f>
        <v>0</v>
      </c>
    </row>
    <row r="169" spans="1:4" x14ac:dyDescent="0.2">
      <c r="A169" s="434" t="s">
        <v>530</v>
      </c>
      <c r="B169" s="451"/>
      <c r="C169" s="452"/>
      <c r="D169" s="435">
        <f t="shared" si="71"/>
        <v>0</v>
      </c>
    </row>
    <row r="170" spans="1:4" x14ac:dyDescent="0.2">
      <c r="A170" s="434" t="s">
        <v>531</v>
      </c>
      <c r="B170" s="451"/>
      <c r="C170" s="452"/>
      <c r="D170" s="435">
        <f t="shared" si="71"/>
        <v>0</v>
      </c>
    </row>
    <row r="171" spans="1:4" x14ac:dyDescent="0.2">
      <c r="A171" s="434" t="s">
        <v>532</v>
      </c>
      <c r="B171" s="451"/>
      <c r="C171" s="452"/>
      <c r="D171" s="435">
        <f t="shared" si="71"/>
        <v>0</v>
      </c>
    </row>
    <row r="172" spans="1:4" x14ac:dyDescent="0.2">
      <c r="A172" s="434" t="s">
        <v>533</v>
      </c>
      <c r="B172" s="451"/>
      <c r="C172" s="452"/>
      <c r="D172" s="435">
        <f t="shared" si="71"/>
        <v>0</v>
      </c>
    </row>
    <row r="173" spans="1:4" x14ac:dyDescent="0.2">
      <c r="A173" s="434" t="s">
        <v>534</v>
      </c>
      <c r="B173" s="451"/>
      <c r="C173" s="452"/>
      <c r="D173" s="435">
        <f t="shared" si="71"/>
        <v>0</v>
      </c>
    </row>
    <row r="174" spans="1:4" x14ac:dyDescent="0.2">
      <c r="A174" s="434" t="s">
        <v>535</v>
      </c>
      <c r="B174" s="451"/>
      <c r="C174" s="452"/>
      <c r="D174" s="435">
        <f t="shared" si="71"/>
        <v>0</v>
      </c>
    </row>
    <row r="175" spans="1:4" x14ac:dyDescent="0.2">
      <c r="A175" s="434" t="s">
        <v>536</v>
      </c>
      <c r="B175" s="451"/>
      <c r="C175" s="452"/>
      <c r="D175" s="435">
        <f t="shared" si="71"/>
        <v>0</v>
      </c>
    </row>
    <row r="176" spans="1:4" x14ac:dyDescent="0.2">
      <c r="A176" s="434" t="s">
        <v>537</v>
      </c>
      <c r="B176" s="451"/>
      <c r="C176" s="452"/>
      <c r="D176" s="435">
        <f t="shared" si="71"/>
        <v>0</v>
      </c>
    </row>
    <row r="177" spans="1:4" x14ac:dyDescent="0.2">
      <c r="A177" s="434" t="s">
        <v>538</v>
      </c>
      <c r="B177" s="451"/>
      <c r="C177" s="452"/>
      <c r="D177" s="435">
        <f t="shared" si="71"/>
        <v>0</v>
      </c>
    </row>
    <row r="178" spans="1:4" x14ac:dyDescent="0.2">
      <c r="A178" s="434" t="s">
        <v>539</v>
      </c>
      <c r="B178" s="451"/>
      <c r="C178" s="452"/>
      <c r="D178" s="435">
        <f t="shared" si="71"/>
        <v>0</v>
      </c>
    </row>
    <row r="179" spans="1:4" x14ac:dyDescent="0.2">
      <c r="A179" s="434" t="s">
        <v>540</v>
      </c>
      <c r="B179" s="451"/>
      <c r="C179" s="452"/>
      <c r="D179" s="435">
        <f t="shared" si="71"/>
        <v>0</v>
      </c>
    </row>
    <row r="180" spans="1:4" x14ac:dyDescent="0.2">
      <c r="A180" s="434" t="s">
        <v>541</v>
      </c>
      <c r="B180" s="451"/>
      <c r="C180" s="452"/>
      <c r="D180" s="435">
        <f t="shared" si="71"/>
        <v>0</v>
      </c>
    </row>
    <row r="181" spans="1:4" x14ac:dyDescent="0.2">
      <c r="A181" s="434" t="s">
        <v>542</v>
      </c>
      <c r="B181" s="451"/>
      <c r="C181" s="452"/>
      <c r="D181" s="435">
        <f t="shared" si="71"/>
        <v>0</v>
      </c>
    </row>
    <row r="182" spans="1:4" ht="15" x14ac:dyDescent="0.25">
      <c r="A182" s="436" t="s">
        <v>543</v>
      </c>
      <c r="B182" s="437" t="s">
        <v>523</v>
      </c>
      <c r="C182" s="437" t="s">
        <v>523</v>
      </c>
      <c r="D182" s="438">
        <f>SUM(D167:D181)</f>
        <v>0</v>
      </c>
    </row>
    <row r="183" spans="1:4" ht="34.5" x14ac:dyDescent="0.25">
      <c r="A183" s="439" t="s">
        <v>544</v>
      </c>
      <c r="B183" s="440" t="s">
        <v>523</v>
      </c>
      <c r="C183" s="440" t="s">
        <v>523</v>
      </c>
      <c r="D183" s="441">
        <f>0.4*D182</f>
        <v>0</v>
      </c>
    </row>
    <row r="184" spans="1:4" ht="15" x14ac:dyDescent="0.25">
      <c r="A184" s="436" t="s">
        <v>545</v>
      </c>
      <c r="B184" s="437" t="s">
        <v>523</v>
      </c>
      <c r="C184" t="s">
        <v>523</v>
      </c>
      <c r="D184" s="442">
        <f>SUM(D182,D183)</f>
        <v>0</v>
      </c>
    </row>
  </sheetData>
  <mergeCells count="2">
    <mergeCell ref="A125:C125"/>
    <mergeCell ref="B3:E3"/>
  </mergeCells>
  <printOptions horizontalCentered="1" verticalCentered="1"/>
  <pageMargins left="0.31496062992125984" right="0.31496062992125984" top="0.39370078740157483" bottom="0.39370078740157483" header="0.31496062992125984" footer="0.31496062992125984"/>
  <pageSetup paperSize="9" fitToHeight="4" orientation="landscape" r:id="rId1"/>
  <rowBreaks count="2" manualBreakCount="2">
    <brk id="58" max="9" man="1"/>
    <brk id="110" max="9" man="1"/>
  </rowBreaks>
  <ignoredErrors>
    <ignoredError sqref="J12:J13 J20 J25:J27 J31:J34 F56:J57 J61:J64 J4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39997558519241921"/>
    <pageSetUpPr fitToPage="1"/>
  </sheetPr>
  <dimension ref="A1:K146"/>
  <sheetViews>
    <sheetView showGridLines="0" zoomScaleNormal="100" workbookViewId="0">
      <selection activeCell="E18" sqref="E18"/>
    </sheetView>
  </sheetViews>
  <sheetFormatPr defaultColWidth="9.140625" defaultRowHeight="15" outlineLevelRow="1" x14ac:dyDescent="0.25"/>
  <cols>
    <col min="1" max="1" width="8.7109375" style="27" customWidth="1"/>
    <col min="2" max="2" width="6.42578125" style="27" customWidth="1"/>
    <col min="3" max="3" width="7.28515625" style="27" customWidth="1"/>
    <col min="4" max="4" width="9.140625" style="27" customWidth="1"/>
    <col min="5" max="6" width="7.85546875" style="27" bestFit="1" customWidth="1"/>
    <col min="7" max="8" width="8.7109375" style="27" bestFit="1" customWidth="1"/>
    <col min="12" max="16384" width="9.140625" style="27"/>
  </cols>
  <sheetData>
    <row r="1" spans="1:8" x14ac:dyDescent="0.25">
      <c r="A1" s="200" t="str">
        <f>Sumário!$A$1</f>
        <v>Transporte Municipal - Guararema</v>
      </c>
    </row>
    <row r="2" spans="1:8" x14ac:dyDescent="0.25">
      <c r="A2" s="180" t="s">
        <v>332</v>
      </c>
      <c r="B2" s="3"/>
      <c r="C2" s="3"/>
      <c r="D2" s="3"/>
    </row>
    <row r="3" spans="1:8" x14ac:dyDescent="0.25">
      <c r="A3" s="173" t="s">
        <v>243</v>
      </c>
      <c r="B3" s="469">
        <f>Sumário!B3</f>
        <v>0</v>
      </c>
      <c r="C3" s="469"/>
      <c r="D3" s="469"/>
      <c r="E3" s="469"/>
      <c r="F3" s="469"/>
    </row>
    <row r="4" spans="1:8" x14ac:dyDescent="0.25">
      <c r="A4" s="173" t="s">
        <v>244</v>
      </c>
      <c r="B4" s="27" t="str">
        <f>Sumário!$B$4</f>
        <v>agosto de 2023</v>
      </c>
      <c r="C4" s="3"/>
      <c r="D4" s="3"/>
    </row>
    <row r="6" spans="1:8" hidden="1" x14ac:dyDescent="0.25">
      <c r="A6" s="26" t="s">
        <v>448</v>
      </c>
      <c r="D6" s="47" t="s">
        <v>224</v>
      </c>
      <c r="G6" s="196">
        <f>'02'!$C$21-('02'!$C$11*4)</f>
        <v>0</v>
      </c>
    </row>
    <row r="7" spans="1:8" hidden="1" outlineLevel="1" x14ac:dyDescent="0.25"/>
    <row r="8" spans="1:8" hidden="1" outlineLevel="1" x14ac:dyDescent="0.25">
      <c r="A8" s="49" t="s">
        <v>143</v>
      </c>
      <c r="B8" s="50" t="s">
        <v>144</v>
      </c>
      <c r="C8" s="50" t="s">
        <v>223</v>
      </c>
      <c r="D8" s="133">
        <v>1</v>
      </c>
      <c r="E8" s="133">
        <f t="shared" ref="E8" si="0">D8+1</f>
        <v>2</v>
      </c>
      <c r="F8" s="133">
        <f t="shared" ref="F8" si="1">E8+1</f>
        <v>3</v>
      </c>
      <c r="G8" s="133">
        <f t="shared" ref="G8" si="2">F8+1</f>
        <v>4</v>
      </c>
      <c r="H8" s="133">
        <f t="shared" ref="H8" si="3">G8+1</f>
        <v>5</v>
      </c>
    </row>
    <row r="9" spans="1:8" hidden="1" outlineLevel="1" x14ac:dyDescent="0.25">
      <c r="A9" s="53" t="s">
        <v>125</v>
      </c>
      <c r="B9" s="53">
        <v>0</v>
      </c>
      <c r="C9" s="269">
        <f>'04'!$B$32</f>
        <v>0.06</v>
      </c>
      <c r="D9" s="138">
        <f>'08'!C48</f>
        <v>0</v>
      </c>
      <c r="E9" s="138">
        <f>'08'!D48</f>
        <v>0</v>
      </c>
      <c r="F9" s="138">
        <f>'08'!E48</f>
        <v>0</v>
      </c>
      <c r="G9" s="138">
        <f>'08'!F48</f>
        <v>0</v>
      </c>
      <c r="H9" s="138">
        <f>'08'!G48</f>
        <v>0</v>
      </c>
    </row>
    <row r="10" spans="1:8" hidden="1" outlineLevel="1" x14ac:dyDescent="0.25">
      <c r="A10" s="58" t="s">
        <v>126</v>
      </c>
      <c r="B10" s="58">
        <v>1</v>
      </c>
      <c r="C10" s="269">
        <f>'04'!$B$32</f>
        <v>0.06</v>
      </c>
      <c r="D10" s="138">
        <f>'08'!C49</f>
        <v>0</v>
      </c>
      <c r="E10" s="138">
        <f>'08'!D49</f>
        <v>0</v>
      </c>
      <c r="F10" s="138">
        <f>'08'!E49</f>
        <v>0</v>
      </c>
      <c r="G10" s="138">
        <f>'08'!F49</f>
        <v>0</v>
      </c>
      <c r="H10" s="138">
        <f>'08'!G49</f>
        <v>0</v>
      </c>
    </row>
    <row r="11" spans="1:8" hidden="1" outlineLevel="1" x14ac:dyDescent="0.25">
      <c r="A11" s="58" t="s">
        <v>127</v>
      </c>
      <c r="B11" s="58">
        <v>2</v>
      </c>
      <c r="C11" s="269">
        <f>'04'!$B$33</f>
        <v>7.0000000000000007E-2</v>
      </c>
      <c r="D11" s="138">
        <f>'08'!C50</f>
        <v>0</v>
      </c>
      <c r="E11" s="138">
        <f>'08'!D50</f>
        <v>0</v>
      </c>
      <c r="F11" s="138">
        <f>'08'!E50</f>
        <v>0</v>
      </c>
      <c r="G11" s="138">
        <f>'08'!F50</f>
        <v>0</v>
      </c>
      <c r="H11" s="138">
        <f>'08'!G50</f>
        <v>0</v>
      </c>
    </row>
    <row r="12" spans="1:8" hidden="1" outlineLevel="1" x14ac:dyDescent="0.25">
      <c r="A12" s="58" t="s">
        <v>128</v>
      </c>
      <c r="B12" s="58">
        <v>3</v>
      </c>
      <c r="C12" s="269">
        <f>'04'!$B$33</f>
        <v>7.0000000000000007E-2</v>
      </c>
      <c r="D12" s="138">
        <f>'08'!C51</f>
        <v>0</v>
      </c>
      <c r="E12" s="138">
        <f>'08'!D51</f>
        <v>0</v>
      </c>
      <c r="F12" s="138">
        <f>'08'!E51</f>
        <v>0</v>
      </c>
      <c r="G12" s="138">
        <f>'08'!F51</f>
        <v>0</v>
      </c>
      <c r="H12" s="138">
        <f>'08'!G51</f>
        <v>0</v>
      </c>
    </row>
    <row r="13" spans="1:8" hidden="1" outlineLevel="1" x14ac:dyDescent="0.25">
      <c r="A13" s="58" t="s">
        <v>129</v>
      </c>
      <c r="B13" s="58">
        <v>4</v>
      </c>
      <c r="C13" s="269">
        <f>'04'!$B$34</f>
        <v>0.08</v>
      </c>
      <c r="D13" s="138">
        <f>'08'!C52</f>
        <v>0</v>
      </c>
      <c r="E13" s="138">
        <f>'08'!D52</f>
        <v>0</v>
      </c>
      <c r="F13" s="138">
        <f>'08'!E52</f>
        <v>0</v>
      </c>
      <c r="G13" s="138">
        <f>'08'!F52</f>
        <v>0</v>
      </c>
      <c r="H13" s="138">
        <f>'08'!G52</f>
        <v>0</v>
      </c>
    </row>
    <row r="14" spans="1:8" hidden="1" outlineLevel="1" x14ac:dyDescent="0.25">
      <c r="A14" s="58" t="s">
        <v>130</v>
      </c>
      <c r="B14" s="58">
        <v>5</v>
      </c>
      <c r="C14" s="269">
        <f>'04'!$B$34</f>
        <v>0.08</v>
      </c>
      <c r="D14" s="138">
        <f>'08'!C53</f>
        <v>0</v>
      </c>
      <c r="E14" s="138">
        <f>'08'!D53</f>
        <v>0</v>
      </c>
      <c r="F14" s="138">
        <f>'08'!E53</f>
        <v>0</v>
      </c>
      <c r="G14" s="138">
        <f>'08'!F53</f>
        <v>0</v>
      </c>
      <c r="H14" s="138">
        <f>'08'!G53</f>
        <v>0</v>
      </c>
    </row>
    <row r="15" spans="1:8" hidden="1" outlineLevel="1" x14ac:dyDescent="0.25">
      <c r="A15" s="58" t="s">
        <v>131</v>
      </c>
      <c r="B15" s="58">
        <v>6</v>
      </c>
      <c r="C15" s="269">
        <f>'04'!$B$35</f>
        <v>0.09</v>
      </c>
      <c r="D15" s="138">
        <f>'08'!C54</f>
        <v>0</v>
      </c>
      <c r="E15" s="138">
        <f>'08'!D54</f>
        <v>0</v>
      </c>
      <c r="F15" s="138">
        <f>'08'!E54</f>
        <v>0</v>
      </c>
      <c r="G15" s="138">
        <f>'08'!F54</f>
        <v>0</v>
      </c>
      <c r="H15" s="138">
        <f>'08'!G54</f>
        <v>0</v>
      </c>
    </row>
    <row r="16" spans="1:8" hidden="1" outlineLevel="1" x14ac:dyDescent="0.25">
      <c r="A16" s="58" t="s">
        <v>132</v>
      </c>
      <c r="B16" s="58">
        <v>7</v>
      </c>
      <c r="C16" s="269">
        <f>'04'!$B$35</f>
        <v>0.09</v>
      </c>
      <c r="D16" s="138">
        <f>'08'!C55</f>
        <v>0</v>
      </c>
      <c r="E16" s="138">
        <f>'08'!D55</f>
        <v>0</v>
      </c>
      <c r="F16" s="138">
        <f>'08'!E55</f>
        <v>0</v>
      </c>
      <c r="G16" s="138">
        <f>'08'!F55</f>
        <v>0</v>
      </c>
      <c r="H16" s="138">
        <f>'08'!G55</f>
        <v>0</v>
      </c>
    </row>
    <row r="17" spans="1:8" hidden="1" outlineLevel="1" x14ac:dyDescent="0.25">
      <c r="A17" s="58" t="s">
        <v>146</v>
      </c>
      <c r="B17" s="58">
        <v>8</v>
      </c>
      <c r="C17" s="269">
        <f>'04'!$B$36</f>
        <v>0.1</v>
      </c>
      <c r="D17" s="138">
        <f>'08'!C56</f>
        <v>0</v>
      </c>
      <c r="E17" s="138">
        <f>'08'!D56</f>
        <v>0</v>
      </c>
      <c r="F17" s="138">
        <f>'08'!E56</f>
        <v>0</v>
      </c>
      <c r="G17" s="138">
        <f>'08'!F56</f>
        <v>0</v>
      </c>
      <c r="H17" s="138">
        <f>'08'!G56</f>
        <v>0</v>
      </c>
    </row>
    <row r="18" spans="1:8" hidden="1" outlineLevel="1" x14ac:dyDescent="0.25">
      <c r="A18" s="58" t="s">
        <v>133</v>
      </c>
      <c r="B18" s="58">
        <v>9</v>
      </c>
      <c r="C18" s="269">
        <f>'04'!$B$36</f>
        <v>0.1</v>
      </c>
      <c r="D18" s="138">
        <f>'08'!C57</f>
        <v>0</v>
      </c>
      <c r="E18" s="138">
        <f>'08'!D57</f>
        <v>0</v>
      </c>
      <c r="F18" s="138">
        <f>'08'!E57</f>
        <v>0</v>
      </c>
      <c r="G18" s="138">
        <f>'08'!F57</f>
        <v>0</v>
      </c>
      <c r="H18" s="138">
        <f>'08'!G57</f>
        <v>0</v>
      </c>
    </row>
    <row r="19" spans="1:8" hidden="1" outlineLevel="1" x14ac:dyDescent="0.25">
      <c r="A19" s="58" t="s">
        <v>134</v>
      </c>
      <c r="B19" s="58">
        <v>10</v>
      </c>
      <c r="C19" s="269">
        <f>'04'!$B$37</f>
        <v>0.12</v>
      </c>
      <c r="D19" s="138">
        <f>'08'!C58</f>
        <v>0</v>
      </c>
      <c r="E19" s="138">
        <f>'08'!D58</f>
        <v>0</v>
      </c>
      <c r="F19" s="138">
        <f>'08'!E58</f>
        <v>0</v>
      </c>
      <c r="G19" s="138">
        <f>'08'!F58</f>
        <v>0</v>
      </c>
      <c r="H19" s="138">
        <f>'08'!G58</f>
        <v>0</v>
      </c>
    </row>
    <row r="20" spans="1:8" hidden="1" outlineLevel="1" x14ac:dyDescent="0.25">
      <c r="A20" s="58" t="s">
        <v>135</v>
      </c>
      <c r="B20" s="58">
        <v>11</v>
      </c>
      <c r="C20" s="269">
        <f>'04'!$B$37</f>
        <v>0.12</v>
      </c>
      <c r="D20" s="138">
        <f>'08'!C59</f>
        <v>0</v>
      </c>
      <c r="E20" s="138">
        <f>'08'!D59</f>
        <v>0</v>
      </c>
      <c r="F20" s="138">
        <f>'08'!E59</f>
        <v>0</v>
      </c>
      <c r="G20" s="138">
        <f>'08'!F59</f>
        <v>0</v>
      </c>
      <c r="H20" s="138">
        <f>'08'!G59</f>
        <v>0</v>
      </c>
    </row>
    <row r="21" spans="1:8" hidden="1" outlineLevel="1" x14ac:dyDescent="0.25">
      <c r="A21" s="58" t="s">
        <v>217</v>
      </c>
      <c r="B21" s="58">
        <v>12</v>
      </c>
      <c r="C21" s="269">
        <f>'04'!$B$37</f>
        <v>0.12</v>
      </c>
      <c r="D21" s="138">
        <f>'08'!C60</f>
        <v>0</v>
      </c>
      <c r="E21" s="138">
        <f>'08'!D60</f>
        <v>0</v>
      </c>
      <c r="F21" s="138">
        <f>'08'!E60</f>
        <v>0</v>
      </c>
      <c r="G21" s="138">
        <f>'08'!F60</f>
        <v>0</v>
      </c>
      <c r="H21" s="138">
        <f>'08'!G60</f>
        <v>0</v>
      </c>
    </row>
    <row r="22" spans="1:8" hidden="1" outlineLevel="1" x14ac:dyDescent="0.25">
      <c r="A22" s="58" t="s">
        <v>50</v>
      </c>
      <c r="B22" s="58"/>
      <c r="C22" s="58"/>
      <c r="D22" s="138">
        <f t="shared" ref="D22" si="4">SUM(D9:D21)</f>
        <v>0</v>
      </c>
      <c r="E22" s="138">
        <f t="shared" ref="E22:H22" si="5">SUM(E9:E21)</f>
        <v>0</v>
      </c>
      <c r="F22" s="138">
        <f t="shared" si="5"/>
        <v>0</v>
      </c>
      <c r="G22" s="138">
        <f t="shared" si="5"/>
        <v>0</v>
      </c>
      <c r="H22" s="138">
        <f t="shared" si="5"/>
        <v>0</v>
      </c>
    </row>
    <row r="23" spans="1:8" hidden="1" outlineLevel="1" x14ac:dyDescent="0.25">
      <c r="A23" s="53" t="s">
        <v>221</v>
      </c>
      <c r="B23" s="103"/>
      <c r="C23" s="103"/>
      <c r="D23" s="154">
        <f>SUMPRODUCT($C$9:$C$21,D9:D21)*$G$6/12</f>
        <v>0</v>
      </c>
      <c r="E23" s="154">
        <f t="shared" ref="E23:H23" si="6">SUMPRODUCT($C$9:$C$21,E9:E21)*$G$6/12</f>
        <v>0</v>
      </c>
      <c r="F23" s="154">
        <f t="shared" si="6"/>
        <v>0</v>
      </c>
      <c r="G23" s="154">
        <f t="shared" si="6"/>
        <v>0</v>
      </c>
      <c r="H23" s="154">
        <f t="shared" si="6"/>
        <v>0</v>
      </c>
    </row>
    <row r="24" spans="1:8" hidden="1" collapsed="1" x14ac:dyDescent="0.25"/>
    <row r="25" spans="1:8" hidden="1" x14ac:dyDescent="0.25">
      <c r="A25" s="26" t="s">
        <v>426</v>
      </c>
      <c r="D25" s="47" t="s">
        <v>224</v>
      </c>
      <c r="G25" s="196">
        <f>'02'!$C$22-('02'!$C$12*4)</f>
        <v>0</v>
      </c>
    </row>
    <row r="26" spans="1:8" hidden="1" outlineLevel="1" x14ac:dyDescent="0.25"/>
    <row r="27" spans="1:8" hidden="1" outlineLevel="1" x14ac:dyDescent="0.25">
      <c r="A27" s="49" t="s">
        <v>143</v>
      </c>
      <c r="B27" s="50" t="s">
        <v>144</v>
      </c>
      <c r="C27" s="50" t="s">
        <v>223</v>
      </c>
      <c r="D27" s="133">
        <v>1</v>
      </c>
      <c r="E27" s="133">
        <f t="shared" ref="E27" si="7">D27+1</f>
        <v>2</v>
      </c>
      <c r="F27" s="133">
        <f t="shared" ref="F27" si="8">E27+1</f>
        <v>3</v>
      </c>
      <c r="G27" s="133">
        <f t="shared" ref="G27" si="9">F27+1</f>
        <v>4</v>
      </c>
      <c r="H27" s="133">
        <f t="shared" ref="H27" si="10">G27+1</f>
        <v>5</v>
      </c>
    </row>
    <row r="28" spans="1:8" hidden="1" outlineLevel="1" x14ac:dyDescent="0.25">
      <c r="A28" s="53" t="s">
        <v>125</v>
      </c>
      <c r="B28" s="53">
        <v>0</v>
      </c>
      <c r="C28" s="269">
        <f>'04'!$B$32</f>
        <v>0.06</v>
      </c>
      <c r="D28" s="138">
        <f>'08'!D109</f>
        <v>0</v>
      </c>
      <c r="E28" s="138">
        <f>'08'!E109</f>
        <v>0</v>
      </c>
      <c r="F28" s="138">
        <f>'08'!F109</f>
        <v>0</v>
      </c>
      <c r="G28" s="138">
        <f>'08'!G109</f>
        <v>0</v>
      </c>
      <c r="H28" s="138">
        <f>'08'!H109</f>
        <v>0</v>
      </c>
    </row>
    <row r="29" spans="1:8" hidden="1" outlineLevel="1" x14ac:dyDescent="0.25">
      <c r="A29" s="58" t="s">
        <v>126</v>
      </c>
      <c r="B29" s="58">
        <v>1</v>
      </c>
      <c r="C29" s="269">
        <f>'04'!$B$32</f>
        <v>0.06</v>
      </c>
      <c r="D29" s="138">
        <f>'08'!D110</f>
        <v>0</v>
      </c>
      <c r="E29" s="138">
        <f>'08'!E110</f>
        <v>0</v>
      </c>
      <c r="F29" s="138">
        <f>'08'!F110</f>
        <v>0</v>
      </c>
      <c r="G29" s="138">
        <f>'08'!G110</f>
        <v>0</v>
      </c>
      <c r="H29" s="138">
        <f>'08'!H110</f>
        <v>0</v>
      </c>
    </row>
    <row r="30" spans="1:8" hidden="1" outlineLevel="1" x14ac:dyDescent="0.25">
      <c r="A30" s="58" t="s">
        <v>127</v>
      </c>
      <c r="B30" s="58">
        <v>2</v>
      </c>
      <c r="C30" s="269">
        <f>'04'!$B$33</f>
        <v>7.0000000000000007E-2</v>
      </c>
      <c r="D30" s="138">
        <f>'08'!D111</f>
        <v>0</v>
      </c>
      <c r="E30" s="138">
        <f>'08'!E111</f>
        <v>0</v>
      </c>
      <c r="F30" s="138">
        <f>'08'!F111</f>
        <v>0</v>
      </c>
      <c r="G30" s="138">
        <f>'08'!G111</f>
        <v>0</v>
      </c>
      <c r="H30" s="138">
        <f>'08'!H111</f>
        <v>0</v>
      </c>
    </row>
    <row r="31" spans="1:8" hidden="1" outlineLevel="1" x14ac:dyDescent="0.25">
      <c r="A31" s="58" t="s">
        <v>128</v>
      </c>
      <c r="B31" s="58">
        <v>3</v>
      </c>
      <c r="C31" s="269">
        <f>'04'!$B$33</f>
        <v>7.0000000000000007E-2</v>
      </c>
      <c r="D31" s="138">
        <f>'08'!D112</f>
        <v>0</v>
      </c>
      <c r="E31" s="138">
        <f>'08'!E112</f>
        <v>0</v>
      </c>
      <c r="F31" s="138">
        <f>'08'!F112</f>
        <v>0</v>
      </c>
      <c r="G31" s="138">
        <f>'08'!G112</f>
        <v>0</v>
      </c>
      <c r="H31" s="138">
        <f>'08'!H112</f>
        <v>0</v>
      </c>
    </row>
    <row r="32" spans="1:8" hidden="1" outlineLevel="1" x14ac:dyDescent="0.25">
      <c r="A32" s="58" t="s">
        <v>129</v>
      </c>
      <c r="B32" s="58">
        <v>4</v>
      </c>
      <c r="C32" s="269">
        <f>'04'!$B$34</f>
        <v>0.08</v>
      </c>
      <c r="D32" s="138">
        <f>'08'!D113</f>
        <v>0</v>
      </c>
      <c r="E32" s="138">
        <f>'08'!E113</f>
        <v>0</v>
      </c>
      <c r="F32" s="138">
        <f>'08'!F113</f>
        <v>0</v>
      </c>
      <c r="G32" s="138">
        <f>'08'!G113</f>
        <v>0</v>
      </c>
      <c r="H32" s="138">
        <f>'08'!H113</f>
        <v>0</v>
      </c>
    </row>
    <row r="33" spans="1:8" hidden="1" outlineLevel="1" x14ac:dyDescent="0.25">
      <c r="A33" s="58" t="s">
        <v>130</v>
      </c>
      <c r="B33" s="58">
        <v>5</v>
      </c>
      <c r="C33" s="269">
        <f>'04'!$B$34</f>
        <v>0.08</v>
      </c>
      <c r="D33" s="138">
        <f>'08'!D114</f>
        <v>0</v>
      </c>
      <c r="E33" s="138">
        <f>'08'!E114</f>
        <v>0</v>
      </c>
      <c r="F33" s="138">
        <f>'08'!F114</f>
        <v>0</v>
      </c>
      <c r="G33" s="138">
        <f>'08'!G114</f>
        <v>0</v>
      </c>
      <c r="H33" s="138">
        <f>'08'!H114</f>
        <v>0</v>
      </c>
    </row>
    <row r="34" spans="1:8" hidden="1" outlineLevel="1" x14ac:dyDescent="0.25">
      <c r="A34" s="58" t="s">
        <v>131</v>
      </c>
      <c r="B34" s="58">
        <v>6</v>
      </c>
      <c r="C34" s="269">
        <f>'04'!$B$35</f>
        <v>0.09</v>
      </c>
      <c r="D34" s="138">
        <f>'08'!D115</f>
        <v>0</v>
      </c>
      <c r="E34" s="138">
        <f>'08'!E115</f>
        <v>0</v>
      </c>
      <c r="F34" s="138">
        <f>'08'!F115</f>
        <v>0</v>
      </c>
      <c r="G34" s="138">
        <f>'08'!G115</f>
        <v>0</v>
      </c>
      <c r="H34" s="138">
        <f>'08'!H115</f>
        <v>0</v>
      </c>
    </row>
    <row r="35" spans="1:8" hidden="1" outlineLevel="1" x14ac:dyDescent="0.25">
      <c r="A35" s="58" t="s">
        <v>132</v>
      </c>
      <c r="B35" s="58">
        <v>7</v>
      </c>
      <c r="C35" s="269">
        <f>'04'!$B$35</f>
        <v>0.09</v>
      </c>
      <c r="D35" s="138">
        <f>'08'!D116</f>
        <v>0</v>
      </c>
      <c r="E35" s="138">
        <f>'08'!E116</f>
        <v>0</v>
      </c>
      <c r="F35" s="138">
        <f>'08'!F116</f>
        <v>0</v>
      </c>
      <c r="G35" s="138">
        <f>'08'!G116</f>
        <v>0</v>
      </c>
      <c r="H35" s="138">
        <f>'08'!H116</f>
        <v>0</v>
      </c>
    </row>
    <row r="36" spans="1:8" hidden="1" outlineLevel="1" x14ac:dyDescent="0.25">
      <c r="A36" s="58" t="s">
        <v>146</v>
      </c>
      <c r="B36" s="58">
        <v>8</v>
      </c>
      <c r="C36" s="269">
        <f>'04'!$B$36</f>
        <v>0.1</v>
      </c>
      <c r="D36" s="138">
        <f>'08'!D117</f>
        <v>0</v>
      </c>
      <c r="E36" s="138">
        <f>'08'!E117</f>
        <v>0</v>
      </c>
      <c r="F36" s="138">
        <f>'08'!F117</f>
        <v>0</v>
      </c>
      <c r="G36" s="138">
        <f>'08'!G117</f>
        <v>0</v>
      </c>
      <c r="H36" s="138">
        <f>'08'!H117</f>
        <v>0</v>
      </c>
    </row>
    <row r="37" spans="1:8" hidden="1" outlineLevel="1" x14ac:dyDescent="0.25">
      <c r="A37" s="58" t="s">
        <v>133</v>
      </c>
      <c r="B37" s="58">
        <v>9</v>
      </c>
      <c r="C37" s="269">
        <f>'04'!$B$36</f>
        <v>0.1</v>
      </c>
      <c r="D37" s="138">
        <f>'08'!D118</f>
        <v>0</v>
      </c>
      <c r="E37" s="138">
        <f>'08'!E118</f>
        <v>0</v>
      </c>
      <c r="F37" s="138">
        <f>'08'!F118</f>
        <v>0</v>
      </c>
      <c r="G37" s="138">
        <f>'08'!G118</f>
        <v>0</v>
      </c>
      <c r="H37" s="138">
        <f>'08'!H118</f>
        <v>0</v>
      </c>
    </row>
    <row r="38" spans="1:8" hidden="1" outlineLevel="1" x14ac:dyDescent="0.25">
      <c r="A38" s="58" t="s">
        <v>134</v>
      </c>
      <c r="B38" s="58">
        <v>10</v>
      </c>
      <c r="C38" s="269">
        <f>'04'!$B$37</f>
        <v>0.12</v>
      </c>
      <c r="D38" s="138">
        <f>'08'!D119</f>
        <v>0</v>
      </c>
      <c r="E38" s="138">
        <f>'08'!E119</f>
        <v>0</v>
      </c>
      <c r="F38" s="138">
        <f>'08'!F119</f>
        <v>0</v>
      </c>
      <c r="G38" s="138">
        <f>'08'!G119</f>
        <v>0</v>
      </c>
      <c r="H38" s="138">
        <f>'08'!H119</f>
        <v>0</v>
      </c>
    </row>
    <row r="39" spans="1:8" hidden="1" outlineLevel="1" x14ac:dyDescent="0.25">
      <c r="A39" s="58" t="s">
        <v>135</v>
      </c>
      <c r="B39" s="58">
        <v>11</v>
      </c>
      <c r="C39" s="269">
        <f>'04'!$B$37</f>
        <v>0.12</v>
      </c>
      <c r="D39" s="138">
        <f>'08'!D120</f>
        <v>0</v>
      </c>
      <c r="E39" s="138">
        <f>'08'!E120</f>
        <v>0</v>
      </c>
      <c r="F39" s="138">
        <f>'08'!F120</f>
        <v>0</v>
      </c>
      <c r="G39" s="138">
        <f>'08'!G120</f>
        <v>0</v>
      </c>
      <c r="H39" s="138">
        <f>'08'!H120</f>
        <v>0</v>
      </c>
    </row>
    <row r="40" spans="1:8" hidden="1" outlineLevel="1" x14ac:dyDescent="0.25">
      <c r="A40" s="58" t="s">
        <v>217</v>
      </c>
      <c r="B40" s="58">
        <v>12</v>
      </c>
      <c r="C40" s="269">
        <f>'04'!$B$37</f>
        <v>0.12</v>
      </c>
      <c r="D40" s="138">
        <f>'08'!D121</f>
        <v>0</v>
      </c>
      <c r="E40" s="138">
        <f>'08'!E121</f>
        <v>0</v>
      </c>
      <c r="F40" s="138">
        <f>'08'!F121</f>
        <v>0</v>
      </c>
      <c r="G40" s="138">
        <f>'08'!G121</f>
        <v>0</v>
      </c>
      <c r="H40" s="138">
        <f>'08'!H121</f>
        <v>0</v>
      </c>
    </row>
    <row r="41" spans="1:8" hidden="1" outlineLevel="1" x14ac:dyDescent="0.25">
      <c r="A41" s="58" t="s">
        <v>50</v>
      </c>
      <c r="B41" s="58"/>
      <c r="C41" s="58"/>
      <c r="D41" s="138">
        <f t="shared" ref="D41:H41" si="11">SUM(D28:D40)</f>
        <v>0</v>
      </c>
      <c r="E41" s="138">
        <f t="shared" si="11"/>
        <v>0</v>
      </c>
      <c r="F41" s="138">
        <f t="shared" si="11"/>
        <v>0</v>
      </c>
      <c r="G41" s="138">
        <f t="shared" si="11"/>
        <v>0</v>
      </c>
      <c r="H41" s="138">
        <f t="shared" si="11"/>
        <v>0</v>
      </c>
    </row>
    <row r="42" spans="1:8" hidden="1" outlineLevel="1" x14ac:dyDescent="0.25">
      <c r="A42" s="53" t="s">
        <v>221</v>
      </c>
      <c r="B42" s="103"/>
      <c r="C42" s="103"/>
      <c r="D42" s="154">
        <f>SUMPRODUCT($C$28:$C$40,D28:D40)*$G$25/12</f>
        <v>0</v>
      </c>
      <c r="E42" s="154">
        <f>SUMPRODUCT($C$28:$C$40,E28:E40)*$G$25/12</f>
        <v>0</v>
      </c>
      <c r="F42" s="154">
        <f t="shared" ref="F42:H42" si="12">SUMPRODUCT($C$28:$C$40,F28:F40)*$G$25/12</f>
        <v>0</v>
      </c>
      <c r="G42" s="154">
        <f t="shared" si="12"/>
        <v>0</v>
      </c>
      <c r="H42" s="154">
        <f t="shared" si="12"/>
        <v>0</v>
      </c>
    </row>
    <row r="43" spans="1:8" hidden="1" collapsed="1" x14ac:dyDescent="0.25"/>
    <row r="44" spans="1:8" hidden="1" x14ac:dyDescent="0.25">
      <c r="A44" s="26" t="s">
        <v>551</v>
      </c>
      <c r="D44" s="47" t="s">
        <v>224</v>
      </c>
      <c r="G44" s="196">
        <f>'02'!C23-6*'02'!C12</f>
        <v>0</v>
      </c>
    </row>
    <row r="45" spans="1:8" outlineLevel="1" x14ac:dyDescent="0.25"/>
    <row r="46" spans="1:8" outlineLevel="1" x14ac:dyDescent="0.25">
      <c r="A46" s="49" t="s">
        <v>143</v>
      </c>
      <c r="B46" s="50" t="s">
        <v>144</v>
      </c>
      <c r="C46" s="50" t="s">
        <v>223</v>
      </c>
      <c r="D46" s="133">
        <v>1</v>
      </c>
      <c r="E46" s="133">
        <f t="shared" ref="E46:H46" si="13">D46+1</f>
        <v>2</v>
      </c>
      <c r="F46" s="133">
        <f t="shared" si="13"/>
        <v>3</v>
      </c>
      <c r="G46" s="133">
        <f t="shared" si="13"/>
        <v>4</v>
      </c>
      <c r="H46" s="133">
        <f t="shared" si="13"/>
        <v>5</v>
      </c>
    </row>
    <row r="47" spans="1:8" outlineLevel="1" x14ac:dyDescent="0.25">
      <c r="A47" s="53" t="s">
        <v>125</v>
      </c>
      <c r="B47" s="53">
        <v>0</v>
      </c>
      <c r="C47" s="269">
        <f>'04'!$B$32</f>
        <v>0.06</v>
      </c>
      <c r="D47" s="138">
        <f>'08'!D170</f>
        <v>0</v>
      </c>
      <c r="E47" s="138">
        <f>'08'!E170</f>
        <v>0</v>
      </c>
      <c r="F47" s="138">
        <f>'08'!F170</f>
        <v>0</v>
      </c>
      <c r="G47" s="138">
        <f>'08'!G170</f>
        <v>0</v>
      </c>
      <c r="H47" s="138">
        <f>'08'!H170</f>
        <v>0</v>
      </c>
    </row>
    <row r="48" spans="1:8" outlineLevel="1" x14ac:dyDescent="0.25">
      <c r="A48" s="58" t="s">
        <v>126</v>
      </c>
      <c r="B48" s="58">
        <v>1</v>
      </c>
      <c r="C48" s="269">
        <f>'04'!$B$32</f>
        <v>0.06</v>
      </c>
      <c r="D48" s="138">
        <f>'08'!D171</f>
        <v>0</v>
      </c>
      <c r="E48" s="138">
        <f>'08'!E171</f>
        <v>0</v>
      </c>
      <c r="F48" s="138">
        <f>'08'!F171</f>
        <v>0</v>
      </c>
      <c r="G48" s="138">
        <f>'08'!G171</f>
        <v>0</v>
      </c>
      <c r="H48" s="138">
        <f>'08'!H171</f>
        <v>0</v>
      </c>
    </row>
    <row r="49" spans="1:8" outlineLevel="1" x14ac:dyDescent="0.25">
      <c r="A49" s="58" t="s">
        <v>127</v>
      </c>
      <c r="B49" s="58">
        <v>2</v>
      </c>
      <c r="C49" s="269">
        <f>'04'!$B$33</f>
        <v>7.0000000000000007E-2</v>
      </c>
      <c r="D49" s="138">
        <f>'08'!D172</f>
        <v>0</v>
      </c>
      <c r="E49" s="138">
        <f>'08'!E172</f>
        <v>0</v>
      </c>
      <c r="F49" s="138">
        <f>'08'!F172</f>
        <v>0</v>
      </c>
      <c r="G49" s="138">
        <f>'08'!G172</f>
        <v>0</v>
      </c>
      <c r="H49" s="138">
        <f>'08'!H172</f>
        <v>0</v>
      </c>
    </row>
    <row r="50" spans="1:8" outlineLevel="1" x14ac:dyDescent="0.25">
      <c r="A50" s="58" t="s">
        <v>128</v>
      </c>
      <c r="B50" s="58">
        <v>3</v>
      </c>
      <c r="C50" s="269">
        <f>'04'!$B$33</f>
        <v>7.0000000000000007E-2</v>
      </c>
      <c r="D50" s="138">
        <f>'08'!D173</f>
        <v>0</v>
      </c>
      <c r="E50" s="138">
        <f>'08'!E173</f>
        <v>0</v>
      </c>
      <c r="F50" s="138">
        <f>'08'!F173</f>
        <v>0</v>
      </c>
      <c r="G50" s="138">
        <f>'08'!G173</f>
        <v>0</v>
      </c>
      <c r="H50" s="138">
        <f>'08'!H173</f>
        <v>0</v>
      </c>
    </row>
    <row r="51" spans="1:8" outlineLevel="1" x14ac:dyDescent="0.25">
      <c r="A51" s="58" t="s">
        <v>129</v>
      </c>
      <c r="B51" s="58">
        <v>4</v>
      </c>
      <c r="C51" s="269">
        <f>'04'!$B$34</f>
        <v>0.08</v>
      </c>
      <c r="D51" s="138">
        <f>'08'!D174</f>
        <v>0</v>
      </c>
      <c r="E51" s="138">
        <f>'08'!E174</f>
        <v>0</v>
      </c>
      <c r="F51" s="138">
        <f>'08'!F174</f>
        <v>0</v>
      </c>
      <c r="G51" s="138">
        <f>'08'!G174</f>
        <v>0</v>
      </c>
      <c r="H51" s="138">
        <f>'08'!H174</f>
        <v>0</v>
      </c>
    </row>
    <row r="52" spans="1:8" outlineLevel="1" x14ac:dyDescent="0.25">
      <c r="A52" s="58" t="s">
        <v>130</v>
      </c>
      <c r="B52" s="58">
        <v>5</v>
      </c>
      <c r="C52" s="269">
        <f>'04'!$B$34</f>
        <v>0.08</v>
      </c>
      <c r="D52" s="138">
        <f>'08'!D175</f>
        <v>0</v>
      </c>
      <c r="E52" s="138">
        <f>'08'!E175</f>
        <v>0</v>
      </c>
      <c r="F52" s="138">
        <f>'08'!F175</f>
        <v>0</v>
      </c>
      <c r="G52" s="138">
        <f>'08'!G175</f>
        <v>0</v>
      </c>
      <c r="H52" s="138">
        <f>'08'!H175</f>
        <v>0</v>
      </c>
    </row>
    <row r="53" spans="1:8" outlineLevel="1" x14ac:dyDescent="0.25">
      <c r="A53" s="58" t="s">
        <v>131</v>
      </c>
      <c r="B53" s="58">
        <v>6</v>
      </c>
      <c r="C53" s="269">
        <f>'04'!$B$35</f>
        <v>0.09</v>
      </c>
      <c r="D53" s="138">
        <f>'08'!D176</f>
        <v>0</v>
      </c>
      <c r="E53" s="138">
        <f>'08'!E176</f>
        <v>0</v>
      </c>
      <c r="F53" s="138">
        <f>'08'!F176</f>
        <v>0</v>
      </c>
      <c r="G53" s="138">
        <f>'08'!G176</f>
        <v>0</v>
      </c>
      <c r="H53" s="138">
        <f>'08'!H176</f>
        <v>0</v>
      </c>
    </row>
    <row r="54" spans="1:8" outlineLevel="1" x14ac:dyDescent="0.25">
      <c r="A54" s="58" t="s">
        <v>132</v>
      </c>
      <c r="B54" s="58">
        <v>7</v>
      </c>
      <c r="C54" s="269">
        <f>'04'!$B$35</f>
        <v>0.09</v>
      </c>
      <c r="D54" s="138">
        <f>'08'!D177</f>
        <v>0</v>
      </c>
      <c r="E54" s="138">
        <f>'08'!E177</f>
        <v>0</v>
      </c>
      <c r="F54" s="138">
        <f>'08'!F177</f>
        <v>0</v>
      </c>
      <c r="G54" s="138">
        <f>'08'!G177</f>
        <v>0</v>
      </c>
      <c r="H54" s="138">
        <f>'08'!H177</f>
        <v>0</v>
      </c>
    </row>
    <row r="55" spans="1:8" outlineLevel="1" x14ac:dyDescent="0.25">
      <c r="A55" s="58" t="s">
        <v>146</v>
      </c>
      <c r="B55" s="58">
        <v>8</v>
      </c>
      <c r="C55" s="269">
        <f>'04'!$B$36</f>
        <v>0.1</v>
      </c>
      <c r="D55" s="138">
        <f>'08'!D178</f>
        <v>0</v>
      </c>
      <c r="E55" s="138">
        <f>'08'!E178</f>
        <v>0</v>
      </c>
      <c r="F55" s="138">
        <f>'08'!F178</f>
        <v>0</v>
      </c>
      <c r="G55" s="138">
        <f>'08'!G178</f>
        <v>0</v>
      </c>
      <c r="H55" s="138">
        <f>'08'!H178</f>
        <v>0</v>
      </c>
    </row>
    <row r="56" spans="1:8" outlineLevel="1" x14ac:dyDescent="0.25">
      <c r="A56" s="58" t="s">
        <v>133</v>
      </c>
      <c r="B56" s="58">
        <v>9</v>
      </c>
      <c r="C56" s="269">
        <f>'04'!$B$36</f>
        <v>0.1</v>
      </c>
      <c r="D56" s="138">
        <f>'08'!D179</f>
        <v>0</v>
      </c>
      <c r="E56" s="138">
        <f>'08'!E179</f>
        <v>0</v>
      </c>
      <c r="F56" s="138">
        <f>'08'!F179</f>
        <v>0</v>
      </c>
      <c r="G56" s="138">
        <f>'08'!G179</f>
        <v>0</v>
      </c>
      <c r="H56" s="138">
        <f>'08'!H179</f>
        <v>0</v>
      </c>
    </row>
    <row r="57" spans="1:8" outlineLevel="1" x14ac:dyDescent="0.25">
      <c r="A57" s="58" t="s">
        <v>134</v>
      </c>
      <c r="B57" s="58">
        <v>10</v>
      </c>
      <c r="C57" s="269">
        <f>'04'!$B$37</f>
        <v>0.12</v>
      </c>
      <c r="D57" s="138">
        <f>'08'!D180</f>
        <v>0</v>
      </c>
      <c r="E57" s="138">
        <f>'08'!E180</f>
        <v>0</v>
      </c>
      <c r="F57" s="138">
        <f>'08'!F180</f>
        <v>0</v>
      </c>
      <c r="G57" s="138">
        <f>'08'!G180</f>
        <v>0</v>
      </c>
      <c r="H57" s="138">
        <f>'08'!H180</f>
        <v>0</v>
      </c>
    </row>
    <row r="58" spans="1:8" outlineLevel="1" x14ac:dyDescent="0.25">
      <c r="A58" s="58" t="s">
        <v>135</v>
      </c>
      <c r="B58" s="58">
        <v>11</v>
      </c>
      <c r="C58" s="269">
        <f>'04'!$B$37</f>
        <v>0.12</v>
      </c>
      <c r="D58" s="138">
        <f>'08'!D181</f>
        <v>0</v>
      </c>
      <c r="E58" s="138">
        <f>'08'!E181</f>
        <v>0</v>
      </c>
      <c r="F58" s="138">
        <f>'08'!F181</f>
        <v>0</v>
      </c>
      <c r="G58" s="138">
        <f>'08'!G181</f>
        <v>0</v>
      </c>
      <c r="H58" s="138">
        <f>'08'!H181</f>
        <v>0</v>
      </c>
    </row>
    <row r="59" spans="1:8" outlineLevel="1" x14ac:dyDescent="0.25">
      <c r="A59" s="58" t="s">
        <v>217</v>
      </c>
      <c r="B59" s="58">
        <v>12</v>
      </c>
      <c r="C59" s="269">
        <f>'04'!$B$37</f>
        <v>0.12</v>
      </c>
      <c r="D59" s="138">
        <f>'08'!D182</f>
        <v>0</v>
      </c>
      <c r="E59" s="138">
        <f>'08'!E182</f>
        <v>0</v>
      </c>
      <c r="F59" s="138">
        <f>'08'!F182</f>
        <v>0</v>
      </c>
      <c r="G59" s="138">
        <f>'08'!G182</f>
        <v>0</v>
      </c>
      <c r="H59" s="138">
        <f>'08'!H182</f>
        <v>0</v>
      </c>
    </row>
    <row r="60" spans="1:8" outlineLevel="1" x14ac:dyDescent="0.25">
      <c r="A60" s="58" t="s">
        <v>50</v>
      </c>
      <c r="B60" s="58"/>
      <c r="C60" s="58"/>
      <c r="D60" s="138">
        <f t="shared" ref="D60:H60" si="14">SUM(D47:D59)</f>
        <v>0</v>
      </c>
      <c r="E60" s="138">
        <f t="shared" si="14"/>
        <v>0</v>
      </c>
      <c r="F60" s="138">
        <f t="shared" si="14"/>
        <v>0</v>
      </c>
      <c r="G60" s="138">
        <f t="shared" si="14"/>
        <v>0</v>
      </c>
      <c r="H60" s="138">
        <f t="shared" si="14"/>
        <v>0</v>
      </c>
    </row>
    <row r="61" spans="1:8" outlineLevel="1" x14ac:dyDescent="0.25">
      <c r="A61" s="53" t="s">
        <v>221</v>
      </c>
      <c r="B61" s="103"/>
      <c r="C61" s="103"/>
      <c r="D61" s="154">
        <f>SUMPRODUCT($C$47:$C$59,D47:D59)*$G$44/12</f>
        <v>0</v>
      </c>
      <c r="E61" s="154">
        <f t="shared" ref="E61:H61" si="15">SUMPRODUCT($C$47:$C$59,E47:E59)*$G$44/12</f>
        <v>0</v>
      </c>
      <c r="F61" s="154">
        <f t="shared" si="15"/>
        <v>0</v>
      </c>
      <c r="G61" s="154">
        <f t="shared" si="15"/>
        <v>0</v>
      </c>
      <c r="H61" s="154">
        <f t="shared" si="15"/>
        <v>0</v>
      </c>
    </row>
    <row r="63" spans="1:8" hidden="1" x14ac:dyDescent="0.25">
      <c r="A63" s="26" t="s">
        <v>43</v>
      </c>
      <c r="D63" s="152" t="s">
        <v>224</v>
      </c>
      <c r="G63" s="405">
        <f>'02'!C24-6*'02'!C13</f>
        <v>0</v>
      </c>
    </row>
    <row r="64" spans="1:8" hidden="1" outlineLevel="1" x14ac:dyDescent="0.25"/>
    <row r="65" spans="1:8" hidden="1" outlineLevel="1" x14ac:dyDescent="0.25">
      <c r="A65" s="49" t="s">
        <v>143</v>
      </c>
      <c r="B65" s="50" t="s">
        <v>144</v>
      </c>
      <c r="C65" s="50" t="s">
        <v>223</v>
      </c>
      <c r="D65" s="133">
        <v>1</v>
      </c>
      <c r="E65" s="133">
        <f t="shared" ref="E65:H65" si="16">D65+1</f>
        <v>2</v>
      </c>
      <c r="F65" s="133">
        <f t="shared" si="16"/>
        <v>3</v>
      </c>
      <c r="G65" s="133">
        <f t="shared" si="16"/>
        <v>4</v>
      </c>
      <c r="H65" s="133">
        <f t="shared" si="16"/>
        <v>5</v>
      </c>
    </row>
    <row r="66" spans="1:8" hidden="1" outlineLevel="1" x14ac:dyDescent="0.25">
      <c r="A66" s="53" t="s">
        <v>125</v>
      </c>
      <c r="B66" s="53">
        <v>0</v>
      </c>
      <c r="C66" s="269">
        <f>'04'!$B$32</f>
        <v>0.06</v>
      </c>
      <c r="D66" s="138">
        <f>'08'!D231</f>
        <v>0</v>
      </c>
      <c r="E66" s="138">
        <f>'08'!E231</f>
        <v>0</v>
      </c>
      <c r="F66" s="138">
        <f>'08'!F231</f>
        <v>0</v>
      </c>
      <c r="G66" s="138">
        <f>'08'!G231</f>
        <v>0</v>
      </c>
      <c r="H66" s="138">
        <f>'08'!H231</f>
        <v>0</v>
      </c>
    </row>
    <row r="67" spans="1:8" hidden="1" outlineLevel="1" x14ac:dyDescent="0.25">
      <c r="A67" s="58" t="s">
        <v>126</v>
      </c>
      <c r="B67" s="58">
        <v>1</v>
      </c>
      <c r="C67" s="269">
        <f>'04'!$B$32</f>
        <v>0.06</v>
      </c>
      <c r="D67" s="138">
        <f>'08'!D232</f>
        <v>0</v>
      </c>
      <c r="E67" s="138">
        <f>'08'!E232</f>
        <v>0</v>
      </c>
      <c r="F67" s="138">
        <f>'08'!F232</f>
        <v>0</v>
      </c>
      <c r="G67" s="138">
        <f>'08'!G232</f>
        <v>0</v>
      </c>
      <c r="H67" s="138">
        <f>'08'!H232</f>
        <v>0</v>
      </c>
    </row>
    <row r="68" spans="1:8" hidden="1" outlineLevel="1" x14ac:dyDescent="0.25">
      <c r="A68" s="58" t="s">
        <v>127</v>
      </c>
      <c r="B68" s="58">
        <v>2</v>
      </c>
      <c r="C68" s="269">
        <f>'04'!$B$33</f>
        <v>7.0000000000000007E-2</v>
      </c>
      <c r="D68" s="138">
        <f>'08'!D233</f>
        <v>0</v>
      </c>
      <c r="E68" s="138">
        <f>'08'!E233</f>
        <v>0</v>
      </c>
      <c r="F68" s="138">
        <f>'08'!F233</f>
        <v>0</v>
      </c>
      <c r="G68" s="138">
        <f>'08'!G233</f>
        <v>0</v>
      </c>
      <c r="H68" s="138">
        <f>'08'!H233</f>
        <v>0</v>
      </c>
    </row>
    <row r="69" spans="1:8" hidden="1" outlineLevel="1" x14ac:dyDescent="0.25">
      <c r="A69" s="58" t="s">
        <v>128</v>
      </c>
      <c r="B69" s="58">
        <v>3</v>
      </c>
      <c r="C69" s="269">
        <f>'04'!$B$33</f>
        <v>7.0000000000000007E-2</v>
      </c>
      <c r="D69" s="138">
        <f>'08'!D234</f>
        <v>0</v>
      </c>
      <c r="E69" s="138">
        <f>'08'!E234</f>
        <v>0</v>
      </c>
      <c r="F69" s="138">
        <f>'08'!F234</f>
        <v>0</v>
      </c>
      <c r="G69" s="138">
        <f>'08'!G234</f>
        <v>0</v>
      </c>
      <c r="H69" s="138">
        <f>'08'!H234</f>
        <v>0</v>
      </c>
    </row>
    <row r="70" spans="1:8" hidden="1" outlineLevel="1" x14ac:dyDescent="0.25">
      <c r="A70" s="58" t="s">
        <v>129</v>
      </c>
      <c r="B70" s="58">
        <v>4</v>
      </c>
      <c r="C70" s="269">
        <f>'04'!$B$34</f>
        <v>0.08</v>
      </c>
      <c r="D70" s="138">
        <f>'08'!D235</f>
        <v>0</v>
      </c>
      <c r="E70" s="138">
        <f>'08'!E235</f>
        <v>0</v>
      </c>
      <c r="F70" s="138">
        <f>'08'!F235</f>
        <v>0</v>
      </c>
      <c r="G70" s="138">
        <f>'08'!G235</f>
        <v>0</v>
      </c>
      <c r="H70" s="138">
        <f>'08'!H235</f>
        <v>0</v>
      </c>
    </row>
    <row r="71" spans="1:8" hidden="1" outlineLevel="1" x14ac:dyDescent="0.25">
      <c r="A71" s="58" t="s">
        <v>130</v>
      </c>
      <c r="B71" s="58">
        <v>5</v>
      </c>
      <c r="C71" s="269">
        <f>'04'!$B$34</f>
        <v>0.08</v>
      </c>
      <c r="D71" s="138">
        <f>'08'!D236</f>
        <v>0</v>
      </c>
      <c r="E71" s="138">
        <f>'08'!E236</f>
        <v>0</v>
      </c>
      <c r="F71" s="138">
        <f>'08'!F236</f>
        <v>0</v>
      </c>
      <c r="G71" s="138">
        <f>'08'!G236</f>
        <v>0</v>
      </c>
      <c r="H71" s="138">
        <f>'08'!H236</f>
        <v>0</v>
      </c>
    </row>
    <row r="72" spans="1:8" hidden="1" outlineLevel="1" x14ac:dyDescent="0.25">
      <c r="A72" s="58" t="s">
        <v>131</v>
      </c>
      <c r="B72" s="58">
        <v>6</v>
      </c>
      <c r="C72" s="269">
        <f>'04'!$B$35</f>
        <v>0.09</v>
      </c>
      <c r="D72" s="138">
        <f>'08'!D237</f>
        <v>0</v>
      </c>
      <c r="E72" s="138">
        <f>'08'!E237</f>
        <v>0</v>
      </c>
      <c r="F72" s="138">
        <f>'08'!F237</f>
        <v>0</v>
      </c>
      <c r="G72" s="138">
        <f>'08'!G237</f>
        <v>0</v>
      </c>
      <c r="H72" s="138">
        <f>'08'!H237</f>
        <v>0</v>
      </c>
    </row>
    <row r="73" spans="1:8" hidden="1" outlineLevel="1" x14ac:dyDescent="0.25">
      <c r="A73" s="58" t="s">
        <v>132</v>
      </c>
      <c r="B73" s="58">
        <v>7</v>
      </c>
      <c r="C73" s="269">
        <f>'04'!$B$35</f>
        <v>0.09</v>
      </c>
      <c r="D73" s="138">
        <f>'08'!D238</f>
        <v>0</v>
      </c>
      <c r="E73" s="138">
        <f>'08'!E238</f>
        <v>0</v>
      </c>
      <c r="F73" s="138">
        <f>'08'!F238</f>
        <v>0</v>
      </c>
      <c r="G73" s="138">
        <f>'08'!G238</f>
        <v>0</v>
      </c>
      <c r="H73" s="138">
        <f>'08'!H238</f>
        <v>0</v>
      </c>
    </row>
    <row r="74" spans="1:8" hidden="1" outlineLevel="1" x14ac:dyDescent="0.25">
      <c r="A74" s="58" t="s">
        <v>146</v>
      </c>
      <c r="B74" s="58">
        <v>8</v>
      </c>
      <c r="C74" s="269">
        <f>'04'!$B$36</f>
        <v>0.1</v>
      </c>
      <c r="D74" s="138">
        <f>'08'!D239</f>
        <v>0</v>
      </c>
      <c r="E74" s="138">
        <f>'08'!E239</f>
        <v>0</v>
      </c>
      <c r="F74" s="138">
        <f>'08'!F239</f>
        <v>0</v>
      </c>
      <c r="G74" s="138">
        <f>'08'!G239</f>
        <v>0</v>
      </c>
      <c r="H74" s="138">
        <f>'08'!H239</f>
        <v>0</v>
      </c>
    </row>
    <row r="75" spans="1:8" hidden="1" outlineLevel="1" x14ac:dyDescent="0.25">
      <c r="A75" s="58" t="s">
        <v>133</v>
      </c>
      <c r="B75" s="58">
        <v>9</v>
      </c>
      <c r="C75" s="269">
        <f>'04'!$B$36</f>
        <v>0.1</v>
      </c>
      <c r="D75" s="138">
        <f>'08'!D240</f>
        <v>0</v>
      </c>
      <c r="E75" s="138">
        <f>'08'!E240</f>
        <v>0</v>
      </c>
      <c r="F75" s="138">
        <f>'08'!F240</f>
        <v>0</v>
      </c>
      <c r="G75" s="138">
        <f>'08'!G240</f>
        <v>0</v>
      </c>
      <c r="H75" s="138">
        <f>'08'!H240</f>
        <v>0</v>
      </c>
    </row>
    <row r="76" spans="1:8" hidden="1" outlineLevel="1" x14ac:dyDescent="0.25">
      <c r="A76" s="58" t="s">
        <v>134</v>
      </c>
      <c r="B76" s="58">
        <v>10</v>
      </c>
      <c r="C76" s="269">
        <f>'04'!$B$37</f>
        <v>0.12</v>
      </c>
      <c r="D76" s="138">
        <f>'08'!D241</f>
        <v>0</v>
      </c>
      <c r="E76" s="138">
        <f>'08'!E241</f>
        <v>0</v>
      </c>
      <c r="F76" s="138">
        <f>'08'!F241</f>
        <v>0</v>
      </c>
      <c r="G76" s="138">
        <f>'08'!G241</f>
        <v>0</v>
      </c>
      <c r="H76" s="138">
        <f>'08'!H241</f>
        <v>0</v>
      </c>
    </row>
    <row r="77" spans="1:8" hidden="1" outlineLevel="1" x14ac:dyDescent="0.25">
      <c r="A77" s="58" t="s">
        <v>135</v>
      </c>
      <c r="B77" s="58">
        <v>11</v>
      </c>
      <c r="C77" s="269">
        <f>'04'!$B$37</f>
        <v>0.12</v>
      </c>
      <c r="D77" s="138">
        <f>'08'!D242</f>
        <v>0</v>
      </c>
      <c r="E77" s="138">
        <f>'08'!E242</f>
        <v>0</v>
      </c>
      <c r="F77" s="138">
        <f>'08'!F242</f>
        <v>0</v>
      </c>
      <c r="G77" s="138">
        <f>'08'!G242</f>
        <v>0</v>
      </c>
      <c r="H77" s="138">
        <f>'08'!H242</f>
        <v>0</v>
      </c>
    </row>
    <row r="78" spans="1:8" hidden="1" outlineLevel="1" x14ac:dyDescent="0.25">
      <c r="A78" s="58" t="s">
        <v>217</v>
      </c>
      <c r="B78" s="58">
        <v>12</v>
      </c>
      <c r="C78" s="269">
        <f>'04'!$B$37</f>
        <v>0.12</v>
      </c>
      <c r="D78" s="138">
        <f>'08'!D243</f>
        <v>0</v>
      </c>
      <c r="E78" s="138">
        <f>'08'!E243</f>
        <v>0</v>
      </c>
      <c r="F78" s="138">
        <f>'08'!F243</f>
        <v>0</v>
      </c>
      <c r="G78" s="138">
        <f>'08'!G243</f>
        <v>0</v>
      </c>
      <c r="H78" s="138">
        <f>'08'!H243</f>
        <v>0</v>
      </c>
    </row>
    <row r="79" spans="1:8" hidden="1" outlineLevel="1" x14ac:dyDescent="0.25">
      <c r="A79" s="58" t="s">
        <v>50</v>
      </c>
      <c r="B79" s="58"/>
      <c r="C79" s="58"/>
      <c r="D79" s="138">
        <f t="shared" ref="D79:H79" si="17">SUM(D66:D78)</f>
        <v>0</v>
      </c>
      <c r="E79" s="138">
        <f t="shared" si="17"/>
        <v>0</v>
      </c>
      <c r="F79" s="138">
        <f t="shared" si="17"/>
        <v>0</v>
      </c>
      <c r="G79" s="138">
        <f t="shared" si="17"/>
        <v>0</v>
      </c>
      <c r="H79" s="138">
        <f t="shared" si="17"/>
        <v>0</v>
      </c>
    </row>
    <row r="80" spans="1:8" hidden="1" outlineLevel="1" x14ac:dyDescent="0.25">
      <c r="A80" s="53" t="s">
        <v>221</v>
      </c>
      <c r="B80" s="103"/>
      <c r="C80" s="103"/>
      <c r="D80" s="154">
        <f>SUMPRODUCT($C$66:$C$78,D66:D78)*$G$63/12</f>
        <v>0</v>
      </c>
      <c r="E80" s="154">
        <f t="shared" ref="E80:H80" si="18">SUMPRODUCT($C$66:$C$78,E66:E78)*$G$63/12</f>
        <v>0</v>
      </c>
      <c r="F80" s="154">
        <f t="shared" si="18"/>
        <v>0</v>
      </c>
      <c r="G80" s="154">
        <f t="shared" si="18"/>
        <v>0</v>
      </c>
      <c r="H80" s="154">
        <f t="shared" si="18"/>
        <v>0</v>
      </c>
    </row>
    <row r="81" spans="1:8" hidden="1" collapsed="1" x14ac:dyDescent="0.25"/>
    <row r="82" spans="1:8" hidden="1" x14ac:dyDescent="0.25"/>
    <row r="83" spans="1:8" hidden="1" x14ac:dyDescent="0.25">
      <c r="A83" s="26" t="s">
        <v>44</v>
      </c>
      <c r="D83" s="152" t="s">
        <v>224</v>
      </c>
      <c r="G83" s="196">
        <f>'02'!C25-6*'02'!C12</f>
        <v>0</v>
      </c>
    </row>
    <row r="84" spans="1:8" hidden="1" outlineLevel="1" x14ac:dyDescent="0.25"/>
    <row r="85" spans="1:8" hidden="1" outlineLevel="1" x14ac:dyDescent="0.25">
      <c r="A85" s="49" t="s">
        <v>143</v>
      </c>
      <c r="B85" s="50" t="s">
        <v>144</v>
      </c>
      <c r="C85" s="50" t="s">
        <v>223</v>
      </c>
      <c r="D85" s="133">
        <v>1</v>
      </c>
      <c r="E85" s="133">
        <f t="shared" ref="E85:H85" si="19">D85+1</f>
        <v>2</v>
      </c>
      <c r="F85" s="133">
        <f t="shared" si="19"/>
        <v>3</v>
      </c>
      <c r="G85" s="133">
        <f t="shared" si="19"/>
        <v>4</v>
      </c>
      <c r="H85" s="133">
        <f t="shared" si="19"/>
        <v>5</v>
      </c>
    </row>
    <row r="86" spans="1:8" hidden="1" outlineLevel="1" x14ac:dyDescent="0.25">
      <c r="A86" s="53" t="s">
        <v>125</v>
      </c>
      <c r="B86" s="53">
        <v>0</v>
      </c>
      <c r="C86" s="269">
        <f>'04'!$B$32</f>
        <v>0.06</v>
      </c>
      <c r="D86" s="138">
        <f>'08'!D291</f>
        <v>0</v>
      </c>
      <c r="E86" s="138">
        <f>'08'!E291</f>
        <v>0</v>
      </c>
      <c r="F86" s="138">
        <f>'08'!F291</f>
        <v>0</v>
      </c>
      <c r="G86" s="138">
        <f>'08'!G291</f>
        <v>0</v>
      </c>
      <c r="H86" s="138">
        <f>'08'!H291</f>
        <v>0</v>
      </c>
    </row>
    <row r="87" spans="1:8" hidden="1" outlineLevel="1" x14ac:dyDescent="0.25">
      <c r="A87" s="58" t="s">
        <v>126</v>
      </c>
      <c r="B87" s="58">
        <v>1</v>
      </c>
      <c r="C87" s="269">
        <f>'04'!$B$32</f>
        <v>0.06</v>
      </c>
      <c r="D87" s="138">
        <f>'08'!D292</f>
        <v>0</v>
      </c>
      <c r="E87" s="138">
        <f>'08'!E292</f>
        <v>0</v>
      </c>
      <c r="F87" s="138">
        <f>'08'!F292</f>
        <v>0</v>
      </c>
      <c r="G87" s="138">
        <f>'08'!G292</f>
        <v>0</v>
      </c>
      <c r="H87" s="138">
        <f>'08'!H292</f>
        <v>0</v>
      </c>
    </row>
    <row r="88" spans="1:8" hidden="1" outlineLevel="1" x14ac:dyDescent="0.25">
      <c r="A88" s="58" t="s">
        <v>127</v>
      </c>
      <c r="B88" s="58">
        <v>2</v>
      </c>
      <c r="C88" s="269">
        <f>'04'!$B$33</f>
        <v>7.0000000000000007E-2</v>
      </c>
      <c r="D88" s="138">
        <f>'08'!D293</f>
        <v>0</v>
      </c>
      <c r="E88" s="138">
        <f>'08'!E293</f>
        <v>0</v>
      </c>
      <c r="F88" s="138">
        <f>'08'!F293</f>
        <v>0</v>
      </c>
      <c r="G88" s="138">
        <f>'08'!G293</f>
        <v>0</v>
      </c>
      <c r="H88" s="138">
        <f>'08'!H293</f>
        <v>0</v>
      </c>
    </row>
    <row r="89" spans="1:8" hidden="1" outlineLevel="1" x14ac:dyDescent="0.25">
      <c r="A89" s="58" t="s">
        <v>128</v>
      </c>
      <c r="B89" s="58">
        <v>3</v>
      </c>
      <c r="C89" s="269">
        <f>'04'!$B$33</f>
        <v>7.0000000000000007E-2</v>
      </c>
      <c r="D89" s="138">
        <f>'08'!D294</f>
        <v>0</v>
      </c>
      <c r="E89" s="138">
        <f>'08'!E294</f>
        <v>0</v>
      </c>
      <c r="F89" s="138">
        <f>'08'!F294</f>
        <v>0</v>
      </c>
      <c r="G89" s="138">
        <f>'08'!G294</f>
        <v>0</v>
      </c>
      <c r="H89" s="138">
        <f>'08'!H294</f>
        <v>0</v>
      </c>
    </row>
    <row r="90" spans="1:8" hidden="1" outlineLevel="1" x14ac:dyDescent="0.25">
      <c r="A90" s="58" t="s">
        <v>129</v>
      </c>
      <c r="B90" s="58">
        <v>4</v>
      </c>
      <c r="C90" s="269">
        <f>'04'!$B$34</f>
        <v>0.08</v>
      </c>
      <c r="D90" s="138">
        <f>'08'!D295</f>
        <v>0</v>
      </c>
      <c r="E90" s="138">
        <f>'08'!E295</f>
        <v>0</v>
      </c>
      <c r="F90" s="138">
        <f>'08'!F295</f>
        <v>0</v>
      </c>
      <c r="G90" s="138">
        <f>'08'!G295</f>
        <v>0</v>
      </c>
      <c r="H90" s="138">
        <f>'08'!H295</f>
        <v>0</v>
      </c>
    </row>
    <row r="91" spans="1:8" hidden="1" outlineLevel="1" x14ac:dyDescent="0.25">
      <c r="A91" s="58" t="s">
        <v>130</v>
      </c>
      <c r="B91" s="58">
        <v>5</v>
      </c>
      <c r="C91" s="269">
        <f>'04'!$B$34</f>
        <v>0.08</v>
      </c>
      <c r="D91" s="138">
        <f>'08'!D296</f>
        <v>0</v>
      </c>
      <c r="E91" s="138">
        <f>'08'!E296</f>
        <v>0</v>
      </c>
      <c r="F91" s="138">
        <f>'08'!F296</f>
        <v>0</v>
      </c>
      <c r="G91" s="138">
        <f>'08'!G296</f>
        <v>0</v>
      </c>
      <c r="H91" s="138">
        <f>'08'!H296</f>
        <v>0</v>
      </c>
    </row>
    <row r="92" spans="1:8" hidden="1" outlineLevel="1" x14ac:dyDescent="0.25">
      <c r="A92" s="58" t="s">
        <v>131</v>
      </c>
      <c r="B92" s="58">
        <v>6</v>
      </c>
      <c r="C92" s="269">
        <f>'04'!$B$35</f>
        <v>0.09</v>
      </c>
      <c r="D92" s="138">
        <f>'08'!D297</f>
        <v>0</v>
      </c>
      <c r="E92" s="138">
        <f>'08'!E297</f>
        <v>0</v>
      </c>
      <c r="F92" s="138">
        <f>'08'!F297</f>
        <v>0</v>
      </c>
      <c r="G92" s="138">
        <f>'08'!G297</f>
        <v>0</v>
      </c>
      <c r="H92" s="138">
        <f>'08'!H297</f>
        <v>0</v>
      </c>
    </row>
    <row r="93" spans="1:8" hidden="1" outlineLevel="1" x14ac:dyDescent="0.25">
      <c r="A93" s="58" t="s">
        <v>132</v>
      </c>
      <c r="B93" s="58">
        <v>7</v>
      </c>
      <c r="C93" s="269">
        <f>'04'!$B$35</f>
        <v>0.09</v>
      </c>
      <c r="D93" s="138">
        <f>'08'!D298</f>
        <v>0</v>
      </c>
      <c r="E93" s="138">
        <f>'08'!E298</f>
        <v>0</v>
      </c>
      <c r="F93" s="138">
        <f>'08'!F298</f>
        <v>0</v>
      </c>
      <c r="G93" s="138">
        <f>'08'!G298</f>
        <v>0</v>
      </c>
      <c r="H93" s="138">
        <f>'08'!H298</f>
        <v>0</v>
      </c>
    </row>
    <row r="94" spans="1:8" hidden="1" outlineLevel="1" x14ac:dyDescent="0.25">
      <c r="A94" s="58" t="s">
        <v>146</v>
      </c>
      <c r="B94" s="58">
        <v>8</v>
      </c>
      <c r="C94" s="269">
        <f>'04'!$B$36</f>
        <v>0.1</v>
      </c>
      <c r="D94" s="138">
        <f>'08'!D299</f>
        <v>0</v>
      </c>
      <c r="E94" s="138">
        <f>'08'!E299</f>
        <v>0</v>
      </c>
      <c r="F94" s="138">
        <f>'08'!F299</f>
        <v>0</v>
      </c>
      <c r="G94" s="138">
        <f>'08'!G299</f>
        <v>0</v>
      </c>
      <c r="H94" s="138">
        <f>'08'!H299</f>
        <v>0</v>
      </c>
    </row>
    <row r="95" spans="1:8" hidden="1" outlineLevel="1" x14ac:dyDescent="0.25">
      <c r="A95" s="58" t="s">
        <v>133</v>
      </c>
      <c r="B95" s="58">
        <v>9</v>
      </c>
      <c r="C95" s="269">
        <f>'04'!$B$36</f>
        <v>0.1</v>
      </c>
      <c r="D95" s="138">
        <f>'08'!D300</f>
        <v>0</v>
      </c>
      <c r="E95" s="138">
        <f>'08'!E300</f>
        <v>0</v>
      </c>
      <c r="F95" s="138">
        <f>'08'!F300</f>
        <v>0</v>
      </c>
      <c r="G95" s="138">
        <f>'08'!G300</f>
        <v>0</v>
      </c>
      <c r="H95" s="138">
        <f>'08'!H300</f>
        <v>0</v>
      </c>
    </row>
    <row r="96" spans="1:8" hidden="1" outlineLevel="1" x14ac:dyDescent="0.25">
      <c r="A96" s="58" t="s">
        <v>134</v>
      </c>
      <c r="B96" s="58">
        <v>10</v>
      </c>
      <c r="C96" s="269">
        <f>'04'!$B$37</f>
        <v>0.12</v>
      </c>
      <c r="D96" s="138">
        <f>'08'!D301</f>
        <v>0</v>
      </c>
      <c r="E96" s="138">
        <f>'08'!E301</f>
        <v>0</v>
      </c>
      <c r="F96" s="138">
        <f>'08'!F301</f>
        <v>0</v>
      </c>
      <c r="G96" s="138">
        <f>'08'!G301</f>
        <v>0</v>
      </c>
      <c r="H96" s="138">
        <f>'08'!H301</f>
        <v>0</v>
      </c>
    </row>
    <row r="97" spans="1:8" hidden="1" outlineLevel="1" x14ac:dyDescent="0.25">
      <c r="A97" s="58" t="s">
        <v>135</v>
      </c>
      <c r="B97" s="58">
        <v>11</v>
      </c>
      <c r="C97" s="269">
        <f>'04'!$B$37</f>
        <v>0.12</v>
      </c>
      <c r="D97" s="138">
        <f>'08'!D302</f>
        <v>0</v>
      </c>
      <c r="E97" s="138">
        <f>'08'!E302</f>
        <v>0</v>
      </c>
      <c r="F97" s="138">
        <f>'08'!F302</f>
        <v>0</v>
      </c>
      <c r="G97" s="138">
        <f>'08'!G302</f>
        <v>0</v>
      </c>
      <c r="H97" s="138">
        <f>'08'!H302</f>
        <v>0</v>
      </c>
    </row>
    <row r="98" spans="1:8" hidden="1" outlineLevel="1" x14ac:dyDescent="0.25">
      <c r="A98" s="58" t="s">
        <v>217</v>
      </c>
      <c r="B98" s="58">
        <v>12</v>
      </c>
      <c r="C98" s="269">
        <f>'04'!$B$37</f>
        <v>0.12</v>
      </c>
      <c r="D98" s="138">
        <f>'08'!D303</f>
        <v>0</v>
      </c>
      <c r="E98" s="138">
        <f>'08'!E303</f>
        <v>0</v>
      </c>
      <c r="F98" s="138">
        <f>'08'!F303</f>
        <v>0</v>
      </c>
      <c r="G98" s="138">
        <f>'08'!G303</f>
        <v>0</v>
      </c>
      <c r="H98" s="138">
        <f>'08'!H303</f>
        <v>0</v>
      </c>
    </row>
    <row r="99" spans="1:8" hidden="1" outlineLevel="1" x14ac:dyDescent="0.25">
      <c r="A99" s="58" t="s">
        <v>50</v>
      </c>
      <c r="B99" s="58"/>
      <c r="C99" s="58"/>
      <c r="D99" s="138">
        <f>SUM(D86:D98)</f>
        <v>0</v>
      </c>
      <c r="E99" s="138">
        <f t="shared" ref="E99:H99" si="20">SUM(E86:E98)</f>
        <v>0</v>
      </c>
      <c r="F99" s="138">
        <f t="shared" si="20"/>
        <v>0</v>
      </c>
      <c r="G99" s="138">
        <f t="shared" si="20"/>
        <v>0</v>
      </c>
      <c r="H99" s="138">
        <f t="shared" si="20"/>
        <v>0</v>
      </c>
    </row>
    <row r="100" spans="1:8" hidden="1" outlineLevel="1" x14ac:dyDescent="0.25">
      <c r="A100" s="53" t="s">
        <v>221</v>
      </c>
      <c r="B100" s="103"/>
      <c r="C100" s="103"/>
      <c r="D100" s="154">
        <f>SUMPRODUCT($C$86:$C$98,D86:D98)*$G$83/12</f>
        <v>0</v>
      </c>
      <c r="E100" s="154">
        <f t="shared" ref="E100:H100" si="21">SUMPRODUCT($C$86:$C$98,E86:E98)*$G$83/12</f>
        <v>0</v>
      </c>
      <c r="F100" s="154">
        <f t="shared" si="21"/>
        <v>0</v>
      </c>
      <c r="G100" s="154">
        <f t="shared" si="21"/>
        <v>0</v>
      </c>
      <c r="H100" s="154">
        <f t="shared" si="21"/>
        <v>0</v>
      </c>
    </row>
    <row r="101" spans="1:8" hidden="1" collapsed="1" x14ac:dyDescent="0.25"/>
    <row r="102" spans="1:8" hidden="1" x14ac:dyDescent="0.25">
      <c r="A102" s="26" t="s">
        <v>427</v>
      </c>
      <c r="D102" s="152" t="s">
        <v>224</v>
      </c>
      <c r="G102" s="196">
        <f>'02'!C26-8*'02'!C12</f>
        <v>0</v>
      </c>
    </row>
    <row r="103" spans="1:8" hidden="1" outlineLevel="1" x14ac:dyDescent="0.25"/>
    <row r="104" spans="1:8" hidden="1" outlineLevel="1" x14ac:dyDescent="0.25">
      <c r="A104" s="49" t="s">
        <v>143</v>
      </c>
      <c r="B104" s="50" t="s">
        <v>144</v>
      </c>
      <c r="C104" s="50" t="s">
        <v>223</v>
      </c>
      <c r="D104" s="133">
        <v>1</v>
      </c>
      <c r="E104" s="133">
        <f t="shared" ref="E104:H104" si="22">D104+1</f>
        <v>2</v>
      </c>
      <c r="F104" s="133">
        <f t="shared" si="22"/>
        <v>3</v>
      </c>
      <c r="G104" s="133">
        <f t="shared" si="22"/>
        <v>4</v>
      </c>
      <c r="H104" s="133">
        <f t="shared" si="22"/>
        <v>5</v>
      </c>
    </row>
    <row r="105" spans="1:8" hidden="1" outlineLevel="1" x14ac:dyDescent="0.25">
      <c r="A105" s="53" t="s">
        <v>125</v>
      </c>
      <c r="B105" s="53">
        <v>0</v>
      </c>
      <c r="C105" s="269">
        <f>'04'!$B$32</f>
        <v>0.06</v>
      </c>
      <c r="D105" s="138">
        <f>'08'!D377</f>
        <v>0</v>
      </c>
      <c r="E105" s="138">
        <f>'08'!E377</f>
        <v>0</v>
      </c>
      <c r="F105" s="138">
        <f>'08'!F377</f>
        <v>0</v>
      </c>
      <c r="G105" s="138">
        <f>'08'!G377</f>
        <v>0</v>
      </c>
      <c r="H105" s="138">
        <f>'08'!H377</f>
        <v>0</v>
      </c>
    </row>
    <row r="106" spans="1:8" hidden="1" outlineLevel="1" x14ac:dyDescent="0.25">
      <c r="A106" s="58" t="s">
        <v>126</v>
      </c>
      <c r="B106" s="58">
        <v>1</v>
      </c>
      <c r="C106" s="269">
        <f>'04'!$B$32</f>
        <v>0.06</v>
      </c>
      <c r="D106" s="138">
        <f>'08'!D378</f>
        <v>0</v>
      </c>
      <c r="E106" s="138">
        <f>'08'!E378</f>
        <v>0</v>
      </c>
      <c r="F106" s="138">
        <f>'08'!F378</f>
        <v>0</v>
      </c>
      <c r="G106" s="138">
        <f>'08'!G378</f>
        <v>0</v>
      </c>
      <c r="H106" s="138">
        <f>'08'!H378</f>
        <v>0</v>
      </c>
    </row>
    <row r="107" spans="1:8" hidden="1" outlineLevel="1" x14ac:dyDescent="0.25">
      <c r="A107" s="58" t="s">
        <v>127</v>
      </c>
      <c r="B107" s="58">
        <v>2</v>
      </c>
      <c r="C107" s="269">
        <f>'04'!$B$33</f>
        <v>7.0000000000000007E-2</v>
      </c>
      <c r="D107" s="138">
        <f>'08'!D379</f>
        <v>0</v>
      </c>
      <c r="E107" s="138">
        <f>'08'!E379</f>
        <v>0</v>
      </c>
      <c r="F107" s="138">
        <f>'08'!F379</f>
        <v>0</v>
      </c>
      <c r="G107" s="138">
        <f>'08'!G379</f>
        <v>0</v>
      </c>
      <c r="H107" s="138">
        <f>'08'!H379</f>
        <v>0</v>
      </c>
    </row>
    <row r="108" spans="1:8" hidden="1" outlineLevel="1" x14ac:dyDescent="0.25">
      <c r="A108" s="58" t="s">
        <v>128</v>
      </c>
      <c r="B108" s="58">
        <v>3</v>
      </c>
      <c r="C108" s="269">
        <f>'04'!$B$33</f>
        <v>7.0000000000000007E-2</v>
      </c>
      <c r="D108" s="138">
        <f>'08'!D380</f>
        <v>0</v>
      </c>
      <c r="E108" s="138">
        <f>'08'!E380</f>
        <v>0</v>
      </c>
      <c r="F108" s="138">
        <f>'08'!F380</f>
        <v>0</v>
      </c>
      <c r="G108" s="138">
        <f>'08'!G380</f>
        <v>0</v>
      </c>
      <c r="H108" s="138">
        <f>'08'!H380</f>
        <v>0</v>
      </c>
    </row>
    <row r="109" spans="1:8" hidden="1" outlineLevel="1" x14ac:dyDescent="0.25">
      <c r="A109" s="58" t="s">
        <v>129</v>
      </c>
      <c r="B109" s="58">
        <v>4</v>
      </c>
      <c r="C109" s="269">
        <f>'04'!$B$34</f>
        <v>0.08</v>
      </c>
      <c r="D109" s="138">
        <f>'08'!D381</f>
        <v>0</v>
      </c>
      <c r="E109" s="138">
        <f>'08'!E381</f>
        <v>0</v>
      </c>
      <c r="F109" s="138">
        <f>'08'!F381</f>
        <v>0</v>
      </c>
      <c r="G109" s="138">
        <f>'08'!G381</f>
        <v>0</v>
      </c>
      <c r="H109" s="138">
        <f>'08'!H381</f>
        <v>0</v>
      </c>
    </row>
    <row r="110" spans="1:8" hidden="1" outlineLevel="1" x14ac:dyDescent="0.25">
      <c r="A110" s="58" t="s">
        <v>130</v>
      </c>
      <c r="B110" s="58">
        <v>5</v>
      </c>
      <c r="C110" s="269">
        <f>'04'!$B$34</f>
        <v>0.08</v>
      </c>
      <c r="D110" s="138">
        <f>'08'!D382</f>
        <v>0</v>
      </c>
      <c r="E110" s="138">
        <f>'08'!E382</f>
        <v>0</v>
      </c>
      <c r="F110" s="138">
        <f>'08'!F382</f>
        <v>0</v>
      </c>
      <c r="G110" s="138">
        <f>'08'!G382</f>
        <v>0</v>
      </c>
      <c r="H110" s="138">
        <f>'08'!H382</f>
        <v>0</v>
      </c>
    </row>
    <row r="111" spans="1:8" hidden="1" outlineLevel="1" x14ac:dyDescent="0.25">
      <c r="A111" s="58" t="s">
        <v>131</v>
      </c>
      <c r="B111" s="58">
        <v>6</v>
      </c>
      <c r="C111" s="269">
        <f>'04'!$B$35</f>
        <v>0.09</v>
      </c>
      <c r="D111" s="138">
        <f>'08'!D383</f>
        <v>0</v>
      </c>
      <c r="E111" s="138">
        <f>'08'!E383</f>
        <v>0</v>
      </c>
      <c r="F111" s="138">
        <f>'08'!F383</f>
        <v>0</v>
      </c>
      <c r="G111" s="138">
        <f>'08'!G383</f>
        <v>0</v>
      </c>
      <c r="H111" s="138">
        <f>'08'!H383</f>
        <v>0</v>
      </c>
    </row>
    <row r="112" spans="1:8" hidden="1" outlineLevel="1" x14ac:dyDescent="0.25">
      <c r="A112" s="58" t="s">
        <v>132</v>
      </c>
      <c r="B112" s="58">
        <v>7</v>
      </c>
      <c r="C112" s="269">
        <f>'04'!$B$35</f>
        <v>0.09</v>
      </c>
      <c r="D112" s="138">
        <f>'08'!D384</f>
        <v>0</v>
      </c>
      <c r="E112" s="138">
        <f>'08'!E384</f>
        <v>0</v>
      </c>
      <c r="F112" s="138">
        <f>'08'!F384</f>
        <v>0</v>
      </c>
      <c r="G112" s="138">
        <f>'08'!G384</f>
        <v>0</v>
      </c>
      <c r="H112" s="138">
        <f>'08'!H384</f>
        <v>0</v>
      </c>
    </row>
    <row r="113" spans="1:8" hidden="1" outlineLevel="1" x14ac:dyDescent="0.25">
      <c r="A113" s="58" t="s">
        <v>146</v>
      </c>
      <c r="B113" s="58">
        <v>8</v>
      </c>
      <c r="C113" s="269">
        <f>'04'!$B$36</f>
        <v>0.1</v>
      </c>
      <c r="D113" s="138">
        <f>'08'!D385</f>
        <v>0</v>
      </c>
      <c r="E113" s="138">
        <f>'08'!E385</f>
        <v>0</v>
      </c>
      <c r="F113" s="138">
        <f>'08'!F385</f>
        <v>0</v>
      </c>
      <c r="G113" s="138">
        <f>'08'!G385</f>
        <v>0</v>
      </c>
      <c r="H113" s="138">
        <f>'08'!H385</f>
        <v>0</v>
      </c>
    </row>
    <row r="114" spans="1:8" hidden="1" outlineLevel="1" x14ac:dyDescent="0.25">
      <c r="A114" s="58" t="s">
        <v>133</v>
      </c>
      <c r="B114" s="58">
        <v>9</v>
      </c>
      <c r="C114" s="269">
        <f>'04'!$B$36</f>
        <v>0.1</v>
      </c>
      <c r="D114" s="138">
        <f>'08'!D386</f>
        <v>0</v>
      </c>
      <c r="E114" s="138">
        <f>'08'!E386</f>
        <v>0</v>
      </c>
      <c r="F114" s="138">
        <f>'08'!F386</f>
        <v>0</v>
      </c>
      <c r="G114" s="138">
        <f>'08'!G386</f>
        <v>0</v>
      </c>
      <c r="H114" s="138">
        <f>'08'!H386</f>
        <v>0</v>
      </c>
    </row>
    <row r="115" spans="1:8" hidden="1" outlineLevel="1" x14ac:dyDescent="0.25">
      <c r="A115" s="58" t="s">
        <v>134</v>
      </c>
      <c r="B115" s="58">
        <v>10</v>
      </c>
      <c r="C115" s="269">
        <f>'04'!$B$37</f>
        <v>0.12</v>
      </c>
      <c r="D115" s="138">
        <f>'08'!D387</f>
        <v>0</v>
      </c>
      <c r="E115" s="138">
        <f>'08'!E387</f>
        <v>0</v>
      </c>
      <c r="F115" s="138">
        <f>'08'!F387</f>
        <v>0</v>
      </c>
      <c r="G115" s="138">
        <f>'08'!G387</f>
        <v>0</v>
      </c>
      <c r="H115" s="138">
        <f>'08'!H387</f>
        <v>0</v>
      </c>
    </row>
    <row r="116" spans="1:8" hidden="1" outlineLevel="1" x14ac:dyDescent="0.25">
      <c r="A116" s="58" t="s">
        <v>135</v>
      </c>
      <c r="B116" s="58">
        <v>11</v>
      </c>
      <c r="C116" s="269">
        <f>'04'!$B$37</f>
        <v>0.12</v>
      </c>
      <c r="D116" s="138">
        <f>'08'!D388</f>
        <v>0</v>
      </c>
      <c r="E116" s="138">
        <f>'08'!E388</f>
        <v>0</v>
      </c>
      <c r="F116" s="138">
        <f>'08'!F388</f>
        <v>0</v>
      </c>
      <c r="G116" s="138">
        <f>'08'!G388</f>
        <v>0</v>
      </c>
      <c r="H116" s="138">
        <f>'08'!H388</f>
        <v>0</v>
      </c>
    </row>
    <row r="117" spans="1:8" hidden="1" outlineLevel="1" x14ac:dyDescent="0.25">
      <c r="A117" s="58" t="s">
        <v>217</v>
      </c>
      <c r="B117" s="58">
        <v>12</v>
      </c>
      <c r="C117" s="269">
        <f>'04'!$B$37</f>
        <v>0.12</v>
      </c>
      <c r="D117" s="138">
        <f>'08'!D389</f>
        <v>0</v>
      </c>
      <c r="E117" s="138">
        <f>'08'!E389</f>
        <v>0</v>
      </c>
      <c r="F117" s="138">
        <f>'08'!F389</f>
        <v>0</v>
      </c>
      <c r="G117" s="138">
        <f>'08'!G389</f>
        <v>0</v>
      </c>
      <c r="H117" s="138">
        <f>'08'!H389</f>
        <v>0</v>
      </c>
    </row>
    <row r="118" spans="1:8" hidden="1" outlineLevel="1" x14ac:dyDescent="0.25">
      <c r="A118" s="58" t="s">
        <v>368</v>
      </c>
      <c r="B118" s="58">
        <v>13</v>
      </c>
      <c r="C118" s="269">
        <f>'04'!$B$37</f>
        <v>0.12</v>
      </c>
      <c r="D118" s="138">
        <f>'08'!D390</f>
        <v>0</v>
      </c>
      <c r="E118" s="138">
        <f>'08'!E390</f>
        <v>0</v>
      </c>
      <c r="F118" s="138">
        <f>'08'!F390</f>
        <v>0</v>
      </c>
      <c r="G118" s="138">
        <f>'08'!G390</f>
        <v>0</v>
      </c>
      <c r="H118" s="138">
        <f>'08'!H390</f>
        <v>0</v>
      </c>
    </row>
    <row r="119" spans="1:8" hidden="1" outlineLevel="1" x14ac:dyDescent="0.25">
      <c r="A119" s="58" t="s">
        <v>380</v>
      </c>
      <c r="B119" s="58">
        <v>14</v>
      </c>
      <c r="C119" s="269">
        <f>'04'!$B$37</f>
        <v>0.12</v>
      </c>
      <c r="D119" s="138">
        <f>'08'!D391</f>
        <v>0</v>
      </c>
      <c r="E119" s="138">
        <f>'08'!E391</f>
        <v>0</v>
      </c>
      <c r="F119" s="138">
        <f>'08'!F391</f>
        <v>0</v>
      </c>
      <c r="G119" s="138">
        <f>'08'!G391</f>
        <v>0</v>
      </c>
      <c r="H119" s="138">
        <f>'08'!H391</f>
        <v>0</v>
      </c>
    </row>
    <row r="120" spans="1:8" hidden="1" outlineLevel="1" x14ac:dyDescent="0.25">
      <c r="A120" s="58" t="s">
        <v>369</v>
      </c>
      <c r="B120" s="58">
        <v>15</v>
      </c>
      <c r="C120" s="269">
        <f>'04'!$B$37</f>
        <v>0.12</v>
      </c>
      <c r="D120" s="138">
        <f>'08'!D392</f>
        <v>0</v>
      </c>
      <c r="E120" s="138">
        <f>'08'!E392</f>
        <v>0</v>
      </c>
      <c r="F120" s="138">
        <f>'08'!F392</f>
        <v>0</v>
      </c>
      <c r="G120" s="138">
        <f>'08'!G392</f>
        <v>0</v>
      </c>
      <c r="H120" s="138">
        <f>'08'!H392</f>
        <v>0</v>
      </c>
    </row>
    <row r="121" spans="1:8" hidden="1" outlineLevel="1" x14ac:dyDescent="0.25">
      <c r="A121" s="58" t="s">
        <v>370</v>
      </c>
      <c r="B121" s="58">
        <v>16</v>
      </c>
      <c r="C121" s="269">
        <f>'04'!$B$37</f>
        <v>0.12</v>
      </c>
      <c r="D121" s="138">
        <f>'08'!D393</f>
        <v>0</v>
      </c>
      <c r="E121" s="138">
        <f>'08'!E393</f>
        <v>0</v>
      </c>
      <c r="F121" s="138">
        <f>'08'!F393</f>
        <v>0</v>
      </c>
      <c r="G121" s="138">
        <f>'08'!G393</f>
        <v>0</v>
      </c>
      <c r="H121" s="138">
        <f>'08'!H393</f>
        <v>0</v>
      </c>
    </row>
    <row r="122" spans="1:8" hidden="1" outlineLevel="1" x14ac:dyDescent="0.25">
      <c r="A122" s="58" t="s">
        <v>371</v>
      </c>
      <c r="B122" s="58">
        <v>17</v>
      </c>
      <c r="C122" s="269">
        <f>'04'!$B$37</f>
        <v>0.12</v>
      </c>
      <c r="D122" s="138">
        <f>'08'!D394</f>
        <v>0</v>
      </c>
      <c r="E122" s="138">
        <f>'08'!E394</f>
        <v>0</v>
      </c>
      <c r="F122" s="138">
        <f>'08'!F394</f>
        <v>0</v>
      </c>
      <c r="G122" s="138">
        <f>'08'!G394</f>
        <v>0</v>
      </c>
      <c r="H122" s="138">
        <f>'08'!H394</f>
        <v>0</v>
      </c>
    </row>
    <row r="123" spans="1:8" hidden="1" outlineLevel="1" x14ac:dyDescent="0.25">
      <c r="A123" s="58" t="s">
        <v>372</v>
      </c>
      <c r="B123" s="58">
        <v>18</v>
      </c>
      <c r="C123" s="269">
        <f>'04'!$B$37</f>
        <v>0.12</v>
      </c>
      <c r="D123" s="138">
        <f>'08'!D395</f>
        <v>0</v>
      </c>
      <c r="E123" s="138">
        <f>'08'!E395</f>
        <v>0</v>
      </c>
      <c r="F123" s="138">
        <f>'08'!F395</f>
        <v>0</v>
      </c>
      <c r="G123" s="138">
        <f>'08'!G395</f>
        <v>0</v>
      </c>
      <c r="H123" s="138">
        <f>'08'!H395</f>
        <v>0</v>
      </c>
    </row>
    <row r="124" spans="1:8" hidden="1" outlineLevel="1" x14ac:dyDescent="0.25">
      <c r="A124" s="58" t="s">
        <v>373</v>
      </c>
      <c r="B124" s="58">
        <v>19</v>
      </c>
      <c r="C124" s="269">
        <f>'04'!$B$37</f>
        <v>0.12</v>
      </c>
      <c r="D124" s="138">
        <f>'08'!D396</f>
        <v>0</v>
      </c>
      <c r="E124" s="138">
        <f>'08'!E396</f>
        <v>0</v>
      </c>
      <c r="F124" s="138">
        <f>'08'!F396</f>
        <v>0</v>
      </c>
      <c r="G124" s="138">
        <f>'08'!G396</f>
        <v>0</v>
      </c>
      <c r="H124" s="138">
        <f>'08'!H396</f>
        <v>0</v>
      </c>
    </row>
    <row r="125" spans="1:8" hidden="1" outlineLevel="1" x14ac:dyDescent="0.25">
      <c r="A125" s="58" t="s">
        <v>374</v>
      </c>
      <c r="B125" s="58">
        <v>20</v>
      </c>
      <c r="C125" s="269">
        <f>'04'!$B$37</f>
        <v>0.12</v>
      </c>
      <c r="D125" s="138">
        <f>'08'!D397</f>
        <v>0</v>
      </c>
      <c r="E125" s="138">
        <f>'08'!E397</f>
        <v>0</v>
      </c>
      <c r="F125" s="138">
        <f>'08'!F397</f>
        <v>0</v>
      </c>
      <c r="G125" s="138">
        <f>'08'!G397</f>
        <v>0</v>
      </c>
      <c r="H125" s="138">
        <f>'08'!H397</f>
        <v>0</v>
      </c>
    </row>
    <row r="126" spans="1:8" hidden="1" outlineLevel="1" x14ac:dyDescent="0.25">
      <c r="A126" s="58" t="s">
        <v>375</v>
      </c>
      <c r="B126" s="58">
        <v>21</v>
      </c>
      <c r="C126" s="269">
        <f>'04'!$B$37</f>
        <v>0.12</v>
      </c>
      <c r="D126" s="138">
        <f>'08'!D398</f>
        <v>0</v>
      </c>
      <c r="E126" s="138">
        <f>'08'!E398</f>
        <v>0</v>
      </c>
      <c r="F126" s="138">
        <f>'08'!F398</f>
        <v>0</v>
      </c>
      <c r="G126" s="138">
        <f>'08'!G398</f>
        <v>0</v>
      </c>
      <c r="H126" s="138">
        <f>'08'!H398</f>
        <v>0</v>
      </c>
    </row>
    <row r="127" spans="1:8" hidden="1" outlineLevel="1" x14ac:dyDescent="0.25">
      <c r="A127" s="58" t="s">
        <v>376</v>
      </c>
      <c r="B127" s="58">
        <v>22</v>
      </c>
      <c r="C127" s="269">
        <f>'04'!$B$37</f>
        <v>0.12</v>
      </c>
      <c r="D127" s="138">
        <f>'08'!D399</f>
        <v>0</v>
      </c>
      <c r="E127" s="138">
        <f>'08'!E399</f>
        <v>0</v>
      </c>
      <c r="F127" s="138">
        <f>'08'!F399</f>
        <v>0</v>
      </c>
      <c r="G127" s="138">
        <f>'08'!G399</f>
        <v>0</v>
      </c>
      <c r="H127" s="138">
        <f>'08'!H399</f>
        <v>0</v>
      </c>
    </row>
    <row r="128" spans="1:8" hidden="1" outlineLevel="1" x14ac:dyDescent="0.25">
      <c r="A128" s="58" t="s">
        <v>377</v>
      </c>
      <c r="B128" s="58">
        <v>23</v>
      </c>
      <c r="C128" s="269">
        <f>'04'!$B$37</f>
        <v>0.12</v>
      </c>
      <c r="D128" s="138">
        <f>'08'!D400</f>
        <v>0</v>
      </c>
      <c r="E128" s="138">
        <f>'08'!E400</f>
        <v>0</v>
      </c>
      <c r="F128" s="138">
        <f>'08'!F400</f>
        <v>0</v>
      </c>
      <c r="G128" s="138">
        <f>'08'!G400</f>
        <v>0</v>
      </c>
      <c r="H128" s="138">
        <f>'08'!H400</f>
        <v>0</v>
      </c>
    </row>
    <row r="129" spans="1:8" hidden="1" outlineLevel="1" x14ac:dyDescent="0.25">
      <c r="A129" s="58" t="s">
        <v>378</v>
      </c>
      <c r="B129" s="58">
        <v>24</v>
      </c>
      <c r="C129" s="269">
        <f>'04'!$B$37</f>
        <v>0.12</v>
      </c>
      <c r="D129" s="138">
        <f>'08'!D401</f>
        <v>0</v>
      </c>
      <c r="E129" s="138">
        <f>'08'!E401</f>
        <v>0</v>
      </c>
      <c r="F129" s="138">
        <f>'08'!F401</f>
        <v>0</v>
      </c>
      <c r="G129" s="138">
        <f>'08'!G401</f>
        <v>0</v>
      </c>
      <c r="H129" s="138">
        <f>'08'!H401</f>
        <v>0</v>
      </c>
    </row>
    <row r="130" spans="1:8" hidden="1" outlineLevel="1" x14ac:dyDescent="0.25">
      <c r="A130" s="58" t="s">
        <v>379</v>
      </c>
      <c r="B130" s="58">
        <v>25</v>
      </c>
      <c r="C130" s="269">
        <f>'04'!$B$37</f>
        <v>0.12</v>
      </c>
      <c r="D130" s="138">
        <f>'08'!D402</f>
        <v>0</v>
      </c>
      <c r="E130" s="138">
        <f>'08'!E402</f>
        <v>0</v>
      </c>
      <c r="F130" s="138">
        <f>'08'!F402</f>
        <v>0</v>
      </c>
      <c r="G130" s="138">
        <f>'08'!G402</f>
        <v>0</v>
      </c>
      <c r="H130" s="138">
        <f>'08'!H402</f>
        <v>0</v>
      </c>
    </row>
    <row r="131" spans="1:8" hidden="1" outlineLevel="1" x14ac:dyDescent="0.25">
      <c r="A131" s="58" t="s">
        <v>50</v>
      </c>
      <c r="B131" s="58"/>
      <c r="C131" s="58"/>
      <c r="D131" s="138">
        <f>SUM(D105:D130)</f>
        <v>0</v>
      </c>
      <c r="E131" s="138">
        <f t="shared" ref="E131:H131" si="23">SUM(E105:E130)</f>
        <v>0</v>
      </c>
      <c r="F131" s="138">
        <f t="shared" si="23"/>
        <v>0</v>
      </c>
      <c r="G131" s="138">
        <f t="shared" si="23"/>
        <v>0</v>
      </c>
      <c r="H131" s="138">
        <f t="shared" si="23"/>
        <v>0</v>
      </c>
    </row>
    <row r="132" spans="1:8" hidden="1" outlineLevel="1" x14ac:dyDescent="0.25">
      <c r="A132" s="53" t="s">
        <v>221</v>
      </c>
      <c r="B132" s="103"/>
      <c r="C132" s="103"/>
      <c r="D132" s="154">
        <f>SUMPRODUCT($C105:$C130,D105:D130)*$G102/12</f>
        <v>0</v>
      </c>
      <c r="E132" s="154">
        <f t="shared" ref="E132:H132" si="24">SUMPRODUCT($C105:$C130,E105:E130)*$G102/12</f>
        <v>0</v>
      </c>
      <c r="F132" s="154">
        <f t="shared" si="24"/>
        <v>0</v>
      </c>
      <c r="G132" s="154">
        <f t="shared" si="24"/>
        <v>0</v>
      </c>
      <c r="H132" s="154">
        <f t="shared" si="24"/>
        <v>0</v>
      </c>
    </row>
    <row r="133" spans="1:8" hidden="1" collapsed="1" x14ac:dyDescent="0.25"/>
    <row r="134" spans="1:8" x14ac:dyDescent="0.25">
      <c r="A134" s="26" t="s">
        <v>225</v>
      </c>
    </row>
    <row r="135" spans="1:8" outlineLevel="1" x14ac:dyDescent="0.25"/>
    <row r="136" spans="1:8" ht="16.5" customHeight="1" outlineLevel="1" x14ac:dyDescent="0.25">
      <c r="A136" s="470" t="s">
        <v>222</v>
      </c>
      <c r="B136" s="471"/>
      <c r="C136" s="472"/>
      <c r="D136" s="155">
        <v>1</v>
      </c>
      <c r="E136" s="155">
        <f t="shared" ref="E136:H136" si="25">D136+1</f>
        <v>2</v>
      </c>
      <c r="F136" s="155">
        <f t="shared" si="25"/>
        <v>3</v>
      </c>
      <c r="G136" s="155">
        <f t="shared" si="25"/>
        <v>4</v>
      </c>
      <c r="H136" s="155">
        <f t="shared" si="25"/>
        <v>5</v>
      </c>
    </row>
    <row r="137" spans="1:8" ht="16.5" customHeight="1" outlineLevel="1" x14ac:dyDescent="0.25">
      <c r="A137" s="470" t="s">
        <v>448</v>
      </c>
      <c r="B137" s="471"/>
      <c r="C137" s="472"/>
      <c r="D137" s="156">
        <f>D23</f>
        <v>0</v>
      </c>
      <c r="E137" s="156">
        <f t="shared" ref="E137:H137" si="26">E23</f>
        <v>0</v>
      </c>
      <c r="F137" s="156">
        <f t="shared" si="26"/>
        <v>0</v>
      </c>
      <c r="G137" s="156">
        <f t="shared" si="26"/>
        <v>0</v>
      </c>
      <c r="H137" s="156">
        <f t="shared" si="26"/>
        <v>0</v>
      </c>
    </row>
    <row r="138" spans="1:8" ht="16.5" customHeight="1" outlineLevel="1" x14ac:dyDescent="0.25">
      <c r="A138" s="470" t="s">
        <v>426</v>
      </c>
      <c r="B138" s="471"/>
      <c r="C138" s="472"/>
      <c r="D138" s="156">
        <f>D42</f>
        <v>0</v>
      </c>
      <c r="E138" s="156">
        <f t="shared" ref="E138:H138" si="27">E42</f>
        <v>0</v>
      </c>
      <c r="F138" s="156">
        <f t="shared" si="27"/>
        <v>0</v>
      </c>
      <c r="G138" s="156">
        <f t="shared" si="27"/>
        <v>0</v>
      </c>
      <c r="H138" s="156">
        <f t="shared" si="27"/>
        <v>0</v>
      </c>
    </row>
    <row r="139" spans="1:8" ht="16.5" customHeight="1" outlineLevel="1" x14ac:dyDescent="0.25">
      <c r="A139" s="470" t="s">
        <v>551</v>
      </c>
      <c r="B139" s="471"/>
      <c r="C139" s="472"/>
      <c r="D139" s="156">
        <f>D61</f>
        <v>0</v>
      </c>
      <c r="E139" s="156">
        <f t="shared" ref="E139:H139" si="28">E61</f>
        <v>0</v>
      </c>
      <c r="F139" s="156">
        <f t="shared" si="28"/>
        <v>0</v>
      </c>
      <c r="G139" s="156">
        <f t="shared" si="28"/>
        <v>0</v>
      </c>
      <c r="H139" s="156">
        <f t="shared" si="28"/>
        <v>0</v>
      </c>
    </row>
    <row r="140" spans="1:8" ht="16.5" customHeight="1" outlineLevel="1" x14ac:dyDescent="0.25">
      <c r="A140" s="470" t="s">
        <v>43</v>
      </c>
      <c r="B140" s="471"/>
      <c r="C140" s="472"/>
      <c r="D140" s="156">
        <f t="shared" ref="D140:H140" si="29">D80</f>
        <v>0</v>
      </c>
      <c r="E140" s="156">
        <f t="shared" si="29"/>
        <v>0</v>
      </c>
      <c r="F140" s="156">
        <f t="shared" si="29"/>
        <v>0</v>
      </c>
      <c r="G140" s="156">
        <f t="shared" si="29"/>
        <v>0</v>
      </c>
      <c r="H140" s="156">
        <f t="shared" si="29"/>
        <v>0</v>
      </c>
    </row>
    <row r="141" spans="1:8" ht="16.5" customHeight="1" outlineLevel="1" x14ac:dyDescent="0.25">
      <c r="A141" s="470" t="s">
        <v>44</v>
      </c>
      <c r="B141" s="471"/>
      <c r="C141" s="472"/>
      <c r="D141" s="156">
        <f t="shared" ref="D141:H141" si="30">D100</f>
        <v>0</v>
      </c>
      <c r="E141" s="156">
        <f t="shared" si="30"/>
        <v>0</v>
      </c>
      <c r="F141" s="156">
        <f t="shared" si="30"/>
        <v>0</v>
      </c>
      <c r="G141" s="156">
        <f t="shared" si="30"/>
        <v>0</v>
      </c>
      <c r="H141" s="156">
        <f t="shared" si="30"/>
        <v>0</v>
      </c>
    </row>
    <row r="142" spans="1:8" outlineLevel="1" x14ac:dyDescent="0.25">
      <c r="A142" s="473" t="s">
        <v>427</v>
      </c>
      <c r="B142" s="474"/>
      <c r="C142" s="475"/>
      <c r="D142" s="156">
        <f>D132</f>
        <v>0</v>
      </c>
      <c r="E142" s="156">
        <f t="shared" ref="E142:H142" si="31">E132</f>
        <v>0</v>
      </c>
      <c r="F142" s="156">
        <f t="shared" si="31"/>
        <v>0</v>
      </c>
      <c r="G142" s="156">
        <f t="shared" si="31"/>
        <v>0</v>
      </c>
      <c r="H142" s="156">
        <f t="shared" si="31"/>
        <v>0</v>
      </c>
    </row>
    <row r="143" spans="1:8" ht="16.5" customHeight="1" outlineLevel="1" x14ac:dyDescent="0.25">
      <c r="A143" s="470" t="s">
        <v>460</v>
      </c>
      <c r="B143" s="471"/>
      <c r="C143" s="472"/>
      <c r="D143" s="404">
        <f>SUM(D137:D142)</f>
        <v>0</v>
      </c>
      <c r="E143" s="404">
        <f t="shared" ref="E143:H143" si="32">SUM(E137:E142)</f>
        <v>0</v>
      </c>
      <c r="F143" s="404">
        <f t="shared" si="32"/>
        <v>0</v>
      </c>
      <c r="G143" s="404">
        <f t="shared" si="32"/>
        <v>0</v>
      </c>
      <c r="H143" s="404">
        <f t="shared" si="32"/>
        <v>0</v>
      </c>
    </row>
    <row r="144" spans="1:8" ht="16.5" customHeight="1" outlineLevel="1" x14ac:dyDescent="0.25">
      <c r="A144" s="470" t="s">
        <v>25</v>
      </c>
      <c r="B144" s="471"/>
      <c r="C144" s="472"/>
      <c r="D144" s="157">
        <f>IF(D143&lt;&gt;0,D143/'01'!$H$43,0)</f>
        <v>0</v>
      </c>
      <c r="E144" s="157">
        <f>IF(E143&lt;&gt;0,E143/'01'!$H$43,0)</f>
        <v>0</v>
      </c>
      <c r="F144" s="157">
        <f>IF(F143&lt;&gt;0,F143/'01'!$H$43,0)</f>
        <v>0</v>
      </c>
      <c r="G144" s="157">
        <f>IF(G143&lt;&gt;0,G143/'01'!$H$43,0)</f>
        <v>0</v>
      </c>
      <c r="H144" s="157">
        <f>IF(H143&lt;&gt;0,H143/'01'!$H$43,0)</f>
        <v>0</v>
      </c>
    </row>
    <row r="146" spans="4:4" x14ac:dyDescent="0.25">
      <c r="D146" s="172"/>
    </row>
  </sheetData>
  <mergeCells count="10">
    <mergeCell ref="B3:F3"/>
    <mergeCell ref="A144:C144"/>
    <mergeCell ref="A143:C143"/>
    <mergeCell ref="A142:C142"/>
    <mergeCell ref="A141:C141"/>
    <mergeCell ref="A140:C140"/>
    <mergeCell ref="A139:C139"/>
    <mergeCell ref="A138:C138"/>
    <mergeCell ref="A137:C137"/>
    <mergeCell ref="A136:C136"/>
  </mergeCells>
  <printOptions horizontalCentered="1"/>
  <pageMargins left="0.11811023622047245" right="0.11811023622047245" top="0.39370078740157483" bottom="0.3937007874015748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39997558519241921"/>
    <pageSetUpPr fitToPage="1"/>
  </sheetPr>
  <dimension ref="A1:AA509"/>
  <sheetViews>
    <sheetView showGridLines="0" showZeros="0" zoomScaleNormal="100" workbookViewId="0">
      <selection activeCell="E18" sqref="E18"/>
    </sheetView>
  </sheetViews>
  <sheetFormatPr defaultColWidth="12.5703125" defaultRowHeight="12" outlineLevelRow="1" x14ac:dyDescent="0.2"/>
  <cols>
    <col min="1" max="1" width="9.28515625" style="43" customWidth="1"/>
    <col min="2" max="2" width="5.42578125" style="43" customWidth="1"/>
    <col min="3" max="3" width="8.42578125" style="43" bestFit="1" customWidth="1"/>
    <col min="4" max="9" width="8.28515625" style="43" bestFit="1" customWidth="1"/>
    <col min="10" max="11" width="7.28515625" style="43" customWidth="1"/>
    <col min="12" max="12" width="8.7109375" style="62" bestFit="1" customWidth="1"/>
    <col min="13" max="14" width="7.28515625" style="43" customWidth="1"/>
    <col min="15" max="15" width="8.7109375" style="62" bestFit="1" customWidth="1"/>
    <col min="16" max="16384" width="12.5703125" style="43"/>
  </cols>
  <sheetData>
    <row r="1" spans="1:27" ht="12.75" x14ac:dyDescent="0.2">
      <c r="A1" s="200" t="str">
        <f>Sumário!$A$1</f>
        <v>Transporte Municipal - Guararema</v>
      </c>
    </row>
    <row r="2" spans="1:27" s="27" customFormat="1" ht="12.75" x14ac:dyDescent="0.2">
      <c r="A2" s="180" t="s">
        <v>333</v>
      </c>
      <c r="B2" s="3"/>
      <c r="C2" s="3"/>
      <c r="D2" s="3"/>
      <c r="L2" s="357"/>
      <c r="O2" s="357"/>
    </row>
    <row r="3" spans="1:27" s="27" customFormat="1" x14ac:dyDescent="0.2">
      <c r="A3" s="173" t="s">
        <v>243</v>
      </c>
      <c r="B3" s="476">
        <f>Sumário!B3</f>
        <v>0</v>
      </c>
      <c r="C3" s="476"/>
      <c r="D3" s="476"/>
      <c r="E3" s="476"/>
      <c r="F3" s="476"/>
      <c r="L3" s="357"/>
      <c r="O3" s="357"/>
    </row>
    <row r="4" spans="1:27" s="27" customFormat="1" x14ac:dyDescent="0.2">
      <c r="A4" s="173" t="s">
        <v>244</v>
      </c>
      <c r="B4" s="27" t="str">
        <f>Sumário!$B$4</f>
        <v>agosto de 2023</v>
      </c>
      <c r="C4" s="3"/>
      <c r="D4" s="3"/>
      <c r="L4" s="357"/>
      <c r="O4" s="357"/>
    </row>
    <row r="5" spans="1:27" x14ac:dyDescent="0.2">
      <c r="A5" s="61"/>
      <c r="B5" s="48"/>
      <c r="C5" s="46"/>
      <c r="D5" s="60"/>
      <c r="E5" s="60"/>
      <c r="F5" s="60"/>
      <c r="G5" s="60"/>
      <c r="H5" s="60"/>
      <c r="I5" s="41"/>
      <c r="J5" s="41"/>
      <c r="K5" s="41"/>
      <c r="L5" s="48"/>
      <c r="M5" s="41"/>
      <c r="N5" s="41"/>
      <c r="O5" s="48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</row>
    <row r="6" spans="1:27" hidden="1" x14ac:dyDescent="0.2">
      <c r="A6" s="44" t="s">
        <v>449</v>
      </c>
      <c r="B6" s="44"/>
      <c r="C6" s="44"/>
      <c r="D6" s="45"/>
      <c r="E6" s="45"/>
      <c r="F6" s="45"/>
      <c r="G6" s="45"/>
      <c r="H6" s="45"/>
      <c r="I6" s="41"/>
      <c r="J6" s="41"/>
      <c r="K6" s="41"/>
      <c r="L6" s="48"/>
      <c r="M6" s="41"/>
      <c r="N6" s="41"/>
      <c r="O6" s="48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</row>
    <row r="7" spans="1:27" hidden="1" outlineLevel="1" x14ac:dyDescent="0.2">
      <c r="C7" s="46"/>
      <c r="D7" s="45"/>
      <c r="E7" s="45"/>
      <c r="F7" s="45"/>
      <c r="G7" s="45"/>
      <c r="H7" s="45"/>
      <c r="I7" s="41"/>
      <c r="J7" s="41"/>
      <c r="K7" s="41"/>
      <c r="L7" s="48"/>
      <c r="M7" s="41"/>
      <c r="N7" s="41"/>
      <c r="O7" s="48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</row>
    <row r="8" spans="1:27" hidden="1" outlineLevel="1" x14ac:dyDescent="0.2">
      <c r="A8" s="47" t="s">
        <v>334</v>
      </c>
      <c r="B8" s="47"/>
      <c r="C8" s="46"/>
      <c r="D8" s="45"/>
      <c r="E8" s="45"/>
      <c r="F8" s="45"/>
      <c r="G8" s="45"/>
      <c r="H8" s="45"/>
      <c r="I8" s="41"/>
      <c r="J8" s="48"/>
      <c r="K8" s="48"/>
      <c r="L8" s="48"/>
      <c r="M8" s="41"/>
      <c r="N8" s="41"/>
      <c r="O8" s="48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</row>
    <row r="9" spans="1:27" s="379" customFormat="1" ht="36" hidden="1" outlineLevel="1" x14ac:dyDescent="0.25">
      <c r="A9" s="49" t="s">
        <v>143</v>
      </c>
      <c r="B9" s="50" t="s">
        <v>144</v>
      </c>
      <c r="C9" s="50" t="s">
        <v>145</v>
      </c>
      <c r="D9" s="51" t="s">
        <v>86</v>
      </c>
      <c r="E9" s="51" t="s">
        <v>87</v>
      </c>
      <c r="F9" s="52" t="s">
        <v>88</v>
      </c>
      <c r="G9" s="52" t="s">
        <v>89</v>
      </c>
      <c r="H9" s="52" t="s">
        <v>90</v>
      </c>
      <c r="I9" s="52" t="s">
        <v>91</v>
      </c>
      <c r="J9" s="375" t="s">
        <v>252</v>
      </c>
      <c r="K9" s="375" t="s">
        <v>253</v>
      </c>
      <c r="L9" s="376" t="s">
        <v>255</v>
      </c>
      <c r="M9" s="375" t="s">
        <v>468</v>
      </c>
      <c r="N9" s="375" t="s">
        <v>469</v>
      </c>
      <c r="O9" s="376" t="s">
        <v>470</v>
      </c>
      <c r="P9" s="377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</row>
    <row r="10" spans="1:27" hidden="1" outlineLevel="1" x14ac:dyDescent="0.2">
      <c r="A10" s="53" t="s">
        <v>125</v>
      </c>
      <c r="B10" s="53">
        <v>0</v>
      </c>
      <c r="C10" s="138">
        <f>'01'!G20</f>
        <v>0</v>
      </c>
      <c r="D10" s="54"/>
      <c r="E10" s="55">
        <f>SUM(E29:E41)</f>
        <v>0</v>
      </c>
      <c r="F10" s="55">
        <f t="shared" ref="F10:H10" si="0">SUM(F29:F41)</f>
        <v>0</v>
      </c>
      <c r="G10" s="55">
        <f t="shared" si="0"/>
        <v>0</v>
      </c>
      <c r="H10" s="55">
        <f t="shared" si="0"/>
        <v>0</v>
      </c>
      <c r="I10" s="55"/>
      <c r="J10" s="191">
        <f>$K$132-K10</f>
        <v>0</v>
      </c>
      <c r="K10" s="191">
        <v>1</v>
      </c>
      <c r="L10" s="380">
        <f>K10*$L$24</f>
        <v>0</v>
      </c>
      <c r="M10" s="191"/>
      <c r="N10" s="191"/>
      <c r="O10" s="380"/>
      <c r="P10" s="187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spans="1:27" hidden="1" outlineLevel="1" x14ac:dyDescent="0.2">
      <c r="A11" s="58" t="s">
        <v>126</v>
      </c>
      <c r="B11" s="58">
        <v>1.5</v>
      </c>
      <c r="C11" s="138">
        <f>'01'!G21</f>
        <v>0</v>
      </c>
      <c r="D11" s="54"/>
      <c r="E11" s="54"/>
      <c r="F11" s="54"/>
      <c r="G11" s="54"/>
      <c r="H11" s="54"/>
      <c r="I11" s="54"/>
      <c r="J11" s="191">
        <f>P11*(1-'04'!$C$58)/SUM($P$194:$P$203)</f>
        <v>0.18888888888888888</v>
      </c>
      <c r="K11" s="191">
        <f>$K$193-J11</f>
        <v>0.81111111111111112</v>
      </c>
      <c r="L11" s="380">
        <f>K11*$L$24</f>
        <v>0</v>
      </c>
      <c r="M11" s="191">
        <v>0.75</v>
      </c>
      <c r="N11" s="191">
        <f>K11-M11</f>
        <v>6.1111111111111116E-2</v>
      </c>
      <c r="O11" s="380">
        <f>N11*$L$24</f>
        <v>0</v>
      </c>
      <c r="P11" s="187">
        <f>'04'!$B$60</f>
        <v>8</v>
      </c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</row>
    <row r="12" spans="1:27" hidden="1" outlineLevel="1" x14ac:dyDescent="0.2">
      <c r="A12" s="58" t="s">
        <v>127</v>
      </c>
      <c r="B12" s="53">
        <v>2.5</v>
      </c>
      <c r="C12" s="138">
        <f>'01'!G22</f>
        <v>0</v>
      </c>
      <c r="D12" s="54"/>
      <c r="E12" s="54"/>
      <c r="F12" s="54"/>
      <c r="G12" s="54"/>
      <c r="H12" s="54"/>
      <c r="I12" s="54"/>
      <c r="J12" s="191">
        <f>(P12*(1-'04'!$C$58)/SUM($P$194:$P$203))+J11</f>
        <v>0.35416666666666663</v>
      </c>
      <c r="K12" s="191">
        <f t="shared" ref="K12:K20" si="1">$K$193-J12</f>
        <v>0.64583333333333337</v>
      </c>
      <c r="L12" s="380">
        <f t="shared" ref="L12:L21" si="2">K12*$L$24</f>
        <v>0</v>
      </c>
      <c r="M12" s="191">
        <v>0.5</v>
      </c>
      <c r="N12" s="191">
        <f t="shared" ref="N12:N20" si="3">K12-M12</f>
        <v>0.14583333333333337</v>
      </c>
      <c r="O12" s="380">
        <f t="shared" ref="O12:O22" si="4">N12*$L$24</f>
        <v>0</v>
      </c>
      <c r="P12" s="187">
        <f>P11-1</f>
        <v>7</v>
      </c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</row>
    <row r="13" spans="1:27" hidden="1" outlineLevel="1" x14ac:dyDescent="0.2">
      <c r="A13" s="58" t="s">
        <v>128</v>
      </c>
      <c r="B13" s="58">
        <v>3.5</v>
      </c>
      <c r="C13" s="138">
        <f>'01'!G23</f>
        <v>0</v>
      </c>
      <c r="D13" s="54"/>
      <c r="E13" s="54"/>
      <c r="F13" s="54"/>
      <c r="G13" s="54"/>
      <c r="H13" s="54"/>
      <c r="I13" s="54"/>
      <c r="J13" s="191">
        <f>(P13*(1-'04'!$C$58)/SUM($P$194:$P$203))+J12</f>
        <v>0.49583333333333329</v>
      </c>
      <c r="K13" s="191">
        <f t="shared" si="1"/>
        <v>0.50416666666666665</v>
      </c>
      <c r="L13" s="380">
        <f t="shared" si="2"/>
        <v>0</v>
      </c>
      <c r="M13" s="191">
        <v>0.25</v>
      </c>
      <c r="N13" s="191">
        <f t="shared" si="3"/>
        <v>0.25416666666666665</v>
      </c>
      <c r="O13" s="380">
        <f t="shared" si="4"/>
        <v>0</v>
      </c>
      <c r="P13" s="187">
        <f t="shared" ref="P13:P19" si="5">P12-1</f>
        <v>6</v>
      </c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</row>
    <row r="14" spans="1:27" hidden="1" outlineLevel="1" x14ac:dyDescent="0.2">
      <c r="A14" s="58" t="s">
        <v>129</v>
      </c>
      <c r="B14" s="53">
        <v>4.5</v>
      </c>
      <c r="C14" s="138">
        <f>'01'!G24</f>
        <v>0</v>
      </c>
      <c r="D14" s="54"/>
      <c r="E14" s="54"/>
      <c r="F14" s="54"/>
      <c r="G14" s="54"/>
      <c r="H14" s="54"/>
      <c r="I14" s="54"/>
      <c r="J14" s="191">
        <f>(P14*(1-'04'!$C$58)/SUM($P$194:$P$203))+J13</f>
        <v>0.61388888888888882</v>
      </c>
      <c r="K14" s="191">
        <f t="shared" si="1"/>
        <v>0.38611111111111118</v>
      </c>
      <c r="L14" s="380">
        <f t="shared" si="2"/>
        <v>0</v>
      </c>
      <c r="M14" s="191"/>
      <c r="N14" s="191">
        <f t="shared" si="3"/>
        <v>0.38611111111111118</v>
      </c>
      <c r="O14" s="380">
        <f t="shared" si="4"/>
        <v>0</v>
      </c>
      <c r="P14" s="187">
        <f t="shared" si="5"/>
        <v>5</v>
      </c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</row>
    <row r="15" spans="1:27" hidden="1" outlineLevel="1" x14ac:dyDescent="0.2">
      <c r="A15" s="58" t="s">
        <v>130</v>
      </c>
      <c r="B15" s="58">
        <v>5.5</v>
      </c>
      <c r="C15" s="138">
        <f>'01'!G25</f>
        <v>0</v>
      </c>
      <c r="D15" s="54"/>
      <c r="E15" s="54"/>
      <c r="F15" s="54"/>
      <c r="G15" s="54"/>
      <c r="H15" s="54"/>
      <c r="I15" s="54"/>
      <c r="J15" s="191">
        <f>(P15*(1-'04'!$C$58)/SUM($P$194:$P$203))+J14</f>
        <v>0.70833333333333326</v>
      </c>
      <c r="K15" s="191">
        <f t="shared" si="1"/>
        <v>0.29166666666666674</v>
      </c>
      <c r="L15" s="380">
        <f t="shared" si="2"/>
        <v>0</v>
      </c>
      <c r="M15" s="191"/>
      <c r="N15" s="191">
        <f t="shared" si="3"/>
        <v>0.29166666666666674</v>
      </c>
      <c r="O15" s="380">
        <f t="shared" si="4"/>
        <v>0</v>
      </c>
      <c r="P15" s="187">
        <f t="shared" si="5"/>
        <v>4</v>
      </c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</row>
    <row r="16" spans="1:27" hidden="1" outlineLevel="1" x14ac:dyDescent="0.2">
      <c r="A16" s="58" t="s">
        <v>131</v>
      </c>
      <c r="B16" s="53">
        <v>6.5</v>
      </c>
      <c r="C16" s="138">
        <f>'01'!G26</f>
        <v>0</v>
      </c>
      <c r="D16" s="54"/>
      <c r="E16" s="54"/>
      <c r="F16" s="54"/>
      <c r="G16" s="54"/>
      <c r="H16" s="54"/>
      <c r="I16" s="54"/>
      <c r="J16" s="191">
        <f>(P16*(1-'04'!$C$58)/SUM($P$194:$P$203))+J15</f>
        <v>0.77916666666666656</v>
      </c>
      <c r="K16" s="191">
        <f t="shared" si="1"/>
        <v>0.22083333333333344</v>
      </c>
      <c r="L16" s="380">
        <f t="shared" si="2"/>
        <v>0</v>
      </c>
      <c r="M16" s="191"/>
      <c r="N16" s="191">
        <f t="shared" si="3"/>
        <v>0.22083333333333344</v>
      </c>
      <c r="O16" s="380">
        <f t="shared" si="4"/>
        <v>0</v>
      </c>
      <c r="P16" s="187">
        <f t="shared" si="5"/>
        <v>3</v>
      </c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</row>
    <row r="17" spans="1:27" hidden="1" outlineLevel="1" x14ac:dyDescent="0.2">
      <c r="A17" s="58" t="s">
        <v>132</v>
      </c>
      <c r="B17" s="58">
        <v>7.5</v>
      </c>
      <c r="C17" s="138">
        <f>'01'!G27</f>
        <v>0</v>
      </c>
      <c r="D17" s="54"/>
      <c r="E17" s="54"/>
      <c r="F17" s="54"/>
      <c r="G17" s="54"/>
      <c r="H17" s="54"/>
      <c r="I17" s="54"/>
      <c r="J17" s="191">
        <f>(P17*(1-'04'!$C$58)/SUM($P$194:$P$203))+J16</f>
        <v>0.82638888888888884</v>
      </c>
      <c r="K17" s="191">
        <f t="shared" si="1"/>
        <v>0.17361111111111116</v>
      </c>
      <c r="L17" s="380">
        <f t="shared" si="2"/>
        <v>0</v>
      </c>
      <c r="M17" s="191"/>
      <c r="N17" s="191">
        <f t="shared" si="3"/>
        <v>0.17361111111111116</v>
      </c>
      <c r="O17" s="380">
        <f t="shared" si="4"/>
        <v>0</v>
      </c>
      <c r="P17" s="187">
        <f t="shared" si="5"/>
        <v>2</v>
      </c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</row>
    <row r="18" spans="1:27" hidden="1" outlineLevel="1" x14ac:dyDescent="0.2">
      <c r="A18" s="58" t="s">
        <v>146</v>
      </c>
      <c r="B18" s="53">
        <v>8.5</v>
      </c>
      <c r="C18" s="138">
        <f>'01'!G28</f>
        <v>0</v>
      </c>
      <c r="D18" s="54"/>
      <c r="E18" s="54"/>
      <c r="F18" s="54"/>
      <c r="G18" s="54"/>
      <c r="H18" s="54"/>
      <c r="I18" s="54"/>
      <c r="J18" s="191">
        <f>(P18*(1-'04'!$C$58)/SUM($P$194:$P$203))+J17</f>
        <v>0.85</v>
      </c>
      <c r="K18" s="191">
        <f t="shared" si="1"/>
        <v>0.15000000000000002</v>
      </c>
      <c r="L18" s="380">
        <f t="shared" si="2"/>
        <v>0</v>
      </c>
      <c r="M18" s="191"/>
      <c r="N18" s="191">
        <f t="shared" si="3"/>
        <v>0.15000000000000002</v>
      </c>
      <c r="O18" s="380">
        <f t="shared" si="4"/>
        <v>0</v>
      </c>
      <c r="P18" s="187">
        <f t="shared" si="5"/>
        <v>1</v>
      </c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</row>
    <row r="19" spans="1:27" hidden="1" outlineLevel="1" x14ac:dyDescent="0.2">
      <c r="A19" s="58" t="s">
        <v>133</v>
      </c>
      <c r="B19" s="58">
        <v>9.5</v>
      </c>
      <c r="C19" s="138">
        <f>'01'!G29</f>
        <v>0</v>
      </c>
      <c r="D19" s="54"/>
      <c r="E19" s="54"/>
      <c r="F19" s="54"/>
      <c r="G19" s="54"/>
      <c r="H19" s="54"/>
      <c r="I19" s="54"/>
      <c r="J19" s="191">
        <f>(P19*(1-'04'!$C$58)/SUM($P$194:$P$203))+J18</f>
        <v>0.85</v>
      </c>
      <c r="K19" s="191">
        <f t="shared" si="1"/>
        <v>0.15000000000000002</v>
      </c>
      <c r="L19" s="380">
        <f t="shared" si="2"/>
        <v>0</v>
      </c>
      <c r="M19" s="191"/>
      <c r="N19" s="191">
        <f t="shared" si="3"/>
        <v>0.15000000000000002</v>
      </c>
      <c r="O19" s="380">
        <f t="shared" si="4"/>
        <v>0</v>
      </c>
      <c r="P19" s="187">
        <f t="shared" si="5"/>
        <v>0</v>
      </c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</row>
    <row r="20" spans="1:27" hidden="1" outlineLevel="1" x14ac:dyDescent="0.2">
      <c r="A20" s="58" t="s">
        <v>134</v>
      </c>
      <c r="B20" s="53">
        <v>10.5</v>
      </c>
      <c r="C20" s="138">
        <f>'01'!G30</f>
        <v>0</v>
      </c>
      <c r="D20" s="54"/>
      <c r="E20" s="54"/>
      <c r="F20" s="54"/>
      <c r="G20" s="54"/>
      <c r="H20" s="54"/>
      <c r="I20" s="54"/>
      <c r="J20" s="191">
        <f>(P20*(1-'04'!$C$58)/SUM($P$194:$P$203))+J19</f>
        <v>0.85</v>
      </c>
      <c r="K20" s="191">
        <f t="shared" si="1"/>
        <v>0.15000000000000002</v>
      </c>
      <c r="L20" s="380">
        <f t="shared" si="2"/>
        <v>0</v>
      </c>
      <c r="M20" s="191"/>
      <c r="N20" s="191">
        <f t="shared" si="3"/>
        <v>0.15000000000000002</v>
      </c>
      <c r="O20" s="380">
        <f t="shared" si="4"/>
        <v>0</v>
      </c>
      <c r="P20" s="187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</row>
    <row r="21" spans="1:27" hidden="1" outlineLevel="1" x14ac:dyDescent="0.2">
      <c r="A21" s="58" t="s">
        <v>135</v>
      </c>
      <c r="B21" s="58">
        <v>11.5</v>
      </c>
      <c r="C21" s="138">
        <f>'01'!G31</f>
        <v>0</v>
      </c>
      <c r="D21" s="54"/>
      <c r="E21" s="54"/>
      <c r="F21" s="54"/>
      <c r="G21" s="54"/>
      <c r="H21" s="54"/>
      <c r="I21" s="54"/>
      <c r="J21" s="191">
        <f>(P21*(1-'04'!$C$58)/SUM($P$194:$P$203))+J20</f>
        <v>0.85</v>
      </c>
      <c r="K21" s="191">
        <f t="shared" ref="K21" si="6">K20</f>
        <v>0.15000000000000002</v>
      </c>
      <c r="L21" s="380">
        <f t="shared" si="2"/>
        <v>0</v>
      </c>
      <c r="M21" s="191"/>
      <c r="N21" s="191"/>
      <c r="O21" s="380">
        <f t="shared" si="4"/>
        <v>0</v>
      </c>
      <c r="P21" s="187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</row>
    <row r="22" spans="1:27" hidden="1" outlineLevel="1" x14ac:dyDescent="0.2">
      <c r="A22" s="58" t="s">
        <v>217</v>
      </c>
      <c r="B22" s="53">
        <v>12.5</v>
      </c>
      <c r="C22" s="138"/>
      <c r="D22" s="54"/>
      <c r="E22" s="54"/>
      <c r="F22" s="54"/>
      <c r="G22" s="54"/>
      <c r="H22" s="54"/>
      <c r="I22" s="54"/>
      <c r="J22" s="190"/>
      <c r="K22" s="191"/>
      <c r="L22" s="380">
        <f>K22*$M$207</f>
        <v>0</v>
      </c>
      <c r="M22" s="191"/>
      <c r="N22" s="191"/>
      <c r="O22" s="380">
        <f t="shared" si="4"/>
        <v>0</v>
      </c>
      <c r="P22" s="187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</row>
    <row r="23" spans="1:27" hidden="1" outlineLevel="1" x14ac:dyDescent="0.2">
      <c r="A23" s="58" t="s">
        <v>50</v>
      </c>
      <c r="B23" s="58"/>
      <c r="C23" s="137">
        <f>SUM(C10:C22)</f>
        <v>0</v>
      </c>
      <c r="D23" s="137">
        <f>SUM(D10:D22)</f>
        <v>0</v>
      </c>
      <c r="E23" s="137">
        <f>SUM(E10:E22)</f>
        <v>0</v>
      </c>
      <c r="F23" s="137">
        <f t="shared" ref="F23:H23" si="7">SUM(F10:F22)</f>
        <v>0</v>
      </c>
      <c r="G23" s="137">
        <f t="shared" si="7"/>
        <v>0</v>
      </c>
      <c r="H23" s="137">
        <f t="shared" si="7"/>
        <v>0</v>
      </c>
      <c r="I23" s="137"/>
      <c r="J23" s="56"/>
      <c r="K23" s="41"/>
      <c r="L23" s="48"/>
      <c r="M23" s="41"/>
      <c r="N23" s="41"/>
      <c r="O23" s="48"/>
      <c r="P23" s="187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</row>
    <row r="24" spans="1:27" hidden="1" outlineLevel="1" x14ac:dyDescent="0.2">
      <c r="A24" s="58" t="s">
        <v>147</v>
      </c>
      <c r="B24" s="58"/>
      <c r="C24" s="59">
        <f t="shared" ref="C24:H24" si="8">SUMPRODUCT(C10:C22,$L$10:$L$22)</f>
        <v>0</v>
      </c>
      <c r="D24" s="59">
        <f t="shared" si="8"/>
        <v>0</v>
      </c>
      <c r="E24" s="59">
        <f t="shared" si="8"/>
        <v>0</v>
      </c>
      <c r="F24" s="59">
        <f t="shared" si="8"/>
        <v>0</v>
      </c>
      <c r="G24" s="59">
        <f t="shared" si="8"/>
        <v>0</v>
      </c>
      <c r="H24" s="59">
        <f t="shared" si="8"/>
        <v>0</v>
      </c>
      <c r="I24" s="59"/>
      <c r="J24" s="41" t="s">
        <v>254</v>
      </c>
      <c r="K24" s="41"/>
      <c r="L24" s="380">
        <f>'02'!$C$21</f>
        <v>0</v>
      </c>
      <c r="M24" s="41"/>
      <c r="N24" s="41"/>
      <c r="O24" s="48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</row>
    <row r="25" spans="1:27" hidden="1" outlineLevel="1" x14ac:dyDescent="0.2">
      <c r="A25" s="46"/>
      <c r="B25" s="46"/>
      <c r="C25" s="46"/>
      <c r="D25" s="46"/>
      <c r="E25" s="46"/>
      <c r="F25" s="46"/>
      <c r="G25" s="46"/>
      <c r="H25" s="46"/>
      <c r="I25" s="46"/>
      <c r="J25" s="41"/>
      <c r="K25" s="41"/>
      <c r="L25" s="48"/>
      <c r="M25" s="41"/>
      <c r="N25" s="41"/>
      <c r="O25" s="48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</row>
    <row r="26" spans="1:27" hidden="1" outlineLevel="1" x14ac:dyDescent="0.2">
      <c r="C26" s="46"/>
      <c r="D26" s="45"/>
      <c r="E26" s="45"/>
      <c r="F26" s="45"/>
      <c r="G26" s="45"/>
      <c r="H26" s="45"/>
      <c r="I26" s="45"/>
      <c r="J26" s="41"/>
      <c r="K26" s="41"/>
      <c r="L26" s="48"/>
      <c r="M26" s="41"/>
      <c r="N26" s="41"/>
      <c r="O26" s="48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</row>
    <row r="27" spans="1:27" hidden="1" outlineLevel="1" x14ac:dyDescent="0.2">
      <c r="A27" s="47" t="s">
        <v>335</v>
      </c>
      <c r="B27" s="47"/>
      <c r="C27" s="46"/>
      <c r="D27" s="45"/>
      <c r="E27" s="45"/>
      <c r="F27" s="45"/>
      <c r="G27" s="45"/>
      <c r="H27" s="45"/>
      <c r="I27" s="45"/>
      <c r="J27" s="41"/>
      <c r="K27" s="41"/>
      <c r="L27" s="48"/>
      <c r="M27" s="41"/>
      <c r="N27" s="41"/>
      <c r="O27" s="48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</row>
    <row r="28" spans="1:27" ht="24" hidden="1" outlineLevel="1" x14ac:dyDescent="0.2">
      <c r="A28" s="49" t="s">
        <v>143</v>
      </c>
      <c r="B28" s="50" t="s">
        <v>144</v>
      </c>
      <c r="C28" s="50" t="s">
        <v>145</v>
      </c>
      <c r="D28" s="52" t="s">
        <v>86</v>
      </c>
      <c r="E28" s="52" t="s">
        <v>87</v>
      </c>
      <c r="F28" s="52" t="s">
        <v>88</v>
      </c>
      <c r="G28" s="52" t="s">
        <v>89</v>
      </c>
      <c r="H28" s="52" t="s">
        <v>90</v>
      </c>
      <c r="I28" s="52" t="s">
        <v>91</v>
      </c>
      <c r="J28" s="41"/>
      <c r="K28" s="41"/>
      <c r="L28" s="48"/>
      <c r="M28" s="41"/>
      <c r="N28" s="41"/>
      <c r="O28" s="48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</row>
    <row r="29" spans="1:27" hidden="1" outlineLevel="1" x14ac:dyDescent="0.2">
      <c r="A29" s="53" t="s">
        <v>125</v>
      </c>
      <c r="B29" s="53">
        <v>0</v>
      </c>
      <c r="C29" s="240"/>
      <c r="D29" s="241"/>
      <c r="E29" s="55"/>
      <c r="F29" s="55"/>
      <c r="G29" s="54"/>
      <c r="H29" s="54"/>
      <c r="I29" s="53"/>
      <c r="J29" s="41"/>
      <c r="K29" s="41"/>
      <c r="L29" s="48"/>
      <c r="M29" s="41"/>
      <c r="N29" s="41"/>
      <c r="O29" s="48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</row>
    <row r="30" spans="1:27" hidden="1" outlineLevel="1" x14ac:dyDescent="0.2">
      <c r="A30" s="58" t="s">
        <v>126</v>
      </c>
      <c r="B30" s="58">
        <v>1</v>
      </c>
      <c r="C30" s="240"/>
      <c r="D30" s="241"/>
      <c r="E30" s="55"/>
      <c r="F30" s="55"/>
      <c r="G30" s="54"/>
      <c r="H30" s="54"/>
      <c r="I30" s="143">
        <f>H48</f>
        <v>0</v>
      </c>
      <c r="J30" s="41"/>
      <c r="K30" s="41"/>
      <c r="L30" s="48"/>
      <c r="M30" s="41"/>
      <c r="N30" s="41"/>
      <c r="O30" s="48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</row>
    <row r="31" spans="1:27" hidden="1" outlineLevel="1" x14ac:dyDescent="0.2">
      <c r="A31" s="58" t="s">
        <v>127</v>
      </c>
      <c r="B31" s="53">
        <v>2</v>
      </c>
      <c r="C31" s="240"/>
      <c r="D31" s="241"/>
      <c r="E31" s="55"/>
      <c r="F31" s="55"/>
      <c r="G31" s="54"/>
      <c r="H31" s="54"/>
      <c r="I31" s="143">
        <f t="shared" ref="I31:I41" si="9">H49</f>
        <v>0</v>
      </c>
      <c r="J31" s="41"/>
      <c r="K31" s="41"/>
      <c r="L31" s="48"/>
      <c r="M31" s="41"/>
      <c r="N31" s="41"/>
      <c r="O31" s="48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</row>
    <row r="32" spans="1:27" hidden="1" outlineLevel="1" x14ac:dyDescent="0.2">
      <c r="A32" s="58" t="s">
        <v>128</v>
      </c>
      <c r="B32" s="58">
        <v>3</v>
      </c>
      <c r="C32" s="240"/>
      <c r="D32" s="241"/>
      <c r="E32" s="55"/>
      <c r="F32" s="55"/>
      <c r="G32" s="54"/>
      <c r="H32" s="54"/>
      <c r="I32" s="143">
        <f t="shared" si="9"/>
        <v>0</v>
      </c>
      <c r="J32" s="41"/>
      <c r="K32" s="41"/>
      <c r="L32" s="48"/>
      <c r="M32" s="41"/>
      <c r="N32" s="41"/>
      <c r="O32" s="48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</row>
    <row r="33" spans="1:27" hidden="1" outlineLevel="1" x14ac:dyDescent="0.2">
      <c r="A33" s="58" t="s">
        <v>129</v>
      </c>
      <c r="B33" s="53">
        <v>4</v>
      </c>
      <c r="C33" s="240"/>
      <c r="D33" s="241"/>
      <c r="E33" s="55"/>
      <c r="F33" s="55"/>
      <c r="G33" s="54"/>
      <c r="H33" s="54">
        <v>0</v>
      </c>
      <c r="I33" s="143">
        <f t="shared" si="9"/>
        <v>0</v>
      </c>
      <c r="J33" s="41"/>
      <c r="K33" s="41"/>
      <c r="L33" s="48"/>
      <c r="M33" s="41"/>
      <c r="N33" s="41"/>
      <c r="O33" s="48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</row>
    <row r="34" spans="1:27" hidden="1" outlineLevel="1" x14ac:dyDescent="0.2">
      <c r="A34" s="58" t="s">
        <v>130</v>
      </c>
      <c r="B34" s="58">
        <v>5</v>
      </c>
      <c r="C34" s="240"/>
      <c r="D34" s="241"/>
      <c r="E34" s="55"/>
      <c r="F34" s="55"/>
      <c r="G34" s="54"/>
      <c r="H34" s="54"/>
      <c r="I34" s="143">
        <f t="shared" si="9"/>
        <v>0</v>
      </c>
      <c r="J34" s="41"/>
      <c r="K34" s="41"/>
      <c r="L34" s="48"/>
      <c r="M34" s="41"/>
      <c r="N34" s="41"/>
      <c r="O34" s="48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</row>
    <row r="35" spans="1:27" hidden="1" outlineLevel="1" x14ac:dyDescent="0.2">
      <c r="A35" s="58" t="s">
        <v>131</v>
      </c>
      <c r="B35" s="53">
        <v>6</v>
      </c>
      <c r="C35" s="240"/>
      <c r="D35" s="241"/>
      <c r="E35" s="55"/>
      <c r="F35" s="55"/>
      <c r="G35" s="54"/>
      <c r="H35" s="54"/>
      <c r="I35" s="143">
        <f t="shared" si="9"/>
        <v>0</v>
      </c>
      <c r="J35" s="41"/>
      <c r="K35" s="41"/>
      <c r="L35" s="48"/>
      <c r="M35" s="41"/>
      <c r="N35" s="41"/>
      <c r="O35" s="48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</row>
    <row r="36" spans="1:27" hidden="1" outlineLevel="1" x14ac:dyDescent="0.2">
      <c r="A36" s="58" t="s">
        <v>132</v>
      </c>
      <c r="B36" s="58">
        <v>7</v>
      </c>
      <c r="C36" s="240"/>
      <c r="D36" s="241"/>
      <c r="E36" s="55"/>
      <c r="F36" s="55"/>
      <c r="G36" s="54"/>
      <c r="H36" s="54"/>
      <c r="I36" s="143">
        <f t="shared" si="9"/>
        <v>0</v>
      </c>
      <c r="J36" s="41"/>
      <c r="K36" s="41"/>
      <c r="L36" s="48"/>
      <c r="M36" s="41"/>
      <c r="N36" s="41"/>
      <c r="O36" s="48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</row>
    <row r="37" spans="1:27" hidden="1" outlineLevel="1" x14ac:dyDescent="0.2">
      <c r="A37" s="58" t="s">
        <v>146</v>
      </c>
      <c r="B37" s="53">
        <v>8</v>
      </c>
      <c r="C37" s="240"/>
      <c r="D37" s="241"/>
      <c r="E37" s="55">
        <f>D55</f>
        <v>0</v>
      </c>
      <c r="F37" s="55">
        <f t="shared" ref="F37" si="10">E55</f>
        <v>0</v>
      </c>
      <c r="G37" s="55">
        <f t="shared" ref="G37" si="11">F55</f>
        <v>0</v>
      </c>
      <c r="H37" s="55">
        <f t="shared" ref="H37" si="12">G55</f>
        <v>0</v>
      </c>
      <c r="I37" s="143">
        <f t="shared" si="9"/>
        <v>0</v>
      </c>
      <c r="J37" s="41"/>
      <c r="K37" s="41"/>
      <c r="L37" s="48"/>
      <c r="M37" s="41"/>
      <c r="N37" s="41"/>
      <c r="O37" s="48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</row>
    <row r="38" spans="1:27" hidden="1" outlineLevel="1" x14ac:dyDescent="0.2">
      <c r="A38" s="58" t="s">
        <v>133</v>
      </c>
      <c r="B38" s="58">
        <v>9</v>
      </c>
      <c r="C38" s="240"/>
      <c r="D38" s="241"/>
      <c r="E38" s="55"/>
      <c r="F38" s="55"/>
      <c r="G38" s="54"/>
      <c r="H38" s="54"/>
      <c r="I38" s="143">
        <f t="shared" si="9"/>
        <v>0</v>
      </c>
      <c r="J38" s="41"/>
      <c r="K38" s="41"/>
      <c r="L38" s="48"/>
      <c r="M38" s="41"/>
      <c r="N38" s="41"/>
      <c r="O38" s="48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</row>
    <row r="39" spans="1:27" hidden="1" outlineLevel="1" x14ac:dyDescent="0.2">
      <c r="A39" s="58" t="s">
        <v>134</v>
      </c>
      <c r="B39" s="53">
        <v>10</v>
      </c>
      <c r="C39" s="240"/>
      <c r="D39" s="241"/>
      <c r="E39" s="55"/>
      <c r="F39" s="55"/>
      <c r="G39" s="55"/>
      <c r="H39" s="55"/>
      <c r="I39" s="143">
        <f t="shared" si="9"/>
        <v>0</v>
      </c>
      <c r="J39" s="41"/>
      <c r="K39" s="41"/>
      <c r="L39" s="48"/>
      <c r="M39" s="41"/>
      <c r="N39" s="41"/>
      <c r="O39" s="48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</row>
    <row r="40" spans="1:27" hidden="1" outlineLevel="1" x14ac:dyDescent="0.2">
      <c r="A40" s="58" t="s">
        <v>135</v>
      </c>
      <c r="B40" s="58">
        <v>11</v>
      </c>
      <c r="C40" s="240"/>
      <c r="D40" s="241"/>
      <c r="E40" s="55"/>
      <c r="F40" s="55"/>
      <c r="G40" s="54"/>
      <c r="H40" s="54"/>
      <c r="I40" s="143">
        <f t="shared" si="9"/>
        <v>0</v>
      </c>
      <c r="J40" s="41"/>
      <c r="K40" s="41"/>
      <c r="L40" s="48"/>
      <c r="M40" s="41"/>
      <c r="N40" s="41"/>
      <c r="O40" s="48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</row>
    <row r="41" spans="1:27" hidden="1" outlineLevel="1" x14ac:dyDescent="0.2">
      <c r="A41" s="58" t="s">
        <v>217</v>
      </c>
      <c r="B41" s="53">
        <v>12</v>
      </c>
      <c r="C41" s="240"/>
      <c r="D41" s="241"/>
      <c r="E41" s="55"/>
      <c r="F41" s="55"/>
      <c r="G41" s="54"/>
      <c r="H41" s="54"/>
      <c r="I41" s="143">
        <f t="shared" si="9"/>
        <v>0</v>
      </c>
      <c r="J41" s="41"/>
      <c r="K41" s="41"/>
      <c r="L41" s="48"/>
      <c r="M41" s="41"/>
      <c r="N41" s="41"/>
      <c r="O41" s="48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</row>
    <row r="42" spans="1:27" hidden="1" outlineLevel="1" x14ac:dyDescent="0.2">
      <c r="A42" s="58" t="s">
        <v>50</v>
      </c>
      <c r="B42" s="58"/>
      <c r="C42" s="137">
        <f>SUM(C29:C41)</f>
        <v>0</v>
      </c>
      <c r="D42" s="137">
        <f>SUM(D29:D41)</f>
        <v>0</v>
      </c>
      <c r="E42" s="137">
        <f>SUM(E29:E41)</f>
        <v>0</v>
      </c>
      <c r="F42" s="137">
        <f t="shared" ref="F42:H42" si="13">SUM(F29:F41)</f>
        <v>0</v>
      </c>
      <c r="G42" s="137">
        <f t="shared" si="13"/>
        <v>0</v>
      </c>
      <c r="H42" s="137">
        <f t="shared" si="13"/>
        <v>0</v>
      </c>
      <c r="I42" s="137"/>
      <c r="J42" s="41"/>
      <c r="K42" s="41"/>
      <c r="L42" s="48"/>
      <c r="M42" s="41"/>
      <c r="N42" s="41"/>
      <c r="O42" s="48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</row>
    <row r="43" spans="1:27" hidden="1" outlineLevel="1" x14ac:dyDescent="0.2">
      <c r="A43" s="58" t="s">
        <v>148</v>
      </c>
      <c r="B43" s="58"/>
      <c r="C43" s="59">
        <f t="shared" ref="C43:I43" si="14">SUMPRODUCT(C29:C41,$L$10:$L$22)</f>
        <v>0</v>
      </c>
      <c r="D43" s="59">
        <f t="shared" si="14"/>
        <v>0</v>
      </c>
      <c r="E43" s="59">
        <f t="shared" si="14"/>
        <v>0</v>
      </c>
      <c r="F43" s="59">
        <f t="shared" si="14"/>
        <v>0</v>
      </c>
      <c r="G43" s="59">
        <f t="shared" si="14"/>
        <v>0</v>
      </c>
      <c r="H43" s="59">
        <f t="shared" si="14"/>
        <v>0</v>
      </c>
      <c r="I43" s="59">
        <f t="shared" si="14"/>
        <v>0</v>
      </c>
      <c r="J43" s="41"/>
      <c r="K43" s="41"/>
      <c r="L43" s="48"/>
      <c r="M43" s="41"/>
      <c r="N43" s="41"/>
      <c r="O43" s="48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idden="1" outlineLevel="1" x14ac:dyDescent="0.2">
      <c r="A44" s="46"/>
      <c r="B44" s="46"/>
      <c r="C44" s="46"/>
      <c r="D44" s="46"/>
      <c r="E44" s="46"/>
      <c r="F44" s="46"/>
      <c r="G44" s="46"/>
      <c r="H44" s="46"/>
      <c r="I44" s="59">
        <f>SUMPRODUCT(I29:I41,$O$10:$O$22)</f>
        <v>0</v>
      </c>
      <c r="J44" s="41"/>
      <c r="K44" s="41"/>
      <c r="L44" s="48"/>
      <c r="M44" s="41"/>
      <c r="N44" s="41"/>
      <c r="O44" s="48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</row>
    <row r="45" spans="1:27" hidden="1" outlineLevel="1" x14ac:dyDescent="0.2">
      <c r="A45" s="46"/>
      <c r="B45" s="46"/>
      <c r="C45" s="41"/>
      <c r="D45" s="41"/>
      <c r="E45" s="41"/>
      <c r="F45" s="41"/>
      <c r="G45" s="41"/>
      <c r="H45" s="41"/>
      <c r="I45" s="41"/>
      <c r="J45" s="41"/>
      <c r="K45" s="41"/>
      <c r="L45" s="48"/>
      <c r="M45" s="41"/>
      <c r="N45" s="41"/>
      <c r="O45" s="48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</row>
    <row r="46" spans="1:27" hidden="1" outlineLevel="1" x14ac:dyDescent="0.2">
      <c r="A46" s="47" t="s">
        <v>336</v>
      </c>
      <c r="B46" s="47"/>
      <c r="C46" s="41"/>
      <c r="D46" s="41"/>
      <c r="E46" s="41"/>
      <c r="F46" s="41"/>
      <c r="G46" s="41"/>
      <c r="H46" s="41"/>
      <c r="I46" s="41"/>
      <c r="J46" s="41"/>
      <c r="K46" s="41"/>
      <c r="L46" s="48"/>
      <c r="M46" s="41"/>
      <c r="N46" s="41"/>
      <c r="O46" s="48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</row>
    <row r="47" spans="1:27" ht="24" hidden="1" outlineLevel="1" x14ac:dyDescent="0.2">
      <c r="A47" s="49" t="s">
        <v>143</v>
      </c>
      <c r="B47" s="50" t="s">
        <v>144</v>
      </c>
      <c r="C47" s="50" t="s">
        <v>145</v>
      </c>
      <c r="D47" s="52" t="s">
        <v>86</v>
      </c>
      <c r="E47" s="52" t="s">
        <v>87</v>
      </c>
      <c r="F47" s="52" t="s">
        <v>88</v>
      </c>
      <c r="G47" s="52" t="s">
        <v>89</v>
      </c>
      <c r="H47" s="52" t="s">
        <v>90</v>
      </c>
      <c r="I47" s="52" t="s">
        <v>91</v>
      </c>
      <c r="J47" s="41"/>
      <c r="K47" s="41"/>
      <c r="L47" s="48"/>
      <c r="M47" s="41"/>
      <c r="N47" s="41"/>
      <c r="O47" s="48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</row>
    <row r="48" spans="1:27" hidden="1" outlineLevel="1" x14ac:dyDescent="0.2">
      <c r="A48" s="53" t="s">
        <v>125</v>
      </c>
      <c r="B48" s="53">
        <v>0</v>
      </c>
      <c r="C48" s="279">
        <f t="shared" ref="C48:C57" si="15">C10-C29</f>
        <v>0</v>
      </c>
      <c r="D48" s="280">
        <f>C48+D10-D29</f>
        <v>0</v>
      </c>
      <c r="E48" s="280">
        <f>E10-E29</f>
        <v>0</v>
      </c>
      <c r="F48" s="280">
        <f t="shared" ref="F48:H48" si="16">F10-F29</f>
        <v>0</v>
      </c>
      <c r="G48" s="280">
        <f t="shared" si="16"/>
        <v>0</v>
      </c>
      <c r="H48" s="280">
        <f t="shared" si="16"/>
        <v>0</v>
      </c>
      <c r="I48" s="280">
        <f t="shared" ref="I48" si="17">I10-I29</f>
        <v>0</v>
      </c>
      <c r="J48" s="41"/>
      <c r="K48" s="41"/>
      <c r="L48" s="48"/>
      <c r="M48" s="41"/>
      <c r="N48" s="41"/>
      <c r="O48" s="48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</row>
    <row r="49" spans="1:27" hidden="1" outlineLevel="1" x14ac:dyDescent="0.2">
      <c r="A49" s="58" t="s">
        <v>126</v>
      </c>
      <c r="B49" s="58">
        <v>1</v>
      </c>
      <c r="C49" s="279">
        <f t="shared" si="15"/>
        <v>0</v>
      </c>
      <c r="D49" s="280">
        <f t="shared" ref="D49:D60" si="18">C49+D11-D30</f>
        <v>0</v>
      </c>
      <c r="E49" s="281">
        <f>D48+E11-E30</f>
        <v>0</v>
      </c>
      <c r="F49" s="281">
        <f t="shared" ref="F49:F60" si="19">E48+F11-F30</f>
        <v>0</v>
      </c>
      <c r="G49" s="281">
        <f t="shared" ref="G49:G60" si="20">F48+G11-G30</f>
        <v>0</v>
      </c>
      <c r="H49" s="281">
        <f t="shared" ref="H49:H60" si="21">G48+H11-H30</f>
        <v>0</v>
      </c>
      <c r="I49" s="281">
        <f>H48+I11-I30</f>
        <v>0</v>
      </c>
      <c r="J49" s="41"/>
      <c r="K49" s="41"/>
      <c r="L49" s="48"/>
      <c r="M49" s="41"/>
      <c r="N49" s="41"/>
      <c r="O49" s="48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</row>
    <row r="50" spans="1:27" hidden="1" outlineLevel="1" x14ac:dyDescent="0.2">
      <c r="A50" s="58" t="s">
        <v>127</v>
      </c>
      <c r="B50" s="58">
        <v>2</v>
      </c>
      <c r="C50" s="279">
        <f t="shared" si="15"/>
        <v>0</v>
      </c>
      <c r="D50" s="280">
        <f t="shared" si="18"/>
        <v>0</v>
      </c>
      <c r="E50" s="281">
        <f t="shared" ref="E50:E60" si="22">D49+E12-E31</f>
        <v>0</v>
      </c>
      <c r="F50" s="281">
        <f t="shared" si="19"/>
        <v>0</v>
      </c>
      <c r="G50" s="281">
        <f t="shared" si="20"/>
        <v>0</v>
      </c>
      <c r="H50" s="281">
        <f t="shared" si="21"/>
        <v>0</v>
      </c>
      <c r="I50" s="281">
        <f t="shared" ref="I50:I60" si="23">H49+I12-I31</f>
        <v>0</v>
      </c>
      <c r="J50" s="41"/>
      <c r="K50" s="41"/>
      <c r="L50" s="48"/>
      <c r="M50" s="41"/>
      <c r="N50" s="41"/>
      <c r="O50" s="48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</row>
    <row r="51" spans="1:27" hidden="1" outlineLevel="1" x14ac:dyDescent="0.2">
      <c r="A51" s="58" t="s">
        <v>128</v>
      </c>
      <c r="B51" s="58">
        <v>3</v>
      </c>
      <c r="C51" s="279">
        <f t="shared" si="15"/>
        <v>0</v>
      </c>
      <c r="D51" s="280">
        <f t="shared" si="18"/>
        <v>0</v>
      </c>
      <c r="E51" s="281">
        <f t="shared" si="22"/>
        <v>0</v>
      </c>
      <c r="F51" s="281">
        <f t="shared" si="19"/>
        <v>0</v>
      </c>
      <c r="G51" s="281">
        <f t="shared" si="20"/>
        <v>0</v>
      </c>
      <c r="H51" s="281">
        <f t="shared" si="21"/>
        <v>0</v>
      </c>
      <c r="I51" s="281">
        <f t="shared" si="23"/>
        <v>0</v>
      </c>
      <c r="J51" s="41"/>
      <c r="K51" s="41"/>
      <c r="L51" s="48"/>
      <c r="M51" s="41"/>
      <c r="N51" s="41"/>
      <c r="O51" s="48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</row>
    <row r="52" spans="1:27" hidden="1" outlineLevel="1" x14ac:dyDescent="0.2">
      <c r="A52" s="58" t="s">
        <v>129</v>
      </c>
      <c r="B52" s="58">
        <v>4</v>
      </c>
      <c r="C52" s="279">
        <f t="shared" si="15"/>
        <v>0</v>
      </c>
      <c r="D52" s="280">
        <f t="shared" si="18"/>
        <v>0</v>
      </c>
      <c r="E52" s="281">
        <f t="shared" si="22"/>
        <v>0</v>
      </c>
      <c r="F52" s="281">
        <f t="shared" si="19"/>
        <v>0</v>
      </c>
      <c r="G52" s="281">
        <f t="shared" si="20"/>
        <v>0</v>
      </c>
      <c r="H52" s="281">
        <f t="shared" si="21"/>
        <v>0</v>
      </c>
      <c r="I52" s="281">
        <f t="shared" si="23"/>
        <v>0</v>
      </c>
      <c r="J52" s="41"/>
      <c r="K52" s="41"/>
      <c r="L52" s="48"/>
      <c r="M52" s="41"/>
      <c r="N52" s="41"/>
      <c r="O52" s="48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</row>
    <row r="53" spans="1:27" hidden="1" outlineLevel="1" x14ac:dyDescent="0.2">
      <c r="A53" s="58" t="s">
        <v>130</v>
      </c>
      <c r="B53" s="58">
        <v>5</v>
      </c>
      <c r="C53" s="279">
        <f t="shared" si="15"/>
        <v>0</v>
      </c>
      <c r="D53" s="280">
        <f t="shared" si="18"/>
        <v>0</v>
      </c>
      <c r="E53" s="281">
        <f t="shared" si="22"/>
        <v>0</v>
      </c>
      <c r="F53" s="281">
        <f t="shared" si="19"/>
        <v>0</v>
      </c>
      <c r="G53" s="281">
        <f t="shared" si="20"/>
        <v>0</v>
      </c>
      <c r="H53" s="281">
        <f t="shared" si="21"/>
        <v>0</v>
      </c>
      <c r="I53" s="281">
        <f t="shared" si="23"/>
        <v>0</v>
      </c>
      <c r="J53" s="41"/>
      <c r="K53" s="41"/>
      <c r="L53" s="48"/>
      <c r="M53" s="41"/>
      <c r="N53" s="41"/>
      <c r="O53" s="48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</row>
    <row r="54" spans="1:27" hidden="1" outlineLevel="1" x14ac:dyDescent="0.2">
      <c r="A54" s="58" t="s">
        <v>131</v>
      </c>
      <c r="B54" s="58">
        <v>6</v>
      </c>
      <c r="C54" s="279">
        <f t="shared" si="15"/>
        <v>0</v>
      </c>
      <c r="D54" s="280">
        <f t="shared" si="18"/>
        <v>0</v>
      </c>
      <c r="E54" s="281">
        <f t="shared" si="22"/>
        <v>0</v>
      </c>
      <c r="F54" s="281">
        <f t="shared" si="19"/>
        <v>0</v>
      </c>
      <c r="G54" s="281">
        <f t="shared" si="20"/>
        <v>0</v>
      </c>
      <c r="H54" s="281">
        <f t="shared" si="21"/>
        <v>0</v>
      </c>
      <c r="I54" s="281">
        <f t="shared" si="23"/>
        <v>0</v>
      </c>
      <c r="J54" s="41"/>
      <c r="K54" s="41"/>
      <c r="L54" s="48"/>
      <c r="M54" s="41"/>
      <c r="N54" s="41"/>
      <c r="O54" s="48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</row>
    <row r="55" spans="1:27" hidden="1" outlineLevel="1" x14ac:dyDescent="0.2">
      <c r="A55" s="58" t="s">
        <v>132</v>
      </c>
      <c r="B55" s="58">
        <v>7</v>
      </c>
      <c r="C55" s="279">
        <f t="shared" si="15"/>
        <v>0</v>
      </c>
      <c r="D55" s="280">
        <f t="shared" si="18"/>
        <v>0</v>
      </c>
      <c r="E55" s="281">
        <f t="shared" si="22"/>
        <v>0</v>
      </c>
      <c r="F55" s="281">
        <f t="shared" si="19"/>
        <v>0</v>
      </c>
      <c r="G55" s="281">
        <f t="shared" si="20"/>
        <v>0</v>
      </c>
      <c r="H55" s="281">
        <f t="shared" si="21"/>
        <v>0</v>
      </c>
      <c r="I55" s="281">
        <f t="shared" si="23"/>
        <v>0</v>
      </c>
      <c r="J55" s="41"/>
      <c r="K55" s="41"/>
      <c r="L55" s="48"/>
      <c r="M55" s="41"/>
      <c r="N55" s="41"/>
      <c r="O55" s="48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</row>
    <row r="56" spans="1:27" hidden="1" outlineLevel="1" x14ac:dyDescent="0.2">
      <c r="A56" s="58" t="s">
        <v>146</v>
      </c>
      <c r="B56" s="58">
        <v>8</v>
      </c>
      <c r="C56" s="279">
        <f t="shared" si="15"/>
        <v>0</v>
      </c>
      <c r="D56" s="280">
        <f t="shared" si="18"/>
        <v>0</v>
      </c>
      <c r="E56" s="281">
        <f t="shared" si="22"/>
        <v>0</v>
      </c>
      <c r="F56" s="281">
        <f t="shared" si="19"/>
        <v>0</v>
      </c>
      <c r="G56" s="281">
        <f t="shared" si="20"/>
        <v>0</v>
      </c>
      <c r="H56" s="281">
        <f t="shared" si="21"/>
        <v>0</v>
      </c>
      <c r="I56" s="281">
        <f t="shared" si="23"/>
        <v>0</v>
      </c>
      <c r="J56" s="41"/>
      <c r="K56" s="41"/>
      <c r="L56" s="48"/>
      <c r="M56" s="41"/>
      <c r="N56" s="41"/>
      <c r="O56" s="48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</row>
    <row r="57" spans="1:27" hidden="1" outlineLevel="1" x14ac:dyDescent="0.2">
      <c r="A57" s="58" t="s">
        <v>133</v>
      </c>
      <c r="B57" s="58">
        <v>9</v>
      </c>
      <c r="C57" s="279">
        <f t="shared" si="15"/>
        <v>0</v>
      </c>
      <c r="D57" s="280">
        <f t="shared" si="18"/>
        <v>0</v>
      </c>
      <c r="E57" s="281">
        <f t="shared" si="22"/>
        <v>0</v>
      </c>
      <c r="F57" s="281">
        <f t="shared" si="19"/>
        <v>0</v>
      </c>
      <c r="G57" s="281">
        <f t="shared" si="20"/>
        <v>0</v>
      </c>
      <c r="H57" s="281">
        <f t="shared" si="21"/>
        <v>0</v>
      </c>
      <c r="I57" s="281">
        <f t="shared" si="23"/>
        <v>0</v>
      </c>
      <c r="J57" s="41"/>
      <c r="K57" s="41"/>
      <c r="L57" s="48"/>
      <c r="M57" s="41"/>
      <c r="N57" s="41"/>
      <c r="O57" s="48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</row>
    <row r="58" spans="1:27" hidden="1" outlineLevel="1" x14ac:dyDescent="0.2">
      <c r="A58" s="58" t="s">
        <v>134</v>
      </c>
      <c r="B58" s="58">
        <v>10</v>
      </c>
      <c r="C58" s="279"/>
      <c r="D58" s="280">
        <f t="shared" si="18"/>
        <v>0</v>
      </c>
      <c r="E58" s="281">
        <f t="shared" si="22"/>
        <v>0</v>
      </c>
      <c r="F58" s="281">
        <f t="shared" si="19"/>
        <v>0</v>
      </c>
      <c r="G58" s="281">
        <f t="shared" si="20"/>
        <v>0</v>
      </c>
      <c r="H58" s="281">
        <f t="shared" si="21"/>
        <v>0</v>
      </c>
      <c r="I58" s="281">
        <f t="shared" si="23"/>
        <v>0</v>
      </c>
      <c r="J58" s="41"/>
      <c r="K58" s="41"/>
      <c r="L58" s="48"/>
      <c r="M58" s="41"/>
      <c r="N58" s="41"/>
      <c r="O58" s="48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</row>
    <row r="59" spans="1:27" hidden="1" outlineLevel="1" x14ac:dyDescent="0.2">
      <c r="A59" s="58" t="s">
        <v>135</v>
      </c>
      <c r="B59" s="58">
        <v>11</v>
      </c>
      <c r="C59" s="279"/>
      <c r="D59" s="280">
        <f t="shared" si="18"/>
        <v>0</v>
      </c>
      <c r="E59" s="281">
        <f t="shared" si="22"/>
        <v>0</v>
      </c>
      <c r="F59" s="281">
        <f t="shared" si="19"/>
        <v>0</v>
      </c>
      <c r="G59" s="281">
        <f t="shared" si="20"/>
        <v>0</v>
      </c>
      <c r="H59" s="281">
        <f t="shared" si="21"/>
        <v>0</v>
      </c>
      <c r="I59" s="281">
        <f t="shared" si="23"/>
        <v>0</v>
      </c>
      <c r="J59" s="41"/>
      <c r="K59" s="41"/>
      <c r="L59" s="48"/>
      <c r="M59" s="41"/>
      <c r="N59" s="41"/>
      <c r="O59" s="48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</row>
    <row r="60" spans="1:27" hidden="1" outlineLevel="1" x14ac:dyDescent="0.2">
      <c r="A60" s="58" t="s">
        <v>217</v>
      </c>
      <c r="B60" s="58">
        <v>12</v>
      </c>
      <c r="C60" s="279"/>
      <c r="D60" s="280">
        <f t="shared" si="18"/>
        <v>0</v>
      </c>
      <c r="E60" s="281">
        <f t="shared" si="22"/>
        <v>0</v>
      </c>
      <c r="F60" s="281">
        <f t="shared" si="19"/>
        <v>0</v>
      </c>
      <c r="G60" s="281">
        <f t="shared" si="20"/>
        <v>0</v>
      </c>
      <c r="H60" s="281">
        <f t="shared" si="21"/>
        <v>0</v>
      </c>
      <c r="I60" s="281">
        <f t="shared" si="23"/>
        <v>0</v>
      </c>
      <c r="J60" s="41"/>
      <c r="K60" s="41"/>
      <c r="L60" s="48"/>
      <c r="M60" s="41"/>
      <c r="N60" s="41"/>
      <c r="O60" s="48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</row>
    <row r="61" spans="1:27" hidden="1" outlineLevel="1" x14ac:dyDescent="0.2">
      <c r="A61" s="58" t="s">
        <v>50</v>
      </c>
      <c r="B61" s="58"/>
      <c r="C61" s="138">
        <f>SUM(C48:C60)</f>
        <v>0</v>
      </c>
      <c r="D61" s="138">
        <f t="shared" ref="D61:H61" si="24">SUM(D48:D60)</f>
        <v>0</v>
      </c>
      <c r="E61" s="138">
        <f t="shared" si="24"/>
        <v>0</v>
      </c>
      <c r="F61" s="138">
        <f t="shared" si="24"/>
        <v>0</v>
      </c>
      <c r="G61" s="138">
        <f t="shared" si="24"/>
        <v>0</v>
      </c>
      <c r="H61" s="138">
        <f t="shared" si="24"/>
        <v>0</v>
      </c>
      <c r="I61" s="281"/>
      <c r="J61" s="41"/>
      <c r="K61" s="41"/>
      <c r="L61" s="48"/>
      <c r="M61" s="41"/>
      <c r="N61" s="41"/>
      <c r="O61" s="48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</row>
    <row r="62" spans="1:27" hidden="1" outlineLevel="1" x14ac:dyDescent="0.2">
      <c r="A62" s="58" t="s">
        <v>149</v>
      </c>
      <c r="B62" s="58"/>
      <c r="C62" s="287" t="str">
        <f>IF(C61&lt;&gt;0,ROUND(SUMPRODUCT(C48:C60,B48:B60)/C61,2),"")</f>
        <v/>
      </c>
      <c r="D62" s="287" t="str">
        <f>IF(D61&lt;&gt;0,ROUND(SUMPRODUCT(D48:D60,$B$170:$B$182)/D61,2),"")</f>
        <v/>
      </c>
      <c r="E62" s="287" t="str">
        <f t="shared" ref="E62:H62" si="25">IF(E61&lt;&gt;0,ROUND(SUMPRODUCT(E48:E60,$B$170:$B$182)/E61,2),"")</f>
        <v/>
      </c>
      <c r="F62" s="287" t="str">
        <f t="shared" si="25"/>
        <v/>
      </c>
      <c r="G62" s="287" t="str">
        <f t="shared" si="25"/>
        <v/>
      </c>
      <c r="H62" s="287" t="str">
        <f t="shared" si="25"/>
        <v/>
      </c>
      <c r="I62" s="281"/>
      <c r="J62" s="41"/>
      <c r="K62" s="41"/>
      <c r="L62" s="48"/>
      <c r="M62" s="41"/>
      <c r="N62" s="41"/>
      <c r="O62" s="48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</row>
    <row r="63" spans="1:27" hidden="1" outlineLevel="1" x14ac:dyDescent="0.2">
      <c r="A63" s="46"/>
      <c r="B63" s="46"/>
      <c r="C63" s="60"/>
      <c r="D63" s="60"/>
      <c r="E63" s="60"/>
      <c r="F63" s="60"/>
      <c r="G63" s="60"/>
      <c r="H63" s="60"/>
      <c r="I63" s="60"/>
      <c r="J63" s="41"/>
      <c r="K63" s="41"/>
      <c r="L63" s="48"/>
      <c r="M63" s="41"/>
      <c r="N63" s="41"/>
      <c r="O63" s="48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</row>
    <row r="64" spans="1:27" hidden="1" outlineLevel="1" x14ac:dyDescent="0.2">
      <c r="A64" s="63" t="s">
        <v>150</v>
      </c>
      <c r="B64" s="58"/>
      <c r="C64" s="64"/>
      <c r="D64" s="59">
        <f>SUMPRODUCT(D48:D58,$J$11:$J$21)*$L$71</f>
        <v>0</v>
      </c>
      <c r="E64" s="59">
        <f>SUMPRODUCT(E48:E58,$J$11:$J$21)*$L$71</f>
        <v>0</v>
      </c>
      <c r="F64" s="59">
        <f>SUMPRODUCT(F48:F58,$J$11:$J$21)*$L$71</f>
        <v>0</v>
      </c>
      <c r="G64" s="59">
        <f>SUMPRODUCT(G48:G58,$J$11:$J$21)*$L$71</f>
        <v>0</v>
      </c>
      <c r="H64" s="59">
        <f>SUMPRODUCT(H48:H58,$J$11:$J$21)*$L$71</f>
        <v>0</v>
      </c>
      <c r="I64" s="59">
        <f>SUMPRODUCT(I48:I60,$J$10:$J$22)*$L$71</f>
        <v>0</v>
      </c>
      <c r="J64" s="41"/>
      <c r="K64" s="41"/>
      <c r="L64" s="48"/>
      <c r="M64" s="41"/>
      <c r="N64" s="41"/>
      <c r="O64" s="48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</row>
    <row r="65" spans="1:27" hidden="1" collapsed="1" x14ac:dyDescent="0.2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8"/>
      <c r="M65" s="41"/>
      <c r="N65" s="41"/>
      <c r="O65" s="48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</row>
    <row r="66" spans="1:27" hidden="1" x14ac:dyDescent="0.2">
      <c r="A66" s="46"/>
      <c r="B66" s="46"/>
      <c r="C66" s="46"/>
      <c r="D66" s="46"/>
      <c r="E66" s="46"/>
      <c r="F66" s="46"/>
      <c r="G66" s="46"/>
      <c r="H66" s="46"/>
      <c r="I66" s="46"/>
      <c r="J66" s="41"/>
      <c r="K66" s="41"/>
      <c r="L66" s="48"/>
      <c r="M66" s="41"/>
      <c r="N66" s="41"/>
      <c r="O66" s="48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</row>
    <row r="67" spans="1:27" hidden="1" x14ac:dyDescent="0.2">
      <c r="A67" s="44" t="s">
        <v>450</v>
      </c>
      <c r="B67" s="44"/>
      <c r="C67" s="44"/>
      <c r="D67" s="45"/>
      <c r="E67" s="45"/>
      <c r="F67" s="45"/>
      <c r="G67" s="45"/>
      <c r="H67" s="45"/>
      <c r="I67" s="41"/>
      <c r="J67" s="41"/>
      <c r="K67" s="41"/>
      <c r="L67" s="48"/>
      <c r="M67" s="41"/>
      <c r="N67" s="41"/>
      <c r="O67" s="48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</row>
    <row r="68" spans="1:27" hidden="1" outlineLevel="1" x14ac:dyDescent="0.2">
      <c r="C68" s="46"/>
      <c r="D68" s="45"/>
      <c r="E68" s="45"/>
      <c r="F68" s="45"/>
      <c r="G68" s="45"/>
      <c r="H68" s="45"/>
      <c r="I68" s="41"/>
      <c r="J68" s="41"/>
      <c r="K68" s="41"/>
      <c r="L68" s="48"/>
      <c r="M68" s="41"/>
      <c r="N68" s="41"/>
      <c r="O68" s="48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</row>
    <row r="69" spans="1:27" hidden="1" outlineLevel="1" x14ac:dyDescent="0.2">
      <c r="A69" s="47" t="s">
        <v>337</v>
      </c>
      <c r="B69" s="47"/>
      <c r="C69" s="46"/>
      <c r="D69" s="45"/>
      <c r="E69" s="45"/>
      <c r="F69" s="45"/>
      <c r="G69" s="45"/>
      <c r="H69" s="45"/>
      <c r="I69" s="41"/>
      <c r="J69" s="48"/>
      <c r="K69" s="48"/>
      <c r="L69" s="48"/>
      <c r="M69" s="41"/>
      <c r="N69" s="41"/>
      <c r="O69" s="48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</row>
    <row r="70" spans="1:27" s="379" customFormat="1" ht="36" hidden="1" outlineLevel="1" x14ac:dyDescent="0.25">
      <c r="A70" s="49" t="s">
        <v>143</v>
      </c>
      <c r="B70" s="50" t="s">
        <v>144</v>
      </c>
      <c r="C70" s="50" t="s">
        <v>145</v>
      </c>
      <c r="D70" s="51" t="s">
        <v>86</v>
      </c>
      <c r="E70" s="51" t="s">
        <v>87</v>
      </c>
      <c r="F70" s="52" t="s">
        <v>88</v>
      </c>
      <c r="G70" s="52" t="s">
        <v>89</v>
      </c>
      <c r="H70" s="52" t="s">
        <v>90</v>
      </c>
      <c r="I70" s="52" t="s">
        <v>91</v>
      </c>
      <c r="J70" s="375" t="s">
        <v>252</v>
      </c>
      <c r="K70" s="375" t="s">
        <v>253</v>
      </c>
      <c r="L70" s="376" t="s">
        <v>255</v>
      </c>
      <c r="M70" s="375" t="s">
        <v>468</v>
      </c>
      <c r="N70" s="375" t="s">
        <v>469</v>
      </c>
      <c r="O70" s="376" t="s">
        <v>470</v>
      </c>
      <c r="P70" s="377"/>
      <c r="Q70" s="378"/>
      <c r="R70" s="378"/>
      <c r="S70" s="378"/>
      <c r="T70" s="378"/>
      <c r="U70" s="378"/>
      <c r="V70" s="378"/>
      <c r="W70" s="378"/>
      <c r="X70" s="378"/>
      <c r="Y70" s="378"/>
      <c r="Z70" s="378"/>
      <c r="AA70" s="378"/>
    </row>
    <row r="71" spans="1:27" hidden="1" outlineLevel="1" x14ac:dyDescent="0.2">
      <c r="A71" s="53" t="s">
        <v>125</v>
      </c>
      <c r="B71" s="53">
        <v>0</v>
      </c>
      <c r="C71" s="138">
        <f>'01'!B20</f>
        <v>0</v>
      </c>
      <c r="D71" s="54"/>
      <c r="E71" s="55">
        <f>SUM(E90:E102)</f>
        <v>0</v>
      </c>
      <c r="F71" s="55">
        <f t="shared" ref="F71:H71" si="26">SUM(F90:F102)</f>
        <v>0</v>
      </c>
      <c r="G71" s="55">
        <f t="shared" si="26"/>
        <v>0</v>
      </c>
      <c r="H71" s="55">
        <f t="shared" si="26"/>
        <v>0</v>
      </c>
      <c r="I71" s="55"/>
      <c r="J71" s="191">
        <f>$K$132-K71</f>
        <v>0</v>
      </c>
      <c r="K71" s="191">
        <v>1</v>
      </c>
      <c r="L71" s="380">
        <f>K71*$L$85</f>
        <v>0</v>
      </c>
      <c r="M71" s="191"/>
      <c r="N71" s="191"/>
      <c r="O71" s="380"/>
      <c r="P71" s="187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</row>
    <row r="72" spans="1:27" hidden="1" outlineLevel="1" x14ac:dyDescent="0.2">
      <c r="A72" s="58" t="s">
        <v>126</v>
      </c>
      <c r="B72" s="58">
        <v>1.5</v>
      </c>
      <c r="C72" s="138">
        <f>'01'!B21</f>
        <v>0</v>
      </c>
      <c r="D72" s="54"/>
      <c r="E72" s="54"/>
      <c r="F72" s="54"/>
      <c r="G72" s="54"/>
      <c r="H72" s="54"/>
      <c r="I72" s="54"/>
      <c r="J72" s="191">
        <f>P72*(1-'04'!$C$58)/SUM($P$194:$P$203)</f>
        <v>0.18888888888888888</v>
      </c>
      <c r="K72" s="191">
        <f>$K$193-J72</f>
        <v>0.81111111111111112</v>
      </c>
      <c r="L72" s="380">
        <f t="shared" ref="L72:L83" si="27">K72*$L$85</f>
        <v>0</v>
      </c>
      <c r="M72" s="191">
        <v>0.75</v>
      </c>
      <c r="N72" s="191">
        <f>K72-M72</f>
        <v>6.1111111111111116E-2</v>
      </c>
      <c r="O72" s="380">
        <f>N72*$L$85</f>
        <v>0</v>
      </c>
      <c r="P72" s="187">
        <f>'04'!$B$60</f>
        <v>8</v>
      </c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</row>
    <row r="73" spans="1:27" hidden="1" outlineLevel="1" x14ac:dyDescent="0.2">
      <c r="A73" s="58" t="s">
        <v>127</v>
      </c>
      <c r="B73" s="53">
        <v>2.5</v>
      </c>
      <c r="C73" s="138">
        <f>'01'!B22</f>
        <v>0</v>
      </c>
      <c r="D73" s="54"/>
      <c r="E73" s="54"/>
      <c r="F73" s="54"/>
      <c r="G73" s="54"/>
      <c r="H73" s="54"/>
      <c r="I73" s="54"/>
      <c r="J73" s="191">
        <f>(P73*(1-'04'!$C$58)/SUM($P$194:$P$203))+J72</f>
        <v>0.35416666666666663</v>
      </c>
      <c r="K73" s="191">
        <f t="shared" ref="K73:K81" si="28">$K$193-J73</f>
        <v>0.64583333333333337</v>
      </c>
      <c r="L73" s="380">
        <f t="shared" si="27"/>
        <v>0</v>
      </c>
      <c r="M73" s="191">
        <v>0.5</v>
      </c>
      <c r="N73" s="191">
        <f t="shared" ref="N73:N81" si="29">K73-M73</f>
        <v>0.14583333333333337</v>
      </c>
      <c r="O73" s="380">
        <f t="shared" ref="O73:O83" si="30">N73*$L$85</f>
        <v>0</v>
      </c>
      <c r="P73" s="187">
        <f>P72-1</f>
        <v>7</v>
      </c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</row>
    <row r="74" spans="1:27" hidden="1" outlineLevel="1" x14ac:dyDescent="0.2">
      <c r="A74" s="58" t="s">
        <v>128</v>
      </c>
      <c r="B74" s="58">
        <v>3.5</v>
      </c>
      <c r="C74" s="138">
        <f>'01'!B23</f>
        <v>0</v>
      </c>
      <c r="D74" s="54"/>
      <c r="E74" s="54"/>
      <c r="F74" s="54"/>
      <c r="G74" s="54"/>
      <c r="H74" s="54"/>
      <c r="I74" s="54"/>
      <c r="J74" s="191">
        <f>(P74*(1-'04'!$C$58)/SUM($P$194:$P$203))+J73</f>
        <v>0.49583333333333329</v>
      </c>
      <c r="K74" s="191">
        <f t="shared" si="28"/>
        <v>0.50416666666666665</v>
      </c>
      <c r="L74" s="380">
        <f t="shared" si="27"/>
        <v>0</v>
      </c>
      <c r="M74" s="191">
        <v>0.25</v>
      </c>
      <c r="N74" s="191">
        <f t="shared" si="29"/>
        <v>0.25416666666666665</v>
      </c>
      <c r="O74" s="380">
        <f t="shared" si="30"/>
        <v>0</v>
      </c>
      <c r="P74" s="187">
        <f t="shared" ref="P74:P80" si="31">P73-1</f>
        <v>6</v>
      </c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</row>
    <row r="75" spans="1:27" hidden="1" outlineLevel="1" x14ac:dyDescent="0.2">
      <c r="A75" s="58" t="s">
        <v>129</v>
      </c>
      <c r="B75" s="53">
        <v>4.5</v>
      </c>
      <c r="C75" s="138">
        <f>'01'!B24</f>
        <v>0</v>
      </c>
      <c r="D75" s="54"/>
      <c r="E75" s="54"/>
      <c r="F75" s="54"/>
      <c r="G75" s="54"/>
      <c r="H75" s="54"/>
      <c r="I75" s="54"/>
      <c r="J75" s="191">
        <f>(P75*(1-'04'!$C$58)/SUM($P$194:$P$203))+J74</f>
        <v>0.61388888888888882</v>
      </c>
      <c r="K75" s="191">
        <f t="shared" si="28"/>
        <v>0.38611111111111118</v>
      </c>
      <c r="L75" s="380">
        <f t="shared" si="27"/>
        <v>0</v>
      </c>
      <c r="M75" s="191"/>
      <c r="N75" s="191">
        <f t="shared" si="29"/>
        <v>0.38611111111111118</v>
      </c>
      <c r="O75" s="380">
        <f t="shared" si="30"/>
        <v>0</v>
      </c>
      <c r="P75" s="187">
        <f t="shared" si="31"/>
        <v>5</v>
      </c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</row>
    <row r="76" spans="1:27" hidden="1" outlineLevel="1" x14ac:dyDescent="0.2">
      <c r="A76" s="58" t="s">
        <v>130</v>
      </c>
      <c r="B76" s="58">
        <v>5.5</v>
      </c>
      <c r="C76" s="138">
        <f>'01'!B25</f>
        <v>0</v>
      </c>
      <c r="D76" s="54"/>
      <c r="E76" s="54"/>
      <c r="F76" s="54"/>
      <c r="G76" s="54"/>
      <c r="H76" s="54"/>
      <c r="I76" s="54"/>
      <c r="J76" s="191">
        <f>(P76*(1-'04'!$C$58)/SUM($P$194:$P$203))+J75</f>
        <v>0.70833333333333326</v>
      </c>
      <c r="K76" s="191">
        <f t="shared" si="28"/>
        <v>0.29166666666666674</v>
      </c>
      <c r="L76" s="380">
        <f t="shared" si="27"/>
        <v>0</v>
      </c>
      <c r="M76" s="191"/>
      <c r="N76" s="191">
        <f t="shared" si="29"/>
        <v>0.29166666666666674</v>
      </c>
      <c r="O76" s="380">
        <f t="shared" si="30"/>
        <v>0</v>
      </c>
      <c r="P76" s="187">
        <f t="shared" si="31"/>
        <v>4</v>
      </c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</row>
    <row r="77" spans="1:27" hidden="1" outlineLevel="1" x14ac:dyDescent="0.2">
      <c r="A77" s="58" t="s">
        <v>131</v>
      </c>
      <c r="B77" s="53">
        <v>6.5</v>
      </c>
      <c r="C77" s="138">
        <f>'01'!B26</f>
        <v>0</v>
      </c>
      <c r="D77" s="54"/>
      <c r="E77" s="54"/>
      <c r="F77" s="54"/>
      <c r="G77" s="54"/>
      <c r="H77" s="54"/>
      <c r="I77" s="54"/>
      <c r="J77" s="191">
        <f>(P77*(1-'04'!$C$58)/SUM($P$194:$P$203))+J76</f>
        <v>0.77916666666666656</v>
      </c>
      <c r="K77" s="191">
        <f t="shared" si="28"/>
        <v>0.22083333333333344</v>
      </c>
      <c r="L77" s="380">
        <f t="shared" si="27"/>
        <v>0</v>
      </c>
      <c r="M77" s="191"/>
      <c r="N77" s="191">
        <f t="shared" si="29"/>
        <v>0.22083333333333344</v>
      </c>
      <c r="O77" s="380">
        <f t="shared" si="30"/>
        <v>0</v>
      </c>
      <c r="P77" s="187">
        <f t="shared" si="31"/>
        <v>3</v>
      </c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</row>
    <row r="78" spans="1:27" hidden="1" outlineLevel="1" x14ac:dyDescent="0.2">
      <c r="A78" s="58" t="s">
        <v>132</v>
      </c>
      <c r="B78" s="58">
        <v>7.5</v>
      </c>
      <c r="C78" s="138">
        <f>'01'!B27</f>
        <v>0</v>
      </c>
      <c r="D78" s="54"/>
      <c r="E78" s="54"/>
      <c r="F78" s="54"/>
      <c r="G78" s="54"/>
      <c r="H78" s="54"/>
      <c r="I78" s="54"/>
      <c r="J78" s="191">
        <f>(P78*(1-'04'!$C$58)/SUM($P$194:$P$203))+J77</f>
        <v>0.82638888888888884</v>
      </c>
      <c r="K78" s="191">
        <f t="shared" si="28"/>
        <v>0.17361111111111116</v>
      </c>
      <c r="L78" s="380">
        <f t="shared" si="27"/>
        <v>0</v>
      </c>
      <c r="M78" s="191"/>
      <c r="N78" s="191">
        <f t="shared" si="29"/>
        <v>0.17361111111111116</v>
      </c>
      <c r="O78" s="380">
        <f t="shared" si="30"/>
        <v>0</v>
      </c>
      <c r="P78" s="187">
        <f t="shared" si="31"/>
        <v>2</v>
      </c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</row>
    <row r="79" spans="1:27" hidden="1" outlineLevel="1" x14ac:dyDescent="0.2">
      <c r="A79" s="58" t="s">
        <v>146</v>
      </c>
      <c r="B79" s="53">
        <v>8.5</v>
      </c>
      <c r="C79" s="138">
        <f>'01'!B28</f>
        <v>0</v>
      </c>
      <c r="D79" s="54"/>
      <c r="E79" s="54"/>
      <c r="F79" s="54"/>
      <c r="G79" s="54"/>
      <c r="H79" s="54"/>
      <c r="I79" s="54"/>
      <c r="J79" s="191">
        <f>(P79*(1-'04'!$C$58)/SUM($P$194:$P$203))+J78</f>
        <v>0.85</v>
      </c>
      <c r="K79" s="191">
        <f t="shared" si="28"/>
        <v>0.15000000000000002</v>
      </c>
      <c r="L79" s="380">
        <f t="shared" si="27"/>
        <v>0</v>
      </c>
      <c r="M79" s="191"/>
      <c r="N79" s="191">
        <f t="shared" si="29"/>
        <v>0.15000000000000002</v>
      </c>
      <c r="O79" s="380">
        <f t="shared" si="30"/>
        <v>0</v>
      </c>
      <c r="P79" s="187">
        <f t="shared" si="31"/>
        <v>1</v>
      </c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</row>
    <row r="80" spans="1:27" hidden="1" outlineLevel="1" x14ac:dyDescent="0.2">
      <c r="A80" s="58" t="s">
        <v>133</v>
      </c>
      <c r="B80" s="58">
        <v>9.5</v>
      </c>
      <c r="C80" s="138">
        <f>'01'!B29</f>
        <v>0</v>
      </c>
      <c r="D80" s="54"/>
      <c r="E80" s="54"/>
      <c r="F80" s="54"/>
      <c r="G80" s="54"/>
      <c r="H80" s="54"/>
      <c r="I80" s="54"/>
      <c r="J80" s="191">
        <f>(P80*(1-'04'!$C$58)/SUM($P$194:$P$203))+J79</f>
        <v>0.85</v>
      </c>
      <c r="K80" s="191">
        <f t="shared" si="28"/>
        <v>0.15000000000000002</v>
      </c>
      <c r="L80" s="380">
        <f t="shared" si="27"/>
        <v>0</v>
      </c>
      <c r="M80" s="191"/>
      <c r="N80" s="191">
        <f t="shared" si="29"/>
        <v>0.15000000000000002</v>
      </c>
      <c r="O80" s="380">
        <f t="shared" si="30"/>
        <v>0</v>
      </c>
      <c r="P80" s="187">
        <f t="shared" si="31"/>
        <v>0</v>
      </c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</row>
    <row r="81" spans="1:27" hidden="1" outlineLevel="1" x14ac:dyDescent="0.2">
      <c r="A81" s="58" t="s">
        <v>134</v>
      </c>
      <c r="B81" s="53">
        <v>10.5</v>
      </c>
      <c r="C81" s="138">
        <f>'01'!B30</f>
        <v>0</v>
      </c>
      <c r="D81" s="54"/>
      <c r="E81" s="54"/>
      <c r="F81" s="54"/>
      <c r="G81" s="54"/>
      <c r="H81" s="54"/>
      <c r="I81" s="54"/>
      <c r="J81" s="191">
        <f>(P81*(1-'04'!$C$58)/SUM($P$194:$P$203))+J80</f>
        <v>0.85</v>
      </c>
      <c r="K81" s="191">
        <f t="shared" si="28"/>
        <v>0.15000000000000002</v>
      </c>
      <c r="L81" s="380">
        <f t="shared" si="27"/>
        <v>0</v>
      </c>
      <c r="M81" s="191"/>
      <c r="N81" s="191">
        <f t="shared" si="29"/>
        <v>0.15000000000000002</v>
      </c>
      <c r="O81" s="380">
        <f t="shared" si="30"/>
        <v>0</v>
      </c>
      <c r="P81" s="187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</row>
    <row r="82" spans="1:27" hidden="1" outlineLevel="1" x14ac:dyDescent="0.2">
      <c r="A82" s="58" t="s">
        <v>135</v>
      </c>
      <c r="B82" s="58">
        <v>11.5</v>
      </c>
      <c r="C82" s="138">
        <f>'01'!B31</f>
        <v>0</v>
      </c>
      <c r="D82" s="54"/>
      <c r="E82" s="54"/>
      <c r="F82" s="54"/>
      <c r="G82" s="54"/>
      <c r="H82" s="54"/>
      <c r="I82" s="54"/>
      <c r="J82" s="191">
        <f>(P82*(1-'04'!$C$58)/SUM($P$194:$P$203))+J81</f>
        <v>0.85</v>
      </c>
      <c r="K82" s="191">
        <f t="shared" ref="K82" si="32">K81</f>
        <v>0.15000000000000002</v>
      </c>
      <c r="L82" s="380">
        <f t="shared" si="27"/>
        <v>0</v>
      </c>
      <c r="M82" s="191"/>
      <c r="N82" s="191"/>
      <c r="O82" s="380">
        <f t="shared" si="30"/>
        <v>0</v>
      </c>
      <c r="P82" s="187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</row>
    <row r="83" spans="1:27" hidden="1" outlineLevel="1" x14ac:dyDescent="0.2">
      <c r="A83" s="58" t="s">
        <v>217</v>
      </c>
      <c r="B83" s="53">
        <v>12.5</v>
      </c>
      <c r="C83" s="138"/>
      <c r="D83" s="54"/>
      <c r="E83" s="54"/>
      <c r="F83" s="54"/>
      <c r="G83" s="54"/>
      <c r="H83" s="54"/>
      <c r="I83" s="54"/>
      <c r="J83" s="190"/>
      <c r="K83" s="191"/>
      <c r="L83" s="380">
        <f t="shared" si="27"/>
        <v>0</v>
      </c>
      <c r="M83" s="191"/>
      <c r="N83" s="191"/>
      <c r="O83" s="380">
        <f t="shared" si="30"/>
        <v>0</v>
      </c>
      <c r="P83" s="187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</row>
    <row r="84" spans="1:27" hidden="1" outlineLevel="1" x14ac:dyDescent="0.2">
      <c r="A84" s="58" t="s">
        <v>50</v>
      </c>
      <c r="B84" s="58"/>
      <c r="C84" s="137">
        <f>SUM(C71:C83)</f>
        <v>0</v>
      </c>
      <c r="D84" s="137">
        <f>SUM(D71:D83)</f>
        <v>0</v>
      </c>
      <c r="E84" s="137">
        <f>SUM(E71:E83)</f>
        <v>0</v>
      </c>
      <c r="F84" s="137">
        <f t="shared" ref="F84:H84" si="33">SUM(F71:F83)</f>
        <v>0</v>
      </c>
      <c r="G84" s="137">
        <f t="shared" si="33"/>
        <v>0</v>
      </c>
      <c r="H84" s="137">
        <f t="shared" si="33"/>
        <v>0</v>
      </c>
      <c r="I84" s="137"/>
      <c r="J84" s="56"/>
      <c r="K84" s="41"/>
      <c r="L84" s="48"/>
      <c r="M84" s="41"/>
      <c r="N84" s="41"/>
      <c r="O84" s="48"/>
      <c r="P84" s="187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</row>
    <row r="85" spans="1:27" hidden="1" outlineLevel="1" x14ac:dyDescent="0.2">
      <c r="A85" s="58" t="s">
        <v>147</v>
      </c>
      <c r="B85" s="58"/>
      <c r="C85" s="59">
        <f>SUMPRODUCT(C71:C83,$L$71:$L$83)</f>
        <v>0</v>
      </c>
      <c r="D85" s="59">
        <f>SUMPRODUCT(D71:D83,$L$132:$L$144)</f>
        <v>0</v>
      </c>
      <c r="E85" s="59">
        <f>SUMPRODUCT(E71:E83,$L$71:$L$83)</f>
        <v>0</v>
      </c>
      <c r="F85" s="59">
        <f>SUMPRODUCT(F71:F83,$L$71:$L$83)</f>
        <v>0</v>
      </c>
      <c r="G85" s="59">
        <f>SUMPRODUCT(G71:G83,$L$71:$L$83)</f>
        <v>0</v>
      </c>
      <c r="H85" s="59">
        <f>SUMPRODUCT(H71:H83,$L$71:$L$83)</f>
        <v>0</v>
      </c>
      <c r="I85" s="59"/>
      <c r="J85" s="41" t="s">
        <v>254</v>
      </c>
      <c r="K85" s="41"/>
      <c r="L85" s="380">
        <f>'02'!$C$22</f>
        <v>0</v>
      </c>
      <c r="M85" s="41"/>
      <c r="N85" s="41"/>
      <c r="O85" s="48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</row>
    <row r="86" spans="1:27" hidden="1" outlineLevel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1"/>
      <c r="K86" s="41"/>
      <c r="L86" s="48"/>
      <c r="M86" s="41"/>
      <c r="N86" s="41"/>
      <c r="O86" s="48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</row>
    <row r="87" spans="1:27" hidden="1" outlineLevel="1" x14ac:dyDescent="0.2">
      <c r="C87" s="46"/>
      <c r="D87" s="45"/>
      <c r="E87" s="45"/>
      <c r="F87" s="45"/>
      <c r="G87" s="45"/>
      <c r="H87" s="45"/>
      <c r="I87" s="45"/>
      <c r="J87" s="41"/>
      <c r="K87" s="41"/>
      <c r="L87" s="48"/>
      <c r="M87" s="41"/>
      <c r="N87" s="41"/>
      <c r="O87" s="48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</row>
    <row r="88" spans="1:27" hidden="1" outlineLevel="1" x14ac:dyDescent="0.2">
      <c r="A88" s="47" t="s">
        <v>338</v>
      </c>
      <c r="B88" s="47"/>
      <c r="C88" s="46"/>
      <c r="D88" s="45"/>
      <c r="E88" s="45"/>
      <c r="F88" s="45"/>
      <c r="G88" s="45"/>
      <c r="H88" s="45"/>
      <c r="I88" s="45"/>
      <c r="J88" s="41"/>
      <c r="K88" s="41"/>
      <c r="L88" s="48"/>
      <c r="M88" s="41"/>
      <c r="N88" s="41"/>
      <c r="O88" s="48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</row>
    <row r="89" spans="1:27" ht="24" hidden="1" outlineLevel="1" x14ac:dyDescent="0.2">
      <c r="A89" s="49" t="s">
        <v>143</v>
      </c>
      <c r="B89" s="50" t="s">
        <v>144</v>
      </c>
      <c r="C89" s="50" t="s">
        <v>145</v>
      </c>
      <c r="D89" s="52" t="s">
        <v>86</v>
      </c>
      <c r="E89" s="52" t="s">
        <v>87</v>
      </c>
      <c r="F89" s="52" t="s">
        <v>88</v>
      </c>
      <c r="G89" s="52" t="s">
        <v>89</v>
      </c>
      <c r="H89" s="52" t="s">
        <v>90</v>
      </c>
      <c r="I89" s="52" t="s">
        <v>91</v>
      </c>
      <c r="J89" s="41"/>
      <c r="K89" s="41"/>
      <c r="L89" s="48"/>
      <c r="M89" s="41"/>
      <c r="N89" s="41"/>
      <c r="O89" s="48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</row>
    <row r="90" spans="1:27" hidden="1" outlineLevel="1" x14ac:dyDescent="0.2">
      <c r="A90" s="53" t="s">
        <v>125</v>
      </c>
      <c r="B90" s="53">
        <v>0</v>
      </c>
      <c r="C90" s="240"/>
      <c r="D90" s="241"/>
      <c r="E90" s="55"/>
      <c r="F90" s="55"/>
      <c r="G90" s="54"/>
      <c r="H90" s="54"/>
      <c r="I90" s="53"/>
      <c r="J90" s="41"/>
      <c r="K90" s="41"/>
      <c r="L90" s="48"/>
      <c r="M90" s="41"/>
      <c r="N90" s="41"/>
      <c r="O90" s="48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</row>
    <row r="91" spans="1:27" hidden="1" outlineLevel="1" x14ac:dyDescent="0.2">
      <c r="A91" s="58" t="s">
        <v>126</v>
      </c>
      <c r="B91" s="58">
        <v>1</v>
      </c>
      <c r="C91" s="240"/>
      <c r="D91" s="241"/>
      <c r="E91" s="55"/>
      <c r="F91" s="55"/>
      <c r="G91" s="54"/>
      <c r="H91" s="54"/>
      <c r="I91" s="143">
        <f>H109</f>
        <v>0</v>
      </c>
      <c r="J91" s="41"/>
      <c r="K91" s="41"/>
      <c r="L91" s="48"/>
      <c r="M91" s="41"/>
      <c r="N91" s="41"/>
      <c r="O91" s="48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</row>
    <row r="92" spans="1:27" hidden="1" outlineLevel="1" x14ac:dyDescent="0.2">
      <c r="A92" s="58" t="s">
        <v>127</v>
      </c>
      <c r="B92" s="53">
        <v>2</v>
      </c>
      <c r="C92" s="240"/>
      <c r="D92" s="241"/>
      <c r="E92" s="55"/>
      <c r="F92" s="55"/>
      <c r="G92" s="54"/>
      <c r="H92" s="54"/>
      <c r="I92" s="143">
        <f t="shared" ref="I92:I102" si="34">H110</f>
        <v>0</v>
      </c>
      <c r="J92" s="41"/>
      <c r="K92" s="41"/>
      <c r="L92" s="48"/>
      <c r="M92" s="41"/>
      <c r="N92" s="41"/>
      <c r="O92" s="48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</row>
    <row r="93" spans="1:27" hidden="1" outlineLevel="1" x14ac:dyDescent="0.2">
      <c r="A93" s="58" t="s">
        <v>128</v>
      </c>
      <c r="B93" s="58">
        <v>3</v>
      </c>
      <c r="C93" s="240"/>
      <c r="D93" s="241"/>
      <c r="E93" s="55"/>
      <c r="F93" s="55"/>
      <c r="G93" s="54"/>
      <c r="H93" s="54"/>
      <c r="I93" s="143">
        <f t="shared" si="34"/>
        <v>0</v>
      </c>
      <c r="J93" s="41"/>
      <c r="K93" s="41"/>
      <c r="L93" s="48"/>
      <c r="M93" s="41"/>
      <c r="N93" s="41"/>
      <c r="O93" s="48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</row>
    <row r="94" spans="1:27" hidden="1" outlineLevel="1" x14ac:dyDescent="0.2">
      <c r="A94" s="58" t="s">
        <v>129</v>
      </c>
      <c r="B94" s="53">
        <v>4</v>
      </c>
      <c r="C94" s="240"/>
      <c r="D94" s="241"/>
      <c r="E94" s="55"/>
      <c r="F94" s="55"/>
      <c r="G94" s="54"/>
      <c r="H94" s="54"/>
      <c r="I94" s="143">
        <f t="shared" si="34"/>
        <v>0</v>
      </c>
      <c r="J94" s="41"/>
      <c r="K94" s="41"/>
      <c r="L94" s="48"/>
      <c r="M94" s="41"/>
      <c r="N94" s="41"/>
      <c r="O94" s="48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</row>
    <row r="95" spans="1:27" hidden="1" outlineLevel="1" x14ac:dyDescent="0.2">
      <c r="A95" s="58" t="s">
        <v>130</v>
      </c>
      <c r="B95" s="58">
        <v>5</v>
      </c>
      <c r="C95" s="240"/>
      <c r="D95" s="241"/>
      <c r="E95" s="55"/>
      <c r="F95" s="55"/>
      <c r="G95" s="54"/>
      <c r="H95" s="54"/>
      <c r="I95" s="143">
        <f t="shared" si="34"/>
        <v>0</v>
      </c>
      <c r="J95" s="41"/>
      <c r="K95" s="41"/>
      <c r="L95" s="48"/>
      <c r="M95" s="41"/>
      <c r="N95" s="41"/>
      <c r="O95" s="48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</row>
    <row r="96" spans="1:27" hidden="1" outlineLevel="1" x14ac:dyDescent="0.2">
      <c r="A96" s="58" t="s">
        <v>131</v>
      </c>
      <c r="B96" s="53">
        <v>6</v>
      </c>
      <c r="C96" s="240"/>
      <c r="D96" s="241"/>
      <c r="E96" s="55"/>
      <c r="F96" s="55"/>
      <c r="G96" s="54"/>
      <c r="H96" s="54"/>
      <c r="I96" s="143">
        <f t="shared" si="34"/>
        <v>0</v>
      </c>
      <c r="J96" s="41"/>
      <c r="K96" s="41"/>
      <c r="L96" s="48"/>
      <c r="M96" s="41"/>
      <c r="N96" s="41"/>
      <c r="O96" s="48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</row>
    <row r="97" spans="1:27" hidden="1" outlineLevel="1" x14ac:dyDescent="0.2">
      <c r="A97" s="58" t="s">
        <v>132</v>
      </c>
      <c r="B97" s="58">
        <v>7</v>
      </c>
      <c r="C97" s="240"/>
      <c r="D97" s="241"/>
      <c r="E97" s="55"/>
      <c r="F97" s="55"/>
      <c r="G97" s="54"/>
      <c r="H97" s="54"/>
      <c r="I97" s="143">
        <f t="shared" si="34"/>
        <v>0</v>
      </c>
      <c r="J97" s="41"/>
      <c r="K97" s="41"/>
      <c r="L97" s="48"/>
      <c r="M97" s="41"/>
      <c r="N97" s="41"/>
      <c r="O97" s="48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</row>
    <row r="98" spans="1:27" hidden="1" outlineLevel="1" x14ac:dyDescent="0.2">
      <c r="A98" s="58" t="s">
        <v>146</v>
      </c>
      <c r="B98" s="53">
        <v>8</v>
      </c>
      <c r="C98" s="240"/>
      <c r="D98" s="241"/>
      <c r="E98" s="55">
        <f>C78</f>
        <v>0</v>
      </c>
      <c r="F98" s="55"/>
      <c r="G98" s="356"/>
      <c r="H98" s="356">
        <f>C75</f>
        <v>0</v>
      </c>
      <c r="I98" s="143">
        <f t="shared" si="34"/>
        <v>0</v>
      </c>
      <c r="J98" s="41"/>
      <c r="K98" s="41"/>
      <c r="L98" s="48"/>
      <c r="M98" s="41"/>
      <c r="N98" s="41"/>
      <c r="O98" s="48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</row>
    <row r="99" spans="1:27" hidden="1" outlineLevel="1" x14ac:dyDescent="0.2">
      <c r="A99" s="58" t="s">
        <v>133</v>
      </c>
      <c r="B99" s="58">
        <v>9</v>
      </c>
      <c r="C99" s="240"/>
      <c r="D99" s="241"/>
      <c r="E99" s="55"/>
      <c r="F99" s="55"/>
      <c r="G99" s="54"/>
      <c r="H99" s="54"/>
      <c r="I99" s="143">
        <f t="shared" si="34"/>
        <v>0</v>
      </c>
      <c r="J99" s="41"/>
      <c r="K99" s="41"/>
      <c r="L99" s="48"/>
      <c r="M99" s="41"/>
      <c r="N99" s="41"/>
      <c r="O99" s="48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</row>
    <row r="100" spans="1:27" hidden="1" outlineLevel="1" x14ac:dyDescent="0.2">
      <c r="A100" s="58" t="s">
        <v>134</v>
      </c>
      <c r="B100" s="53">
        <v>10</v>
      </c>
      <c r="C100" s="240"/>
      <c r="D100" s="241"/>
      <c r="E100" s="55"/>
      <c r="F100" s="55"/>
      <c r="G100" s="55"/>
      <c r="H100" s="55"/>
      <c r="I100" s="143">
        <f t="shared" si="34"/>
        <v>0</v>
      </c>
      <c r="J100" s="41"/>
      <c r="K100" s="41"/>
      <c r="L100" s="48"/>
      <c r="M100" s="41"/>
      <c r="N100" s="41"/>
      <c r="O100" s="48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</row>
    <row r="101" spans="1:27" hidden="1" outlineLevel="1" x14ac:dyDescent="0.2">
      <c r="A101" s="58" t="s">
        <v>135</v>
      </c>
      <c r="B101" s="58">
        <v>11</v>
      </c>
      <c r="C101" s="240"/>
      <c r="D101" s="241"/>
      <c r="E101" s="55">
        <f>D119</f>
        <v>0</v>
      </c>
      <c r="F101" s="55">
        <f t="shared" ref="F101" si="35">E119</f>
        <v>0</v>
      </c>
      <c r="G101" s="55">
        <f t="shared" ref="G101" si="36">F119</f>
        <v>0</v>
      </c>
      <c r="H101" s="55">
        <f t="shared" ref="H101" si="37">G119</f>
        <v>0</v>
      </c>
      <c r="I101" s="143">
        <f t="shared" si="34"/>
        <v>0</v>
      </c>
      <c r="J101" s="41"/>
      <c r="K101" s="41"/>
      <c r="L101" s="48"/>
      <c r="M101" s="41"/>
      <c r="N101" s="41"/>
      <c r="O101" s="48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</row>
    <row r="102" spans="1:27" hidden="1" outlineLevel="1" x14ac:dyDescent="0.2">
      <c r="A102" s="58" t="s">
        <v>217</v>
      </c>
      <c r="B102" s="53">
        <v>12</v>
      </c>
      <c r="C102" s="240"/>
      <c r="D102" s="241"/>
      <c r="E102" s="55"/>
      <c r="F102" s="55"/>
      <c r="G102" s="54"/>
      <c r="H102" s="54"/>
      <c r="I102" s="143">
        <f t="shared" si="34"/>
        <v>0</v>
      </c>
      <c r="J102" s="41"/>
      <c r="K102" s="41"/>
      <c r="L102" s="48"/>
      <c r="M102" s="41"/>
      <c r="N102" s="41"/>
      <c r="O102" s="48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</row>
    <row r="103" spans="1:27" hidden="1" outlineLevel="1" x14ac:dyDescent="0.2">
      <c r="A103" s="58" t="s">
        <v>50</v>
      </c>
      <c r="B103" s="58"/>
      <c r="C103" s="137">
        <f>SUM(C90:C102)</f>
        <v>0</v>
      </c>
      <c r="D103" s="137">
        <f>SUM(D90:D102)</f>
        <v>0</v>
      </c>
      <c r="E103" s="137">
        <f>SUM(E90:E102)</f>
        <v>0</v>
      </c>
      <c r="F103" s="137">
        <f t="shared" ref="F103:H103" si="38">SUM(F90:F102)</f>
        <v>0</v>
      </c>
      <c r="G103" s="137">
        <f t="shared" si="38"/>
        <v>0</v>
      </c>
      <c r="H103" s="137">
        <f t="shared" si="38"/>
        <v>0</v>
      </c>
      <c r="I103" s="137"/>
      <c r="J103" s="41"/>
      <c r="K103" s="41"/>
      <c r="L103" s="48"/>
      <c r="M103" s="41"/>
      <c r="N103" s="41"/>
      <c r="O103" s="48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</row>
    <row r="104" spans="1:27" hidden="1" outlineLevel="1" x14ac:dyDescent="0.2">
      <c r="A104" s="58" t="s">
        <v>148</v>
      </c>
      <c r="B104" s="58"/>
      <c r="C104" s="59">
        <f>SUMPRODUCT(C90:C102,$L$132:$L$144)</f>
        <v>0</v>
      </c>
      <c r="D104" s="59">
        <f>SUMPRODUCT(D90:D102,$L$132:$L$144)</f>
        <v>0</v>
      </c>
      <c r="E104" s="59">
        <f>SUMPRODUCT(E90:E102,$L$71:$L$83)</f>
        <v>0</v>
      </c>
      <c r="F104" s="59">
        <f>SUMPRODUCT(F90:F102,$L$71:$L$83)</f>
        <v>0</v>
      </c>
      <c r="G104" s="59">
        <f>SUMPRODUCT(G90:G102,$L$71:$L$83)</f>
        <v>0</v>
      </c>
      <c r="H104" s="59">
        <f>SUMPRODUCT(H90:H102,$L$71:$L$83)</f>
        <v>0</v>
      </c>
      <c r="I104" s="59">
        <f>SUMPRODUCT(I90:I102,L71:L83)</f>
        <v>0</v>
      </c>
      <c r="J104" s="41"/>
      <c r="K104" s="41"/>
      <c r="L104" s="48"/>
      <c r="M104" s="41"/>
      <c r="N104" s="41"/>
      <c r="O104" s="48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</row>
    <row r="105" spans="1:27" hidden="1" outlineLevel="1" x14ac:dyDescent="0.2">
      <c r="A105" s="46"/>
      <c r="B105" s="46"/>
      <c r="C105" s="46"/>
      <c r="D105" s="46"/>
      <c r="E105" s="46"/>
      <c r="F105" s="46"/>
      <c r="G105" s="46"/>
      <c r="H105" s="46"/>
      <c r="I105" s="59">
        <f>SUMPRODUCT(I90:I102,$O$71:$O$83)</f>
        <v>0</v>
      </c>
      <c r="J105" s="41"/>
      <c r="K105" s="41"/>
      <c r="L105" s="48"/>
      <c r="M105" s="41"/>
      <c r="N105" s="41"/>
      <c r="O105" s="48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</row>
    <row r="106" spans="1:27" hidden="1" outlineLevel="1" x14ac:dyDescent="0.2">
      <c r="A106" s="46"/>
      <c r="B106" s="46"/>
      <c r="C106" s="41"/>
      <c r="D106" s="41"/>
      <c r="E106" s="41"/>
      <c r="F106" s="41"/>
      <c r="G106" s="41"/>
      <c r="H106" s="41"/>
      <c r="I106" s="41"/>
      <c r="J106" s="41"/>
      <c r="K106" s="41"/>
      <c r="L106" s="48"/>
      <c r="M106" s="41"/>
      <c r="N106" s="41"/>
      <c r="O106" s="48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</row>
    <row r="107" spans="1:27" hidden="1" outlineLevel="1" x14ac:dyDescent="0.2">
      <c r="A107" s="47" t="s">
        <v>429</v>
      </c>
      <c r="B107" s="47"/>
      <c r="C107" s="41"/>
      <c r="D107" s="41"/>
      <c r="E107" s="41"/>
      <c r="F107" s="41"/>
      <c r="G107" s="41"/>
      <c r="H107" s="41"/>
      <c r="I107" s="41"/>
      <c r="J107" s="41"/>
      <c r="K107" s="41"/>
      <c r="L107" s="48"/>
      <c r="M107" s="41"/>
      <c r="N107" s="41"/>
      <c r="O107" s="48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</row>
    <row r="108" spans="1:27" ht="24" hidden="1" outlineLevel="1" x14ac:dyDescent="0.2">
      <c r="A108" s="49" t="s">
        <v>143</v>
      </c>
      <c r="B108" s="50" t="s">
        <v>144</v>
      </c>
      <c r="C108" s="50" t="s">
        <v>145</v>
      </c>
      <c r="D108" s="52" t="s">
        <v>86</v>
      </c>
      <c r="E108" s="52" t="s">
        <v>87</v>
      </c>
      <c r="F108" s="52" t="s">
        <v>88</v>
      </c>
      <c r="G108" s="52" t="s">
        <v>89</v>
      </c>
      <c r="H108" s="52" t="s">
        <v>90</v>
      </c>
      <c r="I108" s="52" t="s">
        <v>91</v>
      </c>
      <c r="J108" s="41"/>
      <c r="K108" s="41"/>
      <c r="L108" s="48"/>
      <c r="M108" s="41"/>
      <c r="N108" s="41"/>
      <c r="O108" s="48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</row>
    <row r="109" spans="1:27" hidden="1" outlineLevel="1" x14ac:dyDescent="0.2">
      <c r="A109" s="53" t="s">
        <v>125</v>
      </c>
      <c r="B109" s="53">
        <v>0</v>
      </c>
      <c r="C109" s="279">
        <f t="shared" ref="C109:C119" si="39">C71-C90</f>
        <v>0</v>
      </c>
      <c r="D109" s="280">
        <f>C109+D71-D90</f>
        <v>0</v>
      </c>
      <c r="E109" s="280">
        <f>E71-E90</f>
        <v>0</v>
      </c>
      <c r="F109" s="280">
        <f t="shared" ref="F109:I109" si="40">F71-F90</f>
        <v>0</v>
      </c>
      <c r="G109" s="280">
        <f t="shared" si="40"/>
        <v>0</v>
      </c>
      <c r="H109" s="280">
        <f t="shared" si="40"/>
        <v>0</v>
      </c>
      <c r="I109" s="280">
        <f t="shared" si="40"/>
        <v>0</v>
      </c>
      <c r="J109" s="41"/>
      <c r="K109" s="41"/>
      <c r="L109" s="48"/>
      <c r="M109" s="41"/>
      <c r="N109" s="41"/>
      <c r="O109" s="48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</row>
    <row r="110" spans="1:27" hidden="1" outlineLevel="1" x14ac:dyDescent="0.2">
      <c r="A110" s="58" t="s">
        <v>126</v>
      </c>
      <c r="B110" s="58">
        <v>1</v>
      </c>
      <c r="C110" s="279">
        <f t="shared" si="39"/>
        <v>0</v>
      </c>
      <c r="D110" s="280">
        <f t="shared" ref="D110:D121" si="41">C110+D72-D91</f>
        <v>0</v>
      </c>
      <c r="E110" s="281">
        <f>D109+E72-E91</f>
        <v>0</v>
      </c>
      <c r="F110" s="281">
        <f t="shared" ref="F110:F121" si="42">E109+F72-F91</f>
        <v>0</v>
      </c>
      <c r="G110" s="281">
        <f t="shared" ref="G110:G121" si="43">F109+G72-G91</f>
        <v>0</v>
      </c>
      <c r="H110" s="281">
        <f t="shared" ref="H110:I121" si="44">G109+H72-H91</f>
        <v>0</v>
      </c>
      <c r="I110" s="281">
        <f>H109+I72-I91</f>
        <v>0</v>
      </c>
      <c r="J110" s="41"/>
      <c r="K110" s="41"/>
      <c r="L110" s="48"/>
      <c r="M110" s="41"/>
      <c r="N110" s="41"/>
      <c r="O110" s="48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</row>
    <row r="111" spans="1:27" hidden="1" outlineLevel="1" x14ac:dyDescent="0.2">
      <c r="A111" s="58" t="s">
        <v>127</v>
      </c>
      <c r="B111" s="58">
        <v>2</v>
      </c>
      <c r="C111" s="279">
        <f t="shared" si="39"/>
        <v>0</v>
      </c>
      <c r="D111" s="280">
        <f t="shared" si="41"/>
        <v>0</v>
      </c>
      <c r="E111" s="281">
        <f t="shared" ref="E111:E121" si="45">D110+E73-E92</f>
        <v>0</v>
      </c>
      <c r="F111" s="281">
        <f t="shared" si="42"/>
        <v>0</v>
      </c>
      <c r="G111" s="281">
        <f t="shared" si="43"/>
        <v>0</v>
      </c>
      <c r="H111" s="281">
        <f t="shared" si="44"/>
        <v>0</v>
      </c>
      <c r="I111" s="281">
        <f t="shared" si="44"/>
        <v>0</v>
      </c>
      <c r="J111" s="41"/>
      <c r="K111" s="41"/>
      <c r="L111" s="48"/>
      <c r="M111" s="41"/>
      <c r="N111" s="41"/>
      <c r="O111" s="48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</row>
    <row r="112" spans="1:27" hidden="1" outlineLevel="1" x14ac:dyDescent="0.2">
      <c r="A112" s="58" t="s">
        <v>128</v>
      </c>
      <c r="B112" s="58">
        <v>3</v>
      </c>
      <c r="C112" s="279">
        <f t="shared" si="39"/>
        <v>0</v>
      </c>
      <c r="D112" s="280">
        <f t="shared" si="41"/>
        <v>0</v>
      </c>
      <c r="E112" s="281">
        <f t="shared" si="45"/>
        <v>0</v>
      </c>
      <c r="F112" s="281">
        <f t="shared" si="42"/>
        <v>0</v>
      </c>
      <c r="G112" s="281">
        <f t="shared" si="43"/>
        <v>0</v>
      </c>
      <c r="H112" s="281">
        <f t="shared" si="44"/>
        <v>0</v>
      </c>
      <c r="I112" s="281">
        <f t="shared" si="44"/>
        <v>0</v>
      </c>
      <c r="J112" s="41"/>
      <c r="K112" s="41"/>
      <c r="L112" s="48"/>
      <c r="M112" s="41"/>
      <c r="N112" s="41"/>
      <c r="O112" s="48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</row>
    <row r="113" spans="1:27" hidden="1" outlineLevel="1" x14ac:dyDescent="0.2">
      <c r="A113" s="58" t="s">
        <v>129</v>
      </c>
      <c r="B113" s="58">
        <v>4</v>
      </c>
      <c r="C113" s="279">
        <f t="shared" si="39"/>
        <v>0</v>
      </c>
      <c r="D113" s="280">
        <f t="shared" si="41"/>
        <v>0</v>
      </c>
      <c r="E113" s="281">
        <f t="shared" si="45"/>
        <v>0</v>
      </c>
      <c r="F113" s="281">
        <f t="shared" si="42"/>
        <v>0</v>
      </c>
      <c r="G113" s="281">
        <f t="shared" si="43"/>
        <v>0</v>
      </c>
      <c r="H113" s="281">
        <f t="shared" si="44"/>
        <v>0</v>
      </c>
      <c r="I113" s="281">
        <f t="shared" si="44"/>
        <v>0</v>
      </c>
      <c r="J113" s="41"/>
      <c r="K113" s="41"/>
      <c r="L113" s="48"/>
      <c r="M113" s="41"/>
      <c r="N113" s="41"/>
      <c r="O113" s="48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</row>
    <row r="114" spans="1:27" hidden="1" outlineLevel="1" x14ac:dyDescent="0.2">
      <c r="A114" s="58" t="s">
        <v>130</v>
      </c>
      <c r="B114" s="58">
        <v>5</v>
      </c>
      <c r="C114" s="279">
        <f t="shared" si="39"/>
        <v>0</v>
      </c>
      <c r="D114" s="280">
        <f t="shared" si="41"/>
        <v>0</v>
      </c>
      <c r="E114" s="281">
        <f t="shared" si="45"/>
        <v>0</v>
      </c>
      <c r="F114" s="281">
        <f t="shared" si="42"/>
        <v>0</v>
      </c>
      <c r="G114" s="281">
        <f t="shared" si="43"/>
        <v>0</v>
      </c>
      <c r="H114" s="281">
        <f t="shared" si="44"/>
        <v>0</v>
      </c>
      <c r="I114" s="281">
        <f t="shared" si="44"/>
        <v>0</v>
      </c>
      <c r="J114" s="41"/>
      <c r="K114" s="41"/>
      <c r="L114" s="48"/>
      <c r="M114" s="41"/>
      <c r="N114" s="41"/>
      <c r="O114" s="48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</row>
    <row r="115" spans="1:27" hidden="1" outlineLevel="1" x14ac:dyDescent="0.2">
      <c r="A115" s="58" t="s">
        <v>131</v>
      </c>
      <c r="B115" s="58">
        <v>6</v>
      </c>
      <c r="C115" s="279">
        <f t="shared" si="39"/>
        <v>0</v>
      </c>
      <c r="D115" s="280">
        <f t="shared" si="41"/>
        <v>0</v>
      </c>
      <c r="E115" s="281">
        <f t="shared" si="45"/>
        <v>0</v>
      </c>
      <c r="F115" s="281">
        <f t="shared" si="42"/>
        <v>0</v>
      </c>
      <c r="G115" s="281">
        <f t="shared" si="43"/>
        <v>0</v>
      </c>
      <c r="H115" s="281">
        <f t="shared" si="44"/>
        <v>0</v>
      </c>
      <c r="I115" s="281">
        <f t="shared" si="44"/>
        <v>0</v>
      </c>
      <c r="J115" s="41"/>
      <c r="K115" s="41"/>
      <c r="L115" s="48"/>
      <c r="M115" s="41"/>
      <c r="N115" s="41"/>
      <c r="O115" s="48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</row>
    <row r="116" spans="1:27" hidden="1" outlineLevel="1" x14ac:dyDescent="0.2">
      <c r="A116" s="58" t="s">
        <v>132</v>
      </c>
      <c r="B116" s="58">
        <v>7</v>
      </c>
      <c r="C116" s="279">
        <f t="shared" si="39"/>
        <v>0</v>
      </c>
      <c r="D116" s="280">
        <f t="shared" si="41"/>
        <v>0</v>
      </c>
      <c r="E116" s="281">
        <f t="shared" si="45"/>
        <v>0</v>
      </c>
      <c r="F116" s="281">
        <f t="shared" si="42"/>
        <v>0</v>
      </c>
      <c r="G116" s="281">
        <f t="shared" si="43"/>
        <v>0</v>
      </c>
      <c r="H116" s="281">
        <f t="shared" si="44"/>
        <v>0</v>
      </c>
      <c r="I116" s="281">
        <f t="shared" si="44"/>
        <v>0</v>
      </c>
      <c r="J116" s="41"/>
      <c r="K116" s="41"/>
      <c r="L116" s="48"/>
      <c r="M116" s="41"/>
      <c r="N116" s="41"/>
      <c r="O116" s="48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</row>
    <row r="117" spans="1:27" hidden="1" outlineLevel="1" x14ac:dyDescent="0.2">
      <c r="A117" s="58" t="s">
        <v>146</v>
      </c>
      <c r="B117" s="58">
        <v>8</v>
      </c>
      <c r="C117" s="279">
        <f t="shared" si="39"/>
        <v>0</v>
      </c>
      <c r="D117" s="280">
        <f t="shared" si="41"/>
        <v>0</v>
      </c>
      <c r="E117" s="281">
        <f t="shared" si="45"/>
        <v>0</v>
      </c>
      <c r="F117" s="281">
        <f t="shared" si="42"/>
        <v>0</v>
      </c>
      <c r="G117" s="281">
        <f t="shared" si="43"/>
        <v>0</v>
      </c>
      <c r="H117" s="281">
        <f t="shared" si="44"/>
        <v>0</v>
      </c>
      <c r="I117" s="281">
        <f t="shared" si="44"/>
        <v>0</v>
      </c>
      <c r="J117" s="41"/>
      <c r="K117" s="41"/>
      <c r="L117" s="48"/>
      <c r="M117" s="41"/>
      <c r="N117" s="41"/>
      <c r="O117" s="48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</row>
    <row r="118" spans="1:27" hidden="1" outlineLevel="1" x14ac:dyDescent="0.2">
      <c r="A118" s="58" t="s">
        <v>133</v>
      </c>
      <c r="B118" s="58">
        <v>9</v>
      </c>
      <c r="C118" s="279">
        <f t="shared" si="39"/>
        <v>0</v>
      </c>
      <c r="D118" s="280">
        <f t="shared" si="41"/>
        <v>0</v>
      </c>
      <c r="E118" s="281">
        <f t="shared" si="45"/>
        <v>0</v>
      </c>
      <c r="F118" s="281">
        <f t="shared" si="42"/>
        <v>0</v>
      </c>
      <c r="G118" s="281">
        <f t="shared" si="43"/>
        <v>0</v>
      </c>
      <c r="H118" s="281">
        <f t="shared" si="44"/>
        <v>0</v>
      </c>
      <c r="I118" s="281">
        <f t="shared" si="44"/>
        <v>0</v>
      </c>
      <c r="J118" s="41"/>
      <c r="K118" s="41"/>
      <c r="L118" s="48"/>
      <c r="M118" s="41"/>
      <c r="N118" s="41"/>
      <c r="O118" s="48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</row>
    <row r="119" spans="1:27" hidden="1" outlineLevel="1" x14ac:dyDescent="0.2">
      <c r="A119" s="58" t="s">
        <v>134</v>
      </c>
      <c r="B119" s="58">
        <v>10</v>
      </c>
      <c r="C119" s="279">
        <f t="shared" si="39"/>
        <v>0</v>
      </c>
      <c r="D119" s="280">
        <f t="shared" si="41"/>
        <v>0</v>
      </c>
      <c r="E119" s="281">
        <f t="shared" si="45"/>
        <v>0</v>
      </c>
      <c r="F119" s="281">
        <f t="shared" si="42"/>
        <v>0</v>
      </c>
      <c r="G119" s="281">
        <f t="shared" si="43"/>
        <v>0</v>
      </c>
      <c r="H119" s="281">
        <f t="shared" si="44"/>
        <v>0</v>
      </c>
      <c r="I119" s="281">
        <f t="shared" si="44"/>
        <v>0</v>
      </c>
      <c r="J119" s="41"/>
      <c r="K119" s="41"/>
      <c r="L119" s="48"/>
      <c r="M119" s="41"/>
      <c r="N119" s="41"/>
      <c r="O119" s="48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</row>
    <row r="120" spans="1:27" hidden="1" outlineLevel="1" x14ac:dyDescent="0.2">
      <c r="A120" s="58" t="s">
        <v>135</v>
      </c>
      <c r="B120" s="58">
        <v>11</v>
      </c>
      <c r="C120" s="279"/>
      <c r="D120" s="280">
        <f t="shared" si="41"/>
        <v>0</v>
      </c>
      <c r="E120" s="281">
        <f t="shared" si="45"/>
        <v>0</v>
      </c>
      <c r="F120" s="281">
        <f t="shared" si="42"/>
        <v>0</v>
      </c>
      <c r="G120" s="281">
        <f t="shared" si="43"/>
        <v>0</v>
      </c>
      <c r="H120" s="281">
        <f t="shared" si="44"/>
        <v>0</v>
      </c>
      <c r="I120" s="281">
        <f t="shared" si="44"/>
        <v>0</v>
      </c>
      <c r="J120" s="41"/>
      <c r="K120" s="41"/>
      <c r="L120" s="48"/>
      <c r="M120" s="41"/>
      <c r="N120" s="41"/>
      <c r="O120" s="48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</row>
    <row r="121" spans="1:27" hidden="1" outlineLevel="1" x14ac:dyDescent="0.2">
      <c r="A121" s="58" t="s">
        <v>217</v>
      </c>
      <c r="B121" s="58">
        <v>12</v>
      </c>
      <c r="C121" s="279"/>
      <c r="D121" s="280">
        <f t="shared" si="41"/>
        <v>0</v>
      </c>
      <c r="E121" s="281">
        <f t="shared" si="45"/>
        <v>0</v>
      </c>
      <c r="F121" s="281">
        <f t="shared" si="42"/>
        <v>0</v>
      </c>
      <c r="G121" s="281">
        <f t="shared" si="43"/>
        <v>0</v>
      </c>
      <c r="H121" s="281">
        <f t="shared" si="44"/>
        <v>0</v>
      </c>
      <c r="I121" s="281">
        <f t="shared" si="44"/>
        <v>0</v>
      </c>
      <c r="J121" s="41"/>
      <c r="K121" s="41"/>
      <c r="L121" s="48"/>
      <c r="M121" s="41"/>
      <c r="N121" s="41"/>
      <c r="O121" s="48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</row>
    <row r="122" spans="1:27" hidden="1" outlineLevel="1" x14ac:dyDescent="0.2">
      <c r="A122" s="58" t="s">
        <v>50</v>
      </c>
      <c r="B122" s="58"/>
      <c r="C122" s="138">
        <f>SUM(C109:C121)</f>
        <v>0</v>
      </c>
      <c r="D122" s="138">
        <f t="shared" ref="D122:H122" si="46">SUM(D109:D121)</f>
        <v>0</v>
      </c>
      <c r="E122" s="138">
        <f t="shared" si="46"/>
        <v>0</v>
      </c>
      <c r="F122" s="138">
        <f t="shared" si="46"/>
        <v>0</v>
      </c>
      <c r="G122" s="138">
        <f t="shared" si="46"/>
        <v>0</v>
      </c>
      <c r="H122" s="138">
        <f t="shared" si="46"/>
        <v>0</v>
      </c>
      <c r="I122" s="281"/>
      <c r="J122" s="41"/>
      <c r="K122" s="41"/>
      <c r="L122" s="48"/>
      <c r="M122" s="41"/>
      <c r="N122" s="41"/>
      <c r="O122" s="48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</row>
    <row r="123" spans="1:27" hidden="1" outlineLevel="1" x14ac:dyDescent="0.2">
      <c r="A123" s="58" t="s">
        <v>149</v>
      </c>
      <c r="B123" s="58"/>
      <c r="C123" s="287" t="str">
        <f>IF(C122&lt;&gt;0,ROUND(SUMPRODUCT(C109:C121,B109:B121)/C122,2),"")</f>
        <v/>
      </c>
      <c r="D123" s="287" t="str">
        <f>IF(D122&lt;&gt;0,ROUND(SUMPRODUCT(D109:D121,$B$170:$B$182)/D122,2),"")</f>
        <v/>
      </c>
      <c r="E123" s="287" t="str">
        <f t="shared" ref="E123:H123" si="47">IF(E122&lt;&gt;0,ROUND(SUMPRODUCT(E109:E121,$B$170:$B$182)/E122,2),"")</f>
        <v/>
      </c>
      <c r="F123" s="287" t="str">
        <f t="shared" si="47"/>
        <v/>
      </c>
      <c r="G123" s="287" t="str">
        <f t="shared" si="47"/>
        <v/>
      </c>
      <c r="H123" s="287" t="str">
        <f t="shared" si="47"/>
        <v/>
      </c>
      <c r="I123" s="281"/>
      <c r="J123" s="41"/>
      <c r="K123" s="41"/>
      <c r="L123" s="48"/>
      <c r="M123" s="41"/>
      <c r="N123" s="41"/>
      <c r="O123" s="48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</row>
    <row r="124" spans="1:27" hidden="1" outlineLevel="1" x14ac:dyDescent="0.2">
      <c r="A124" s="46"/>
      <c r="B124" s="46"/>
      <c r="C124" s="60"/>
      <c r="D124" s="60"/>
      <c r="E124" s="60"/>
      <c r="F124" s="60"/>
      <c r="G124" s="60"/>
      <c r="H124" s="60"/>
      <c r="I124" s="60"/>
      <c r="J124" s="41"/>
      <c r="K124" s="41"/>
      <c r="L124" s="48"/>
      <c r="M124" s="41"/>
      <c r="N124" s="41"/>
      <c r="O124" s="48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</row>
    <row r="125" spans="1:27" hidden="1" outlineLevel="1" x14ac:dyDescent="0.2">
      <c r="A125" s="63" t="s">
        <v>150</v>
      </c>
      <c r="B125" s="58"/>
      <c r="C125" s="64"/>
      <c r="D125" s="59">
        <f>SUMPRODUCT(D109:D119,$J$72:$J$82)*$L$71</f>
        <v>0</v>
      </c>
      <c r="E125" s="59">
        <f>SUMPRODUCT(E109:E119,$J$72:$J$82)*$L$71</f>
        <v>0</v>
      </c>
      <c r="F125" s="59">
        <f>SUMPRODUCT(F109:F119,$J$72:$J$82)*$L$71</f>
        <v>0</v>
      </c>
      <c r="G125" s="59">
        <f>SUMPRODUCT(G109:G119,$J$72:$J$82)*$L$71</f>
        <v>0</v>
      </c>
      <c r="H125" s="59">
        <f>SUMPRODUCT(H109:H119,$J$72:$J$82)*$L$71</f>
        <v>0</v>
      </c>
      <c r="I125" s="59">
        <f>SUMPRODUCT(I109:I121,$J$71:$J$83)*$L$71</f>
        <v>0</v>
      </c>
      <c r="J125" s="41"/>
      <c r="K125" s="41"/>
      <c r="L125" s="48"/>
      <c r="M125" s="41"/>
      <c r="N125" s="41"/>
      <c r="O125" s="48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</row>
    <row r="126" spans="1:27" hidden="1" collapsed="1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8"/>
      <c r="M126" s="41"/>
      <c r="N126" s="41"/>
      <c r="O126" s="48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</row>
    <row r="127" spans="1:27" hidden="1" x14ac:dyDescent="0.2">
      <c r="A127" s="46"/>
      <c r="B127" s="46"/>
      <c r="C127" s="46"/>
      <c r="D127" s="46"/>
      <c r="E127" s="46"/>
      <c r="F127" s="46"/>
      <c r="G127" s="46"/>
      <c r="H127" s="46"/>
      <c r="I127" s="46"/>
      <c r="J127" s="41"/>
      <c r="K127" s="41"/>
      <c r="L127" s="48"/>
      <c r="M127" s="41"/>
      <c r="N127" s="41"/>
      <c r="O127" s="48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</row>
    <row r="128" spans="1:27" x14ac:dyDescent="0.2">
      <c r="A128" s="44" t="s">
        <v>554</v>
      </c>
      <c r="B128" s="44"/>
      <c r="C128" s="44"/>
      <c r="D128" s="45"/>
      <c r="E128" s="45"/>
      <c r="F128" s="45"/>
      <c r="G128" s="45"/>
      <c r="H128" s="45"/>
      <c r="I128" s="41"/>
      <c r="J128" s="41"/>
      <c r="K128" s="41"/>
      <c r="L128" s="48"/>
      <c r="M128" s="41"/>
      <c r="N128" s="41"/>
      <c r="O128" s="48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</row>
    <row r="129" spans="1:27" outlineLevel="1" x14ac:dyDescent="0.2">
      <c r="C129" s="46"/>
      <c r="D129" s="45"/>
      <c r="E129" s="45"/>
      <c r="F129" s="45"/>
      <c r="G129" s="45"/>
      <c r="H129" s="45"/>
      <c r="I129" s="41"/>
      <c r="J129" s="41"/>
      <c r="K129" s="41"/>
      <c r="L129" s="48"/>
      <c r="M129" s="41"/>
      <c r="N129" s="41"/>
      <c r="O129" s="48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</row>
    <row r="130" spans="1:27" outlineLevel="1" x14ac:dyDescent="0.2">
      <c r="A130" s="47" t="s">
        <v>339</v>
      </c>
      <c r="B130" s="47"/>
      <c r="C130" s="46"/>
      <c r="D130" s="45"/>
      <c r="E130" s="45"/>
      <c r="F130" s="45"/>
      <c r="G130" s="45"/>
      <c r="H130" s="45"/>
      <c r="I130" s="41"/>
      <c r="J130" s="48"/>
      <c r="K130" s="48"/>
      <c r="L130" s="48"/>
      <c r="M130" s="41"/>
      <c r="N130" s="41"/>
      <c r="O130" s="48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</row>
    <row r="131" spans="1:27" s="379" customFormat="1" ht="36" outlineLevel="1" x14ac:dyDescent="0.25">
      <c r="A131" s="49" t="s">
        <v>143</v>
      </c>
      <c r="B131" s="50" t="s">
        <v>144</v>
      </c>
      <c r="C131" s="50" t="s">
        <v>145</v>
      </c>
      <c r="D131" s="51" t="s">
        <v>86</v>
      </c>
      <c r="E131" s="51" t="s">
        <v>87</v>
      </c>
      <c r="F131" s="52" t="s">
        <v>88</v>
      </c>
      <c r="G131" s="52" t="s">
        <v>89</v>
      </c>
      <c r="H131" s="52" t="s">
        <v>90</v>
      </c>
      <c r="I131" s="52" t="s">
        <v>91</v>
      </c>
      <c r="J131" s="375" t="s">
        <v>252</v>
      </c>
      <c r="K131" s="375" t="s">
        <v>253</v>
      </c>
      <c r="L131" s="376" t="s">
        <v>255</v>
      </c>
      <c r="M131" s="375" t="s">
        <v>468</v>
      </c>
      <c r="N131" s="375" t="s">
        <v>469</v>
      </c>
      <c r="O131" s="376" t="s">
        <v>470</v>
      </c>
      <c r="P131" s="377"/>
      <c r="Q131" s="378"/>
      <c r="R131" s="378"/>
      <c r="S131" s="378"/>
      <c r="T131" s="378"/>
      <c r="U131" s="378"/>
      <c r="V131" s="378"/>
      <c r="W131" s="378"/>
      <c r="X131" s="378"/>
      <c r="Y131" s="378"/>
      <c r="Z131" s="378"/>
      <c r="AA131" s="378"/>
    </row>
    <row r="132" spans="1:27" outlineLevel="1" x14ac:dyDescent="0.2">
      <c r="A132" s="53" t="s">
        <v>125</v>
      </c>
      <c r="B132" s="53">
        <v>0</v>
      </c>
      <c r="C132" s="138">
        <f>'01'!C20</f>
        <v>0</v>
      </c>
      <c r="D132" s="54"/>
      <c r="E132" s="55">
        <f>SUM(E151:E163)</f>
        <v>0</v>
      </c>
      <c r="F132" s="55">
        <f t="shared" ref="F132:H132" si="48">SUM(F151:F163)</f>
        <v>0</v>
      </c>
      <c r="G132" s="55">
        <f t="shared" si="48"/>
        <v>0</v>
      </c>
      <c r="H132" s="55">
        <f t="shared" si="48"/>
        <v>0</v>
      </c>
      <c r="I132" s="55"/>
      <c r="J132" s="191">
        <f>$K$132-K132</f>
        <v>0</v>
      </c>
      <c r="K132" s="191">
        <v>1</v>
      </c>
      <c r="L132" s="380">
        <f>K132*$L$146</f>
        <v>0</v>
      </c>
      <c r="M132" s="191"/>
      <c r="N132" s="191"/>
      <c r="O132" s="380"/>
      <c r="P132" s="187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</row>
    <row r="133" spans="1:27" outlineLevel="1" x14ac:dyDescent="0.2">
      <c r="A133" s="58" t="s">
        <v>126</v>
      </c>
      <c r="B133" s="58">
        <v>1.5</v>
      </c>
      <c r="C133" s="138">
        <f>'01'!C21</f>
        <v>0</v>
      </c>
      <c r="D133" s="54"/>
      <c r="E133" s="54"/>
      <c r="F133" s="54"/>
      <c r="G133" s="54"/>
      <c r="H133" s="54"/>
      <c r="I133" s="54"/>
      <c r="J133" s="191">
        <f>P133*(1-'04'!$C$59)/SUM($P$194:$P$203)</f>
        <v>0.2</v>
      </c>
      <c r="K133" s="191">
        <f>$K$193-J133</f>
        <v>0.8</v>
      </c>
      <c r="L133" s="380">
        <f t="shared" ref="L133:L144" si="49">K133*$L$146</f>
        <v>0</v>
      </c>
      <c r="M133" s="191">
        <v>0.75</v>
      </c>
      <c r="N133" s="191">
        <f>K133-M133</f>
        <v>5.0000000000000044E-2</v>
      </c>
      <c r="O133" s="380">
        <f>N133*$L$146</f>
        <v>0</v>
      </c>
      <c r="P133" s="187">
        <f>'04'!$B$60</f>
        <v>8</v>
      </c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</row>
    <row r="134" spans="1:27" outlineLevel="1" x14ac:dyDescent="0.2">
      <c r="A134" s="58" t="s">
        <v>127</v>
      </c>
      <c r="B134" s="53">
        <v>2.5</v>
      </c>
      <c r="C134" s="138">
        <f>'01'!C22</f>
        <v>0</v>
      </c>
      <c r="D134" s="54"/>
      <c r="E134" s="54"/>
      <c r="F134" s="54"/>
      <c r="G134" s="54"/>
      <c r="H134" s="54"/>
      <c r="I134" s="54"/>
      <c r="J134" s="191">
        <f>(P134*(1-'04'!$C$59)/SUM($P$194:$P$203))+J133</f>
        <v>0.375</v>
      </c>
      <c r="K134" s="191">
        <f t="shared" ref="K134:K142" si="50">$K$193-J134</f>
        <v>0.625</v>
      </c>
      <c r="L134" s="380">
        <f t="shared" si="49"/>
        <v>0</v>
      </c>
      <c r="M134" s="191">
        <v>0.5</v>
      </c>
      <c r="N134" s="191">
        <f t="shared" ref="N134:N142" si="51">K134-M134</f>
        <v>0.125</v>
      </c>
      <c r="O134" s="380">
        <f t="shared" ref="O134:O144" si="52">N134*$L$146</f>
        <v>0</v>
      </c>
      <c r="P134" s="187">
        <f>P133-1</f>
        <v>7</v>
      </c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</row>
    <row r="135" spans="1:27" outlineLevel="1" x14ac:dyDescent="0.2">
      <c r="A135" s="58" t="s">
        <v>128</v>
      </c>
      <c r="B135" s="58">
        <v>3.5</v>
      </c>
      <c r="C135" s="138">
        <f>'01'!C23</f>
        <v>0</v>
      </c>
      <c r="D135" s="54"/>
      <c r="E135" s="54"/>
      <c r="F135" s="54"/>
      <c r="G135" s="54"/>
      <c r="H135" s="54"/>
      <c r="I135" s="54"/>
      <c r="J135" s="191">
        <f>(P135*(1-'04'!$C$59)/SUM($P$194:$P$203))+J134</f>
        <v>0.52500000000000002</v>
      </c>
      <c r="K135" s="191">
        <f t="shared" si="50"/>
        <v>0.47499999999999998</v>
      </c>
      <c r="L135" s="380">
        <f t="shared" si="49"/>
        <v>0</v>
      </c>
      <c r="M135" s="191">
        <v>0.25</v>
      </c>
      <c r="N135" s="191">
        <f t="shared" si="51"/>
        <v>0.22499999999999998</v>
      </c>
      <c r="O135" s="380">
        <f t="shared" si="52"/>
        <v>0</v>
      </c>
      <c r="P135" s="187">
        <f t="shared" ref="P135:P141" si="53">P134-1</f>
        <v>6</v>
      </c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</row>
    <row r="136" spans="1:27" outlineLevel="1" x14ac:dyDescent="0.2">
      <c r="A136" s="58" t="s">
        <v>129</v>
      </c>
      <c r="B136" s="53">
        <v>4.5</v>
      </c>
      <c r="C136" s="138">
        <f>'01'!C24</f>
        <v>0</v>
      </c>
      <c r="D136" s="54"/>
      <c r="E136" s="54"/>
      <c r="F136" s="54"/>
      <c r="G136" s="54"/>
      <c r="H136" s="54"/>
      <c r="I136" s="54"/>
      <c r="J136" s="191">
        <f>(P136*(1-'04'!$C$59)/SUM($P$194:$P$203))+J135</f>
        <v>0.65</v>
      </c>
      <c r="K136" s="191">
        <f t="shared" si="50"/>
        <v>0.35</v>
      </c>
      <c r="L136" s="380">
        <f t="shared" si="49"/>
        <v>0</v>
      </c>
      <c r="M136" s="191"/>
      <c r="N136" s="191">
        <f t="shared" si="51"/>
        <v>0.35</v>
      </c>
      <c r="O136" s="380">
        <f t="shared" si="52"/>
        <v>0</v>
      </c>
      <c r="P136" s="187">
        <f t="shared" si="53"/>
        <v>5</v>
      </c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</row>
    <row r="137" spans="1:27" outlineLevel="1" x14ac:dyDescent="0.2">
      <c r="A137" s="58" t="s">
        <v>130</v>
      </c>
      <c r="B137" s="58">
        <v>5.5</v>
      </c>
      <c r="C137" s="138">
        <f>'01'!C25</f>
        <v>0</v>
      </c>
      <c r="D137" s="54"/>
      <c r="E137" s="54"/>
      <c r="F137" s="54"/>
      <c r="G137" s="54"/>
      <c r="H137" s="54"/>
      <c r="I137" s="54"/>
      <c r="J137" s="191">
        <f>(P137*(1-'04'!$C$59)/SUM($P$194:$P$203))+J136</f>
        <v>0.75</v>
      </c>
      <c r="K137" s="191">
        <f t="shared" si="50"/>
        <v>0.25</v>
      </c>
      <c r="L137" s="380">
        <f t="shared" si="49"/>
        <v>0</v>
      </c>
      <c r="M137" s="191"/>
      <c r="N137" s="191">
        <f t="shared" si="51"/>
        <v>0.25</v>
      </c>
      <c r="O137" s="380">
        <f t="shared" si="52"/>
        <v>0</v>
      </c>
      <c r="P137" s="187">
        <f t="shared" si="53"/>
        <v>4</v>
      </c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</row>
    <row r="138" spans="1:27" outlineLevel="1" x14ac:dyDescent="0.2">
      <c r="A138" s="58" t="s">
        <v>131</v>
      </c>
      <c r="B138" s="53">
        <v>6.5</v>
      </c>
      <c r="C138" s="138">
        <f>'01'!C26</f>
        <v>0</v>
      </c>
      <c r="D138" s="54"/>
      <c r="E138" s="54"/>
      <c r="F138" s="54"/>
      <c r="G138" s="54"/>
      <c r="H138" s="54"/>
      <c r="I138" s="54"/>
      <c r="J138" s="191">
        <f>(P138*(1-'04'!$C$59)/SUM($P$194:$P$203))+J137</f>
        <v>0.82499999999999996</v>
      </c>
      <c r="K138" s="191">
        <f t="shared" si="50"/>
        <v>0.17500000000000004</v>
      </c>
      <c r="L138" s="380">
        <f t="shared" si="49"/>
        <v>0</v>
      </c>
      <c r="M138" s="191"/>
      <c r="N138" s="191">
        <f t="shared" si="51"/>
        <v>0.17500000000000004</v>
      </c>
      <c r="O138" s="380">
        <f t="shared" si="52"/>
        <v>0</v>
      </c>
      <c r="P138" s="187">
        <f t="shared" si="53"/>
        <v>3</v>
      </c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</row>
    <row r="139" spans="1:27" outlineLevel="1" x14ac:dyDescent="0.2">
      <c r="A139" s="58" t="s">
        <v>132</v>
      </c>
      <c r="B139" s="58">
        <v>7.5</v>
      </c>
      <c r="C139" s="138">
        <f>'01'!C27</f>
        <v>0</v>
      </c>
      <c r="D139" s="54"/>
      <c r="E139" s="54"/>
      <c r="F139" s="54"/>
      <c r="G139" s="54"/>
      <c r="H139" s="54"/>
      <c r="I139" s="54"/>
      <c r="J139" s="191">
        <f>(P139*(1-'04'!$C$59)/SUM($P$194:$P$203))+J138</f>
        <v>0.875</v>
      </c>
      <c r="K139" s="191">
        <f t="shared" si="50"/>
        <v>0.125</v>
      </c>
      <c r="L139" s="380">
        <f t="shared" si="49"/>
        <v>0</v>
      </c>
      <c r="M139" s="191"/>
      <c r="N139" s="191">
        <f t="shared" si="51"/>
        <v>0.125</v>
      </c>
      <c r="O139" s="380">
        <f t="shared" si="52"/>
        <v>0</v>
      </c>
      <c r="P139" s="187">
        <f t="shared" si="53"/>
        <v>2</v>
      </c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</row>
    <row r="140" spans="1:27" outlineLevel="1" x14ac:dyDescent="0.2">
      <c r="A140" s="58" t="s">
        <v>146</v>
      </c>
      <c r="B140" s="53">
        <v>8.5</v>
      </c>
      <c r="C140" s="138">
        <f>'01'!C28</f>
        <v>0</v>
      </c>
      <c r="D140" s="54"/>
      <c r="E140" s="54"/>
      <c r="F140" s="54"/>
      <c r="G140" s="54"/>
      <c r="H140" s="54"/>
      <c r="I140" s="54"/>
      <c r="J140" s="191">
        <f>(P140*(1-'04'!$C$59)/SUM($P$194:$P$203))+J139</f>
        <v>0.9</v>
      </c>
      <c r="K140" s="191">
        <f t="shared" si="50"/>
        <v>9.9999999999999978E-2</v>
      </c>
      <c r="L140" s="380">
        <f t="shared" si="49"/>
        <v>0</v>
      </c>
      <c r="M140" s="191"/>
      <c r="N140" s="191">
        <f t="shared" si="51"/>
        <v>9.9999999999999978E-2</v>
      </c>
      <c r="O140" s="380">
        <f t="shared" si="52"/>
        <v>0</v>
      </c>
      <c r="P140" s="187">
        <f t="shared" si="53"/>
        <v>1</v>
      </c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</row>
    <row r="141" spans="1:27" outlineLevel="1" x14ac:dyDescent="0.2">
      <c r="A141" s="58" t="s">
        <v>133</v>
      </c>
      <c r="B141" s="58">
        <v>9.5</v>
      </c>
      <c r="C141" s="138">
        <f>'01'!C29</f>
        <v>0</v>
      </c>
      <c r="D141" s="54"/>
      <c r="E141" s="54"/>
      <c r="F141" s="54"/>
      <c r="G141" s="54"/>
      <c r="H141" s="54"/>
      <c r="I141" s="54"/>
      <c r="J141" s="191">
        <f>(P141*(1-'04'!$C$59)/SUM($P$194:$P$203))+J140</f>
        <v>0.9</v>
      </c>
      <c r="K141" s="191">
        <f t="shared" si="50"/>
        <v>9.9999999999999978E-2</v>
      </c>
      <c r="L141" s="380">
        <f t="shared" si="49"/>
        <v>0</v>
      </c>
      <c r="M141" s="191"/>
      <c r="N141" s="191">
        <f t="shared" si="51"/>
        <v>9.9999999999999978E-2</v>
      </c>
      <c r="O141" s="380">
        <f t="shared" si="52"/>
        <v>0</v>
      </c>
      <c r="P141" s="187">
        <f t="shared" si="53"/>
        <v>0</v>
      </c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</row>
    <row r="142" spans="1:27" outlineLevel="1" x14ac:dyDescent="0.2">
      <c r="A142" s="58" t="s">
        <v>134</v>
      </c>
      <c r="B142" s="53">
        <v>10.5</v>
      </c>
      <c r="C142" s="138">
        <f>'01'!C30</f>
        <v>0</v>
      </c>
      <c r="D142" s="54"/>
      <c r="E142" s="54"/>
      <c r="F142" s="54"/>
      <c r="G142" s="54"/>
      <c r="H142" s="54"/>
      <c r="I142" s="54"/>
      <c r="J142" s="191">
        <f>(P142*(1-'04'!$C$59)/SUM($P$194:$P$203))+J141</f>
        <v>0.9</v>
      </c>
      <c r="K142" s="191">
        <f t="shared" si="50"/>
        <v>9.9999999999999978E-2</v>
      </c>
      <c r="L142" s="380">
        <f t="shared" si="49"/>
        <v>0</v>
      </c>
      <c r="M142" s="191"/>
      <c r="N142" s="191">
        <f t="shared" si="51"/>
        <v>9.9999999999999978E-2</v>
      </c>
      <c r="O142" s="380">
        <f t="shared" si="52"/>
        <v>0</v>
      </c>
      <c r="P142" s="187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</row>
    <row r="143" spans="1:27" outlineLevel="1" x14ac:dyDescent="0.2">
      <c r="A143" s="58" t="s">
        <v>135</v>
      </c>
      <c r="B143" s="58">
        <v>11.5</v>
      </c>
      <c r="C143" s="138"/>
      <c r="D143" s="54"/>
      <c r="E143" s="54"/>
      <c r="F143" s="54"/>
      <c r="G143" s="54"/>
      <c r="H143" s="54"/>
      <c r="I143" s="54"/>
      <c r="J143" s="191">
        <f>(P143*(1-'04'!$C$59)/SUM($P$194:$P$203))+J142</f>
        <v>0.9</v>
      </c>
      <c r="K143" s="191">
        <f t="shared" ref="K143" si="54">K142</f>
        <v>9.9999999999999978E-2</v>
      </c>
      <c r="L143" s="380">
        <f t="shared" si="49"/>
        <v>0</v>
      </c>
      <c r="M143" s="191"/>
      <c r="N143" s="191"/>
      <c r="O143" s="380">
        <f t="shared" si="52"/>
        <v>0</v>
      </c>
      <c r="P143" s="187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</row>
    <row r="144" spans="1:27" outlineLevel="1" x14ac:dyDescent="0.2">
      <c r="A144" s="58" t="s">
        <v>217</v>
      </c>
      <c r="B144" s="53">
        <v>12.5</v>
      </c>
      <c r="C144" s="138"/>
      <c r="D144" s="54"/>
      <c r="E144" s="54"/>
      <c r="F144" s="54"/>
      <c r="G144" s="54"/>
      <c r="H144" s="54"/>
      <c r="I144" s="54"/>
      <c r="J144" s="190"/>
      <c r="K144" s="191"/>
      <c r="L144" s="380">
        <f t="shared" si="49"/>
        <v>0</v>
      </c>
      <c r="M144" s="191"/>
      <c r="N144" s="191"/>
      <c r="O144" s="380">
        <f t="shared" si="52"/>
        <v>0</v>
      </c>
      <c r="P144" s="187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</row>
    <row r="145" spans="1:27" outlineLevel="1" x14ac:dyDescent="0.2">
      <c r="A145" s="58" t="s">
        <v>50</v>
      </c>
      <c r="B145" s="58"/>
      <c r="C145" s="137">
        <f>SUM(C132:C144)</f>
        <v>0</v>
      </c>
      <c r="D145" s="137">
        <f>SUM(D132:D144)</f>
        <v>0</v>
      </c>
      <c r="E145" s="137">
        <f>SUM(E132:E144)</f>
        <v>0</v>
      </c>
      <c r="F145" s="137">
        <f t="shared" ref="F145:H145" si="55">SUM(F132:F144)</f>
        <v>0</v>
      </c>
      <c r="G145" s="137">
        <f t="shared" si="55"/>
        <v>0</v>
      </c>
      <c r="H145" s="137">
        <f t="shared" si="55"/>
        <v>0</v>
      </c>
      <c r="I145" s="137">
        <f t="shared" ref="I145" si="56">SUM(I132:I144)</f>
        <v>0</v>
      </c>
      <c r="J145" s="56"/>
      <c r="K145" s="41"/>
      <c r="L145" s="48"/>
      <c r="M145" s="41"/>
      <c r="N145" s="41"/>
      <c r="O145" s="48"/>
      <c r="P145" s="187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</row>
    <row r="146" spans="1:27" outlineLevel="1" x14ac:dyDescent="0.2">
      <c r="A146" s="58" t="s">
        <v>147</v>
      </c>
      <c r="B146" s="58"/>
      <c r="C146" s="59">
        <f t="shared" ref="C146:I146" si="57">SUMPRODUCT(C132:C144,$L$132:$L$144)</f>
        <v>0</v>
      </c>
      <c r="D146" s="59">
        <f t="shared" si="57"/>
        <v>0</v>
      </c>
      <c r="E146" s="59">
        <f t="shared" si="57"/>
        <v>0</v>
      </c>
      <c r="F146" s="59">
        <f t="shared" si="57"/>
        <v>0</v>
      </c>
      <c r="G146" s="59">
        <f t="shared" si="57"/>
        <v>0</v>
      </c>
      <c r="H146" s="59">
        <f t="shared" si="57"/>
        <v>0</v>
      </c>
      <c r="I146" s="59">
        <f t="shared" si="57"/>
        <v>0</v>
      </c>
      <c r="J146" s="41" t="s">
        <v>254</v>
      </c>
      <c r="K146" s="41"/>
      <c r="L146" s="380">
        <f>'02'!$C$23</f>
        <v>0</v>
      </c>
      <c r="M146" s="41"/>
      <c r="N146" s="41"/>
      <c r="O146" s="48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</row>
    <row r="147" spans="1:27" outlineLevel="1" x14ac:dyDescent="0.2">
      <c r="A147" s="46"/>
      <c r="B147" s="46"/>
      <c r="C147" s="46"/>
      <c r="D147" s="46"/>
      <c r="E147" s="46"/>
      <c r="F147" s="46"/>
      <c r="G147" s="46"/>
      <c r="H147" s="46"/>
      <c r="I147" s="46"/>
      <c r="J147" s="41"/>
      <c r="K147" s="41"/>
      <c r="L147" s="48"/>
      <c r="M147" s="41"/>
      <c r="N147" s="41"/>
      <c r="O147" s="48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</row>
    <row r="148" spans="1:27" outlineLevel="1" x14ac:dyDescent="0.2">
      <c r="C148" s="46"/>
      <c r="D148" s="45"/>
      <c r="E148" s="45"/>
      <c r="F148" s="45"/>
      <c r="G148" s="45"/>
      <c r="H148" s="45"/>
      <c r="I148" s="45"/>
      <c r="J148" s="41"/>
      <c r="K148" s="41"/>
      <c r="L148" s="48"/>
      <c r="M148" s="41"/>
      <c r="N148" s="41"/>
      <c r="O148" s="48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</row>
    <row r="149" spans="1:27" outlineLevel="1" x14ac:dyDescent="0.2">
      <c r="A149" s="47" t="s">
        <v>340</v>
      </c>
      <c r="B149" s="47"/>
      <c r="C149" s="46"/>
      <c r="D149" s="45">
        <v>2023</v>
      </c>
      <c r="E149" s="45">
        <v>2024</v>
      </c>
      <c r="F149" s="45">
        <v>2025</v>
      </c>
      <c r="G149" s="45">
        <v>2026</v>
      </c>
      <c r="H149" s="45">
        <v>2027</v>
      </c>
      <c r="I149" s="45"/>
      <c r="J149" s="41"/>
      <c r="K149" s="41"/>
      <c r="L149" s="48"/>
      <c r="M149" s="41"/>
      <c r="N149" s="41"/>
      <c r="O149" s="48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</row>
    <row r="150" spans="1:27" ht="24" outlineLevel="1" x14ac:dyDescent="0.2">
      <c r="A150" s="49" t="s">
        <v>143</v>
      </c>
      <c r="B150" s="50" t="s">
        <v>144</v>
      </c>
      <c r="C150" s="50" t="s">
        <v>145</v>
      </c>
      <c r="D150" s="52" t="s">
        <v>86</v>
      </c>
      <c r="E150" s="52" t="s">
        <v>87</v>
      </c>
      <c r="F150" s="52" t="s">
        <v>88</v>
      </c>
      <c r="G150" s="52" t="s">
        <v>89</v>
      </c>
      <c r="H150" s="52" t="s">
        <v>90</v>
      </c>
      <c r="I150" s="52" t="s">
        <v>91</v>
      </c>
      <c r="J150" s="41"/>
      <c r="K150" s="41"/>
      <c r="L150" s="48"/>
      <c r="M150" s="41"/>
      <c r="N150" s="41"/>
      <c r="O150" s="48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</row>
    <row r="151" spans="1:27" outlineLevel="1" x14ac:dyDescent="0.2">
      <c r="A151" s="53" t="s">
        <v>125</v>
      </c>
      <c r="B151" s="53">
        <v>0</v>
      </c>
      <c r="C151" s="240"/>
      <c r="D151" s="241"/>
      <c r="E151" s="55"/>
      <c r="F151" s="55"/>
      <c r="G151" s="54"/>
      <c r="H151" s="54"/>
      <c r="I151" s="53"/>
      <c r="J151" s="41"/>
      <c r="K151" s="41"/>
      <c r="L151" s="48"/>
      <c r="M151" s="41"/>
      <c r="N151" s="41"/>
      <c r="O151" s="48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</row>
    <row r="152" spans="1:27" outlineLevel="1" x14ac:dyDescent="0.2">
      <c r="A152" s="58" t="s">
        <v>126</v>
      </c>
      <c r="B152" s="58">
        <v>1</v>
      </c>
      <c r="C152" s="240"/>
      <c r="D152" s="241"/>
      <c r="E152" s="55"/>
      <c r="F152" s="55"/>
      <c r="G152" s="54"/>
      <c r="H152" s="54"/>
      <c r="I152" s="143">
        <f>H170</f>
        <v>0</v>
      </c>
      <c r="J152" s="41"/>
      <c r="K152" s="41"/>
      <c r="L152" s="48"/>
      <c r="M152" s="41"/>
      <c r="N152" s="41"/>
      <c r="O152" s="48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</row>
    <row r="153" spans="1:27" outlineLevel="1" x14ac:dyDescent="0.2">
      <c r="A153" s="58" t="s">
        <v>127</v>
      </c>
      <c r="B153" s="53">
        <v>2</v>
      </c>
      <c r="C153" s="240"/>
      <c r="D153" s="241"/>
      <c r="E153" s="55"/>
      <c r="F153" s="55"/>
      <c r="G153" s="54"/>
      <c r="H153" s="54"/>
      <c r="I153" s="143">
        <f t="shared" ref="I153:I163" si="58">H171</f>
        <v>0</v>
      </c>
      <c r="J153" s="41"/>
      <c r="K153" s="41"/>
      <c r="L153" s="48"/>
      <c r="M153" s="41"/>
      <c r="N153" s="41"/>
      <c r="O153" s="48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</row>
    <row r="154" spans="1:27" outlineLevel="1" x14ac:dyDescent="0.2">
      <c r="A154" s="58" t="s">
        <v>128</v>
      </c>
      <c r="B154" s="58">
        <v>3</v>
      </c>
      <c r="C154" s="240"/>
      <c r="D154" s="241"/>
      <c r="E154" s="55"/>
      <c r="F154" s="55"/>
      <c r="G154" s="54"/>
      <c r="H154" s="54"/>
      <c r="I154" s="143">
        <f t="shared" si="58"/>
        <v>0</v>
      </c>
      <c r="J154" s="41"/>
      <c r="K154" s="41"/>
      <c r="L154" s="48"/>
      <c r="M154" s="41"/>
      <c r="N154" s="41"/>
      <c r="O154" s="48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</row>
    <row r="155" spans="1:27" outlineLevel="1" x14ac:dyDescent="0.2">
      <c r="A155" s="58" t="s">
        <v>129</v>
      </c>
      <c r="B155" s="53">
        <v>4</v>
      </c>
      <c r="C155" s="240"/>
      <c r="D155" s="241"/>
      <c r="E155" s="55"/>
      <c r="F155" s="55"/>
      <c r="G155" s="54"/>
      <c r="H155" s="54"/>
      <c r="I155" s="143">
        <f t="shared" si="58"/>
        <v>0</v>
      </c>
      <c r="J155" s="41"/>
      <c r="K155" s="41"/>
      <c r="L155" s="48"/>
      <c r="M155" s="41"/>
      <c r="N155" s="41"/>
      <c r="O155" s="48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</row>
    <row r="156" spans="1:27" outlineLevel="1" x14ac:dyDescent="0.2">
      <c r="A156" s="58" t="s">
        <v>130</v>
      </c>
      <c r="B156" s="58">
        <v>5</v>
      </c>
      <c r="C156" s="240"/>
      <c r="D156" s="241"/>
      <c r="E156" s="55"/>
      <c r="F156" s="55"/>
      <c r="G156" s="54"/>
      <c r="H156" s="54"/>
      <c r="I156" s="143">
        <f t="shared" si="58"/>
        <v>0</v>
      </c>
      <c r="J156" s="41"/>
      <c r="K156" s="41"/>
      <c r="L156" s="48"/>
      <c r="M156" s="41"/>
      <c r="N156" s="41"/>
      <c r="O156" s="48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</row>
    <row r="157" spans="1:27" outlineLevel="1" x14ac:dyDescent="0.2">
      <c r="A157" s="58" t="s">
        <v>131</v>
      </c>
      <c r="B157" s="53">
        <v>6</v>
      </c>
      <c r="C157" s="240"/>
      <c r="D157" s="241"/>
      <c r="E157" s="55"/>
      <c r="F157" s="55"/>
      <c r="G157" s="54"/>
      <c r="H157" s="54"/>
      <c r="I157" s="143">
        <f t="shared" si="58"/>
        <v>0</v>
      </c>
      <c r="J157" s="41"/>
      <c r="K157" s="41"/>
      <c r="L157" s="48"/>
      <c r="M157" s="41"/>
      <c r="N157" s="41"/>
      <c r="O157" s="48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</row>
    <row r="158" spans="1:27" outlineLevel="1" x14ac:dyDescent="0.2">
      <c r="A158" s="58" t="s">
        <v>132</v>
      </c>
      <c r="B158" s="58">
        <v>7</v>
      </c>
      <c r="C158" s="240"/>
      <c r="D158" s="241"/>
      <c r="E158" s="55"/>
      <c r="F158" s="55"/>
      <c r="G158" s="54"/>
      <c r="H158" s="54"/>
      <c r="I158" s="143">
        <f t="shared" si="58"/>
        <v>0</v>
      </c>
      <c r="J158" s="41"/>
      <c r="K158" s="41"/>
      <c r="L158" s="48"/>
      <c r="M158" s="41"/>
      <c r="N158" s="41"/>
      <c r="O158" s="48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</row>
    <row r="159" spans="1:27" outlineLevel="1" x14ac:dyDescent="0.2">
      <c r="A159" s="58" t="s">
        <v>146</v>
      </c>
      <c r="B159" s="53">
        <v>8</v>
      </c>
      <c r="C159" s="240"/>
      <c r="D159" s="241"/>
      <c r="E159" s="55">
        <f>D177</f>
        <v>0</v>
      </c>
      <c r="F159" s="55"/>
      <c r="G159" s="55"/>
      <c r="H159" s="55"/>
      <c r="I159" s="143">
        <f t="shared" si="58"/>
        <v>0</v>
      </c>
      <c r="J159" s="41"/>
      <c r="K159" s="41"/>
      <c r="L159" s="48"/>
      <c r="M159" s="41"/>
      <c r="N159" s="41"/>
      <c r="O159" s="48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</row>
    <row r="160" spans="1:27" outlineLevel="1" x14ac:dyDescent="0.2">
      <c r="A160" s="58" t="s">
        <v>133</v>
      </c>
      <c r="B160" s="58">
        <v>9</v>
      </c>
      <c r="C160" s="240"/>
      <c r="D160" s="241"/>
      <c r="E160" s="55"/>
      <c r="F160" s="55"/>
      <c r="G160" s="54"/>
      <c r="H160" s="54"/>
      <c r="I160" s="143">
        <f t="shared" si="58"/>
        <v>0</v>
      </c>
      <c r="J160" s="41"/>
      <c r="K160" s="41"/>
      <c r="L160" s="48"/>
      <c r="M160" s="41"/>
      <c r="N160" s="41"/>
      <c r="O160" s="48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</row>
    <row r="161" spans="1:27" outlineLevel="1" x14ac:dyDescent="0.2">
      <c r="A161" s="58" t="s">
        <v>134</v>
      </c>
      <c r="B161" s="53">
        <v>10</v>
      </c>
      <c r="C161" s="240"/>
      <c r="D161" s="241"/>
      <c r="E161" s="55"/>
      <c r="F161" s="55"/>
      <c r="G161" s="55"/>
      <c r="H161" s="55"/>
      <c r="I161" s="143">
        <f t="shared" si="58"/>
        <v>0</v>
      </c>
      <c r="J161" s="41"/>
      <c r="K161" s="41"/>
      <c r="L161" s="48"/>
      <c r="M161" s="41"/>
      <c r="N161" s="41"/>
      <c r="O161" s="48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</row>
    <row r="162" spans="1:27" outlineLevel="1" x14ac:dyDescent="0.2">
      <c r="A162" s="58" t="s">
        <v>135</v>
      </c>
      <c r="B162" s="58">
        <v>11</v>
      </c>
      <c r="C162" s="240"/>
      <c r="D162" s="241"/>
      <c r="E162" s="55">
        <f>D180</f>
        <v>0</v>
      </c>
      <c r="F162" s="55">
        <f t="shared" ref="F162:H162" si="59">E180</f>
        <v>0</v>
      </c>
      <c r="G162" s="55">
        <f t="shared" si="59"/>
        <v>0</v>
      </c>
      <c r="H162" s="55">
        <f t="shared" si="59"/>
        <v>0</v>
      </c>
      <c r="I162" s="143">
        <f t="shared" si="58"/>
        <v>0</v>
      </c>
      <c r="J162" s="41"/>
      <c r="K162" s="41"/>
      <c r="L162" s="48"/>
      <c r="M162" s="41"/>
      <c r="N162" s="41"/>
      <c r="O162" s="48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</row>
    <row r="163" spans="1:27" outlineLevel="1" x14ac:dyDescent="0.2">
      <c r="A163" s="58" t="s">
        <v>217</v>
      </c>
      <c r="B163" s="53">
        <v>12</v>
      </c>
      <c r="C163" s="240"/>
      <c r="D163" s="241"/>
      <c r="E163" s="55"/>
      <c r="F163" s="55"/>
      <c r="G163" s="54"/>
      <c r="H163" s="54"/>
      <c r="I163" s="143">
        <f t="shared" si="58"/>
        <v>0</v>
      </c>
      <c r="J163" s="41"/>
      <c r="K163" s="41"/>
      <c r="L163" s="48"/>
      <c r="M163" s="41"/>
      <c r="N163" s="41"/>
      <c r="O163" s="48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</row>
    <row r="164" spans="1:27" outlineLevel="1" x14ac:dyDescent="0.2">
      <c r="A164" s="58" t="s">
        <v>50</v>
      </c>
      <c r="B164" s="58"/>
      <c r="C164" s="137">
        <f>SUM(C151:C163)</f>
        <v>0</v>
      </c>
      <c r="D164" s="137">
        <f>SUM(D151:D163)</f>
        <v>0</v>
      </c>
      <c r="E164" s="137">
        <f>SUM(E151:E163)</f>
        <v>0</v>
      </c>
      <c r="F164" s="137">
        <f t="shared" ref="F164:H164" si="60">SUM(F151:F163)</f>
        <v>0</v>
      </c>
      <c r="G164" s="137">
        <f t="shared" si="60"/>
        <v>0</v>
      </c>
      <c r="H164" s="137">
        <f t="shared" si="60"/>
        <v>0</v>
      </c>
      <c r="I164" s="137"/>
      <c r="J164" s="41"/>
      <c r="K164" s="41"/>
      <c r="L164" s="48"/>
      <c r="M164" s="41"/>
      <c r="N164" s="41"/>
      <c r="O164" s="48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</row>
    <row r="165" spans="1:27" outlineLevel="1" x14ac:dyDescent="0.2">
      <c r="A165" s="58" t="s">
        <v>148</v>
      </c>
      <c r="B165" s="58"/>
      <c r="C165" s="59">
        <f t="shared" ref="C165:H165" si="61">SUMPRODUCT(C151:C163,$L$132:$L$144)</f>
        <v>0</v>
      </c>
      <c r="D165" s="59">
        <f t="shared" si="61"/>
        <v>0</v>
      </c>
      <c r="E165" s="59">
        <f t="shared" si="61"/>
        <v>0</v>
      </c>
      <c r="F165" s="59">
        <f t="shared" si="61"/>
        <v>0</v>
      </c>
      <c r="G165" s="59">
        <f t="shared" si="61"/>
        <v>0</v>
      </c>
      <c r="H165" s="59">
        <f t="shared" si="61"/>
        <v>0</v>
      </c>
      <c r="I165" s="59">
        <f>SUMPRODUCT(I151:I163,L132:L144)</f>
        <v>0</v>
      </c>
      <c r="J165" s="41"/>
      <c r="K165" s="41"/>
      <c r="L165" s="48"/>
      <c r="M165" s="41"/>
      <c r="N165" s="41"/>
      <c r="O165" s="48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</row>
    <row r="166" spans="1:27" outlineLevel="1" x14ac:dyDescent="0.2">
      <c r="A166" s="46"/>
      <c r="B166" s="46"/>
      <c r="C166" s="46"/>
      <c r="D166" s="46"/>
      <c r="E166" s="46"/>
      <c r="F166" s="46"/>
      <c r="G166" s="46"/>
      <c r="H166" s="46"/>
      <c r="I166" s="59">
        <f>SUMPRODUCT(I151:I163,$O$132:$O$144)</f>
        <v>0</v>
      </c>
      <c r="J166" s="41"/>
      <c r="K166" s="41"/>
      <c r="L166" s="48"/>
      <c r="M166" s="41"/>
      <c r="N166" s="41"/>
      <c r="O166" s="48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</row>
    <row r="167" spans="1:27" outlineLevel="1" x14ac:dyDescent="0.2">
      <c r="A167" s="46"/>
      <c r="B167" s="46"/>
      <c r="C167" s="41"/>
      <c r="D167" s="41"/>
      <c r="E167" s="41"/>
      <c r="F167" s="41"/>
      <c r="G167" s="41"/>
      <c r="H167" s="41"/>
      <c r="I167" s="41"/>
      <c r="J167" s="41"/>
      <c r="K167" s="41"/>
      <c r="L167" s="48"/>
      <c r="M167" s="41"/>
      <c r="N167" s="41"/>
      <c r="O167" s="48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</row>
    <row r="168" spans="1:27" outlineLevel="1" x14ac:dyDescent="0.2">
      <c r="A168" s="47" t="s">
        <v>451</v>
      </c>
      <c r="B168" s="47"/>
      <c r="C168" s="41"/>
      <c r="D168" s="41"/>
      <c r="E168" s="41"/>
      <c r="F168" s="41"/>
      <c r="G168" s="41"/>
      <c r="H168" s="41"/>
      <c r="I168" s="41"/>
      <c r="J168" s="41"/>
      <c r="K168" s="41"/>
      <c r="L168" s="48"/>
      <c r="M168" s="41"/>
      <c r="N168" s="41"/>
      <c r="O168" s="48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</row>
    <row r="169" spans="1:27" ht="24" outlineLevel="1" x14ac:dyDescent="0.2">
      <c r="A169" s="49" t="s">
        <v>143</v>
      </c>
      <c r="B169" s="50" t="s">
        <v>144</v>
      </c>
      <c r="C169" s="50" t="s">
        <v>145</v>
      </c>
      <c r="D169" s="52" t="s">
        <v>86</v>
      </c>
      <c r="E169" s="52" t="s">
        <v>87</v>
      </c>
      <c r="F169" s="52" t="s">
        <v>88</v>
      </c>
      <c r="G169" s="52" t="s">
        <v>89</v>
      </c>
      <c r="H169" s="52" t="s">
        <v>90</v>
      </c>
      <c r="I169" s="52" t="s">
        <v>91</v>
      </c>
      <c r="J169" s="41"/>
      <c r="K169" s="41"/>
      <c r="L169" s="48"/>
      <c r="M169" s="41"/>
      <c r="N169" s="41"/>
      <c r="O169" s="48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</row>
    <row r="170" spans="1:27" outlineLevel="1" x14ac:dyDescent="0.2">
      <c r="A170" s="53" t="s">
        <v>125</v>
      </c>
      <c r="B170" s="53">
        <v>0</v>
      </c>
      <c r="C170" s="279">
        <f t="shared" ref="C170:C181" si="62">C132-C151</f>
        <v>0</v>
      </c>
      <c r="D170" s="280">
        <f>C170+D132-D151</f>
        <v>0</v>
      </c>
      <c r="E170" s="280">
        <f>E132-E151</f>
        <v>0</v>
      </c>
      <c r="F170" s="280">
        <f t="shared" ref="F170:H170" si="63">F132-F151</f>
        <v>0</v>
      </c>
      <c r="G170" s="280">
        <f t="shared" si="63"/>
        <v>0</v>
      </c>
      <c r="H170" s="280">
        <f t="shared" si="63"/>
        <v>0</v>
      </c>
      <c r="I170" s="280">
        <f t="shared" ref="I170" si="64">I132-I151</f>
        <v>0</v>
      </c>
      <c r="J170" s="41"/>
      <c r="K170" s="41"/>
      <c r="L170" s="48"/>
      <c r="M170" s="41"/>
      <c r="N170" s="41"/>
      <c r="O170" s="48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</row>
    <row r="171" spans="1:27" outlineLevel="1" x14ac:dyDescent="0.2">
      <c r="A171" s="58" t="s">
        <v>126</v>
      </c>
      <c r="B171" s="58">
        <v>1</v>
      </c>
      <c r="C171" s="279">
        <f t="shared" si="62"/>
        <v>0</v>
      </c>
      <c r="D171" s="280">
        <f t="shared" ref="D171:D182" si="65">C171+D133-D152</f>
        <v>0</v>
      </c>
      <c r="E171" s="281">
        <f>D170+E133-E152</f>
        <v>0</v>
      </c>
      <c r="F171" s="281">
        <f t="shared" ref="F171:H171" si="66">E170+F133-F152</f>
        <v>0</v>
      </c>
      <c r="G171" s="281">
        <f t="shared" si="66"/>
        <v>0</v>
      </c>
      <c r="H171" s="281">
        <f t="shared" si="66"/>
        <v>0</v>
      </c>
      <c r="I171" s="281">
        <f>H170+I133-I152</f>
        <v>0</v>
      </c>
      <c r="J171" s="41"/>
      <c r="K171" s="41"/>
      <c r="L171" s="48"/>
      <c r="M171" s="41"/>
      <c r="N171" s="41"/>
      <c r="O171" s="48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</row>
    <row r="172" spans="1:27" outlineLevel="1" x14ac:dyDescent="0.2">
      <c r="A172" s="58" t="s">
        <v>127</v>
      </c>
      <c r="B172" s="58">
        <v>2</v>
      </c>
      <c r="C172" s="279">
        <f t="shared" si="62"/>
        <v>0</v>
      </c>
      <c r="D172" s="280">
        <f t="shared" si="65"/>
        <v>0</v>
      </c>
      <c r="E172" s="281">
        <f t="shared" ref="E172:I172" si="67">D171+E134-E153</f>
        <v>0</v>
      </c>
      <c r="F172" s="281">
        <f t="shared" si="67"/>
        <v>0</v>
      </c>
      <c r="G172" s="281">
        <f t="shared" si="67"/>
        <v>0</v>
      </c>
      <c r="H172" s="281">
        <f t="shared" si="67"/>
        <v>0</v>
      </c>
      <c r="I172" s="281">
        <f t="shared" si="67"/>
        <v>0</v>
      </c>
      <c r="J172" s="41"/>
      <c r="K172" s="41"/>
      <c r="L172" s="48"/>
      <c r="M172" s="41"/>
      <c r="N172" s="41"/>
      <c r="O172" s="48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</row>
    <row r="173" spans="1:27" outlineLevel="1" x14ac:dyDescent="0.2">
      <c r="A173" s="58" t="s">
        <v>128</v>
      </c>
      <c r="B173" s="58">
        <v>3</v>
      </c>
      <c r="C173" s="279">
        <f t="shared" si="62"/>
        <v>0</v>
      </c>
      <c r="D173" s="280">
        <f t="shared" si="65"/>
        <v>0</v>
      </c>
      <c r="E173" s="281">
        <f t="shared" ref="E173:I173" si="68">D172+E135-E154</f>
        <v>0</v>
      </c>
      <c r="F173" s="281">
        <f t="shared" si="68"/>
        <v>0</v>
      </c>
      <c r="G173" s="281">
        <f t="shared" si="68"/>
        <v>0</v>
      </c>
      <c r="H173" s="281">
        <f t="shared" si="68"/>
        <v>0</v>
      </c>
      <c r="I173" s="281">
        <f t="shared" si="68"/>
        <v>0</v>
      </c>
      <c r="J173" s="41"/>
      <c r="K173" s="41"/>
      <c r="L173" s="48"/>
      <c r="M173" s="41"/>
      <c r="N173" s="41"/>
      <c r="O173" s="48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</row>
    <row r="174" spans="1:27" outlineLevel="1" x14ac:dyDescent="0.2">
      <c r="A174" s="58" t="s">
        <v>129</v>
      </c>
      <c r="B174" s="58">
        <v>4</v>
      </c>
      <c r="C174" s="279">
        <f t="shared" si="62"/>
        <v>0</v>
      </c>
      <c r="D174" s="280">
        <f t="shared" si="65"/>
        <v>0</v>
      </c>
      <c r="E174" s="281">
        <f t="shared" ref="E174:I174" si="69">D173+E136-E155</f>
        <v>0</v>
      </c>
      <c r="F174" s="281">
        <f t="shared" si="69"/>
        <v>0</v>
      </c>
      <c r="G174" s="281">
        <f t="shared" si="69"/>
        <v>0</v>
      </c>
      <c r="H174" s="281">
        <f t="shared" si="69"/>
        <v>0</v>
      </c>
      <c r="I174" s="281">
        <f t="shared" si="69"/>
        <v>0</v>
      </c>
      <c r="J174" s="41"/>
      <c r="K174" s="41"/>
      <c r="L174" s="48"/>
      <c r="M174" s="41"/>
      <c r="N174" s="41"/>
      <c r="O174" s="48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</row>
    <row r="175" spans="1:27" outlineLevel="1" x14ac:dyDescent="0.2">
      <c r="A175" s="58" t="s">
        <v>130</v>
      </c>
      <c r="B175" s="58">
        <v>5</v>
      </c>
      <c r="C175" s="279">
        <f t="shared" si="62"/>
        <v>0</v>
      </c>
      <c r="D175" s="280">
        <f t="shared" si="65"/>
        <v>0</v>
      </c>
      <c r="E175" s="281">
        <f t="shared" ref="E175:I175" si="70">D174+E137-E156</f>
        <v>0</v>
      </c>
      <c r="F175" s="281">
        <f t="shared" si="70"/>
        <v>0</v>
      </c>
      <c r="G175" s="281">
        <f t="shared" si="70"/>
        <v>0</v>
      </c>
      <c r="H175" s="281">
        <f t="shared" si="70"/>
        <v>0</v>
      </c>
      <c r="I175" s="281">
        <f t="shared" si="70"/>
        <v>0</v>
      </c>
      <c r="J175" s="41"/>
      <c r="K175" s="41"/>
      <c r="L175" s="48"/>
      <c r="M175" s="41"/>
      <c r="N175" s="41"/>
      <c r="O175" s="48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</row>
    <row r="176" spans="1:27" outlineLevel="1" x14ac:dyDescent="0.2">
      <c r="A176" s="58" t="s">
        <v>131</v>
      </c>
      <c r="B176" s="58">
        <v>6</v>
      </c>
      <c r="C176" s="279">
        <f t="shared" si="62"/>
        <v>0</v>
      </c>
      <c r="D176" s="280">
        <f t="shared" si="65"/>
        <v>0</v>
      </c>
      <c r="E176" s="281">
        <f t="shared" ref="E176:I176" si="71">D175+E138-E157</f>
        <v>0</v>
      </c>
      <c r="F176" s="281">
        <f t="shared" si="71"/>
        <v>0</v>
      </c>
      <c r="G176" s="281">
        <f t="shared" si="71"/>
        <v>0</v>
      </c>
      <c r="H176" s="281">
        <f t="shared" si="71"/>
        <v>0</v>
      </c>
      <c r="I176" s="281">
        <f t="shared" si="71"/>
        <v>0</v>
      </c>
      <c r="J176" s="41"/>
      <c r="K176" s="41"/>
      <c r="L176" s="48"/>
      <c r="M176" s="41"/>
      <c r="N176" s="41"/>
      <c r="O176" s="48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</row>
    <row r="177" spans="1:27" outlineLevel="1" x14ac:dyDescent="0.2">
      <c r="A177" s="58" t="s">
        <v>132</v>
      </c>
      <c r="B177" s="58">
        <v>7</v>
      </c>
      <c r="C177" s="279">
        <f t="shared" si="62"/>
        <v>0</v>
      </c>
      <c r="D177" s="280">
        <f t="shared" si="65"/>
        <v>0</v>
      </c>
      <c r="E177" s="281">
        <f t="shared" ref="E177:I177" si="72">D176+E139-E158</f>
        <v>0</v>
      </c>
      <c r="F177" s="281">
        <f t="shared" si="72"/>
        <v>0</v>
      </c>
      <c r="G177" s="281">
        <f t="shared" si="72"/>
        <v>0</v>
      </c>
      <c r="H177" s="281">
        <f t="shared" si="72"/>
        <v>0</v>
      </c>
      <c r="I177" s="281">
        <f t="shared" si="72"/>
        <v>0</v>
      </c>
      <c r="J177" s="41"/>
      <c r="K177" s="41"/>
      <c r="L177" s="48"/>
      <c r="M177" s="41"/>
      <c r="N177" s="41"/>
      <c r="O177" s="48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</row>
    <row r="178" spans="1:27" outlineLevel="1" x14ac:dyDescent="0.2">
      <c r="A178" s="58" t="s">
        <v>146</v>
      </c>
      <c r="B178" s="58">
        <v>8</v>
      </c>
      <c r="C178" s="279">
        <f t="shared" si="62"/>
        <v>0</v>
      </c>
      <c r="D178" s="280">
        <f t="shared" si="65"/>
        <v>0</v>
      </c>
      <c r="E178" s="281">
        <f t="shared" ref="E178:I178" si="73">D177+E140-E159</f>
        <v>0</v>
      </c>
      <c r="F178" s="281">
        <f t="shared" si="73"/>
        <v>0</v>
      </c>
      <c r="G178" s="281">
        <f t="shared" si="73"/>
        <v>0</v>
      </c>
      <c r="H178" s="281">
        <f t="shared" si="73"/>
        <v>0</v>
      </c>
      <c r="I178" s="281">
        <f t="shared" si="73"/>
        <v>0</v>
      </c>
      <c r="J178" s="41"/>
      <c r="K178" s="41"/>
      <c r="L178" s="48"/>
      <c r="M178" s="41"/>
      <c r="N178" s="41"/>
      <c r="O178" s="48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</row>
    <row r="179" spans="1:27" outlineLevel="1" x14ac:dyDescent="0.2">
      <c r="A179" s="58" t="s">
        <v>133</v>
      </c>
      <c r="B179" s="58">
        <v>9</v>
      </c>
      <c r="C179" s="279">
        <f t="shared" si="62"/>
        <v>0</v>
      </c>
      <c r="D179" s="280">
        <f t="shared" si="65"/>
        <v>0</v>
      </c>
      <c r="E179" s="281">
        <f t="shared" ref="E179:I179" si="74">D178+E141-E160</f>
        <v>0</v>
      </c>
      <c r="F179" s="281">
        <f t="shared" si="74"/>
        <v>0</v>
      </c>
      <c r="G179" s="281">
        <f t="shared" si="74"/>
        <v>0</v>
      </c>
      <c r="H179" s="281">
        <f t="shared" si="74"/>
        <v>0</v>
      </c>
      <c r="I179" s="281">
        <f t="shared" si="74"/>
        <v>0</v>
      </c>
      <c r="J179" s="41"/>
      <c r="K179" s="41"/>
      <c r="L179" s="48"/>
      <c r="M179" s="41"/>
      <c r="N179" s="41"/>
      <c r="O179" s="48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</row>
    <row r="180" spans="1:27" outlineLevel="1" x14ac:dyDescent="0.2">
      <c r="A180" s="58" t="s">
        <v>134</v>
      </c>
      <c r="B180" s="58">
        <v>10</v>
      </c>
      <c r="C180" s="279">
        <f t="shared" si="62"/>
        <v>0</v>
      </c>
      <c r="D180" s="280">
        <f t="shared" si="65"/>
        <v>0</v>
      </c>
      <c r="E180" s="281">
        <f t="shared" ref="E180:I180" si="75">D179+E142-E161</f>
        <v>0</v>
      </c>
      <c r="F180" s="281">
        <f t="shared" si="75"/>
        <v>0</v>
      </c>
      <c r="G180" s="281">
        <f t="shared" si="75"/>
        <v>0</v>
      </c>
      <c r="H180" s="281">
        <f t="shared" si="75"/>
        <v>0</v>
      </c>
      <c r="I180" s="281">
        <f t="shared" si="75"/>
        <v>0</v>
      </c>
      <c r="J180" s="41"/>
      <c r="K180" s="41"/>
      <c r="L180" s="48"/>
      <c r="M180" s="41"/>
      <c r="N180" s="41"/>
      <c r="O180" s="48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</row>
    <row r="181" spans="1:27" outlineLevel="1" x14ac:dyDescent="0.2">
      <c r="A181" s="58" t="s">
        <v>135</v>
      </c>
      <c r="B181" s="58">
        <v>11</v>
      </c>
      <c r="C181" s="279">
        <f t="shared" si="62"/>
        <v>0</v>
      </c>
      <c r="D181" s="280">
        <f t="shared" si="65"/>
        <v>0</v>
      </c>
      <c r="E181" s="281">
        <f t="shared" ref="E181:I181" si="76">D180+E143-E162</f>
        <v>0</v>
      </c>
      <c r="F181" s="281">
        <f t="shared" si="76"/>
        <v>0</v>
      </c>
      <c r="G181" s="281">
        <f t="shared" si="76"/>
        <v>0</v>
      </c>
      <c r="H181" s="281">
        <f t="shared" si="76"/>
        <v>0</v>
      </c>
      <c r="I181" s="281">
        <f t="shared" si="76"/>
        <v>0</v>
      </c>
      <c r="J181" s="41"/>
      <c r="K181" s="41"/>
      <c r="L181" s="48"/>
      <c r="M181" s="41"/>
      <c r="N181" s="41"/>
      <c r="O181" s="48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</row>
    <row r="182" spans="1:27" outlineLevel="1" x14ac:dyDescent="0.2">
      <c r="A182" s="58" t="s">
        <v>217</v>
      </c>
      <c r="B182" s="58">
        <v>12</v>
      </c>
      <c r="C182" s="279"/>
      <c r="D182" s="280">
        <f t="shared" si="65"/>
        <v>0</v>
      </c>
      <c r="E182" s="281">
        <f t="shared" ref="E182:I182" si="77">D181+E144-E163</f>
        <v>0</v>
      </c>
      <c r="F182" s="281">
        <f t="shared" si="77"/>
        <v>0</v>
      </c>
      <c r="G182" s="281">
        <f t="shared" si="77"/>
        <v>0</v>
      </c>
      <c r="H182" s="281">
        <f t="shared" si="77"/>
        <v>0</v>
      </c>
      <c r="I182" s="281">
        <f t="shared" si="77"/>
        <v>0</v>
      </c>
      <c r="J182" s="41"/>
      <c r="K182" s="41"/>
      <c r="L182" s="48"/>
      <c r="M182" s="41"/>
      <c r="N182" s="41"/>
      <c r="O182" s="48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</row>
    <row r="183" spans="1:27" outlineLevel="1" x14ac:dyDescent="0.2">
      <c r="A183" s="58" t="s">
        <v>50</v>
      </c>
      <c r="B183" s="58"/>
      <c r="C183" s="138">
        <f>SUM(C170:C182)</f>
        <v>0</v>
      </c>
      <c r="D183" s="138">
        <f t="shared" ref="D183:H183" si="78">SUM(D170:D182)</f>
        <v>0</v>
      </c>
      <c r="E183" s="138">
        <f t="shared" si="78"/>
        <v>0</v>
      </c>
      <c r="F183" s="138">
        <f t="shared" si="78"/>
        <v>0</v>
      </c>
      <c r="G183" s="138">
        <f t="shared" si="78"/>
        <v>0</v>
      </c>
      <c r="H183" s="138">
        <f t="shared" si="78"/>
        <v>0</v>
      </c>
      <c r="I183" s="281"/>
      <c r="J183" s="41"/>
      <c r="K183" s="41"/>
      <c r="L183" s="48"/>
      <c r="M183" s="41"/>
      <c r="N183" s="41"/>
      <c r="O183" s="48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</row>
    <row r="184" spans="1:27" outlineLevel="1" x14ac:dyDescent="0.2">
      <c r="A184" s="58" t="s">
        <v>149</v>
      </c>
      <c r="B184" s="58"/>
      <c r="C184" s="287" t="str">
        <f>IF(C183&lt;&gt;0,ROUND(SUMPRODUCT(C170:C182,B170:B182)/C183,2),"")</f>
        <v/>
      </c>
      <c r="D184" s="287" t="str">
        <f>IF(D183&lt;&gt;0,ROUND(SUMPRODUCT(D170:D182,$B$170:$B$182)/D183,2),"")</f>
        <v/>
      </c>
      <c r="E184" s="287" t="str">
        <f t="shared" ref="E184:H184" si="79">IF(E183&lt;&gt;0,ROUND(SUMPRODUCT(E170:E182,$B$170:$B$182)/E183,2),"")</f>
        <v/>
      </c>
      <c r="F184" s="287" t="str">
        <f t="shared" si="79"/>
        <v/>
      </c>
      <c r="G184" s="287" t="str">
        <f t="shared" si="79"/>
        <v/>
      </c>
      <c r="H184" s="287" t="str">
        <f t="shared" si="79"/>
        <v/>
      </c>
      <c r="I184" s="281"/>
      <c r="J184" s="41"/>
      <c r="K184" s="41"/>
      <c r="L184" s="48"/>
      <c r="M184" s="41"/>
      <c r="N184" s="41"/>
      <c r="O184" s="48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</row>
    <row r="185" spans="1:27" outlineLevel="1" x14ac:dyDescent="0.2">
      <c r="A185" s="46"/>
      <c r="B185" s="46"/>
      <c r="C185" s="60"/>
      <c r="D185" s="60"/>
      <c r="E185" s="60"/>
      <c r="F185" s="60"/>
      <c r="G185" s="60"/>
      <c r="H185" s="60"/>
      <c r="I185" s="60"/>
      <c r="J185" s="41"/>
      <c r="K185" s="41"/>
      <c r="L185" s="48"/>
      <c r="M185" s="41"/>
      <c r="N185" s="41"/>
      <c r="O185" s="48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</row>
    <row r="186" spans="1:27" outlineLevel="1" x14ac:dyDescent="0.2">
      <c r="A186" s="63" t="s">
        <v>150</v>
      </c>
      <c r="B186" s="58"/>
      <c r="C186" s="64"/>
      <c r="D186" s="59">
        <f>SUMPRODUCT(D170:D180,$J$133:$J$143)*$L$132</f>
        <v>0</v>
      </c>
      <c r="E186" s="59">
        <f>SUMPRODUCT(E170:E180,$J$133:$J$143)*$L$132</f>
        <v>0</v>
      </c>
      <c r="F186" s="59">
        <f>SUMPRODUCT(F170:F180,$J$133:$J$143)*$L$132</f>
        <v>0</v>
      </c>
      <c r="G186" s="59">
        <f>SUMPRODUCT(G170:G180,$J$133:$J$143)*$L$132</f>
        <v>0</v>
      </c>
      <c r="H186" s="59">
        <f>SUMPRODUCT(H170:H180,$J$133:$J$143)*$L$132</f>
        <v>0</v>
      </c>
      <c r="I186" s="59">
        <f>SUMPRODUCT(I170:I182,$J$132:$J$144)*$L$132</f>
        <v>0</v>
      </c>
      <c r="J186" s="41"/>
      <c r="K186" s="41"/>
      <c r="L186" s="48"/>
      <c r="M186" s="41"/>
      <c r="N186" s="41"/>
      <c r="O186" s="48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</row>
    <row r="187" spans="1:27" x14ac:dyDescent="0.2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8"/>
      <c r="M187" s="41"/>
      <c r="N187" s="41"/>
      <c r="O187" s="48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</row>
    <row r="188" spans="1:27" x14ac:dyDescent="0.2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8"/>
      <c r="M188" s="41"/>
      <c r="N188" s="41"/>
      <c r="O188" s="48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</row>
    <row r="189" spans="1:27" hidden="1" x14ac:dyDescent="0.2">
      <c r="A189" s="44" t="s">
        <v>452</v>
      </c>
      <c r="B189" s="44"/>
      <c r="C189" s="44"/>
      <c r="D189" s="45"/>
      <c r="E189" s="45"/>
      <c r="F189" s="45"/>
      <c r="G189" s="45"/>
      <c r="H189" s="45"/>
      <c r="I189" s="41"/>
      <c r="J189" s="41"/>
      <c r="K189" s="41"/>
      <c r="L189" s="48"/>
      <c r="M189" s="41"/>
      <c r="N189" s="41"/>
      <c r="O189" s="48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</row>
    <row r="190" spans="1:27" hidden="1" outlineLevel="1" x14ac:dyDescent="0.2">
      <c r="C190" s="46"/>
      <c r="D190" s="45"/>
      <c r="E190" s="45"/>
      <c r="F190" s="45"/>
      <c r="G190" s="45"/>
      <c r="H190" s="45"/>
      <c r="I190" s="41"/>
      <c r="J190" s="41"/>
      <c r="K190" s="41"/>
      <c r="L190" s="48"/>
      <c r="M190" s="41"/>
      <c r="N190" s="41"/>
      <c r="O190" s="48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</row>
    <row r="191" spans="1:27" hidden="1" outlineLevel="1" x14ac:dyDescent="0.2">
      <c r="A191" s="47" t="s">
        <v>341</v>
      </c>
      <c r="B191" s="47"/>
      <c r="C191" s="46"/>
      <c r="D191" s="45"/>
      <c r="E191" s="45"/>
      <c r="F191" s="45"/>
      <c r="G191" s="45"/>
      <c r="H191" s="45"/>
      <c r="I191" s="41"/>
      <c r="J191" s="48"/>
      <c r="K191" s="48"/>
      <c r="L191" s="48"/>
      <c r="M191" s="41"/>
      <c r="N191" s="41"/>
      <c r="O191" s="48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</row>
    <row r="192" spans="1:27" s="379" customFormat="1" ht="36" hidden="1" outlineLevel="1" x14ac:dyDescent="0.25">
      <c r="A192" s="49" t="s">
        <v>143</v>
      </c>
      <c r="B192" s="50" t="s">
        <v>144</v>
      </c>
      <c r="C192" s="50" t="s">
        <v>145</v>
      </c>
      <c r="D192" s="51" t="s">
        <v>86</v>
      </c>
      <c r="E192" s="51" t="s">
        <v>87</v>
      </c>
      <c r="F192" s="52" t="s">
        <v>88</v>
      </c>
      <c r="G192" s="52" t="s">
        <v>89</v>
      </c>
      <c r="H192" s="52" t="s">
        <v>90</v>
      </c>
      <c r="I192" s="52" t="s">
        <v>91</v>
      </c>
      <c r="J192" s="375" t="s">
        <v>252</v>
      </c>
      <c r="K192" s="375" t="s">
        <v>253</v>
      </c>
      <c r="L192" s="376" t="s">
        <v>255</v>
      </c>
      <c r="M192" s="375" t="s">
        <v>468</v>
      </c>
      <c r="N192" s="375" t="s">
        <v>469</v>
      </c>
      <c r="O192" s="376" t="s">
        <v>470</v>
      </c>
      <c r="P192" s="377"/>
      <c r="Q192" s="378"/>
      <c r="R192" s="378"/>
      <c r="S192" s="378"/>
      <c r="T192" s="378"/>
      <c r="U192" s="378"/>
      <c r="V192" s="378"/>
      <c r="W192" s="378"/>
      <c r="X192" s="378"/>
      <c r="Y192" s="378"/>
      <c r="Z192" s="378"/>
      <c r="AA192" s="378"/>
    </row>
    <row r="193" spans="1:27" hidden="1" outlineLevel="1" x14ac:dyDescent="0.2">
      <c r="A193" s="53" t="s">
        <v>125</v>
      </c>
      <c r="B193" s="53">
        <v>0</v>
      </c>
      <c r="C193" s="138">
        <f>'01'!D20</f>
        <v>0</v>
      </c>
      <c r="D193" s="54"/>
      <c r="E193" s="55">
        <f t="shared" ref="E193:H193" si="80">SUM(E212:E224)</f>
        <v>0</v>
      </c>
      <c r="F193" s="55">
        <f t="shared" si="80"/>
        <v>0</v>
      </c>
      <c r="G193" s="55">
        <f t="shared" si="80"/>
        <v>0</v>
      </c>
      <c r="H193" s="55">
        <f t="shared" si="80"/>
        <v>0</v>
      </c>
      <c r="I193" s="54"/>
      <c r="J193" s="191">
        <f>$K$132-K193</f>
        <v>0</v>
      </c>
      <c r="K193" s="191">
        <v>1</v>
      </c>
      <c r="L193" s="409">
        <f t="shared" ref="L193:L205" si="81">K193*$M$207</f>
        <v>0</v>
      </c>
      <c r="M193" s="191"/>
      <c r="N193" s="191"/>
      <c r="O193" s="380"/>
      <c r="P193" s="187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</row>
    <row r="194" spans="1:27" hidden="1" outlineLevel="1" x14ac:dyDescent="0.2">
      <c r="A194" s="58" t="s">
        <v>126</v>
      </c>
      <c r="B194" s="58">
        <v>1</v>
      </c>
      <c r="C194" s="138">
        <f>'01'!D21</f>
        <v>0</v>
      </c>
      <c r="D194" s="54"/>
      <c r="E194" s="54"/>
      <c r="F194" s="54"/>
      <c r="G194" s="54"/>
      <c r="H194" s="54"/>
      <c r="I194" s="54"/>
      <c r="J194" s="191">
        <f>P194*(1-'04'!$C$60)/SUM($P$194:$P$203)</f>
        <v>0.2</v>
      </c>
      <c r="K194" s="191">
        <f>$K$193-J194</f>
        <v>0.8</v>
      </c>
      <c r="L194" s="409">
        <f t="shared" si="81"/>
        <v>0</v>
      </c>
      <c r="M194" s="191">
        <v>0.75</v>
      </c>
      <c r="N194" s="191">
        <f>K194-M194</f>
        <v>5.0000000000000044E-2</v>
      </c>
      <c r="O194" s="409">
        <f t="shared" ref="O194:O205" si="82">N194*$M$207</f>
        <v>0</v>
      </c>
      <c r="P194" s="187">
        <f>'04'!$B$60</f>
        <v>8</v>
      </c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</row>
    <row r="195" spans="1:27" hidden="1" outlineLevel="1" x14ac:dyDescent="0.2">
      <c r="A195" s="58" t="s">
        <v>127</v>
      </c>
      <c r="B195" s="58">
        <v>2</v>
      </c>
      <c r="C195" s="138">
        <f>'01'!D22</f>
        <v>0</v>
      </c>
      <c r="D195" s="54"/>
      <c r="E195" s="54"/>
      <c r="F195" s="54"/>
      <c r="G195" s="54"/>
      <c r="H195" s="54"/>
      <c r="I195" s="54"/>
      <c r="J195" s="191">
        <f>(P195*(1-'04'!$C$60)/SUM($P$194:$P$203))+J194</f>
        <v>0.375</v>
      </c>
      <c r="K195" s="191">
        <f t="shared" ref="K195:K203" si="83">$K$193-J195</f>
        <v>0.625</v>
      </c>
      <c r="L195" s="409">
        <f t="shared" si="81"/>
        <v>0</v>
      </c>
      <c r="M195" s="191">
        <v>0.5</v>
      </c>
      <c r="N195" s="191">
        <f t="shared" ref="N195:N203" si="84">K195-M195</f>
        <v>0.125</v>
      </c>
      <c r="O195" s="409">
        <f t="shared" si="82"/>
        <v>0</v>
      </c>
      <c r="P195" s="187">
        <f>P194-1</f>
        <v>7</v>
      </c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</row>
    <row r="196" spans="1:27" hidden="1" outlineLevel="1" x14ac:dyDescent="0.2">
      <c r="A196" s="58" t="s">
        <v>128</v>
      </c>
      <c r="B196" s="58">
        <v>3</v>
      </c>
      <c r="C196" s="138">
        <f>'01'!D23</f>
        <v>0</v>
      </c>
      <c r="D196" s="54"/>
      <c r="E196" s="54"/>
      <c r="F196" s="54"/>
      <c r="G196" s="54"/>
      <c r="H196" s="54"/>
      <c r="I196" s="54"/>
      <c r="J196" s="191">
        <f>(P196*(1-'04'!$C$60)/SUM($P$194:$P$203))+J195</f>
        <v>0.52500000000000002</v>
      </c>
      <c r="K196" s="191">
        <f t="shared" si="83"/>
        <v>0.47499999999999998</v>
      </c>
      <c r="L196" s="409">
        <f t="shared" si="81"/>
        <v>0</v>
      </c>
      <c r="M196" s="191">
        <v>0.25</v>
      </c>
      <c r="N196" s="191">
        <f t="shared" si="84"/>
        <v>0.22499999999999998</v>
      </c>
      <c r="O196" s="409">
        <f t="shared" si="82"/>
        <v>0</v>
      </c>
      <c r="P196" s="187">
        <f t="shared" ref="P196:P202" si="85">P195-1</f>
        <v>6</v>
      </c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</row>
    <row r="197" spans="1:27" hidden="1" outlineLevel="1" x14ac:dyDescent="0.2">
      <c r="A197" s="58" t="s">
        <v>129</v>
      </c>
      <c r="B197" s="58">
        <v>4</v>
      </c>
      <c r="C197" s="138">
        <f>'01'!D24</f>
        <v>0</v>
      </c>
      <c r="D197" s="54"/>
      <c r="E197" s="54"/>
      <c r="F197" s="54"/>
      <c r="G197" s="54"/>
      <c r="H197" s="54"/>
      <c r="I197" s="54"/>
      <c r="J197" s="191">
        <f>(P197*(1-'04'!$C$60)/SUM($P$194:$P$203))+J196</f>
        <v>0.65</v>
      </c>
      <c r="K197" s="191">
        <f t="shared" si="83"/>
        <v>0.35</v>
      </c>
      <c r="L197" s="409">
        <f t="shared" si="81"/>
        <v>0</v>
      </c>
      <c r="M197" s="191"/>
      <c r="N197" s="191">
        <f t="shared" si="84"/>
        <v>0.35</v>
      </c>
      <c r="O197" s="409">
        <f t="shared" si="82"/>
        <v>0</v>
      </c>
      <c r="P197" s="187">
        <f t="shared" si="85"/>
        <v>5</v>
      </c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</row>
    <row r="198" spans="1:27" hidden="1" outlineLevel="1" x14ac:dyDescent="0.2">
      <c r="A198" s="58" t="s">
        <v>130</v>
      </c>
      <c r="B198" s="58">
        <v>5</v>
      </c>
      <c r="C198" s="138">
        <f>'01'!D25</f>
        <v>0</v>
      </c>
      <c r="D198" s="54"/>
      <c r="E198" s="54"/>
      <c r="F198" s="54"/>
      <c r="G198" s="54"/>
      <c r="H198" s="54"/>
      <c r="I198" s="54"/>
      <c r="J198" s="191">
        <f>(P198*(1-'04'!$C$60)/SUM($P$194:$P$203))+J197</f>
        <v>0.75</v>
      </c>
      <c r="K198" s="191">
        <f t="shared" si="83"/>
        <v>0.25</v>
      </c>
      <c r="L198" s="409">
        <f t="shared" si="81"/>
        <v>0</v>
      </c>
      <c r="M198" s="191"/>
      <c r="N198" s="191">
        <f t="shared" si="84"/>
        <v>0.25</v>
      </c>
      <c r="O198" s="409">
        <f t="shared" si="82"/>
        <v>0</v>
      </c>
      <c r="P198" s="187">
        <f t="shared" si="85"/>
        <v>4</v>
      </c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</row>
    <row r="199" spans="1:27" hidden="1" outlineLevel="1" x14ac:dyDescent="0.2">
      <c r="A199" s="58" t="s">
        <v>131</v>
      </c>
      <c r="B199" s="58">
        <v>6</v>
      </c>
      <c r="C199" s="138">
        <f>'01'!D26</f>
        <v>0</v>
      </c>
      <c r="D199" s="54"/>
      <c r="E199" s="54"/>
      <c r="F199" s="54"/>
      <c r="G199" s="54"/>
      <c r="H199" s="54"/>
      <c r="I199" s="54"/>
      <c r="J199" s="191">
        <f>(P199*(1-'04'!$C$60)/SUM($P$194:$P$203))+J198</f>
        <v>0.82499999999999996</v>
      </c>
      <c r="K199" s="191">
        <f t="shared" si="83"/>
        <v>0.17500000000000004</v>
      </c>
      <c r="L199" s="409">
        <f t="shared" si="81"/>
        <v>0</v>
      </c>
      <c r="M199" s="191"/>
      <c r="N199" s="191">
        <f t="shared" si="84"/>
        <v>0.17500000000000004</v>
      </c>
      <c r="O199" s="409">
        <f t="shared" si="82"/>
        <v>0</v>
      </c>
      <c r="P199" s="187">
        <f t="shared" si="85"/>
        <v>3</v>
      </c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</row>
    <row r="200" spans="1:27" hidden="1" outlineLevel="1" x14ac:dyDescent="0.2">
      <c r="A200" s="58" t="s">
        <v>132</v>
      </c>
      <c r="B200" s="58">
        <v>7</v>
      </c>
      <c r="C200" s="138">
        <f>'01'!D27</f>
        <v>0</v>
      </c>
      <c r="D200" s="54"/>
      <c r="E200" s="54"/>
      <c r="F200" s="54"/>
      <c r="G200" s="54"/>
      <c r="H200" s="54"/>
      <c r="I200" s="54"/>
      <c r="J200" s="191">
        <f>(P200*(1-'04'!$C$60)/SUM($P$194:$P$203))+J199</f>
        <v>0.875</v>
      </c>
      <c r="K200" s="191">
        <f t="shared" si="83"/>
        <v>0.125</v>
      </c>
      <c r="L200" s="409">
        <f t="shared" si="81"/>
        <v>0</v>
      </c>
      <c r="M200" s="191"/>
      <c r="N200" s="191">
        <f t="shared" si="84"/>
        <v>0.125</v>
      </c>
      <c r="O200" s="409">
        <f t="shared" si="82"/>
        <v>0</v>
      </c>
      <c r="P200" s="187">
        <f t="shared" si="85"/>
        <v>2</v>
      </c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</row>
    <row r="201" spans="1:27" hidden="1" outlineLevel="1" x14ac:dyDescent="0.2">
      <c r="A201" s="58" t="s">
        <v>146</v>
      </c>
      <c r="B201" s="58">
        <v>8</v>
      </c>
      <c r="C201" s="138">
        <f>'01'!D28</f>
        <v>0</v>
      </c>
      <c r="D201" s="54"/>
      <c r="E201" s="54"/>
      <c r="F201" s="54"/>
      <c r="G201" s="54"/>
      <c r="H201" s="54"/>
      <c r="I201" s="54"/>
      <c r="J201" s="191">
        <f>(P201*(1-'04'!$C$60)/SUM($P$194:$P$203))+J200</f>
        <v>0.9</v>
      </c>
      <c r="K201" s="191">
        <f t="shared" si="83"/>
        <v>9.9999999999999978E-2</v>
      </c>
      <c r="L201" s="409">
        <f t="shared" si="81"/>
        <v>0</v>
      </c>
      <c r="M201" s="191"/>
      <c r="N201" s="191">
        <f t="shared" si="84"/>
        <v>9.9999999999999978E-2</v>
      </c>
      <c r="O201" s="409">
        <f t="shared" si="82"/>
        <v>0</v>
      </c>
      <c r="P201" s="187">
        <f t="shared" si="85"/>
        <v>1</v>
      </c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</row>
    <row r="202" spans="1:27" hidden="1" outlineLevel="1" x14ac:dyDescent="0.2">
      <c r="A202" s="58" t="s">
        <v>133</v>
      </c>
      <c r="B202" s="58">
        <v>9</v>
      </c>
      <c r="C202" s="138">
        <f>'01'!D29</f>
        <v>0</v>
      </c>
      <c r="D202" s="54"/>
      <c r="E202" s="54"/>
      <c r="F202" s="54"/>
      <c r="G202" s="54"/>
      <c r="H202" s="54"/>
      <c r="I202" s="54"/>
      <c r="J202" s="191">
        <f>(P202*(1-'04'!$C$60)/SUM($P$194:$P$203))+J201</f>
        <v>0.9</v>
      </c>
      <c r="K202" s="191">
        <f t="shared" si="83"/>
        <v>9.9999999999999978E-2</v>
      </c>
      <c r="L202" s="409">
        <f t="shared" si="81"/>
        <v>0</v>
      </c>
      <c r="M202" s="191"/>
      <c r="N202" s="191">
        <f t="shared" si="84"/>
        <v>9.9999999999999978E-2</v>
      </c>
      <c r="O202" s="409">
        <f t="shared" si="82"/>
        <v>0</v>
      </c>
      <c r="P202" s="187">
        <f t="shared" si="85"/>
        <v>0</v>
      </c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</row>
    <row r="203" spans="1:27" hidden="1" outlineLevel="1" x14ac:dyDescent="0.2">
      <c r="A203" s="58" t="s">
        <v>134</v>
      </c>
      <c r="B203" s="58">
        <v>10</v>
      </c>
      <c r="C203" s="138">
        <f>'01'!D30</f>
        <v>0</v>
      </c>
      <c r="D203" s="54"/>
      <c r="E203" s="54"/>
      <c r="F203" s="54"/>
      <c r="G203" s="54"/>
      <c r="H203" s="54"/>
      <c r="I203" s="54"/>
      <c r="J203" s="191">
        <f>(P203*(1-'04'!$C$60)/SUM($P$194:$P$203))+J202</f>
        <v>0.9</v>
      </c>
      <c r="K203" s="191">
        <f t="shared" si="83"/>
        <v>9.9999999999999978E-2</v>
      </c>
      <c r="L203" s="409">
        <f t="shared" si="81"/>
        <v>0</v>
      </c>
      <c r="M203" s="191"/>
      <c r="N203" s="191">
        <f t="shared" si="84"/>
        <v>9.9999999999999978E-2</v>
      </c>
      <c r="O203" s="409">
        <f t="shared" si="82"/>
        <v>0</v>
      </c>
      <c r="P203" s="187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</row>
    <row r="204" spans="1:27" hidden="1" outlineLevel="1" x14ac:dyDescent="0.2">
      <c r="A204" s="58" t="s">
        <v>135</v>
      </c>
      <c r="B204" s="58">
        <v>11</v>
      </c>
      <c r="C204" s="138">
        <f>'01'!D31</f>
        <v>0</v>
      </c>
      <c r="D204" s="54"/>
      <c r="E204" s="54"/>
      <c r="F204" s="54"/>
      <c r="G204" s="54"/>
      <c r="H204" s="54"/>
      <c r="I204" s="54"/>
      <c r="J204" s="191">
        <f>(P204*(1-'04'!$C$60)/SUM($P$194:$P$203))+J203</f>
        <v>0.9</v>
      </c>
      <c r="K204" s="191">
        <f t="shared" ref="K204" si="86">K203</f>
        <v>9.9999999999999978E-2</v>
      </c>
      <c r="L204" s="409">
        <f t="shared" si="81"/>
        <v>0</v>
      </c>
      <c r="M204" s="191"/>
      <c r="N204" s="191"/>
      <c r="O204" s="380">
        <f t="shared" si="82"/>
        <v>0</v>
      </c>
      <c r="P204" s="187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</row>
    <row r="205" spans="1:27" hidden="1" outlineLevel="1" x14ac:dyDescent="0.2">
      <c r="A205" s="58" t="s">
        <v>217</v>
      </c>
      <c r="B205" s="58">
        <v>12</v>
      </c>
      <c r="C205" s="138"/>
      <c r="D205" s="54"/>
      <c r="E205" s="54"/>
      <c r="F205" s="54"/>
      <c r="G205" s="54"/>
      <c r="H205" s="54"/>
      <c r="I205" s="54"/>
      <c r="J205" s="190"/>
      <c r="K205" s="191"/>
      <c r="L205" s="380">
        <f t="shared" si="81"/>
        <v>0</v>
      </c>
      <c r="M205" s="191"/>
      <c r="N205" s="191"/>
      <c r="O205" s="380">
        <f t="shared" si="82"/>
        <v>0</v>
      </c>
      <c r="P205" s="187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</row>
    <row r="206" spans="1:27" hidden="1" outlineLevel="1" x14ac:dyDescent="0.2">
      <c r="A206" s="58" t="s">
        <v>50</v>
      </c>
      <c r="B206" s="58"/>
      <c r="C206" s="137">
        <f>SUM(C193:C205)</f>
        <v>0</v>
      </c>
      <c r="D206" s="137">
        <f>SUM(D193:D205)</f>
        <v>0</v>
      </c>
      <c r="E206" s="137">
        <f>SUM(E193:E205)</f>
        <v>0</v>
      </c>
      <c r="F206" s="137">
        <f t="shared" ref="F206:H206" si="87">SUM(F193:F205)</f>
        <v>0</v>
      </c>
      <c r="G206" s="137">
        <f t="shared" si="87"/>
        <v>0</v>
      </c>
      <c r="H206" s="137">
        <f t="shared" si="87"/>
        <v>0</v>
      </c>
      <c r="I206" s="137">
        <f t="shared" ref="I206" si="88">SUM(I193:I205)</f>
        <v>0</v>
      </c>
      <c r="J206" s="56"/>
      <c r="K206" s="41"/>
      <c r="L206" s="48"/>
      <c r="M206" s="41"/>
      <c r="N206" s="41"/>
      <c r="O206" s="48"/>
      <c r="P206" s="187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</row>
    <row r="207" spans="1:27" hidden="1" outlineLevel="1" x14ac:dyDescent="0.2">
      <c r="A207" s="58" t="s">
        <v>147</v>
      </c>
      <c r="B207" s="58"/>
      <c r="C207" s="406">
        <f t="shared" ref="C207:I207" si="89">SUMPRODUCT(C193:C205,$L$193:$L$205)</f>
        <v>0</v>
      </c>
      <c r="D207" s="406">
        <f t="shared" si="89"/>
        <v>0</v>
      </c>
      <c r="E207" s="406">
        <f t="shared" si="89"/>
        <v>0</v>
      </c>
      <c r="F207" s="406">
        <f t="shared" si="89"/>
        <v>0</v>
      </c>
      <c r="G207" s="406">
        <f t="shared" si="89"/>
        <v>0</v>
      </c>
      <c r="H207" s="406">
        <f t="shared" si="89"/>
        <v>0</v>
      </c>
      <c r="I207" s="59">
        <f t="shared" si="89"/>
        <v>0</v>
      </c>
      <c r="J207" s="41" t="s">
        <v>254</v>
      </c>
      <c r="K207" s="41"/>
      <c r="M207" s="409">
        <f>'02'!$C$24</f>
        <v>0</v>
      </c>
      <c r="N207" s="41"/>
      <c r="O207" s="48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</row>
    <row r="208" spans="1:27" hidden="1" outlineLevel="1" x14ac:dyDescent="0.2">
      <c r="A208" s="46"/>
      <c r="B208" s="46"/>
      <c r="C208" s="46"/>
      <c r="D208" s="46"/>
      <c r="E208" s="46"/>
      <c r="F208" s="46"/>
      <c r="G208" s="46"/>
      <c r="H208" s="46"/>
      <c r="I208" s="46"/>
      <c r="J208" s="41"/>
      <c r="K208" s="41"/>
      <c r="L208" s="48"/>
      <c r="M208" s="41"/>
      <c r="N208" s="41"/>
      <c r="O208" s="48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</row>
    <row r="209" spans="1:27" hidden="1" outlineLevel="1" x14ac:dyDescent="0.2">
      <c r="C209" s="46"/>
      <c r="D209" s="45"/>
      <c r="E209" s="45"/>
      <c r="F209" s="45"/>
      <c r="G209" s="45"/>
      <c r="H209" s="45"/>
      <c r="I209" s="45"/>
      <c r="J209" s="41"/>
      <c r="K209" s="41"/>
      <c r="L209" s="48"/>
      <c r="M209" s="41"/>
      <c r="N209" s="41"/>
      <c r="O209" s="48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</row>
    <row r="210" spans="1:27" hidden="1" outlineLevel="1" x14ac:dyDescent="0.2">
      <c r="A210" s="47" t="s">
        <v>342</v>
      </c>
      <c r="B210" s="47"/>
      <c r="C210" s="46"/>
      <c r="D210" s="45"/>
      <c r="E210" s="45"/>
      <c r="F210" s="45"/>
      <c r="G210" s="45"/>
      <c r="H210" s="45"/>
      <c r="I210" s="45"/>
      <c r="J210" s="41"/>
      <c r="K210" s="41"/>
      <c r="L210" s="48"/>
      <c r="M210" s="41"/>
      <c r="N210" s="41"/>
      <c r="O210" s="48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</row>
    <row r="211" spans="1:27" ht="24" hidden="1" outlineLevel="1" x14ac:dyDescent="0.2">
      <c r="A211" s="49" t="s">
        <v>143</v>
      </c>
      <c r="B211" s="50" t="s">
        <v>144</v>
      </c>
      <c r="C211" s="50" t="s">
        <v>145</v>
      </c>
      <c r="D211" s="52" t="s">
        <v>86</v>
      </c>
      <c r="E211" s="52" t="s">
        <v>87</v>
      </c>
      <c r="F211" s="52" t="s">
        <v>88</v>
      </c>
      <c r="G211" s="52" t="s">
        <v>89</v>
      </c>
      <c r="H211" s="52" t="s">
        <v>90</v>
      </c>
      <c r="I211" s="52" t="s">
        <v>91</v>
      </c>
      <c r="J211" s="41"/>
      <c r="K211" s="41"/>
      <c r="L211" s="48"/>
      <c r="M211" s="41"/>
      <c r="N211" s="41"/>
      <c r="O211" s="48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</row>
    <row r="212" spans="1:27" hidden="1" outlineLevel="1" x14ac:dyDescent="0.2">
      <c r="A212" s="53" t="s">
        <v>125</v>
      </c>
      <c r="B212" s="53">
        <v>0</v>
      </c>
      <c r="C212" s="240"/>
      <c r="D212" s="241"/>
      <c r="E212" s="55"/>
      <c r="F212" s="55"/>
      <c r="G212" s="54"/>
      <c r="H212" s="54"/>
      <c r="I212" s="53"/>
      <c r="J212" s="41"/>
      <c r="K212" s="41"/>
      <c r="L212" s="48"/>
      <c r="M212" s="41"/>
      <c r="N212" s="41"/>
      <c r="O212" s="48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</row>
    <row r="213" spans="1:27" hidden="1" outlineLevel="1" x14ac:dyDescent="0.2">
      <c r="A213" s="58" t="s">
        <v>126</v>
      </c>
      <c r="B213" s="58">
        <v>1</v>
      </c>
      <c r="C213" s="240"/>
      <c r="D213" s="241"/>
      <c r="E213" s="55"/>
      <c r="F213" s="55"/>
      <c r="G213" s="54"/>
      <c r="H213" s="54"/>
      <c r="I213" s="143">
        <f>H231</f>
        <v>0</v>
      </c>
      <c r="J213" s="41"/>
      <c r="K213" s="41"/>
      <c r="L213" s="48"/>
      <c r="M213" s="41"/>
      <c r="N213" s="41"/>
      <c r="O213" s="48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</row>
    <row r="214" spans="1:27" hidden="1" outlineLevel="1" x14ac:dyDescent="0.2">
      <c r="A214" s="58" t="s">
        <v>127</v>
      </c>
      <c r="B214" s="58">
        <v>2</v>
      </c>
      <c r="C214" s="240"/>
      <c r="D214" s="241"/>
      <c r="E214" s="55"/>
      <c r="F214" s="55"/>
      <c r="G214" s="54"/>
      <c r="H214" s="54"/>
      <c r="I214" s="143">
        <f t="shared" ref="I214:I224" si="90">H232</f>
        <v>0</v>
      </c>
      <c r="J214" s="41"/>
      <c r="K214" s="41"/>
      <c r="L214" s="48"/>
      <c r="M214" s="41"/>
      <c r="N214" s="41"/>
      <c r="O214" s="48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</row>
    <row r="215" spans="1:27" hidden="1" outlineLevel="1" x14ac:dyDescent="0.2">
      <c r="A215" s="58" t="s">
        <v>128</v>
      </c>
      <c r="B215" s="58">
        <v>3</v>
      </c>
      <c r="C215" s="240"/>
      <c r="D215" s="241"/>
      <c r="E215" s="55"/>
      <c r="F215" s="55"/>
      <c r="G215" s="54"/>
      <c r="H215" s="54"/>
      <c r="I215" s="143">
        <f t="shared" si="90"/>
        <v>0</v>
      </c>
      <c r="J215" s="41"/>
      <c r="K215" s="41"/>
      <c r="L215" s="48"/>
      <c r="M215" s="41"/>
      <c r="N215" s="41"/>
      <c r="O215" s="48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</row>
    <row r="216" spans="1:27" hidden="1" outlineLevel="1" x14ac:dyDescent="0.2">
      <c r="A216" s="58" t="s">
        <v>129</v>
      </c>
      <c r="B216" s="58">
        <v>4</v>
      </c>
      <c r="C216" s="240"/>
      <c r="D216" s="241"/>
      <c r="E216" s="55"/>
      <c r="F216" s="55"/>
      <c r="G216" s="54"/>
      <c r="H216" s="54"/>
      <c r="I216" s="143">
        <f t="shared" si="90"/>
        <v>0</v>
      </c>
      <c r="J216" s="41"/>
      <c r="K216" s="41"/>
      <c r="L216" s="48"/>
      <c r="M216" s="41"/>
      <c r="N216" s="41"/>
      <c r="O216" s="48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</row>
    <row r="217" spans="1:27" hidden="1" outlineLevel="1" x14ac:dyDescent="0.2">
      <c r="A217" s="58" t="s">
        <v>130</v>
      </c>
      <c r="B217" s="58">
        <v>5</v>
      </c>
      <c r="C217" s="240"/>
      <c r="D217" s="241"/>
      <c r="E217" s="55"/>
      <c r="F217" s="55"/>
      <c r="G217" s="54"/>
      <c r="H217" s="54"/>
      <c r="I217" s="143">
        <f t="shared" si="90"/>
        <v>0</v>
      </c>
      <c r="J217" s="41"/>
      <c r="K217" s="41"/>
      <c r="L217" s="48"/>
      <c r="M217" s="41"/>
      <c r="N217" s="41"/>
      <c r="O217" s="48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</row>
    <row r="218" spans="1:27" hidden="1" outlineLevel="1" x14ac:dyDescent="0.2">
      <c r="A218" s="58" t="s">
        <v>131</v>
      </c>
      <c r="B218" s="58">
        <v>6</v>
      </c>
      <c r="C218" s="240"/>
      <c r="D218" s="241"/>
      <c r="E218" s="55"/>
      <c r="F218" s="55"/>
      <c r="G218" s="54"/>
      <c r="H218" s="54"/>
      <c r="I218" s="143">
        <f t="shared" si="90"/>
        <v>0</v>
      </c>
      <c r="J218" s="41"/>
      <c r="K218" s="41"/>
      <c r="L218" s="48"/>
      <c r="M218" s="41"/>
      <c r="N218" s="41"/>
      <c r="O218" s="48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</row>
    <row r="219" spans="1:27" hidden="1" outlineLevel="1" x14ac:dyDescent="0.2">
      <c r="A219" s="58" t="s">
        <v>132</v>
      </c>
      <c r="B219" s="58">
        <v>7</v>
      </c>
      <c r="C219" s="240"/>
      <c r="D219" s="241"/>
      <c r="E219" s="55"/>
      <c r="F219" s="55"/>
      <c r="G219" s="54"/>
      <c r="H219" s="54"/>
      <c r="I219" s="143">
        <f t="shared" si="90"/>
        <v>0</v>
      </c>
      <c r="J219" s="41"/>
      <c r="K219" s="41"/>
      <c r="L219" s="48"/>
      <c r="M219" s="41"/>
      <c r="N219" s="41"/>
      <c r="O219" s="48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</row>
    <row r="220" spans="1:27" hidden="1" outlineLevel="1" x14ac:dyDescent="0.2">
      <c r="A220" s="58" t="s">
        <v>146</v>
      </c>
      <c r="B220" s="58">
        <v>8</v>
      </c>
      <c r="C220" s="240"/>
      <c r="D220" s="241"/>
      <c r="E220" s="55"/>
      <c r="F220" s="55"/>
      <c r="G220" s="55"/>
      <c r="H220" s="55"/>
      <c r="I220" s="143">
        <f t="shared" si="90"/>
        <v>0</v>
      </c>
      <c r="J220" s="41"/>
      <c r="K220" s="41"/>
      <c r="L220" s="48"/>
      <c r="M220" s="41"/>
      <c r="N220" s="41"/>
      <c r="O220" s="48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</row>
    <row r="221" spans="1:27" hidden="1" outlineLevel="1" x14ac:dyDescent="0.2">
      <c r="A221" s="58" t="s">
        <v>133</v>
      </c>
      <c r="B221" s="58">
        <v>9</v>
      </c>
      <c r="C221" s="240"/>
      <c r="D221" s="241"/>
      <c r="E221" s="55"/>
      <c r="F221" s="55"/>
      <c r="G221" s="54"/>
      <c r="H221" s="55"/>
      <c r="I221" s="143">
        <f t="shared" si="90"/>
        <v>0</v>
      </c>
      <c r="J221" s="41"/>
      <c r="K221" s="41"/>
      <c r="L221" s="48"/>
      <c r="M221" s="41"/>
      <c r="N221" s="41"/>
      <c r="O221" s="48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</row>
    <row r="222" spans="1:27" hidden="1" outlineLevel="1" x14ac:dyDescent="0.2">
      <c r="A222" s="58" t="s">
        <v>134</v>
      </c>
      <c r="B222" s="58">
        <v>10</v>
      </c>
      <c r="C222" s="240"/>
      <c r="D222" s="241"/>
      <c r="E222" s="55"/>
      <c r="F222" s="55"/>
      <c r="G222" s="55"/>
      <c r="H222" s="55"/>
      <c r="I222" s="143">
        <f t="shared" si="90"/>
        <v>0</v>
      </c>
      <c r="J222" s="41"/>
      <c r="K222" s="41"/>
      <c r="L222" s="48"/>
      <c r="M222" s="41"/>
      <c r="N222" s="41"/>
      <c r="O222" s="48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</row>
    <row r="223" spans="1:27" hidden="1" outlineLevel="1" x14ac:dyDescent="0.2">
      <c r="A223" s="58" t="s">
        <v>135</v>
      </c>
      <c r="B223" s="58">
        <v>11</v>
      </c>
      <c r="C223" s="240"/>
      <c r="D223" s="241"/>
      <c r="E223" s="55"/>
      <c r="F223" s="55">
        <f t="shared" ref="F223:H223" si="91">E241</f>
        <v>0</v>
      </c>
      <c r="G223" s="55">
        <f t="shared" si="91"/>
        <v>0</v>
      </c>
      <c r="H223" s="55">
        <f t="shared" si="91"/>
        <v>0</v>
      </c>
      <c r="I223" s="143">
        <f t="shared" si="90"/>
        <v>0</v>
      </c>
      <c r="J223" s="41"/>
      <c r="K223" s="41"/>
      <c r="L223" s="48"/>
      <c r="M223" s="41"/>
      <c r="N223" s="41"/>
      <c r="O223" s="48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</row>
    <row r="224" spans="1:27" hidden="1" outlineLevel="1" x14ac:dyDescent="0.2">
      <c r="A224" s="58" t="s">
        <v>217</v>
      </c>
      <c r="B224" s="58">
        <v>12</v>
      </c>
      <c r="C224" s="240"/>
      <c r="D224" s="241"/>
      <c r="E224" s="55"/>
      <c r="F224" s="55"/>
      <c r="G224" s="54"/>
      <c r="H224" s="54"/>
      <c r="I224" s="143">
        <f t="shared" si="90"/>
        <v>0</v>
      </c>
      <c r="J224" s="41"/>
      <c r="K224" s="41"/>
      <c r="L224" s="48"/>
      <c r="M224" s="41"/>
      <c r="N224" s="41"/>
      <c r="O224" s="48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</row>
    <row r="225" spans="1:27" hidden="1" outlineLevel="1" x14ac:dyDescent="0.2">
      <c r="A225" s="58" t="s">
        <v>50</v>
      </c>
      <c r="B225" s="58"/>
      <c r="C225" s="137">
        <f>SUM(C212:C224)</f>
        <v>0</v>
      </c>
      <c r="D225" s="137">
        <f>SUM(D212:D224)</f>
        <v>0</v>
      </c>
      <c r="E225" s="137">
        <f>SUM(E212:E224)</f>
        <v>0</v>
      </c>
      <c r="F225" s="137">
        <f t="shared" ref="F225:H225" si="92">SUM(F212:F224)</f>
        <v>0</v>
      </c>
      <c r="G225" s="137">
        <f t="shared" si="92"/>
        <v>0</v>
      </c>
      <c r="H225" s="137">
        <f t="shared" si="92"/>
        <v>0</v>
      </c>
      <c r="I225" s="137"/>
      <c r="J225" s="41"/>
      <c r="K225" s="41"/>
      <c r="L225" s="48"/>
      <c r="M225" s="41"/>
      <c r="N225" s="41"/>
      <c r="O225" s="48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</row>
    <row r="226" spans="1:27" hidden="1" outlineLevel="1" x14ac:dyDescent="0.2">
      <c r="A226" s="58" t="s">
        <v>148</v>
      </c>
      <c r="B226" s="58"/>
      <c r="C226" s="59"/>
      <c r="D226" s="59"/>
      <c r="E226" s="59">
        <f>SUMPRODUCT(E212:E224,$L$193:$L$205)</f>
        <v>0</v>
      </c>
      <c r="F226" s="406">
        <f>SUMPRODUCT(F212:F224,$L$193:$L$205)</f>
        <v>0</v>
      </c>
      <c r="G226" s="406">
        <f>SUMPRODUCT(G212:G224,$L$193:$L$205)</f>
        <v>0</v>
      </c>
      <c r="H226" s="406">
        <f>SUMPRODUCT(H212:H224,$L$193:$L$205)</f>
        <v>0</v>
      </c>
      <c r="I226" s="406">
        <f>SUMPRODUCT(I212:I224,L193:L205)</f>
        <v>0</v>
      </c>
      <c r="J226" s="41"/>
      <c r="K226" s="41"/>
      <c r="L226" s="48"/>
      <c r="M226" s="41"/>
      <c r="N226" s="41"/>
      <c r="O226" s="48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spans="1:27" hidden="1" outlineLevel="1" x14ac:dyDescent="0.2">
      <c r="A227" s="46"/>
      <c r="B227" s="46"/>
      <c r="C227" s="46"/>
      <c r="D227" s="46"/>
      <c r="E227" s="46"/>
      <c r="F227" s="407"/>
      <c r="G227" s="407"/>
      <c r="H227" s="407"/>
      <c r="I227" s="406">
        <f>SUMPRODUCT(I212:I224,$O$193:$O$205)</f>
        <v>0</v>
      </c>
      <c r="J227" s="41"/>
      <c r="K227" s="41"/>
      <c r="L227" s="48"/>
      <c r="M227" s="41"/>
      <c r="N227" s="41"/>
      <c r="O227" s="48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</row>
    <row r="228" spans="1:27" hidden="1" outlineLevel="1" x14ac:dyDescent="0.2">
      <c r="A228" s="46"/>
      <c r="B228" s="46"/>
      <c r="C228" s="41"/>
      <c r="D228" s="41"/>
      <c r="E228" s="41"/>
      <c r="F228" s="41"/>
      <c r="G228" s="41"/>
      <c r="H228" s="41"/>
      <c r="I228" s="41"/>
      <c r="J228" s="41"/>
      <c r="K228" s="41"/>
      <c r="L228" s="48"/>
      <c r="M228" s="41"/>
      <c r="N228" s="41"/>
      <c r="O228" s="48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</row>
    <row r="229" spans="1:27" hidden="1" outlineLevel="1" x14ac:dyDescent="0.2">
      <c r="A229" s="47" t="s">
        <v>453</v>
      </c>
      <c r="B229" s="47"/>
      <c r="C229" s="41"/>
      <c r="D229" s="41"/>
      <c r="E229" s="41"/>
      <c r="F229" s="41"/>
      <c r="G229" s="41"/>
      <c r="H229" s="41"/>
      <c r="I229" s="41"/>
      <c r="J229" s="41"/>
      <c r="K229" s="41"/>
      <c r="L229" s="48"/>
      <c r="M229" s="41"/>
      <c r="N229" s="41"/>
      <c r="O229" s="48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</row>
    <row r="230" spans="1:27" ht="24" hidden="1" outlineLevel="1" x14ac:dyDescent="0.2">
      <c r="A230" s="49" t="s">
        <v>143</v>
      </c>
      <c r="B230" s="50" t="s">
        <v>144</v>
      </c>
      <c r="C230" s="50" t="s">
        <v>145</v>
      </c>
      <c r="D230" s="52" t="s">
        <v>86</v>
      </c>
      <c r="E230" s="52" t="s">
        <v>87</v>
      </c>
      <c r="F230" s="52" t="s">
        <v>88</v>
      </c>
      <c r="G230" s="52" t="s">
        <v>89</v>
      </c>
      <c r="H230" s="52" t="s">
        <v>90</v>
      </c>
      <c r="I230" s="52" t="s">
        <v>91</v>
      </c>
      <c r="J230" s="41"/>
      <c r="K230" s="41"/>
      <c r="L230" s="48"/>
      <c r="M230" s="41"/>
      <c r="N230" s="41"/>
      <c r="O230" s="48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</row>
    <row r="231" spans="1:27" hidden="1" outlineLevel="1" x14ac:dyDescent="0.2">
      <c r="A231" s="53" t="s">
        <v>125</v>
      </c>
      <c r="B231" s="53">
        <v>0</v>
      </c>
      <c r="C231" s="279">
        <f t="shared" ref="C231:C243" si="93">C193-C212</f>
        <v>0</v>
      </c>
      <c r="D231" s="280">
        <f>C231+D193-D212</f>
        <v>0</v>
      </c>
      <c r="E231" s="280">
        <f>E193-E212</f>
        <v>0</v>
      </c>
      <c r="F231" s="280">
        <f t="shared" ref="F231:I231" si="94">F193-F212</f>
        <v>0</v>
      </c>
      <c r="G231" s="280">
        <f t="shared" si="94"/>
        <v>0</v>
      </c>
      <c r="H231" s="280">
        <f t="shared" si="94"/>
        <v>0</v>
      </c>
      <c r="I231" s="280">
        <f t="shared" si="94"/>
        <v>0</v>
      </c>
      <c r="J231" s="41"/>
      <c r="K231" s="41"/>
      <c r="L231" s="48"/>
      <c r="M231" s="41"/>
      <c r="N231" s="41"/>
      <c r="O231" s="48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</row>
    <row r="232" spans="1:27" hidden="1" outlineLevel="1" x14ac:dyDescent="0.2">
      <c r="A232" s="58" t="s">
        <v>126</v>
      </c>
      <c r="B232" s="58">
        <v>1</v>
      </c>
      <c r="C232" s="279">
        <f t="shared" si="93"/>
        <v>0</v>
      </c>
      <c r="D232" s="280">
        <f t="shared" ref="D232:D243" si="95">C232+D194-D213</f>
        <v>0</v>
      </c>
      <c r="E232" s="281">
        <f>D231+E194-E213</f>
        <v>0</v>
      </c>
      <c r="F232" s="281">
        <f t="shared" ref="F232:H232" si="96">E231+F194-F213</f>
        <v>0</v>
      </c>
      <c r="G232" s="281">
        <f t="shared" si="96"/>
        <v>0</v>
      </c>
      <c r="H232" s="281">
        <f t="shared" si="96"/>
        <v>0</v>
      </c>
      <c r="I232" s="281">
        <f>H231+I194-I213</f>
        <v>0</v>
      </c>
      <c r="J232" s="41"/>
      <c r="K232" s="41"/>
      <c r="L232" s="48"/>
      <c r="M232" s="41"/>
      <c r="N232" s="41"/>
      <c r="O232" s="48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</row>
    <row r="233" spans="1:27" hidden="1" outlineLevel="1" x14ac:dyDescent="0.2">
      <c r="A233" s="58" t="s">
        <v>127</v>
      </c>
      <c r="B233" s="58">
        <v>2</v>
      </c>
      <c r="C233" s="279">
        <f t="shared" si="93"/>
        <v>0</v>
      </c>
      <c r="D233" s="280">
        <f t="shared" si="95"/>
        <v>0</v>
      </c>
      <c r="E233" s="281">
        <f t="shared" ref="E233:I243" si="97">D232+E195-E214</f>
        <v>0</v>
      </c>
      <c r="F233" s="281">
        <f t="shared" si="97"/>
        <v>0</v>
      </c>
      <c r="G233" s="281">
        <f t="shared" si="97"/>
        <v>0</v>
      </c>
      <c r="H233" s="281">
        <f t="shared" si="97"/>
        <v>0</v>
      </c>
      <c r="I233" s="281">
        <f t="shared" si="97"/>
        <v>0</v>
      </c>
      <c r="J233" s="41"/>
      <c r="K233" s="41"/>
      <c r="L233" s="48"/>
      <c r="M233" s="41"/>
      <c r="N233" s="41"/>
      <c r="O233" s="48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</row>
    <row r="234" spans="1:27" hidden="1" outlineLevel="1" x14ac:dyDescent="0.2">
      <c r="A234" s="58" t="s">
        <v>128</v>
      </c>
      <c r="B234" s="58">
        <v>3</v>
      </c>
      <c r="C234" s="279">
        <f t="shared" si="93"/>
        <v>0</v>
      </c>
      <c r="D234" s="280">
        <f t="shared" si="95"/>
        <v>0</v>
      </c>
      <c r="E234" s="281">
        <f t="shared" ref="E234:H234" si="98">D233+E196-E215</f>
        <v>0</v>
      </c>
      <c r="F234" s="281">
        <f t="shared" si="98"/>
        <v>0</v>
      </c>
      <c r="G234" s="281">
        <f t="shared" si="98"/>
        <v>0</v>
      </c>
      <c r="H234" s="281">
        <f t="shared" si="98"/>
        <v>0</v>
      </c>
      <c r="I234" s="281">
        <f t="shared" si="97"/>
        <v>0</v>
      </c>
      <c r="J234" s="41"/>
      <c r="K234" s="41"/>
      <c r="L234" s="48"/>
      <c r="M234" s="41"/>
      <c r="N234" s="41"/>
      <c r="O234" s="48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</row>
    <row r="235" spans="1:27" hidden="1" outlineLevel="1" x14ac:dyDescent="0.2">
      <c r="A235" s="58" t="s">
        <v>129</v>
      </c>
      <c r="B235" s="58">
        <v>4</v>
      </c>
      <c r="C235" s="279">
        <f t="shared" si="93"/>
        <v>0</v>
      </c>
      <c r="D235" s="280">
        <f t="shared" si="95"/>
        <v>0</v>
      </c>
      <c r="E235" s="281">
        <f t="shared" ref="E235:H235" si="99">D234+E197-E216</f>
        <v>0</v>
      </c>
      <c r="F235" s="281">
        <f t="shared" si="99"/>
        <v>0</v>
      </c>
      <c r="G235" s="281">
        <f t="shared" si="99"/>
        <v>0</v>
      </c>
      <c r="H235" s="281">
        <f t="shared" si="99"/>
        <v>0</v>
      </c>
      <c r="I235" s="281">
        <f t="shared" si="97"/>
        <v>0</v>
      </c>
      <c r="J235" s="41"/>
      <c r="K235" s="41"/>
      <c r="L235" s="48"/>
      <c r="M235" s="41"/>
      <c r="N235" s="41"/>
      <c r="O235" s="48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</row>
    <row r="236" spans="1:27" hidden="1" outlineLevel="1" x14ac:dyDescent="0.2">
      <c r="A236" s="58" t="s">
        <v>130</v>
      </c>
      <c r="B236" s="58">
        <v>5</v>
      </c>
      <c r="C236" s="279">
        <f t="shared" si="93"/>
        <v>0</v>
      </c>
      <c r="D236" s="280">
        <f t="shared" si="95"/>
        <v>0</v>
      </c>
      <c r="E236" s="281">
        <f t="shared" ref="E236:H236" si="100">D235+E198-E217</f>
        <v>0</v>
      </c>
      <c r="F236" s="281">
        <f t="shared" si="100"/>
        <v>0</v>
      </c>
      <c r="G236" s="281">
        <f t="shared" si="100"/>
        <v>0</v>
      </c>
      <c r="H236" s="281">
        <f t="shared" si="100"/>
        <v>0</v>
      </c>
      <c r="I236" s="281">
        <f t="shared" si="97"/>
        <v>0</v>
      </c>
      <c r="J236" s="41"/>
      <c r="K236" s="41"/>
      <c r="L236" s="48"/>
      <c r="M236" s="41"/>
      <c r="N236" s="41"/>
      <c r="O236" s="48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</row>
    <row r="237" spans="1:27" hidden="1" outlineLevel="1" x14ac:dyDescent="0.2">
      <c r="A237" s="58" t="s">
        <v>131</v>
      </c>
      <c r="B237" s="58">
        <v>6</v>
      </c>
      <c r="C237" s="279">
        <f t="shared" si="93"/>
        <v>0</v>
      </c>
      <c r="D237" s="280">
        <f t="shared" si="95"/>
        <v>0</v>
      </c>
      <c r="E237" s="281">
        <f t="shared" ref="E237:H237" si="101">D236+E199-E218</f>
        <v>0</v>
      </c>
      <c r="F237" s="281">
        <f t="shared" si="101"/>
        <v>0</v>
      </c>
      <c r="G237" s="281">
        <f t="shared" si="101"/>
        <v>0</v>
      </c>
      <c r="H237" s="281">
        <f t="shared" si="101"/>
        <v>0</v>
      </c>
      <c r="I237" s="281">
        <f t="shared" si="97"/>
        <v>0</v>
      </c>
      <c r="J237" s="41"/>
      <c r="K237" s="41"/>
      <c r="L237" s="48"/>
      <c r="M237" s="41"/>
      <c r="N237" s="41"/>
      <c r="O237" s="48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</row>
    <row r="238" spans="1:27" hidden="1" outlineLevel="1" x14ac:dyDescent="0.2">
      <c r="A238" s="58" t="s">
        <v>132</v>
      </c>
      <c r="B238" s="58">
        <v>7</v>
      </c>
      <c r="C238" s="279">
        <f t="shared" si="93"/>
        <v>0</v>
      </c>
      <c r="D238" s="280">
        <f t="shared" si="95"/>
        <v>0</v>
      </c>
      <c r="E238" s="281">
        <f t="shared" ref="E238:H238" si="102">D237+E200-E219</f>
        <v>0</v>
      </c>
      <c r="F238" s="281">
        <f t="shared" si="102"/>
        <v>0</v>
      </c>
      <c r="G238" s="281">
        <f t="shared" si="102"/>
        <v>0</v>
      </c>
      <c r="H238" s="281">
        <f t="shared" si="102"/>
        <v>0</v>
      </c>
      <c r="I238" s="281">
        <f t="shared" si="97"/>
        <v>0</v>
      </c>
      <c r="J238" s="41"/>
      <c r="K238" s="41"/>
      <c r="L238" s="48"/>
      <c r="M238" s="41"/>
      <c r="N238" s="41"/>
      <c r="O238" s="48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</row>
    <row r="239" spans="1:27" hidden="1" outlineLevel="1" x14ac:dyDescent="0.2">
      <c r="A239" s="58" t="s">
        <v>146</v>
      </c>
      <c r="B239" s="58">
        <v>8</v>
      </c>
      <c r="C239" s="279">
        <f t="shared" si="93"/>
        <v>0</v>
      </c>
      <c r="D239" s="280">
        <f t="shared" si="95"/>
        <v>0</v>
      </c>
      <c r="E239" s="281">
        <f t="shared" ref="E239:H239" si="103">D238+E201-E220</f>
        <v>0</v>
      </c>
      <c r="F239" s="281">
        <f t="shared" si="103"/>
        <v>0</v>
      </c>
      <c r="G239" s="281">
        <f t="shared" si="103"/>
        <v>0</v>
      </c>
      <c r="H239" s="281">
        <f t="shared" si="103"/>
        <v>0</v>
      </c>
      <c r="I239" s="281">
        <f t="shared" si="97"/>
        <v>0</v>
      </c>
      <c r="J239" s="41"/>
      <c r="K239" s="41"/>
      <c r="L239" s="48"/>
      <c r="M239" s="41"/>
      <c r="N239" s="41"/>
      <c r="O239" s="48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</row>
    <row r="240" spans="1:27" hidden="1" outlineLevel="1" x14ac:dyDescent="0.2">
      <c r="A240" s="58" t="s">
        <v>133</v>
      </c>
      <c r="B240" s="58">
        <v>9</v>
      </c>
      <c r="C240" s="279">
        <f t="shared" si="93"/>
        <v>0</v>
      </c>
      <c r="D240" s="280">
        <f t="shared" si="95"/>
        <v>0</v>
      </c>
      <c r="E240" s="281">
        <f t="shared" ref="E240:H240" si="104">D239+E202-E221</f>
        <v>0</v>
      </c>
      <c r="F240" s="281">
        <f t="shared" si="104"/>
        <v>0</v>
      </c>
      <c r="G240" s="281">
        <f t="shared" si="104"/>
        <v>0</v>
      </c>
      <c r="H240" s="281">
        <f t="shared" si="104"/>
        <v>0</v>
      </c>
      <c r="I240" s="281">
        <f t="shared" si="97"/>
        <v>0</v>
      </c>
      <c r="J240" s="41"/>
      <c r="K240" s="41"/>
      <c r="L240" s="48"/>
      <c r="M240" s="41"/>
      <c r="N240" s="41"/>
      <c r="O240" s="48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</row>
    <row r="241" spans="1:27" hidden="1" outlineLevel="1" x14ac:dyDescent="0.2">
      <c r="A241" s="58" t="s">
        <v>134</v>
      </c>
      <c r="B241" s="58">
        <v>10</v>
      </c>
      <c r="C241" s="279">
        <f t="shared" si="93"/>
        <v>0</v>
      </c>
      <c r="D241" s="280">
        <f t="shared" si="95"/>
        <v>0</v>
      </c>
      <c r="E241" s="281">
        <f t="shared" ref="E241:H241" si="105">D240+E203-E222</f>
        <v>0</v>
      </c>
      <c r="F241" s="281">
        <f t="shared" si="105"/>
        <v>0</v>
      </c>
      <c r="G241" s="281">
        <f t="shared" si="105"/>
        <v>0</v>
      </c>
      <c r="H241" s="281">
        <f t="shared" si="105"/>
        <v>0</v>
      </c>
      <c r="I241" s="281">
        <f t="shared" si="97"/>
        <v>0</v>
      </c>
      <c r="J241" s="41"/>
      <c r="K241" s="41"/>
      <c r="L241" s="48"/>
      <c r="M241" s="41"/>
      <c r="N241" s="41"/>
      <c r="O241" s="48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</row>
    <row r="242" spans="1:27" hidden="1" outlineLevel="1" x14ac:dyDescent="0.2">
      <c r="A242" s="58" t="s">
        <v>135</v>
      </c>
      <c r="B242" s="58">
        <v>11</v>
      </c>
      <c r="C242" s="279">
        <f t="shared" si="93"/>
        <v>0</v>
      </c>
      <c r="D242" s="280">
        <f t="shared" si="95"/>
        <v>0</v>
      </c>
      <c r="E242" s="281">
        <f t="shared" ref="E242:H242" si="106">D241+E204-E223</f>
        <v>0</v>
      </c>
      <c r="F242" s="281">
        <f t="shared" si="106"/>
        <v>0</v>
      </c>
      <c r="G242" s="281">
        <f t="shared" si="106"/>
        <v>0</v>
      </c>
      <c r="H242" s="281">
        <f t="shared" si="106"/>
        <v>0</v>
      </c>
      <c r="I242" s="281">
        <f t="shared" si="97"/>
        <v>0</v>
      </c>
      <c r="J242" s="41"/>
      <c r="K242" s="41"/>
      <c r="L242" s="48"/>
      <c r="M242" s="41"/>
      <c r="N242" s="41"/>
      <c r="O242" s="48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</row>
    <row r="243" spans="1:27" hidden="1" outlineLevel="1" x14ac:dyDescent="0.2">
      <c r="A243" s="58" t="s">
        <v>217</v>
      </c>
      <c r="B243" s="58">
        <v>12</v>
      </c>
      <c r="C243" s="279">
        <f t="shared" si="93"/>
        <v>0</v>
      </c>
      <c r="D243" s="280">
        <f t="shared" si="95"/>
        <v>0</v>
      </c>
      <c r="E243" s="281">
        <f t="shared" ref="E243:H243" si="107">D242+E205-E224</f>
        <v>0</v>
      </c>
      <c r="F243" s="281">
        <f t="shared" si="107"/>
        <v>0</v>
      </c>
      <c r="G243" s="281">
        <f t="shared" si="107"/>
        <v>0</v>
      </c>
      <c r="H243" s="281">
        <f t="shared" si="107"/>
        <v>0</v>
      </c>
      <c r="I243" s="281">
        <f t="shared" si="97"/>
        <v>0</v>
      </c>
      <c r="J243" s="41"/>
      <c r="K243" s="41"/>
      <c r="L243" s="48"/>
      <c r="M243" s="41"/>
      <c r="N243" s="41"/>
      <c r="O243" s="48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</row>
    <row r="244" spans="1:27" hidden="1" outlineLevel="1" x14ac:dyDescent="0.2">
      <c r="A244" s="58" t="s">
        <v>50</v>
      </c>
      <c r="B244" s="58"/>
      <c r="C244" s="138">
        <f>SUM(C231:C243)</f>
        <v>0</v>
      </c>
      <c r="D244" s="138">
        <f t="shared" ref="D244:H244" si="108">SUM(D231:D243)</f>
        <v>0</v>
      </c>
      <c r="E244" s="138">
        <f t="shared" si="108"/>
        <v>0</v>
      </c>
      <c r="F244" s="138">
        <f t="shared" si="108"/>
        <v>0</v>
      </c>
      <c r="G244" s="138">
        <f t="shared" si="108"/>
        <v>0</v>
      </c>
      <c r="H244" s="138">
        <f t="shared" si="108"/>
        <v>0</v>
      </c>
      <c r="I244" s="281"/>
      <c r="J244" s="41"/>
      <c r="K244" s="41"/>
      <c r="L244" s="48"/>
      <c r="M244" s="41"/>
      <c r="N244" s="41"/>
      <c r="O244" s="48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</row>
    <row r="245" spans="1:27" hidden="1" outlineLevel="1" x14ac:dyDescent="0.2">
      <c r="A245" s="58" t="s">
        <v>149</v>
      </c>
      <c r="B245" s="58"/>
      <c r="C245" s="287" t="str">
        <f>IF(C244&lt;&gt;0,ROUND(SUMPRODUCT(C231:C243,$B$231:$B$243)/C244,2),"")</f>
        <v/>
      </c>
      <c r="D245" s="287" t="str">
        <f t="shared" ref="D245:H245" si="109">IF(D244&lt;&gt;0,ROUND(SUMPRODUCT(D231:D243,$B$231:$B$243)/D244,2),"")</f>
        <v/>
      </c>
      <c r="E245" s="287" t="str">
        <f t="shared" si="109"/>
        <v/>
      </c>
      <c r="F245" s="287" t="str">
        <f t="shared" si="109"/>
        <v/>
      </c>
      <c r="G245" s="287" t="str">
        <f t="shared" si="109"/>
        <v/>
      </c>
      <c r="H245" s="287" t="str">
        <f t="shared" si="109"/>
        <v/>
      </c>
      <c r="I245" s="281"/>
      <c r="J245" s="41"/>
      <c r="K245" s="41"/>
      <c r="L245" s="48"/>
      <c r="M245" s="41"/>
      <c r="N245" s="41"/>
      <c r="O245" s="48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</row>
    <row r="246" spans="1:27" hidden="1" outlineLevel="1" x14ac:dyDescent="0.2">
      <c r="A246" s="46"/>
      <c r="B246" s="46"/>
      <c r="C246" s="60"/>
      <c r="D246" s="60"/>
      <c r="E246" s="60"/>
      <c r="F246" s="60"/>
      <c r="G246" s="60"/>
      <c r="H246" s="60"/>
      <c r="I246" s="60"/>
      <c r="J246" s="41"/>
      <c r="K246" s="41"/>
      <c r="L246" s="48"/>
      <c r="M246" s="41"/>
      <c r="N246" s="41"/>
      <c r="O246" s="48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</row>
    <row r="247" spans="1:27" hidden="1" outlineLevel="1" x14ac:dyDescent="0.2">
      <c r="A247" s="63" t="s">
        <v>150</v>
      </c>
      <c r="B247" s="58"/>
      <c r="C247" s="59"/>
      <c r="D247" s="406">
        <f>SUMPRODUCT(D231:D241,$J$194:$J$204)*$L$193</f>
        <v>0</v>
      </c>
      <c r="E247" s="406">
        <f>SUMPRODUCT(E231:E241,$J$194:$J$204)*$L$193</f>
        <v>0</v>
      </c>
      <c r="F247" s="406">
        <f>SUMPRODUCT(F231:F241,$J$194:$J$204)*$L$193</f>
        <v>0</v>
      </c>
      <c r="G247" s="406">
        <f>SUMPRODUCT(G231:G241,$J$194:$J$204)*$L$193</f>
        <v>0</v>
      </c>
      <c r="H247" s="406">
        <f>SUMPRODUCT(H231:H241,$J$194:$J$204)*$L$193</f>
        <v>0</v>
      </c>
      <c r="I247" s="406">
        <f>SUMPRODUCT(I231:I243,$J$193:$J$205)*$L$193</f>
        <v>0</v>
      </c>
      <c r="J247" s="41"/>
      <c r="K247" s="41"/>
      <c r="L247" s="48"/>
      <c r="M247" s="41"/>
      <c r="N247" s="41"/>
      <c r="O247" s="48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</row>
    <row r="248" spans="1:27" hidden="1" collapsed="1" x14ac:dyDescent="0.2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8"/>
      <c r="M248" s="41"/>
      <c r="N248" s="41"/>
      <c r="O248" s="48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</row>
    <row r="249" spans="1:27" hidden="1" x14ac:dyDescent="0.2">
      <c r="A249" s="44" t="s">
        <v>454</v>
      </c>
      <c r="B249" s="44"/>
      <c r="C249" s="44"/>
      <c r="D249" s="45"/>
      <c r="E249" s="45"/>
      <c r="F249" s="45"/>
      <c r="G249" s="45"/>
      <c r="H249" s="45"/>
      <c r="I249" s="41"/>
      <c r="J249" s="41"/>
      <c r="K249" s="41"/>
      <c r="L249" s="48"/>
      <c r="M249" s="41"/>
      <c r="N249" s="41"/>
      <c r="O249" s="48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</row>
    <row r="250" spans="1:27" hidden="1" outlineLevel="1" x14ac:dyDescent="0.2">
      <c r="C250" s="46"/>
      <c r="D250" s="45"/>
      <c r="E250" s="45"/>
      <c r="F250" s="45"/>
      <c r="G250" s="45"/>
      <c r="H250" s="45"/>
      <c r="I250" s="41"/>
      <c r="J250" s="41"/>
      <c r="K250" s="41"/>
      <c r="L250" s="48"/>
      <c r="M250" s="41"/>
      <c r="N250" s="41"/>
      <c r="O250" s="48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</row>
    <row r="251" spans="1:27" hidden="1" outlineLevel="1" x14ac:dyDescent="0.2">
      <c r="A251" s="47" t="s">
        <v>343</v>
      </c>
      <c r="B251" s="47"/>
      <c r="C251" s="46"/>
      <c r="D251" s="45"/>
      <c r="E251" s="45"/>
      <c r="F251" s="45"/>
      <c r="G251" s="45"/>
      <c r="H251" s="45"/>
      <c r="I251" s="41"/>
      <c r="J251" s="48"/>
      <c r="K251" s="48"/>
      <c r="L251" s="48"/>
      <c r="M251" s="41"/>
      <c r="N251" s="41"/>
      <c r="O251" s="48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</row>
    <row r="252" spans="1:27" s="379" customFormat="1" ht="36" hidden="1" outlineLevel="1" x14ac:dyDescent="0.25">
      <c r="A252" s="49" t="s">
        <v>143</v>
      </c>
      <c r="B252" s="50" t="s">
        <v>144</v>
      </c>
      <c r="C252" s="50" t="s">
        <v>145</v>
      </c>
      <c r="D252" s="51" t="s">
        <v>86</v>
      </c>
      <c r="E252" s="51" t="s">
        <v>87</v>
      </c>
      <c r="F252" s="52" t="s">
        <v>88</v>
      </c>
      <c r="G252" s="52" t="s">
        <v>89</v>
      </c>
      <c r="H252" s="52" t="s">
        <v>90</v>
      </c>
      <c r="I252" s="52" t="s">
        <v>91</v>
      </c>
      <c r="J252" s="375" t="s">
        <v>252</v>
      </c>
      <c r="K252" s="375" t="s">
        <v>253</v>
      </c>
      <c r="L252" s="376" t="s">
        <v>255</v>
      </c>
      <c r="M252" s="375" t="s">
        <v>468</v>
      </c>
      <c r="N252" s="375" t="s">
        <v>469</v>
      </c>
      <c r="O252" s="376" t="s">
        <v>470</v>
      </c>
      <c r="P252" s="377"/>
      <c r="Q252" s="378"/>
      <c r="R252" s="378"/>
      <c r="S252" s="378"/>
      <c r="T252" s="378"/>
      <c r="U252" s="378"/>
      <c r="V252" s="378"/>
      <c r="W252" s="378"/>
      <c r="X252" s="378"/>
      <c r="Y252" s="378"/>
      <c r="Z252" s="378"/>
      <c r="AA252" s="378"/>
    </row>
    <row r="253" spans="1:27" hidden="1" outlineLevel="1" x14ac:dyDescent="0.2">
      <c r="A253" s="53" t="s">
        <v>125</v>
      </c>
      <c r="B253" s="53">
        <v>0</v>
      </c>
      <c r="C253" s="138">
        <f>'01'!E20</f>
        <v>0</v>
      </c>
      <c r="D253" s="55">
        <f t="shared" ref="D253:H253" si="110">SUM(D272:D284)</f>
        <v>0</v>
      </c>
      <c r="E253" s="55">
        <f t="shared" si="110"/>
        <v>0</v>
      </c>
      <c r="F253" s="55">
        <f t="shared" si="110"/>
        <v>0</v>
      </c>
      <c r="G253" s="55">
        <f t="shared" si="110"/>
        <v>0</v>
      </c>
      <c r="H253" s="55">
        <f t="shared" si="110"/>
        <v>0</v>
      </c>
      <c r="I253" s="55"/>
      <c r="J253" s="191">
        <f>$K$132-K253</f>
        <v>0</v>
      </c>
      <c r="K253" s="191">
        <v>1</v>
      </c>
      <c r="L253" s="380">
        <f>K253*$L$267</f>
        <v>0</v>
      </c>
      <c r="M253" s="191"/>
      <c r="N253" s="191"/>
      <c r="O253" s="380"/>
      <c r="P253" s="187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</row>
    <row r="254" spans="1:27" hidden="1" outlineLevel="1" x14ac:dyDescent="0.2">
      <c r="A254" s="58" t="s">
        <v>126</v>
      </c>
      <c r="B254" s="58">
        <v>1</v>
      </c>
      <c r="C254" s="138">
        <f>'01'!E21</f>
        <v>0</v>
      </c>
      <c r="D254" s="54"/>
      <c r="E254" s="54"/>
      <c r="F254" s="54"/>
      <c r="G254" s="54"/>
      <c r="H254" s="54"/>
      <c r="I254" s="54"/>
      <c r="J254" s="191">
        <f>$K$132-K254</f>
        <v>7.4999999999999956E-2</v>
      </c>
      <c r="K254" s="191">
        <f>K253-7.5%</f>
        <v>0.92500000000000004</v>
      </c>
      <c r="L254" s="380">
        <f t="shared" ref="L254:L265" si="111">K254*$L$267</f>
        <v>0</v>
      </c>
      <c r="M254" s="191">
        <v>0.75</v>
      </c>
      <c r="N254" s="191">
        <f>K254-M254</f>
        <v>0.17500000000000004</v>
      </c>
      <c r="O254" s="380">
        <f>N254*$L$267</f>
        <v>0</v>
      </c>
      <c r="P254" s="187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</row>
    <row r="255" spans="1:27" hidden="1" outlineLevel="1" x14ac:dyDescent="0.2">
      <c r="A255" s="58" t="s">
        <v>127</v>
      </c>
      <c r="B255" s="58">
        <v>2</v>
      </c>
      <c r="C255" s="138">
        <f>'01'!E22</f>
        <v>0</v>
      </c>
      <c r="D255" s="54"/>
      <c r="E255" s="54"/>
      <c r="F255" s="54"/>
      <c r="G255" s="54"/>
      <c r="H255" s="54"/>
      <c r="I255" s="54"/>
      <c r="J255" s="191">
        <f t="shared" ref="J255:J265" si="112">$K$132-K255</f>
        <v>0.14999999999999991</v>
      </c>
      <c r="K255" s="191">
        <f t="shared" ref="K255:K265" si="113">K254-7.5%</f>
        <v>0.85000000000000009</v>
      </c>
      <c r="L255" s="380">
        <f t="shared" si="111"/>
        <v>0</v>
      </c>
      <c r="M255" s="191">
        <v>0.5</v>
      </c>
      <c r="N255" s="191">
        <f t="shared" ref="N255:N265" si="114">K255-M255</f>
        <v>0.35000000000000009</v>
      </c>
      <c r="O255" s="380">
        <f t="shared" ref="O255:O265" si="115">N255*$L$267</f>
        <v>0</v>
      </c>
      <c r="P255" s="187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</row>
    <row r="256" spans="1:27" hidden="1" outlineLevel="1" x14ac:dyDescent="0.2">
      <c r="A256" s="58" t="s">
        <v>128</v>
      </c>
      <c r="B256" s="58">
        <v>3</v>
      </c>
      <c r="C256" s="138">
        <f>'01'!E23</f>
        <v>0</v>
      </c>
      <c r="D256" s="54"/>
      <c r="E256" s="54"/>
      <c r="F256" s="54"/>
      <c r="G256" s="54"/>
      <c r="H256" s="54"/>
      <c r="I256" s="54"/>
      <c r="J256" s="191">
        <f t="shared" si="112"/>
        <v>0.22499999999999987</v>
      </c>
      <c r="K256" s="191">
        <f t="shared" si="113"/>
        <v>0.77500000000000013</v>
      </c>
      <c r="L256" s="380">
        <f t="shared" si="111"/>
        <v>0</v>
      </c>
      <c r="M256" s="191">
        <v>0.25</v>
      </c>
      <c r="N256" s="191">
        <f t="shared" si="114"/>
        <v>0.52500000000000013</v>
      </c>
      <c r="O256" s="380">
        <f t="shared" si="115"/>
        <v>0</v>
      </c>
      <c r="P256" s="187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</row>
    <row r="257" spans="1:27" hidden="1" outlineLevel="1" x14ac:dyDescent="0.2">
      <c r="A257" s="58" t="s">
        <v>129</v>
      </c>
      <c r="B257" s="58">
        <v>4</v>
      </c>
      <c r="C257" s="138">
        <f>'01'!E24</f>
        <v>0</v>
      </c>
      <c r="D257" s="54"/>
      <c r="E257" s="54"/>
      <c r="F257" s="54"/>
      <c r="G257" s="54"/>
      <c r="H257" s="54"/>
      <c r="I257" s="54"/>
      <c r="J257" s="191">
        <f t="shared" si="112"/>
        <v>0.29999999999999982</v>
      </c>
      <c r="K257" s="191">
        <f t="shared" si="113"/>
        <v>0.70000000000000018</v>
      </c>
      <c r="L257" s="380">
        <f t="shared" si="111"/>
        <v>0</v>
      </c>
      <c r="M257" s="191"/>
      <c r="N257" s="191">
        <f t="shared" si="114"/>
        <v>0.70000000000000018</v>
      </c>
      <c r="O257" s="380">
        <f t="shared" si="115"/>
        <v>0</v>
      </c>
      <c r="P257" s="187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</row>
    <row r="258" spans="1:27" hidden="1" outlineLevel="1" x14ac:dyDescent="0.2">
      <c r="A258" s="58" t="s">
        <v>130</v>
      </c>
      <c r="B258" s="58">
        <v>5</v>
      </c>
      <c r="C258" s="138">
        <f>'01'!E25</f>
        <v>0</v>
      </c>
      <c r="D258" s="54"/>
      <c r="E258" s="54"/>
      <c r="F258" s="54"/>
      <c r="G258" s="54"/>
      <c r="H258" s="54"/>
      <c r="I258" s="54"/>
      <c r="J258" s="191">
        <f t="shared" si="112"/>
        <v>0.37499999999999978</v>
      </c>
      <c r="K258" s="191">
        <f t="shared" si="113"/>
        <v>0.62500000000000022</v>
      </c>
      <c r="L258" s="380">
        <f t="shared" si="111"/>
        <v>0</v>
      </c>
      <c r="M258" s="191"/>
      <c r="N258" s="191">
        <f t="shared" si="114"/>
        <v>0.62500000000000022</v>
      </c>
      <c r="O258" s="380">
        <f t="shared" si="115"/>
        <v>0</v>
      </c>
      <c r="P258" s="187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</row>
    <row r="259" spans="1:27" hidden="1" outlineLevel="1" x14ac:dyDescent="0.2">
      <c r="A259" s="58" t="s">
        <v>131</v>
      </c>
      <c r="B259" s="58">
        <v>6</v>
      </c>
      <c r="C259" s="138">
        <f>'01'!E26</f>
        <v>0</v>
      </c>
      <c r="D259" s="54"/>
      <c r="E259" s="54"/>
      <c r="F259" s="54"/>
      <c r="G259" s="54"/>
      <c r="H259" s="54"/>
      <c r="I259" s="54"/>
      <c r="J259" s="191">
        <f t="shared" si="112"/>
        <v>0.44999999999999973</v>
      </c>
      <c r="K259" s="191">
        <f t="shared" si="113"/>
        <v>0.55000000000000027</v>
      </c>
      <c r="L259" s="380">
        <f t="shared" si="111"/>
        <v>0</v>
      </c>
      <c r="M259" s="191"/>
      <c r="N259" s="191">
        <f t="shared" si="114"/>
        <v>0.55000000000000027</v>
      </c>
      <c r="O259" s="380">
        <f t="shared" si="115"/>
        <v>0</v>
      </c>
      <c r="P259" s="187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</row>
    <row r="260" spans="1:27" hidden="1" outlineLevel="1" x14ac:dyDescent="0.2">
      <c r="A260" s="58" t="s">
        <v>132</v>
      </c>
      <c r="B260" s="58">
        <v>7</v>
      </c>
      <c r="C260" s="138">
        <f>'01'!E27</f>
        <v>0</v>
      </c>
      <c r="D260" s="54"/>
      <c r="E260" s="54"/>
      <c r="F260" s="54"/>
      <c r="G260" s="54"/>
      <c r="H260" s="54"/>
      <c r="I260" s="54"/>
      <c r="J260" s="191">
        <f t="shared" si="112"/>
        <v>0.52499999999999969</v>
      </c>
      <c r="K260" s="191">
        <f t="shared" si="113"/>
        <v>0.47500000000000026</v>
      </c>
      <c r="L260" s="380">
        <f t="shared" si="111"/>
        <v>0</v>
      </c>
      <c r="M260" s="191"/>
      <c r="N260" s="191">
        <f t="shared" si="114"/>
        <v>0.47500000000000026</v>
      </c>
      <c r="O260" s="380">
        <f t="shared" si="115"/>
        <v>0</v>
      </c>
      <c r="P260" s="187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</row>
    <row r="261" spans="1:27" hidden="1" outlineLevel="1" x14ac:dyDescent="0.2">
      <c r="A261" s="58" t="s">
        <v>146</v>
      </c>
      <c r="B261" s="58">
        <v>8</v>
      </c>
      <c r="C261" s="138">
        <f>'01'!E28</f>
        <v>0</v>
      </c>
      <c r="D261" s="54"/>
      <c r="E261" s="54"/>
      <c r="F261" s="54"/>
      <c r="G261" s="54"/>
      <c r="H261" s="54"/>
      <c r="I261" s="54"/>
      <c r="J261" s="191">
        <f t="shared" si="112"/>
        <v>0.59999999999999976</v>
      </c>
      <c r="K261" s="191">
        <f t="shared" si="113"/>
        <v>0.40000000000000024</v>
      </c>
      <c r="L261" s="380">
        <f t="shared" si="111"/>
        <v>0</v>
      </c>
      <c r="M261" s="191"/>
      <c r="N261" s="191">
        <f t="shared" si="114"/>
        <v>0.40000000000000024</v>
      </c>
      <c r="O261" s="380">
        <f t="shared" si="115"/>
        <v>0</v>
      </c>
      <c r="P261" s="187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</row>
    <row r="262" spans="1:27" hidden="1" outlineLevel="1" x14ac:dyDescent="0.2">
      <c r="A262" s="58" t="s">
        <v>133</v>
      </c>
      <c r="B262" s="58">
        <v>9</v>
      </c>
      <c r="C262" s="138">
        <f>'01'!E29</f>
        <v>0</v>
      </c>
      <c r="D262" s="54"/>
      <c r="E262" s="54"/>
      <c r="F262" s="54"/>
      <c r="G262" s="54"/>
      <c r="H262" s="54"/>
      <c r="I262" s="54"/>
      <c r="J262" s="191">
        <f t="shared" si="112"/>
        <v>0.67499999999999982</v>
      </c>
      <c r="K262" s="191">
        <f t="shared" si="113"/>
        <v>0.32500000000000023</v>
      </c>
      <c r="L262" s="380">
        <f t="shared" si="111"/>
        <v>0</v>
      </c>
      <c r="M262" s="191"/>
      <c r="N262" s="191">
        <f t="shared" si="114"/>
        <v>0.32500000000000023</v>
      </c>
      <c r="O262" s="380">
        <f t="shared" si="115"/>
        <v>0</v>
      </c>
      <c r="P262" s="187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</row>
    <row r="263" spans="1:27" hidden="1" outlineLevel="1" x14ac:dyDescent="0.2">
      <c r="A263" s="58" t="s">
        <v>134</v>
      </c>
      <c r="B263" s="58">
        <v>10</v>
      </c>
      <c r="C263" s="138">
        <f>'01'!E30</f>
        <v>0</v>
      </c>
      <c r="D263" s="54"/>
      <c r="E263" s="54"/>
      <c r="F263" s="54"/>
      <c r="G263" s="54"/>
      <c r="H263" s="54"/>
      <c r="I263" s="54"/>
      <c r="J263" s="191">
        <f t="shared" si="112"/>
        <v>0.74999999999999978</v>
      </c>
      <c r="K263" s="191">
        <f t="shared" si="113"/>
        <v>0.25000000000000022</v>
      </c>
      <c r="L263" s="380">
        <f t="shared" si="111"/>
        <v>0</v>
      </c>
      <c r="M263" s="191"/>
      <c r="N263" s="191">
        <f t="shared" si="114"/>
        <v>0.25000000000000022</v>
      </c>
      <c r="O263" s="380">
        <f t="shared" si="115"/>
        <v>0</v>
      </c>
      <c r="P263" s="187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</row>
    <row r="264" spans="1:27" hidden="1" outlineLevel="1" x14ac:dyDescent="0.2">
      <c r="A264" s="58" t="s">
        <v>135</v>
      </c>
      <c r="B264" s="58">
        <v>11</v>
      </c>
      <c r="C264" s="138">
        <f>'01'!E31</f>
        <v>0</v>
      </c>
      <c r="D264" s="54"/>
      <c r="E264" s="54"/>
      <c r="F264" s="54"/>
      <c r="G264" s="54"/>
      <c r="H264" s="54"/>
      <c r="I264" s="54"/>
      <c r="J264" s="191">
        <f t="shared" si="112"/>
        <v>0.82499999999999973</v>
      </c>
      <c r="K264" s="191">
        <f t="shared" si="113"/>
        <v>0.17500000000000021</v>
      </c>
      <c r="L264" s="380">
        <f t="shared" si="111"/>
        <v>0</v>
      </c>
      <c r="M264" s="191"/>
      <c r="N264" s="191">
        <f t="shared" si="114"/>
        <v>0.17500000000000021</v>
      </c>
      <c r="O264" s="380">
        <f t="shared" si="115"/>
        <v>0</v>
      </c>
      <c r="P264" s="187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</row>
    <row r="265" spans="1:27" hidden="1" outlineLevel="1" x14ac:dyDescent="0.2">
      <c r="A265" s="58" t="s">
        <v>217</v>
      </c>
      <c r="B265" s="58">
        <v>12</v>
      </c>
      <c r="C265" s="138"/>
      <c r="D265" s="54"/>
      <c r="E265" s="54"/>
      <c r="F265" s="54"/>
      <c r="G265" s="54"/>
      <c r="H265" s="54"/>
      <c r="I265" s="54"/>
      <c r="J265" s="191">
        <f t="shared" si="112"/>
        <v>0.8999999999999998</v>
      </c>
      <c r="K265" s="191">
        <f t="shared" si="113"/>
        <v>0.10000000000000021</v>
      </c>
      <c r="L265" s="380">
        <f t="shared" si="111"/>
        <v>0</v>
      </c>
      <c r="M265" s="191"/>
      <c r="N265" s="191">
        <f t="shared" si="114"/>
        <v>0.10000000000000021</v>
      </c>
      <c r="O265" s="380">
        <f t="shared" si="115"/>
        <v>0</v>
      </c>
      <c r="P265" s="187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</row>
    <row r="266" spans="1:27" hidden="1" outlineLevel="1" x14ac:dyDescent="0.2">
      <c r="A266" s="58" t="s">
        <v>50</v>
      </c>
      <c r="B266" s="58"/>
      <c r="C266" s="137">
        <f>SUM(C253:C265)</f>
        <v>0</v>
      </c>
      <c r="D266" s="137">
        <f>SUM(D253:D265)</f>
        <v>0</v>
      </c>
      <c r="E266" s="137">
        <f>SUM(E253:E265)</f>
        <v>0</v>
      </c>
      <c r="F266" s="137">
        <f t="shared" ref="F266:H266" si="116">SUM(F253:F265)</f>
        <v>0</v>
      </c>
      <c r="G266" s="137">
        <f t="shared" si="116"/>
        <v>0</v>
      </c>
      <c r="H266" s="137">
        <f t="shared" si="116"/>
        <v>0</v>
      </c>
      <c r="I266" s="137">
        <f t="shared" ref="I266" si="117">SUM(I253:I265)</f>
        <v>0</v>
      </c>
      <c r="J266" s="56"/>
      <c r="K266" s="41"/>
      <c r="L266" s="48"/>
      <c r="M266" s="41"/>
      <c r="N266" s="41"/>
      <c r="O266" s="48"/>
      <c r="P266" s="187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</row>
    <row r="267" spans="1:27" hidden="1" outlineLevel="1" x14ac:dyDescent="0.2">
      <c r="A267" s="58" t="s">
        <v>147</v>
      </c>
      <c r="B267" s="58"/>
      <c r="C267" s="59">
        <f t="shared" ref="C267:I267" si="118">SUMPRODUCT(C253:C265,$L$253:$L$265)</f>
        <v>0</v>
      </c>
      <c r="D267" s="59">
        <f t="shared" si="118"/>
        <v>0</v>
      </c>
      <c r="E267" s="59">
        <f t="shared" si="118"/>
        <v>0</v>
      </c>
      <c r="F267" s="59">
        <f t="shared" si="118"/>
        <v>0</v>
      </c>
      <c r="G267" s="59">
        <f t="shared" si="118"/>
        <v>0</v>
      </c>
      <c r="H267" s="59">
        <f t="shared" si="118"/>
        <v>0</v>
      </c>
      <c r="I267" s="59">
        <f t="shared" si="118"/>
        <v>0</v>
      </c>
      <c r="J267" s="41" t="s">
        <v>254</v>
      </c>
      <c r="K267" s="41"/>
      <c r="L267" s="380">
        <f>'02'!$C$25</f>
        <v>0</v>
      </c>
      <c r="M267" s="41"/>
      <c r="N267" s="41"/>
      <c r="O267" s="48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</row>
    <row r="268" spans="1:27" hidden="1" outlineLevel="1" x14ac:dyDescent="0.2">
      <c r="A268" s="46"/>
      <c r="B268" s="46"/>
      <c r="C268" s="46"/>
      <c r="D268" s="46"/>
      <c r="E268" s="46"/>
      <c r="F268" s="46"/>
      <c r="G268" s="46"/>
      <c r="H268" s="46"/>
      <c r="I268" s="41"/>
      <c r="J268" s="41"/>
      <c r="K268" s="41"/>
      <c r="L268" s="48"/>
      <c r="M268" s="41"/>
      <c r="N268" s="41"/>
      <c r="O268" s="48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</row>
    <row r="269" spans="1:27" hidden="1" outlineLevel="1" x14ac:dyDescent="0.2">
      <c r="C269" s="46"/>
      <c r="D269" s="45"/>
      <c r="E269" s="45"/>
      <c r="F269" s="45"/>
      <c r="G269" s="45"/>
      <c r="H269" s="45"/>
      <c r="I269" s="41"/>
      <c r="J269" s="41"/>
      <c r="K269" s="41"/>
      <c r="L269" s="48"/>
      <c r="M269" s="41"/>
      <c r="N269" s="41"/>
      <c r="O269" s="48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</row>
    <row r="270" spans="1:27" hidden="1" outlineLevel="1" x14ac:dyDescent="0.2">
      <c r="A270" s="47" t="s">
        <v>344</v>
      </c>
      <c r="B270" s="47"/>
      <c r="C270" s="46"/>
      <c r="D270" s="45"/>
      <c r="E270" s="45"/>
      <c r="F270" s="45"/>
      <c r="G270" s="45"/>
      <c r="H270" s="45"/>
      <c r="I270" s="41"/>
      <c r="J270" s="41"/>
      <c r="K270" s="41"/>
      <c r="L270" s="48"/>
      <c r="M270" s="41"/>
      <c r="N270" s="41"/>
      <c r="O270" s="48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</row>
    <row r="271" spans="1:27" ht="24" hidden="1" outlineLevel="1" x14ac:dyDescent="0.2">
      <c r="A271" s="49" t="s">
        <v>143</v>
      </c>
      <c r="B271" s="50" t="s">
        <v>144</v>
      </c>
      <c r="C271" s="50" t="s">
        <v>145</v>
      </c>
      <c r="D271" s="52" t="s">
        <v>86</v>
      </c>
      <c r="E271" s="52" t="s">
        <v>87</v>
      </c>
      <c r="F271" s="52" t="s">
        <v>88</v>
      </c>
      <c r="G271" s="52" t="s">
        <v>89</v>
      </c>
      <c r="H271" s="52" t="s">
        <v>90</v>
      </c>
      <c r="I271" s="52" t="s">
        <v>91</v>
      </c>
      <c r="J271" s="41"/>
      <c r="K271" s="41"/>
      <c r="L271" s="48"/>
      <c r="M271" s="41"/>
      <c r="N271" s="41"/>
      <c r="O271" s="48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</row>
    <row r="272" spans="1:27" hidden="1" outlineLevel="1" x14ac:dyDescent="0.2">
      <c r="A272" s="53" t="s">
        <v>125</v>
      </c>
      <c r="B272" s="53">
        <v>0</v>
      </c>
      <c r="C272" s="240"/>
      <c r="D272" s="241"/>
      <c r="E272" s="55"/>
      <c r="F272" s="55"/>
      <c r="G272" s="54"/>
      <c r="H272" s="54"/>
      <c r="I272" s="53"/>
      <c r="J272" s="41"/>
      <c r="K272" s="41"/>
      <c r="L272" s="48"/>
      <c r="M272" s="41"/>
      <c r="N272" s="41"/>
      <c r="O272" s="48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</row>
    <row r="273" spans="1:27" hidden="1" outlineLevel="1" x14ac:dyDescent="0.2">
      <c r="A273" s="58" t="s">
        <v>126</v>
      </c>
      <c r="B273" s="58">
        <v>1</v>
      </c>
      <c r="C273" s="240"/>
      <c r="D273" s="241"/>
      <c r="E273" s="55"/>
      <c r="F273" s="55"/>
      <c r="G273" s="54"/>
      <c r="H273" s="54"/>
      <c r="I273" s="143">
        <f>H291</f>
        <v>0</v>
      </c>
      <c r="J273" s="41"/>
      <c r="K273" s="41"/>
      <c r="L273" s="48"/>
      <c r="M273" s="41"/>
      <c r="N273" s="41"/>
      <c r="O273" s="48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</row>
    <row r="274" spans="1:27" hidden="1" outlineLevel="1" x14ac:dyDescent="0.2">
      <c r="A274" s="58" t="s">
        <v>127</v>
      </c>
      <c r="B274" s="58">
        <v>2</v>
      </c>
      <c r="C274" s="240"/>
      <c r="D274" s="241"/>
      <c r="E274" s="55"/>
      <c r="F274" s="55"/>
      <c r="G274" s="54"/>
      <c r="H274" s="54"/>
      <c r="I274" s="143">
        <f t="shared" ref="I274:I284" si="119">H292</f>
        <v>0</v>
      </c>
      <c r="J274" s="41"/>
      <c r="K274" s="41"/>
      <c r="L274" s="48"/>
      <c r="M274" s="41"/>
      <c r="N274" s="41"/>
      <c r="O274" s="48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</row>
    <row r="275" spans="1:27" hidden="1" outlineLevel="1" x14ac:dyDescent="0.2">
      <c r="A275" s="58" t="s">
        <v>128</v>
      </c>
      <c r="B275" s="58">
        <v>3</v>
      </c>
      <c r="C275" s="240"/>
      <c r="D275" s="241"/>
      <c r="E275" s="55"/>
      <c r="F275" s="55"/>
      <c r="G275" s="54"/>
      <c r="H275" s="54"/>
      <c r="I275" s="143">
        <f t="shared" si="119"/>
        <v>0</v>
      </c>
      <c r="J275" s="41"/>
      <c r="K275" s="41"/>
      <c r="L275" s="48"/>
      <c r="M275" s="41"/>
      <c r="N275" s="41"/>
      <c r="O275" s="48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</row>
    <row r="276" spans="1:27" hidden="1" outlineLevel="1" x14ac:dyDescent="0.2">
      <c r="A276" s="58" t="s">
        <v>129</v>
      </c>
      <c r="B276" s="58">
        <v>4</v>
      </c>
      <c r="C276" s="240"/>
      <c r="D276" s="241"/>
      <c r="E276" s="55"/>
      <c r="F276" s="55"/>
      <c r="G276" s="54"/>
      <c r="H276" s="54"/>
      <c r="I276" s="143">
        <f t="shared" si="119"/>
        <v>0</v>
      </c>
      <c r="J276" s="41"/>
      <c r="K276" s="41"/>
      <c r="L276" s="48"/>
      <c r="M276" s="41"/>
      <c r="N276" s="41"/>
      <c r="O276" s="48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</row>
    <row r="277" spans="1:27" hidden="1" outlineLevel="1" x14ac:dyDescent="0.2">
      <c r="A277" s="58" t="s">
        <v>130</v>
      </c>
      <c r="B277" s="58">
        <v>5</v>
      </c>
      <c r="C277" s="240"/>
      <c r="D277" s="241"/>
      <c r="E277" s="55"/>
      <c r="F277" s="55"/>
      <c r="G277" s="54"/>
      <c r="H277" s="54"/>
      <c r="I277" s="143">
        <f t="shared" si="119"/>
        <v>0</v>
      </c>
      <c r="J277" s="41"/>
      <c r="K277" s="41"/>
      <c r="L277" s="48"/>
      <c r="M277" s="41"/>
      <c r="N277" s="41"/>
      <c r="O277" s="48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</row>
    <row r="278" spans="1:27" hidden="1" outlineLevel="1" x14ac:dyDescent="0.2">
      <c r="A278" s="58" t="s">
        <v>131</v>
      </c>
      <c r="B278" s="58">
        <v>6</v>
      </c>
      <c r="C278" s="240"/>
      <c r="D278" s="241"/>
      <c r="E278" s="55"/>
      <c r="F278" s="55"/>
      <c r="G278" s="54"/>
      <c r="H278" s="54"/>
      <c r="I278" s="143">
        <f t="shared" si="119"/>
        <v>0</v>
      </c>
      <c r="J278" s="41"/>
      <c r="K278" s="41"/>
      <c r="L278" s="48"/>
      <c r="M278" s="41"/>
      <c r="N278" s="41"/>
      <c r="O278" s="48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</row>
    <row r="279" spans="1:27" hidden="1" outlineLevel="1" x14ac:dyDescent="0.2">
      <c r="A279" s="58" t="s">
        <v>132</v>
      </c>
      <c r="B279" s="58">
        <v>7</v>
      </c>
      <c r="C279" s="240"/>
      <c r="D279" s="241"/>
      <c r="E279" s="55"/>
      <c r="F279" s="55"/>
      <c r="G279" s="54"/>
      <c r="H279" s="54"/>
      <c r="I279" s="143">
        <f t="shared" si="119"/>
        <v>0</v>
      </c>
      <c r="J279" s="41"/>
      <c r="K279" s="41"/>
      <c r="L279" s="48"/>
      <c r="M279" s="41"/>
      <c r="N279" s="41"/>
      <c r="O279" s="48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</row>
    <row r="280" spans="1:27" hidden="1" outlineLevel="1" x14ac:dyDescent="0.2">
      <c r="A280" s="58" t="s">
        <v>146</v>
      </c>
      <c r="B280" s="58">
        <v>8</v>
      </c>
      <c r="C280" s="240"/>
      <c r="D280" s="241"/>
      <c r="E280" s="55"/>
      <c r="F280" s="55"/>
      <c r="G280" s="54"/>
      <c r="H280" s="54"/>
      <c r="I280" s="143">
        <f t="shared" si="119"/>
        <v>0</v>
      </c>
      <c r="J280" s="41"/>
      <c r="K280" s="41"/>
      <c r="L280" s="48"/>
      <c r="M280" s="41"/>
      <c r="N280" s="41"/>
      <c r="O280" s="48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</row>
    <row r="281" spans="1:27" hidden="1" outlineLevel="1" x14ac:dyDescent="0.2">
      <c r="A281" s="58" t="s">
        <v>133</v>
      </c>
      <c r="B281" s="58">
        <v>9</v>
      </c>
      <c r="C281" s="240"/>
      <c r="D281" s="241"/>
      <c r="E281" s="55"/>
      <c r="F281" s="55"/>
      <c r="G281" s="54"/>
      <c r="H281" s="54"/>
      <c r="I281" s="143">
        <f t="shared" si="119"/>
        <v>0</v>
      </c>
      <c r="J281" s="41"/>
      <c r="K281" s="41"/>
      <c r="L281" s="48"/>
      <c r="M281" s="41"/>
      <c r="N281" s="41"/>
      <c r="O281" s="48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</row>
    <row r="282" spans="1:27" hidden="1" outlineLevel="1" x14ac:dyDescent="0.2">
      <c r="A282" s="58" t="s">
        <v>134</v>
      </c>
      <c r="B282" s="58">
        <v>10</v>
      </c>
      <c r="C282" s="240"/>
      <c r="D282" s="241"/>
      <c r="E282" s="55"/>
      <c r="F282" s="55"/>
      <c r="G282" s="356"/>
      <c r="H282" s="356"/>
      <c r="I282" s="143">
        <f t="shared" si="119"/>
        <v>0</v>
      </c>
      <c r="J282" s="41"/>
      <c r="K282" s="41"/>
      <c r="L282" s="48"/>
      <c r="M282" s="41"/>
      <c r="N282" s="41"/>
      <c r="O282" s="48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</row>
    <row r="283" spans="1:27" hidden="1" outlineLevel="1" x14ac:dyDescent="0.2">
      <c r="A283" s="58" t="s">
        <v>135</v>
      </c>
      <c r="B283" s="58">
        <v>11</v>
      </c>
      <c r="C283" s="240"/>
      <c r="D283" s="241"/>
      <c r="E283" s="55"/>
      <c r="F283" s="55"/>
      <c r="G283" s="54"/>
      <c r="H283" s="54"/>
      <c r="I283" s="143">
        <f t="shared" si="119"/>
        <v>0</v>
      </c>
      <c r="J283" s="41"/>
      <c r="K283" s="41"/>
      <c r="L283" s="48"/>
      <c r="M283" s="41"/>
      <c r="N283" s="41"/>
      <c r="O283" s="48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</row>
    <row r="284" spans="1:27" hidden="1" outlineLevel="1" x14ac:dyDescent="0.2">
      <c r="A284" s="58" t="s">
        <v>217</v>
      </c>
      <c r="B284" s="58">
        <v>12</v>
      </c>
      <c r="C284" s="240"/>
      <c r="D284" s="241"/>
      <c r="E284" s="55">
        <f>C264</f>
        <v>0</v>
      </c>
      <c r="F284" s="55">
        <f>C263</f>
        <v>0</v>
      </c>
      <c r="G284" s="356">
        <f>C262</f>
        <v>0</v>
      </c>
      <c r="H284" s="356">
        <f>C261</f>
        <v>0</v>
      </c>
      <c r="I284" s="143">
        <f t="shared" si="119"/>
        <v>0</v>
      </c>
      <c r="J284" s="41"/>
      <c r="K284" s="41"/>
      <c r="L284" s="48"/>
      <c r="M284" s="41"/>
      <c r="N284" s="41"/>
      <c r="O284" s="48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</row>
    <row r="285" spans="1:27" hidden="1" outlineLevel="1" x14ac:dyDescent="0.2">
      <c r="A285" s="58" t="s">
        <v>50</v>
      </c>
      <c r="B285" s="58"/>
      <c r="C285" s="137">
        <f>SUM(C272:C284)</f>
        <v>0</v>
      </c>
      <c r="D285" s="137">
        <f>SUM(D272:D284)</f>
        <v>0</v>
      </c>
      <c r="E285" s="137">
        <f>SUM(E272:E284)</f>
        <v>0</v>
      </c>
      <c r="F285" s="137">
        <f t="shared" ref="F285:H285" si="120">SUM(F272:F284)</f>
        <v>0</v>
      </c>
      <c r="G285" s="137">
        <f t="shared" si="120"/>
        <v>0</v>
      </c>
      <c r="H285" s="137">
        <f t="shared" si="120"/>
        <v>0</v>
      </c>
      <c r="I285" s="137"/>
      <c r="J285" s="41"/>
      <c r="K285" s="41"/>
      <c r="L285" s="48"/>
      <c r="M285" s="41"/>
      <c r="N285" s="41"/>
      <c r="O285" s="48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</row>
    <row r="286" spans="1:27" hidden="1" outlineLevel="1" x14ac:dyDescent="0.2">
      <c r="A286" s="58" t="s">
        <v>148</v>
      </c>
      <c r="B286" s="58"/>
      <c r="C286" s="59"/>
      <c r="D286" s="59"/>
      <c r="E286" s="59">
        <f>SUMPRODUCT(E272:E284,$L$253:$L$265)</f>
        <v>0</v>
      </c>
      <c r="F286" s="59">
        <f>SUMPRODUCT(F272:F284,$L$253:$L$265)</f>
        <v>0</v>
      </c>
      <c r="G286" s="59">
        <f>SUMPRODUCT(G272:G284,$L$253:$L$265)</f>
        <v>0</v>
      </c>
      <c r="H286" s="59">
        <f>SUMPRODUCT(H272:H284,$L$253:$L$265)</f>
        <v>0</v>
      </c>
      <c r="I286" s="59">
        <f>SUMPRODUCT(I272:I284,$L$10:$L$22)</f>
        <v>0</v>
      </c>
      <c r="J286" s="41"/>
      <c r="K286" s="41"/>
      <c r="L286" s="48"/>
      <c r="M286" s="41"/>
      <c r="N286" s="41"/>
      <c r="O286" s="48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</row>
    <row r="287" spans="1:27" hidden="1" outlineLevel="1" x14ac:dyDescent="0.2">
      <c r="A287" s="46"/>
      <c r="B287" s="46"/>
      <c r="C287" s="46"/>
      <c r="D287" s="46"/>
      <c r="E287" s="46"/>
      <c r="F287" s="46"/>
      <c r="G287" s="46"/>
      <c r="H287" s="46"/>
      <c r="I287" s="59">
        <f>SUMPRODUCT(I272:I284,$O$10:$O$22)</f>
        <v>0</v>
      </c>
      <c r="J287" s="41"/>
      <c r="K287" s="41"/>
      <c r="L287" s="48"/>
      <c r="M287" s="41"/>
      <c r="N287" s="41"/>
      <c r="O287" s="48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</row>
    <row r="288" spans="1:27" hidden="1" outlineLevel="1" x14ac:dyDescent="0.2">
      <c r="A288" s="46"/>
      <c r="B288" s="46"/>
      <c r="C288" s="41"/>
      <c r="D288" s="41"/>
      <c r="E288" s="41"/>
      <c r="F288" s="41"/>
      <c r="G288" s="41"/>
      <c r="H288" s="41"/>
      <c r="I288" s="41"/>
      <c r="J288" s="41"/>
      <c r="K288" s="41"/>
      <c r="L288" s="48"/>
      <c r="M288" s="41"/>
      <c r="N288" s="41"/>
      <c r="O288" s="48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</row>
    <row r="289" spans="1:27" hidden="1" outlineLevel="1" x14ac:dyDescent="0.2">
      <c r="A289" s="47" t="s">
        <v>345</v>
      </c>
      <c r="B289" s="47"/>
      <c r="C289" s="41"/>
      <c r="D289" s="41"/>
      <c r="E289" s="41"/>
      <c r="F289" s="41"/>
      <c r="G289" s="41"/>
      <c r="H289" s="41"/>
      <c r="I289" s="41"/>
      <c r="J289" s="41"/>
      <c r="K289" s="41"/>
      <c r="L289" s="48"/>
      <c r="M289" s="41"/>
      <c r="N289" s="41"/>
      <c r="O289" s="48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</row>
    <row r="290" spans="1:27" ht="24" hidden="1" outlineLevel="1" x14ac:dyDescent="0.2">
      <c r="A290" s="49" t="s">
        <v>143</v>
      </c>
      <c r="B290" s="50" t="s">
        <v>144</v>
      </c>
      <c r="C290" s="50" t="s">
        <v>145</v>
      </c>
      <c r="D290" s="52" t="s">
        <v>86</v>
      </c>
      <c r="E290" s="52" t="s">
        <v>87</v>
      </c>
      <c r="F290" s="52" t="s">
        <v>88</v>
      </c>
      <c r="G290" s="52" t="s">
        <v>89</v>
      </c>
      <c r="H290" s="52" t="s">
        <v>90</v>
      </c>
      <c r="I290" s="52" t="s">
        <v>91</v>
      </c>
      <c r="J290" s="41"/>
      <c r="K290" s="41"/>
      <c r="L290" s="48"/>
      <c r="M290" s="41"/>
      <c r="N290" s="41"/>
      <c r="O290" s="48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</row>
    <row r="291" spans="1:27" hidden="1" outlineLevel="1" x14ac:dyDescent="0.2">
      <c r="A291" s="53" t="s">
        <v>125</v>
      </c>
      <c r="B291" s="53">
        <v>0</v>
      </c>
      <c r="C291" s="279">
        <f>C253-C272</f>
        <v>0</v>
      </c>
      <c r="D291" s="280">
        <f>C291+D253-D272</f>
        <v>0</v>
      </c>
      <c r="E291" s="280">
        <f>E253-E272</f>
        <v>0</v>
      </c>
      <c r="F291" s="280">
        <f t="shared" ref="F291:H291" si="121">F253-F272</f>
        <v>0</v>
      </c>
      <c r="G291" s="280">
        <f t="shared" si="121"/>
        <v>0</v>
      </c>
      <c r="H291" s="280">
        <f t="shared" si="121"/>
        <v>0</v>
      </c>
      <c r="I291" s="280">
        <f t="shared" ref="I291" si="122">I253-I272</f>
        <v>0</v>
      </c>
      <c r="J291" s="41"/>
      <c r="K291" s="41"/>
      <c r="L291" s="48"/>
      <c r="M291" s="41"/>
      <c r="N291" s="41"/>
      <c r="O291" s="48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spans="1:27" hidden="1" outlineLevel="1" x14ac:dyDescent="0.2">
      <c r="A292" s="58" t="s">
        <v>126</v>
      </c>
      <c r="B292" s="58">
        <v>1</v>
      </c>
      <c r="C292" s="279">
        <f t="shared" ref="C292:C303" si="123">C254-C273</f>
        <v>0</v>
      </c>
      <c r="D292" s="280">
        <f t="shared" ref="D292:D303" si="124">C292+D254-D273</f>
        <v>0</v>
      </c>
      <c r="E292" s="281">
        <f>D291+E254-E273</f>
        <v>0</v>
      </c>
      <c r="F292" s="281">
        <f t="shared" ref="F292:H292" si="125">E291+F254-F273</f>
        <v>0</v>
      </c>
      <c r="G292" s="281">
        <f t="shared" si="125"/>
        <v>0</v>
      </c>
      <c r="H292" s="281">
        <f t="shared" si="125"/>
        <v>0</v>
      </c>
      <c r="I292" s="281">
        <f>H291+I254-I273</f>
        <v>0</v>
      </c>
      <c r="J292" s="41"/>
      <c r="K292" s="41"/>
      <c r="L292" s="48"/>
      <c r="M292" s="41"/>
      <c r="N292" s="41"/>
      <c r="O292" s="48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</row>
    <row r="293" spans="1:27" hidden="1" outlineLevel="1" x14ac:dyDescent="0.2">
      <c r="A293" s="58" t="s">
        <v>127</v>
      </c>
      <c r="B293" s="58">
        <v>2</v>
      </c>
      <c r="C293" s="279">
        <f t="shared" si="123"/>
        <v>0</v>
      </c>
      <c r="D293" s="280">
        <f t="shared" si="124"/>
        <v>0</v>
      </c>
      <c r="E293" s="281">
        <f t="shared" ref="E293:I293" si="126">D292+E255-E274</f>
        <v>0</v>
      </c>
      <c r="F293" s="281">
        <f t="shared" si="126"/>
        <v>0</v>
      </c>
      <c r="G293" s="281">
        <f t="shared" si="126"/>
        <v>0</v>
      </c>
      <c r="H293" s="281">
        <f t="shared" si="126"/>
        <v>0</v>
      </c>
      <c r="I293" s="281">
        <f t="shared" si="126"/>
        <v>0</v>
      </c>
      <c r="J293" s="41"/>
      <c r="K293" s="41"/>
      <c r="L293" s="48"/>
      <c r="M293" s="41"/>
      <c r="N293" s="41"/>
      <c r="O293" s="48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</row>
    <row r="294" spans="1:27" hidden="1" outlineLevel="1" x14ac:dyDescent="0.2">
      <c r="A294" s="58" t="s">
        <v>128</v>
      </c>
      <c r="B294" s="58">
        <v>3</v>
      </c>
      <c r="C294" s="279">
        <f t="shared" si="123"/>
        <v>0</v>
      </c>
      <c r="D294" s="280">
        <f t="shared" si="124"/>
        <v>0</v>
      </c>
      <c r="E294" s="281">
        <f t="shared" ref="E294:I294" si="127">D293+E256-E275</f>
        <v>0</v>
      </c>
      <c r="F294" s="281">
        <f t="shared" si="127"/>
        <v>0</v>
      </c>
      <c r="G294" s="281">
        <f t="shared" si="127"/>
        <v>0</v>
      </c>
      <c r="H294" s="281">
        <f t="shared" si="127"/>
        <v>0</v>
      </c>
      <c r="I294" s="281">
        <f t="shared" si="127"/>
        <v>0</v>
      </c>
      <c r="J294" s="41"/>
      <c r="K294" s="41"/>
      <c r="L294" s="48"/>
      <c r="M294" s="41"/>
      <c r="N294" s="41"/>
      <c r="O294" s="48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</row>
    <row r="295" spans="1:27" hidden="1" outlineLevel="1" x14ac:dyDescent="0.2">
      <c r="A295" s="58" t="s">
        <v>129</v>
      </c>
      <c r="B295" s="58">
        <v>4</v>
      </c>
      <c r="C295" s="279">
        <f t="shared" si="123"/>
        <v>0</v>
      </c>
      <c r="D295" s="280">
        <f t="shared" si="124"/>
        <v>0</v>
      </c>
      <c r="E295" s="281">
        <f t="shared" ref="E295:I295" si="128">D294+E257-E276</f>
        <v>0</v>
      </c>
      <c r="F295" s="281">
        <f t="shared" si="128"/>
        <v>0</v>
      </c>
      <c r="G295" s="281">
        <f t="shared" si="128"/>
        <v>0</v>
      </c>
      <c r="H295" s="281">
        <f t="shared" si="128"/>
        <v>0</v>
      </c>
      <c r="I295" s="281">
        <f t="shared" si="128"/>
        <v>0</v>
      </c>
      <c r="J295" s="41"/>
      <c r="K295" s="41"/>
      <c r="L295" s="48"/>
      <c r="M295" s="41"/>
      <c r="N295" s="41"/>
      <c r="O295" s="48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</row>
    <row r="296" spans="1:27" hidden="1" outlineLevel="1" x14ac:dyDescent="0.2">
      <c r="A296" s="58" t="s">
        <v>130</v>
      </c>
      <c r="B296" s="58">
        <v>5</v>
      </c>
      <c r="C296" s="279">
        <f t="shared" si="123"/>
        <v>0</v>
      </c>
      <c r="D296" s="280">
        <f t="shared" si="124"/>
        <v>0</v>
      </c>
      <c r="E296" s="281">
        <f t="shared" ref="E296:I296" si="129">D295+E258-E277</f>
        <v>0</v>
      </c>
      <c r="F296" s="281">
        <f t="shared" si="129"/>
        <v>0</v>
      </c>
      <c r="G296" s="281">
        <f t="shared" si="129"/>
        <v>0</v>
      </c>
      <c r="H296" s="281">
        <f t="shared" si="129"/>
        <v>0</v>
      </c>
      <c r="I296" s="281">
        <f t="shared" si="129"/>
        <v>0</v>
      </c>
      <c r="J296" s="41"/>
      <c r="K296" s="41"/>
      <c r="L296" s="48"/>
      <c r="M296" s="41"/>
      <c r="N296" s="41"/>
      <c r="O296" s="48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</row>
    <row r="297" spans="1:27" hidden="1" outlineLevel="1" x14ac:dyDescent="0.2">
      <c r="A297" s="58" t="s">
        <v>131</v>
      </c>
      <c r="B297" s="58">
        <v>6</v>
      </c>
      <c r="C297" s="279">
        <f t="shared" si="123"/>
        <v>0</v>
      </c>
      <c r="D297" s="280">
        <f t="shared" si="124"/>
        <v>0</v>
      </c>
      <c r="E297" s="281">
        <f t="shared" ref="E297:I297" si="130">D296+E259-E278</f>
        <v>0</v>
      </c>
      <c r="F297" s="281">
        <f t="shared" si="130"/>
        <v>0</v>
      </c>
      <c r="G297" s="281">
        <f t="shared" si="130"/>
        <v>0</v>
      </c>
      <c r="H297" s="281">
        <f t="shared" si="130"/>
        <v>0</v>
      </c>
      <c r="I297" s="281">
        <f t="shared" si="130"/>
        <v>0</v>
      </c>
      <c r="J297" s="41"/>
      <c r="K297" s="41"/>
      <c r="L297" s="48"/>
      <c r="M297" s="41"/>
      <c r="N297" s="41"/>
      <c r="O297" s="48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</row>
    <row r="298" spans="1:27" hidden="1" outlineLevel="1" x14ac:dyDescent="0.2">
      <c r="A298" s="58" t="s">
        <v>132</v>
      </c>
      <c r="B298" s="58">
        <v>7</v>
      </c>
      <c r="C298" s="279">
        <f t="shared" si="123"/>
        <v>0</v>
      </c>
      <c r="D298" s="280">
        <f t="shared" si="124"/>
        <v>0</v>
      </c>
      <c r="E298" s="281">
        <f t="shared" ref="E298:I298" si="131">D297+E260-E279</f>
        <v>0</v>
      </c>
      <c r="F298" s="281">
        <f t="shared" si="131"/>
        <v>0</v>
      </c>
      <c r="G298" s="281">
        <f t="shared" si="131"/>
        <v>0</v>
      </c>
      <c r="H298" s="281">
        <f t="shared" si="131"/>
        <v>0</v>
      </c>
      <c r="I298" s="281">
        <f t="shared" si="131"/>
        <v>0</v>
      </c>
      <c r="J298" s="41"/>
      <c r="K298" s="41"/>
      <c r="L298" s="48"/>
      <c r="M298" s="41"/>
      <c r="N298" s="41"/>
      <c r="O298" s="48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</row>
    <row r="299" spans="1:27" hidden="1" outlineLevel="1" x14ac:dyDescent="0.2">
      <c r="A299" s="58" t="s">
        <v>146</v>
      </c>
      <c r="B299" s="58">
        <v>8</v>
      </c>
      <c r="C299" s="279">
        <f t="shared" si="123"/>
        <v>0</v>
      </c>
      <c r="D299" s="280">
        <f t="shared" si="124"/>
        <v>0</v>
      </c>
      <c r="E299" s="281">
        <f t="shared" ref="E299:I299" si="132">D298+E261-E280</f>
        <v>0</v>
      </c>
      <c r="F299" s="281">
        <f t="shared" si="132"/>
        <v>0</v>
      </c>
      <c r="G299" s="281">
        <f t="shared" si="132"/>
        <v>0</v>
      </c>
      <c r="H299" s="281">
        <f t="shared" si="132"/>
        <v>0</v>
      </c>
      <c r="I299" s="281">
        <f t="shared" si="132"/>
        <v>0</v>
      </c>
      <c r="J299" s="41"/>
      <c r="K299" s="41"/>
      <c r="L299" s="48"/>
      <c r="M299" s="41"/>
      <c r="N299" s="41"/>
      <c r="O299" s="48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</row>
    <row r="300" spans="1:27" hidden="1" outlineLevel="1" x14ac:dyDescent="0.2">
      <c r="A300" s="58" t="s">
        <v>133</v>
      </c>
      <c r="B300" s="58">
        <v>9</v>
      </c>
      <c r="C300" s="279">
        <f t="shared" si="123"/>
        <v>0</v>
      </c>
      <c r="D300" s="280">
        <f t="shared" si="124"/>
        <v>0</v>
      </c>
      <c r="E300" s="281">
        <f t="shared" ref="E300:I300" si="133">D299+E262-E281</f>
        <v>0</v>
      </c>
      <c r="F300" s="281">
        <f t="shared" si="133"/>
        <v>0</v>
      </c>
      <c r="G300" s="281">
        <f t="shared" si="133"/>
        <v>0</v>
      </c>
      <c r="H300" s="281">
        <f t="shared" si="133"/>
        <v>0</v>
      </c>
      <c r="I300" s="281">
        <f t="shared" si="133"/>
        <v>0</v>
      </c>
      <c r="J300" s="41"/>
      <c r="K300" s="41"/>
      <c r="L300" s="48"/>
      <c r="M300" s="41"/>
      <c r="N300" s="41"/>
      <c r="O300" s="48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</row>
    <row r="301" spans="1:27" hidden="1" outlineLevel="1" x14ac:dyDescent="0.2">
      <c r="A301" s="58" t="s">
        <v>134</v>
      </c>
      <c r="B301" s="58">
        <v>10</v>
      </c>
      <c r="C301" s="279">
        <f t="shared" si="123"/>
        <v>0</v>
      </c>
      <c r="D301" s="280">
        <f t="shared" si="124"/>
        <v>0</v>
      </c>
      <c r="E301" s="281">
        <f>D300+E263-E282</f>
        <v>0</v>
      </c>
      <c r="F301" s="281">
        <f t="shared" ref="F301:I301" si="134">E300+F263-F282</f>
        <v>0</v>
      </c>
      <c r="G301" s="281">
        <f t="shared" si="134"/>
        <v>0</v>
      </c>
      <c r="H301" s="281">
        <f t="shared" si="134"/>
        <v>0</v>
      </c>
      <c r="I301" s="281">
        <f t="shared" si="134"/>
        <v>0</v>
      </c>
      <c r="J301" s="41"/>
      <c r="K301" s="41"/>
      <c r="L301" s="48"/>
      <c r="M301" s="41"/>
      <c r="N301" s="41"/>
      <c r="O301" s="48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</row>
    <row r="302" spans="1:27" hidden="1" outlineLevel="1" x14ac:dyDescent="0.2">
      <c r="A302" s="58" t="s">
        <v>135</v>
      </c>
      <c r="B302" s="58">
        <v>11</v>
      </c>
      <c r="C302" s="279">
        <f t="shared" si="123"/>
        <v>0</v>
      </c>
      <c r="D302" s="280">
        <f t="shared" si="124"/>
        <v>0</v>
      </c>
      <c r="E302" s="281">
        <f t="shared" ref="E302:I302" si="135">D301+E264-E283</f>
        <v>0</v>
      </c>
      <c r="F302" s="281">
        <f t="shared" si="135"/>
        <v>0</v>
      </c>
      <c r="G302" s="281">
        <f t="shared" si="135"/>
        <v>0</v>
      </c>
      <c r="H302" s="281">
        <f t="shared" si="135"/>
        <v>0</v>
      </c>
      <c r="I302" s="281">
        <f t="shared" si="135"/>
        <v>0</v>
      </c>
      <c r="J302" s="41"/>
      <c r="K302" s="41"/>
      <c r="L302" s="48"/>
      <c r="M302" s="41"/>
      <c r="N302" s="41"/>
      <c r="O302" s="48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</row>
    <row r="303" spans="1:27" hidden="1" outlineLevel="1" x14ac:dyDescent="0.2">
      <c r="A303" s="58" t="s">
        <v>217</v>
      </c>
      <c r="B303" s="58">
        <v>12</v>
      </c>
      <c r="C303" s="279">
        <f t="shared" si="123"/>
        <v>0</v>
      </c>
      <c r="D303" s="280">
        <f t="shared" si="124"/>
        <v>0</v>
      </c>
      <c r="E303" s="281">
        <f t="shared" ref="E303:I303" si="136">D302+E265-E284</f>
        <v>0</v>
      </c>
      <c r="F303" s="281">
        <f t="shared" si="136"/>
        <v>0</v>
      </c>
      <c r="G303" s="281">
        <f t="shared" si="136"/>
        <v>0</v>
      </c>
      <c r="H303" s="281">
        <f t="shared" si="136"/>
        <v>0</v>
      </c>
      <c r="I303" s="281">
        <f t="shared" si="136"/>
        <v>0</v>
      </c>
      <c r="J303" s="41"/>
      <c r="K303" s="41"/>
      <c r="L303" s="48"/>
      <c r="M303" s="41"/>
      <c r="N303" s="41"/>
      <c r="O303" s="48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</row>
    <row r="304" spans="1:27" hidden="1" outlineLevel="1" x14ac:dyDescent="0.2">
      <c r="A304" s="58" t="s">
        <v>50</v>
      </c>
      <c r="B304" s="58"/>
      <c r="C304" s="138">
        <f>SUM(C291:C303)</f>
        <v>0</v>
      </c>
      <c r="D304" s="137">
        <f>SUM(D291:D303)</f>
        <v>0</v>
      </c>
      <c r="E304" s="137">
        <f>SUM(E291:E303)</f>
        <v>0</v>
      </c>
      <c r="F304" s="137">
        <f t="shared" ref="F304:H304" si="137">SUM(F291:F303)</f>
        <v>0</v>
      </c>
      <c r="G304" s="137">
        <f t="shared" si="137"/>
        <v>0</v>
      </c>
      <c r="H304" s="137">
        <f t="shared" si="137"/>
        <v>0</v>
      </c>
      <c r="I304" s="281"/>
      <c r="J304" s="41"/>
      <c r="K304" s="41"/>
      <c r="L304" s="48"/>
      <c r="M304" s="41"/>
      <c r="N304" s="41"/>
      <c r="O304" s="48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</row>
    <row r="305" spans="1:27" hidden="1" outlineLevel="1" x14ac:dyDescent="0.2">
      <c r="A305" s="58" t="s">
        <v>149</v>
      </c>
      <c r="B305" s="58"/>
      <c r="C305" s="287" t="str">
        <f t="shared" ref="C305" si="138">IF(C304&lt;&gt;0,ROUND(SUMPRODUCT(C291:C303,$B$291:$B$303)/C304,2),"")</f>
        <v/>
      </c>
      <c r="D305" s="287" t="str">
        <f>IF(D304&lt;&gt;0,ROUND(SUMPRODUCT(D291:D303,$B$291:$B$303)/D304,2),"")</f>
        <v/>
      </c>
      <c r="E305" s="287" t="str">
        <f t="shared" ref="E305:H305" si="139">IF(E304&lt;&gt;0,ROUND(SUMPRODUCT(E291:E303,$B$291:$B$303)/E304,2),"")</f>
        <v/>
      </c>
      <c r="F305" s="287" t="str">
        <f t="shared" si="139"/>
        <v/>
      </c>
      <c r="G305" s="287" t="str">
        <f t="shared" si="139"/>
        <v/>
      </c>
      <c r="H305" s="287" t="str">
        <f t="shared" si="139"/>
        <v/>
      </c>
      <c r="I305" s="281"/>
      <c r="J305" s="41"/>
      <c r="K305" s="41"/>
      <c r="L305" s="48"/>
      <c r="M305" s="41"/>
      <c r="N305" s="41"/>
      <c r="O305" s="48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</row>
    <row r="306" spans="1:27" hidden="1" outlineLevel="1" x14ac:dyDescent="0.2">
      <c r="A306" s="46"/>
      <c r="B306" s="46"/>
      <c r="C306" s="60"/>
      <c r="D306" s="60"/>
      <c r="E306" s="60"/>
      <c r="F306" s="60"/>
      <c r="G306" s="60"/>
      <c r="H306" s="60"/>
      <c r="I306" s="60"/>
      <c r="J306" s="41"/>
      <c r="K306" s="41"/>
      <c r="L306" s="48"/>
      <c r="M306" s="41"/>
      <c r="N306" s="41"/>
      <c r="O306" s="48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</row>
    <row r="307" spans="1:27" hidden="1" outlineLevel="1" x14ac:dyDescent="0.2">
      <c r="A307" s="63" t="s">
        <v>150</v>
      </c>
      <c r="B307" s="58"/>
      <c r="C307" s="59"/>
      <c r="D307" s="59">
        <f t="shared" ref="D307:I307" si="140">SUMPRODUCT(D291:D303,$J$253:$J$265)*$L$253</f>
        <v>0</v>
      </c>
      <c r="E307" s="59">
        <f t="shared" si="140"/>
        <v>0</v>
      </c>
      <c r="F307" s="59">
        <f t="shared" si="140"/>
        <v>0</v>
      </c>
      <c r="G307" s="59">
        <f t="shared" si="140"/>
        <v>0</v>
      </c>
      <c r="H307" s="59">
        <f t="shared" si="140"/>
        <v>0</v>
      </c>
      <c r="I307" s="59">
        <f t="shared" si="140"/>
        <v>0</v>
      </c>
      <c r="J307" s="41"/>
      <c r="K307" s="41"/>
      <c r="L307" s="48"/>
      <c r="M307" s="41"/>
      <c r="N307" s="41"/>
      <c r="O307" s="48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</row>
    <row r="308" spans="1:27" hidden="1" collapsed="1" x14ac:dyDescent="0.2">
      <c r="D308" s="164">
        <f>SUMPRODUCT(D292:D304,N254:N266)</f>
        <v>0</v>
      </c>
    </row>
    <row r="309" spans="1:27" hidden="1" x14ac:dyDescent="0.2">
      <c r="A309" s="44" t="s">
        <v>455</v>
      </c>
      <c r="B309" s="44"/>
      <c r="C309" s="44"/>
      <c r="D309" s="45"/>
      <c r="E309" s="45"/>
      <c r="F309" s="45"/>
      <c r="G309" s="45"/>
      <c r="H309" s="45"/>
      <c r="I309" s="41"/>
      <c r="J309" s="41"/>
      <c r="K309" s="41"/>
      <c r="L309" s="48"/>
      <c r="M309" s="41"/>
      <c r="N309" s="41"/>
      <c r="O309" s="48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</row>
    <row r="310" spans="1:27" hidden="1" outlineLevel="1" x14ac:dyDescent="0.2">
      <c r="C310" s="46"/>
      <c r="D310" s="45"/>
      <c r="E310" s="45"/>
      <c r="F310" s="45"/>
      <c r="G310" s="45"/>
      <c r="H310" s="45"/>
      <c r="I310" s="41"/>
      <c r="J310" s="41"/>
      <c r="K310" s="41"/>
      <c r="L310" s="48"/>
      <c r="M310" s="41"/>
      <c r="N310" s="41"/>
      <c r="O310" s="48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</row>
    <row r="311" spans="1:27" hidden="1" outlineLevel="1" x14ac:dyDescent="0.2">
      <c r="A311" s="47" t="s">
        <v>430</v>
      </c>
      <c r="B311" s="47"/>
      <c r="C311" s="46"/>
      <c r="D311" s="45"/>
      <c r="E311" s="45"/>
      <c r="F311" s="45"/>
      <c r="G311" s="45"/>
      <c r="H311" s="45"/>
      <c r="I311" s="41"/>
      <c r="J311" s="48"/>
      <c r="K311" s="48"/>
      <c r="L311" s="48"/>
      <c r="M311" s="41"/>
      <c r="N311" s="41"/>
      <c r="O311" s="48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</row>
    <row r="312" spans="1:27" s="379" customFormat="1" ht="36" hidden="1" outlineLevel="1" x14ac:dyDescent="0.25">
      <c r="A312" s="49" t="s">
        <v>143</v>
      </c>
      <c r="B312" s="50" t="s">
        <v>144</v>
      </c>
      <c r="C312" s="50" t="s">
        <v>145</v>
      </c>
      <c r="D312" s="51" t="s">
        <v>86</v>
      </c>
      <c r="E312" s="51" t="s">
        <v>87</v>
      </c>
      <c r="F312" s="52" t="s">
        <v>88</v>
      </c>
      <c r="G312" s="52" t="s">
        <v>89</v>
      </c>
      <c r="H312" s="52" t="s">
        <v>90</v>
      </c>
      <c r="I312" s="52" t="s">
        <v>91</v>
      </c>
      <c r="J312" s="375" t="s">
        <v>252</v>
      </c>
      <c r="K312" s="375" t="s">
        <v>253</v>
      </c>
      <c r="L312" s="376" t="s">
        <v>255</v>
      </c>
      <c r="M312" s="375" t="s">
        <v>468</v>
      </c>
      <c r="N312" s="375" t="s">
        <v>469</v>
      </c>
      <c r="O312" s="376" t="s">
        <v>470</v>
      </c>
      <c r="P312" s="377"/>
      <c r="Q312" s="378"/>
      <c r="R312" s="378"/>
      <c r="S312" s="378"/>
      <c r="T312" s="378"/>
      <c r="U312" s="378"/>
      <c r="V312" s="378"/>
      <c r="W312" s="378"/>
      <c r="X312" s="378"/>
      <c r="Y312" s="378"/>
      <c r="Z312" s="378"/>
      <c r="AA312" s="378"/>
    </row>
    <row r="313" spans="1:27" hidden="1" outlineLevel="1" x14ac:dyDescent="0.2">
      <c r="A313" s="53" t="s">
        <v>125</v>
      </c>
      <c r="B313" s="53">
        <v>0</v>
      </c>
      <c r="C313" s="138">
        <f>'01'!F20</f>
        <v>0</v>
      </c>
      <c r="D313" s="55">
        <f>SUM(D345:D370)</f>
        <v>0</v>
      </c>
      <c r="E313" s="55">
        <f t="shared" ref="E313:H313" si="141">SUM(E345:E370)</f>
        <v>0</v>
      </c>
      <c r="F313" s="55">
        <f t="shared" si="141"/>
        <v>0</v>
      </c>
      <c r="G313" s="55">
        <f t="shared" si="141"/>
        <v>0</v>
      </c>
      <c r="H313" s="55">
        <f t="shared" si="141"/>
        <v>0</v>
      </c>
      <c r="I313" s="55"/>
      <c r="J313" s="191">
        <f>$K$132-K313</f>
        <v>0</v>
      </c>
      <c r="K313" s="191">
        <v>1</v>
      </c>
      <c r="L313" s="380">
        <f t="shared" ref="L313:L323" si="142">K313*$L$340</f>
        <v>0</v>
      </c>
      <c r="M313" s="191"/>
      <c r="N313" s="191"/>
      <c r="O313" s="380"/>
      <c r="P313" s="187"/>
      <c r="Q313" s="41"/>
      <c r="S313" s="41"/>
      <c r="T313" s="41"/>
      <c r="U313" s="41"/>
      <c r="V313" s="41"/>
      <c r="W313" s="41"/>
      <c r="X313" s="41"/>
      <c r="Y313" s="41"/>
      <c r="Z313" s="41"/>
      <c r="AA313" s="41"/>
    </row>
    <row r="314" spans="1:27" hidden="1" outlineLevel="1" x14ac:dyDescent="0.2">
      <c r="A314" s="58" t="s">
        <v>126</v>
      </c>
      <c r="B314" s="58">
        <v>1</v>
      </c>
      <c r="C314" s="138">
        <f>'01'!F21</f>
        <v>0</v>
      </c>
      <c r="D314" s="54"/>
      <c r="E314" s="54"/>
      <c r="F314" s="54"/>
      <c r="G314" s="54"/>
      <c r="H314" s="54"/>
      <c r="I314" s="54"/>
      <c r="J314" s="191">
        <f>$K$132-K314</f>
        <v>6.3333329999999965E-2</v>
      </c>
      <c r="K314" s="191">
        <f>K313-6.333333%</f>
        <v>0.93666667000000003</v>
      </c>
      <c r="L314" s="380">
        <f t="shared" si="142"/>
        <v>0</v>
      </c>
      <c r="M314" s="191">
        <v>0.75</v>
      </c>
      <c r="N314" s="191">
        <f>K314-M314</f>
        <v>0.18666667000000003</v>
      </c>
      <c r="O314" s="380">
        <f>N314*$L$340</f>
        <v>0</v>
      </c>
      <c r="P314" s="187"/>
      <c r="Q314" s="188"/>
      <c r="R314" s="188"/>
      <c r="S314" s="41"/>
      <c r="T314" s="41"/>
      <c r="U314" s="41"/>
      <c r="V314" s="41"/>
      <c r="W314" s="41"/>
      <c r="X314" s="41"/>
      <c r="Y314" s="41"/>
      <c r="Z314" s="41"/>
      <c r="AA314" s="41"/>
    </row>
    <row r="315" spans="1:27" hidden="1" outlineLevel="1" x14ac:dyDescent="0.2">
      <c r="A315" s="58" t="s">
        <v>127</v>
      </c>
      <c r="B315" s="58">
        <v>2</v>
      </c>
      <c r="C315" s="138">
        <f>'01'!F22</f>
        <v>0</v>
      </c>
      <c r="D315" s="54"/>
      <c r="E315" s="54"/>
      <c r="F315" s="54"/>
      <c r="G315" s="54"/>
      <c r="H315" s="54"/>
      <c r="I315" s="54"/>
      <c r="J315" s="191">
        <f>$K$132-K315</f>
        <v>0.12666665999999993</v>
      </c>
      <c r="K315" s="191">
        <f t="shared" ref="K315:K328" si="143">K314-6.333333%</f>
        <v>0.87333334000000007</v>
      </c>
      <c r="L315" s="380">
        <f t="shared" si="142"/>
        <v>0</v>
      </c>
      <c r="M315" s="191">
        <v>0.5</v>
      </c>
      <c r="N315" s="191">
        <f t="shared" ref="N315:N325" si="144">K315-M315</f>
        <v>0.37333334000000007</v>
      </c>
      <c r="O315" s="380">
        <f t="shared" ref="O315:O338" si="145">N315*$L$340</f>
        <v>0</v>
      </c>
      <c r="P315" s="187"/>
      <c r="Q315" s="188"/>
      <c r="R315" s="188"/>
      <c r="S315" s="41"/>
      <c r="T315" s="41"/>
      <c r="U315" s="41"/>
      <c r="V315" s="41"/>
      <c r="W315" s="41"/>
      <c r="X315" s="41"/>
      <c r="Y315" s="41"/>
      <c r="Z315" s="41"/>
      <c r="AA315" s="41"/>
    </row>
    <row r="316" spans="1:27" hidden="1" outlineLevel="1" x14ac:dyDescent="0.2">
      <c r="A316" s="58" t="s">
        <v>128</v>
      </c>
      <c r="B316" s="58">
        <v>3</v>
      </c>
      <c r="C316" s="138">
        <f>'01'!F23</f>
        <v>0</v>
      </c>
      <c r="D316" s="54"/>
      <c r="E316" s="54"/>
      <c r="F316" s="54"/>
      <c r="G316" s="54"/>
      <c r="H316" s="54"/>
      <c r="I316" s="54"/>
      <c r="J316" s="191">
        <f t="shared" ref="J316:J338" si="146">$K$132-K316</f>
        <v>0.1899999899999999</v>
      </c>
      <c r="K316" s="191">
        <f t="shared" si="143"/>
        <v>0.8100000100000001</v>
      </c>
      <c r="L316" s="380">
        <f t="shared" si="142"/>
        <v>0</v>
      </c>
      <c r="M316" s="191">
        <v>0.25</v>
      </c>
      <c r="N316" s="191">
        <f t="shared" si="144"/>
        <v>0.5600000100000001</v>
      </c>
      <c r="O316" s="380">
        <f t="shared" si="145"/>
        <v>0</v>
      </c>
      <c r="P316" s="187"/>
      <c r="Q316" s="188"/>
      <c r="R316" s="188"/>
      <c r="S316" s="41"/>
      <c r="T316" s="41"/>
      <c r="U316" s="41"/>
      <c r="V316" s="41"/>
      <c r="W316" s="41"/>
      <c r="X316" s="41"/>
      <c r="Y316" s="41"/>
      <c r="Z316" s="41"/>
      <c r="AA316" s="41"/>
    </row>
    <row r="317" spans="1:27" hidden="1" outlineLevel="1" x14ac:dyDescent="0.2">
      <c r="A317" s="58" t="s">
        <v>129</v>
      </c>
      <c r="B317" s="58">
        <v>4</v>
      </c>
      <c r="C317" s="138">
        <f>'01'!F24</f>
        <v>0</v>
      </c>
      <c r="D317" s="54"/>
      <c r="E317" s="54"/>
      <c r="F317" s="54"/>
      <c r="G317" s="54"/>
      <c r="H317" s="54"/>
      <c r="I317" s="54"/>
      <c r="J317" s="191">
        <f t="shared" si="146"/>
        <v>0.25333331999999986</v>
      </c>
      <c r="K317" s="191">
        <f t="shared" si="143"/>
        <v>0.74666668000000014</v>
      </c>
      <c r="L317" s="380">
        <f t="shared" si="142"/>
        <v>0</v>
      </c>
      <c r="M317" s="191"/>
      <c r="N317" s="191">
        <f t="shared" si="144"/>
        <v>0.74666668000000014</v>
      </c>
      <c r="O317" s="380">
        <f t="shared" si="145"/>
        <v>0</v>
      </c>
      <c r="P317" s="187"/>
      <c r="Q317" s="188"/>
      <c r="R317" s="188"/>
      <c r="S317" s="41"/>
      <c r="T317" s="41"/>
      <c r="U317" s="41"/>
      <c r="V317" s="41"/>
      <c r="W317" s="41"/>
      <c r="X317" s="41"/>
      <c r="Y317" s="41"/>
      <c r="Z317" s="41"/>
      <c r="AA317" s="41"/>
    </row>
    <row r="318" spans="1:27" hidden="1" outlineLevel="1" x14ac:dyDescent="0.2">
      <c r="A318" s="58" t="s">
        <v>130</v>
      </c>
      <c r="B318" s="58">
        <v>5</v>
      </c>
      <c r="C318" s="138">
        <f>'01'!F25</f>
        <v>0</v>
      </c>
      <c r="D318" s="54"/>
      <c r="E318" s="54"/>
      <c r="F318" s="54"/>
      <c r="G318" s="54"/>
      <c r="H318" s="54"/>
      <c r="I318" s="54"/>
      <c r="J318" s="191">
        <f t="shared" si="146"/>
        <v>0.31666664999999983</v>
      </c>
      <c r="K318" s="191">
        <f t="shared" si="143"/>
        <v>0.68333335000000017</v>
      </c>
      <c r="L318" s="380">
        <f t="shared" si="142"/>
        <v>0</v>
      </c>
      <c r="M318" s="191"/>
      <c r="N318" s="191">
        <f t="shared" si="144"/>
        <v>0.68333335000000017</v>
      </c>
      <c r="O318" s="380">
        <f t="shared" si="145"/>
        <v>0</v>
      </c>
      <c r="P318" s="187"/>
      <c r="Q318" s="188"/>
      <c r="R318" s="188"/>
      <c r="S318" s="41"/>
      <c r="T318" s="41"/>
      <c r="U318" s="41"/>
      <c r="V318" s="41"/>
      <c r="W318" s="41"/>
      <c r="X318" s="41"/>
      <c r="Y318" s="41"/>
      <c r="Z318" s="41"/>
      <c r="AA318" s="41"/>
    </row>
    <row r="319" spans="1:27" hidden="1" outlineLevel="1" x14ac:dyDescent="0.2">
      <c r="A319" s="58" t="s">
        <v>131</v>
      </c>
      <c r="B319" s="58">
        <v>6</v>
      </c>
      <c r="C319" s="138">
        <f>'01'!F26</f>
        <v>0</v>
      </c>
      <c r="D319" s="54"/>
      <c r="E319" s="54"/>
      <c r="F319" s="54"/>
      <c r="G319" s="54"/>
      <c r="H319" s="54"/>
      <c r="I319" s="54"/>
      <c r="J319" s="191">
        <f t="shared" si="146"/>
        <v>0.37999997999999979</v>
      </c>
      <c r="K319" s="191">
        <f t="shared" si="143"/>
        <v>0.62000002000000021</v>
      </c>
      <c r="L319" s="380">
        <f t="shared" si="142"/>
        <v>0</v>
      </c>
      <c r="M319" s="191"/>
      <c r="N319" s="191">
        <f t="shared" si="144"/>
        <v>0.62000002000000021</v>
      </c>
      <c r="O319" s="380">
        <f t="shared" si="145"/>
        <v>0</v>
      </c>
      <c r="P319" s="187"/>
      <c r="Q319" s="188"/>
      <c r="R319" s="188"/>
      <c r="S319" s="41"/>
      <c r="T319" s="41"/>
      <c r="U319" s="41"/>
      <c r="V319" s="41"/>
      <c r="W319" s="41"/>
      <c r="X319" s="41"/>
      <c r="Y319" s="41"/>
      <c r="Z319" s="41"/>
      <c r="AA319" s="41"/>
    </row>
    <row r="320" spans="1:27" hidden="1" outlineLevel="1" x14ac:dyDescent="0.2">
      <c r="A320" s="58" t="s">
        <v>132</v>
      </c>
      <c r="B320" s="58">
        <v>7</v>
      </c>
      <c r="C320" s="138">
        <f>'01'!F27</f>
        <v>0</v>
      </c>
      <c r="D320" s="54"/>
      <c r="E320" s="54"/>
      <c r="F320" s="54"/>
      <c r="G320" s="54"/>
      <c r="H320" s="54"/>
      <c r="I320" s="54"/>
      <c r="J320" s="191">
        <f t="shared" si="146"/>
        <v>0.44333330999999976</v>
      </c>
      <c r="K320" s="191">
        <f t="shared" si="143"/>
        <v>0.55666669000000024</v>
      </c>
      <c r="L320" s="380">
        <f t="shared" si="142"/>
        <v>0</v>
      </c>
      <c r="M320" s="191"/>
      <c r="N320" s="191">
        <f t="shared" si="144"/>
        <v>0.55666669000000024</v>
      </c>
      <c r="O320" s="380">
        <f t="shared" si="145"/>
        <v>0</v>
      </c>
      <c r="P320" s="187"/>
      <c r="Q320" s="188"/>
      <c r="R320" s="188"/>
      <c r="S320" s="41"/>
      <c r="T320" s="41"/>
      <c r="U320" s="41"/>
      <c r="V320" s="41"/>
      <c r="W320" s="41"/>
      <c r="X320" s="41"/>
      <c r="Y320" s="41"/>
      <c r="Z320" s="41"/>
      <c r="AA320" s="41"/>
    </row>
    <row r="321" spans="1:27" hidden="1" outlineLevel="1" x14ac:dyDescent="0.2">
      <c r="A321" s="58" t="s">
        <v>146</v>
      </c>
      <c r="B321" s="58">
        <v>8</v>
      </c>
      <c r="C321" s="138">
        <f>'01'!F28</f>
        <v>0</v>
      </c>
      <c r="D321" s="54"/>
      <c r="E321" s="54"/>
      <c r="F321" s="54"/>
      <c r="G321" s="54"/>
      <c r="H321" s="54"/>
      <c r="I321" s="54"/>
      <c r="J321" s="191">
        <f t="shared" si="146"/>
        <v>0.50666663999999972</v>
      </c>
      <c r="K321" s="191">
        <f t="shared" si="143"/>
        <v>0.49333336000000028</v>
      </c>
      <c r="L321" s="380">
        <f t="shared" si="142"/>
        <v>0</v>
      </c>
      <c r="M321" s="191"/>
      <c r="N321" s="191">
        <f t="shared" si="144"/>
        <v>0.49333336000000028</v>
      </c>
      <c r="O321" s="380">
        <f t="shared" si="145"/>
        <v>0</v>
      </c>
      <c r="P321" s="187"/>
      <c r="Q321" s="188"/>
      <c r="R321" s="188"/>
      <c r="S321" s="41"/>
      <c r="T321" s="41"/>
      <c r="U321" s="41"/>
      <c r="V321" s="41"/>
      <c r="W321" s="41"/>
      <c r="X321" s="41"/>
      <c r="Y321" s="41"/>
      <c r="Z321" s="41"/>
      <c r="AA321" s="41"/>
    </row>
    <row r="322" spans="1:27" hidden="1" outlineLevel="1" x14ac:dyDescent="0.2">
      <c r="A322" s="58" t="s">
        <v>133</v>
      </c>
      <c r="B322" s="58">
        <v>9</v>
      </c>
      <c r="C322" s="138">
        <f>'01'!F29</f>
        <v>0</v>
      </c>
      <c r="D322" s="54"/>
      <c r="E322" s="54"/>
      <c r="F322" s="54"/>
      <c r="G322" s="54"/>
      <c r="H322" s="54"/>
      <c r="I322" s="54"/>
      <c r="J322" s="191">
        <f t="shared" si="146"/>
        <v>0.56999996999999969</v>
      </c>
      <c r="K322" s="191">
        <f t="shared" si="143"/>
        <v>0.43000003000000031</v>
      </c>
      <c r="L322" s="380">
        <f t="shared" si="142"/>
        <v>0</v>
      </c>
      <c r="M322" s="191"/>
      <c r="N322" s="191">
        <f t="shared" si="144"/>
        <v>0.43000003000000031</v>
      </c>
      <c r="O322" s="380">
        <f t="shared" si="145"/>
        <v>0</v>
      </c>
      <c r="P322" s="187"/>
      <c r="Q322" s="188"/>
      <c r="R322" s="188"/>
      <c r="S322" s="41"/>
      <c r="T322" s="41"/>
      <c r="U322" s="41"/>
      <c r="V322" s="41"/>
      <c r="W322" s="41"/>
      <c r="X322" s="41"/>
      <c r="Y322" s="41"/>
      <c r="Z322" s="41"/>
      <c r="AA322" s="41"/>
    </row>
    <row r="323" spans="1:27" hidden="1" outlineLevel="1" x14ac:dyDescent="0.2">
      <c r="A323" s="58" t="s">
        <v>134</v>
      </c>
      <c r="B323" s="58">
        <v>10</v>
      </c>
      <c r="C323" s="138">
        <f>'01'!F30</f>
        <v>0</v>
      </c>
      <c r="D323" s="54"/>
      <c r="E323" s="54"/>
      <c r="F323" s="54"/>
      <c r="G323" s="54"/>
      <c r="H323" s="54"/>
      <c r="I323" s="54"/>
      <c r="J323" s="191">
        <f t="shared" si="146"/>
        <v>0.63333329999999965</v>
      </c>
      <c r="K323" s="191">
        <f t="shared" si="143"/>
        <v>0.36666670000000035</v>
      </c>
      <c r="L323" s="380">
        <f t="shared" si="142"/>
        <v>0</v>
      </c>
      <c r="M323" s="191"/>
      <c r="N323" s="191">
        <f t="shared" si="144"/>
        <v>0.36666670000000035</v>
      </c>
      <c r="O323" s="380">
        <f t="shared" si="145"/>
        <v>0</v>
      </c>
      <c r="P323" s="187"/>
      <c r="Q323" s="188"/>
      <c r="R323" s="188"/>
      <c r="S323" s="41"/>
      <c r="T323" s="41"/>
      <c r="U323" s="41"/>
      <c r="V323" s="41"/>
      <c r="W323" s="41"/>
      <c r="X323" s="41"/>
      <c r="Y323" s="41"/>
      <c r="Z323" s="41"/>
      <c r="AA323" s="41"/>
    </row>
    <row r="324" spans="1:27" hidden="1" outlineLevel="1" x14ac:dyDescent="0.2">
      <c r="A324" s="58" t="s">
        <v>135</v>
      </c>
      <c r="B324" s="58">
        <v>11</v>
      </c>
      <c r="C324" s="138">
        <f>'01'!F31</f>
        <v>0</v>
      </c>
      <c r="D324" s="54"/>
      <c r="E324" s="54"/>
      <c r="F324" s="54"/>
      <c r="G324" s="54"/>
      <c r="H324" s="54"/>
      <c r="I324" s="54"/>
      <c r="J324" s="191">
        <f t="shared" si="146"/>
        <v>0.69666662999999962</v>
      </c>
      <c r="K324" s="191">
        <f t="shared" si="143"/>
        <v>0.30333337000000038</v>
      </c>
      <c r="L324" s="380">
        <f t="shared" ref="L324:L337" si="147">K324*$L$340</f>
        <v>0</v>
      </c>
      <c r="M324" s="191"/>
      <c r="N324" s="191">
        <f t="shared" si="144"/>
        <v>0.30333337000000038</v>
      </c>
      <c r="O324" s="380">
        <f t="shared" si="145"/>
        <v>0</v>
      </c>
      <c r="P324" s="187"/>
      <c r="Q324" s="188"/>
      <c r="R324" s="188"/>
      <c r="S324" s="41"/>
      <c r="T324" s="41"/>
      <c r="U324" s="41"/>
      <c r="V324" s="41"/>
      <c r="W324" s="41"/>
      <c r="X324" s="41"/>
      <c r="Y324" s="41"/>
      <c r="Z324" s="41"/>
      <c r="AA324" s="41"/>
    </row>
    <row r="325" spans="1:27" hidden="1" outlineLevel="1" x14ac:dyDescent="0.2">
      <c r="A325" s="58" t="s">
        <v>217</v>
      </c>
      <c r="B325" s="58">
        <v>12</v>
      </c>
      <c r="C325" s="138">
        <f>'01'!F32</f>
        <v>0</v>
      </c>
      <c r="D325" s="54"/>
      <c r="E325" s="54"/>
      <c r="F325" s="54"/>
      <c r="G325" s="54"/>
      <c r="H325" s="54"/>
      <c r="I325" s="54"/>
      <c r="J325" s="191">
        <f t="shared" si="146"/>
        <v>0.75999995999999959</v>
      </c>
      <c r="K325" s="191">
        <f t="shared" si="143"/>
        <v>0.24000004000000039</v>
      </c>
      <c r="L325" s="380">
        <f t="shared" si="147"/>
        <v>0</v>
      </c>
      <c r="M325" s="191"/>
      <c r="N325" s="191">
        <f t="shared" si="144"/>
        <v>0.24000004000000039</v>
      </c>
      <c r="O325" s="380">
        <f t="shared" si="145"/>
        <v>0</v>
      </c>
      <c r="P325" s="187"/>
      <c r="Q325" s="188"/>
      <c r="R325" s="188"/>
      <c r="S325" s="41"/>
      <c r="T325" s="41"/>
      <c r="U325" s="41"/>
      <c r="V325" s="41"/>
      <c r="W325" s="41"/>
      <c r="X325" s="41"/>
      <c r="Y325" s="41"/>
      <c r="Z325" s="41"/>
      <c r="AA325" s="41"/>
    </row>
    <row r="326" spans="1:27" hidden="1" outlineLevel="1" x14ac:dyDescent="0.2">
      <c r="A326" s="58" t="s">
        <v>368</v>
      </c>
      <c r="B326" s="58">
        <v>13</v>
      </c>
      <c r="C326" s="138">
        <f>'01'!F33</f>
        <v>0</v>
      </c>
      <c r="D326" s="54"/>
      <c r="E326" s="54"/>
      <c r="F326" s="54"/>
      <c r="G326" s="54"/>
      <c r="H326" s="54"/>
      <c r="I326" s="54"/>
      <c r="J326" s="191">
        <f t="shared" si="146"/>
        <v>0.82333328999999966</v>
      </c>
      <c r="K326" s="191">
        <f t="shared" si="143"/>
        <v>0.17666671000000039</v>
      </c>
      <c r="L326" s="380">
        <f t="shared" si="147"/>
        <v>0</v>
      </c>
      <c r="M326" s="191"/>
      <c r="N326" s="191">
        <f t="shared" ref="N326:N338" si="148">K326-M326</f>
        <v>0.17666671000000039</v>
      </c>
      <c r="O326" s="380">
        <f t="shared" si="145"/>
        <v>0</v>
      </c>
      <c r="P326" s="187"/>
      <c r="Q326" s="188"/>
      <c r="R326" s="188"/>
      <c r="S326" s="41"/>
      <c r="T326" s="41"/>
      <c r="U326" s="41"/>
      <c r="V326" s="41"/>
      <c r="W326" s="41"/>
      <c r="X326" s="41"/>
      <c r="Y326" s="41"/>
      <c r="Z326" s="41"/>
      <c r="AA326" s="41"/>
    </row>
    <row r="327" spans="1:27" hidden="1" outlineLevel="1" x14ac:dyDescent="0.2">
      <c r="A327" s="58" t="s">
        <v>380</v>
      </c>
      <c r="B327" s="58">
        <v>14</v>
      </c>
      <c r="C327" s="138">
        <f>'01'!F34</f>
        <v>0</v>
      </c>
      <c r="D327" s="54"/>
      <c r="E327" s="54"/>
      <c r="F327" s="54"/>
      <c r="G327" s="54"/>
      <c r="H327" s="54"/>
      <c r="I327" s="54"/>
      <c r="J327" s="191">
        <f t="shared" si="146"/>
        <v>0.88666661999999963</v>
      </c>
      <c r="K327" s="191">
        <f t="shared" si="143"/>
        <v>0.1133333800000004</v>
      </c>
      <c r="L327" s="380">
        <f t="shared" si="147"/>
        <v>0</v>
      </c>
      <c r="M327" s="191"/>
      <c r="N327" s="191">
        <f t="shared" si="148"/>
        <v>0.1133333800000004</v>
      </c>
      <c r="O327" s="380">
        <f t="shared" si="145"/>
        <v>0</v>
      </c>
      <c r="P327" s="187"/>
      <c r="Q327" s="188"/>
      <c r="R327" s="188"/>
      <c r="S327" s="41"/>
      <c r="T327" s="41"/>
      <c r="U327" s="41"/>
      <c r="V327" s="41"/>
      <c r="W327" s="41"/>
      <c r="X327" s="41"/>
      <c r="Y327" s="41"/>
      <c r="Z327" s="41"/>
      <c r="AA327" s="41"/>
    </row>
    <row r="328" spans="1:27" hidden="1" outlineLevel="1" x14ac:dyDescent="0.2">
      <c r="A328" s="58" t="s">
        <v>369</v>
      </c>
      <c r="B328" s="58">
        <v>15</v>
      </c>
      <c r="C328" s="138">
        <f>'01'!F35</f>
        <v>0</v>
      </c>
      <c r="D328" s="54"/>
      <c r="E328" s="54"/>
      <c r="F328" s="54"/>
      <c r="G328" s="54"/>
      <c r="H328" s="54"/>
      <c r="I328" s="54"/>
      <c r="J328" s="191">
        <f t="shared" si="146"/>
        <v>0.94999994999999959</v>
      </c>
      <c r="K328" s="191">
        <f t="shared" si="143"/>
        <v>5.0000050000000407E-2</v>
      </c>
      <c r="L328" s="380">
        <f t="shared" si="147"/>
        <v>0</v>
      </c>
      <c r="M328" s="191"/>
      <c r="N328" s="191">
        <f t="shared" si="148"/>
        <v>5.0000050000000407E-2</v>
      </c>
      <c r="O328" s="380">
        <f t="shared" si="145"/>
        <v>0</v>
      </c>
      <c r="P328" s="187"/>
      <c r="Q328" s="188"/>
      <c r="R328" s="188"/>
      <c r="S328" s="41"/>
      <c r="T328" s="41"/>
      <c r="U328" s="41"/>
      <c r="V328" s="41"/>
      <c r="W328" s="41"/>
      <c r="X328" s="41"/>
      <c r="Y328" s="41"/>
      <c r="Z328" s="41"/>
      <c r="AA328" s="41"/>
    </row>
    <row r="329" spans="1:27" hidden="1" outlineLevel="1" x14ac:dyDescent="0.2">
      <c r="A329" s="58" t="s">
        <v>370</v>
      </c>
      <c r="B329" s="58">
        <v>16</v>
      </c>
      <c r="C329" s="138"/>
      <c r="D329" s="54"/>
      <c r="E329" s="54"/>
      <c r="F329" s="54"/>
      <c r="G329" s="54"/>
      <c r="H329" s="54"/>
      <c r="I329" s="54"/>
      <c r="J329" s="191">
        <f t="shared" si="146"/>
        <v>1</v>
      </c>
      <c r="K329" s="191"/>
      <c r="L329" s="380">
        <f t="shared" si="147"/>
        <v>0</v>
      </c>
      <c r="M329" s="191"/>
      <c r="N329" s="191">
        <f t="shared" si="148"/>
        <v>0</v>
      </c>
      <c r="O329" s="380">
        <f t="shared" si="145"/>
        <v>0</v>
      </c>
      <c r="P329" s="187"/>
      <c r="Q329" s="188"/>
      <c r="R329" s="188"/>
      <c r="S329" s="41"/>
      <c r="T329" s="41"/>
      <c r="U329" s="41"/>
      <c r="V329" s="41"/>
      <c r="W329" s="41"/>
      <c r="X329" s="41"/>
      <c r="Y329" s="41"/>
      <c r="Z329" s="41"/>
      <c r="AA329" s="41"/>
    </row>
    <row r="330" spans="1:27" hidden="1" outlineLevel="1" x14ac:dyDescent="0.2">
      <c r="A330" s="58" t="s">
        <v>371</v>
      </c>
      <c r="B330" s="58">
        <v>17</v>
      </c>
      <c r="C330" s="138"/>
      <c r="D330" s="54"/>
      <c r="E330" s="54"/>
      <c r="F330" s="54"/>
      <c r="G330" s="54"/>
      <c r="H330" s="54"/>
      <c r="I330" s="54"/>
      <c r="J330" s="191">
        <f t="shared" si="146"/>
        <v>1</v>
      </c>
      <c r="K330" s="191"/>
      <c r="L330" s="380">
        <f t="shared" si="147"/>
        <v>0</v>
      </c>
      <c r="M330" s="191"/>
      <c r="N330" s="191">
        <f t="shared" si="148"/>
        <v>0</v>
      </c>
      <c r="O330" s="380">
        <f t="shared" si="145"/>
        <v>0</v>
      </c>
      <c r="P330" s="187"/>
      <c r="Q330" s="188"/>
      <c r="R330" s="188"/>
      <c r="S330" s="41"/>
      <c r="T330" s="41"/>
      <c r="U330" s="41"/>
      <c r="V330" s="41"/>
      <c r="W330" s="41"/>
      <c r="X330" s="41"/>
      <c r="Y330" s="41"/>
      <c r="Z330" s="41"/>
      <c r="AA330" s="41"/>
    </row>
    <row r="331" spans="1:27" hidden="1" outlineLevel="1" x14ac:dyDescent="0.2">
      <c r="A331" s="58" t="s">
        <v>372</v>
      </c>
      <c r="B331" s="58">
        <v>18</v>
      </c>
      <c r="C331" s="138"/>
      <c r="D331" s="54"/>
      <c r="E331" s="54"/>
      <c r="F331" s="54"/>
      <c r="G331" s="54"/>
      <c r="H331" s="54"/>
      <c r="I331" s="54"/>
      <c r="J331" s="191">
        <f t="shared" si="146"/>
        <v>1</v>
      </c>
      <c r="K331" s="191"/>
      <c r="L331" s="380">
        <f t="shared" si="147"/>
        <v>0</v>
      </c>
      <c r="M331" s="191"/>
      <c r="N331" s="191">
        <f t="shared" si="148"/>
        <v>0</v>
      </c>
      <c r="O331" s="380">
        <f t="shared" si="145"/>
        <v>0</v>
      </c>
      <c r="P331" s="187"/>
      <c r="Q331" s="188"/>
      <c r="R331" s="188"/>
      <c r="S331" s="41"/>
      <c r="T331" s="41"/>
      <c r="U331" s="41"/>
      <c r="V331" s="41"/>
      <c r="W331" s="41"/>
      <c r="X331" s="41"/>
      <c r="Y331" s="41"/>
      <c r="Z331" s="41"/>
      <c r="AA331" s="41"/>
    </row>
    <row r="332" spans="1:27" hidden="1" outlineLevel="1" x14ac:dyDescent="0.2">
      <c r="A332" s="58" t="s">
        <v>373</v>
      </c>
      <c r="B332" s="58">
        <v>19</v>
      </c>
      <c r="C332" s="138"/>
      <c r="D332" s="54"/>
      <c r="E332" s="54"/>
      <c r="F332" s="54"/>
      <c r="G332" s="54"/>
      <c r="H332" s="54"/>
      <c r="I332" s="54"/>
      <c r="J332" s="191">
        <f t="shared" si="146"/>
        <v>1</v>
      </c>
      <c r="K332" s="191"/>
      <c r="L332" s="380">
        <f t="shared" si="147"/>
        <v>0</v>
      </c>
      <c r="M332" s="191"/>
      <c r="N332" s="191">
        <f t="shared" si="148"/>
        <v>0</v>
      </c>
      <c r="O332" s="380">
        <f t="shared" si="145"/>
        <v>0</v>
      </c>
      <c r="P332" s="187"/>
      <c r="Q332" s="188"/>
      <c r="R332" s="188"/>
      <c r="S332" s="41"/>
      <c r="T332" s="41"/>
      <c r="U332" s="41"/>
      <c r="V332" s="41"/>
      <c r="W332" s="41"/>
      <c r="X332" s="41"/>
      <c r="Y332" s="41"/>
      <c r="Z332" s="41"/>
      <c r="AA332" s="41"/>
    </row>
    <row r="333" spans="1:27" hidden="1" outlineLevel="1" x14ac:dyDescent="0.2">
      <c r="A333" s="58" t="s">
        <v>374</v>
      </c>
      <c r="B333" s="58">
        <v>20</v>
      </c>
      <c r="C333" s="138"/>
      <c r="D333" s="54"/>
      <c r="E333" s="54"/>
      <c r="F333" s="54"/>
      <c r="G333" s="54"/>
      <c r="H333" s="54"/>
      <c r="I333" s="54"/>
      <c r="J333" s="191">
        <f t="shared" si="146"/>
        <v>1</v>
      </c>
      <c r="K333" s="191"/>
      <c r="L333" s="380">
        <f t="shared" si="147"/>
        <v>0</v>
      </c>
      <c r="M333" s="191"/>
      <c r="N333" s="191">
        <f t="shared" si="148"/>
        <v>0</v>
      </c>
      <c r="O333" s="380">
        <f t="shared" si="145"/>
        <v>0</v>
      </c>
      <c r="P333" s="187"/>
      <c r="Q333" s="188"/>
      <c r="R333" s="188"/>
      <c r="S333" s="41"/>
      <c r="T333" s="41"/>
      <c r="U333" s="41"/>
      <c r="V333" s="41"/>
      <c r="W333" s="41"/>
      <c r="X333" s="41"/>
      <c r="Y333" s="41"/>
      <c r="Z333" s="41"/>
      <c r="AA333" s="41"/>
    </row>
    <row r="334" spans="1:27" hidden="1" outlineLevel="1" x14ac:dyDescent="0.2">
      <c r="A334" s="58" t="s">
        <v>375</v>
      </c>
      <c r="B334" s="58">
        <v>21</v>
      </c>
      <c r="C334" s="138"/>
      <c r="D334" s="54"/>
      <c r="E334" s="54"/>
      <c r="F334" s="54"/>
      <c r="G334" s="54"/>
      <c r="H334" s="54"/>
      <c r="I334" s="54"/>
      <c r="J334" s="191">
        <f t="shared" si="146"/>
        <v>1</v>
      </c>
      <c r="K334" s="191"/>
      <c r="L334" s="380">
        <f t="shared" si="147"/>
        <v>0</v>
      </c>
      <c r="M334" s="191"/>
      <c r="N334" s="191">
        <f t="shared" si="148"/>
        <v>0</v>
      </c>
      <c r="O334" s="380">
        <f t="shared" si="145"/>
        <v>0</v>
      </c>
      <c r="P334" s="187"/>
      <c r="Q334" s="188"/>
      <c r="R334" s="188"/>
      <c r="S334" s="41"/>
      <c r="T334" s="41"/>
      <c r="U334" s="41"/>
      <c r="V334" s="41"/>
      <c r="W334" s="41"/>
      <c r="X334" s="41"/>
      <c r="Y334" s="41"/>
      <c r="Z334" s="41"/>
      <c r="AA334" s="41"/>
    </row>
    <row r="335" spans="1:27" hidden="1" outlineLevel="1" x14ac:dyDescent="0.2">
      <c r="A335" s="58" t="s">
        <v>376</v>
      </c>
      <c r="B335" s="58">
        <v>22</v>
      </c>
      <c r="C335" s="138"/>
      <c r="D335" s="54"/>
      <c r="E335" s="54"/>
      <c r="F335" s="54"/>
      <c r="G335" s="54"/>
      <c r="H335" s="54"/>
      <c r="I335" s="54"/>
      <c r="J335" s="191">
        <f t="shared" si="146"/>
        <v>1</v>
      </c>
      <c r="K335" s="191"/>
      <c r="L335" s="380">
        <f t="shared" si="147"/>
        <v>0</v>
      </c>
      <c r="M335" s="191"/>
      <c r="N335" s="191">
        <f t="shared" si="148"/>
        <v>0</v>
      </c>
      <c r="O335" s="380">
        <f t="shared" si="145"/>
        <v>0</v>
      </c>
      <c r="P335" s="187"/>
      <c r="Q335" s="188"/>
      <c r="R335" s="188"/>
      <c r="S335" s="41"/>
      <c r="T335" s="41"/>
      <c r="U335" s="41"/>
      <c r="V335" s="41"/>
      <c r="W335" s="41"/>
      <c r="X335" s="41"/>
      <c r="Y335" s="41"/>
      <c r="Z335" s="41"/>
      <c r="AA335" s="41"/>
    </row>
    <row r="336" spans="1:27" hidden="1" outlineLevel="1" x14ac:dyDescent="0.2">
      <c r="A336" s="58" t="s">
        <v>377</v>
      </c>
      <c r="B336" s="58">
        <v>23</v>
      </c>
      <c r="C336" s="138"/>
      <c r="D336" s="54"/>
      <c r="E336" s="54"/>
      <c r="F336" s="54"/>
      <c r="G336" s="54"/>
      <c r="H336" s="54"/>
      <c r="I336" s="54"/>
      <c r="J336" s="191">
        <f t="shared" si="146"/>
        <v>1</v>
      </c>
      <c r="K336" s="191"/>
      <c r="L336" s="380">
        <f t="shared" si="147"/>
        <v>0</v>
      </c>
      <c r="M336" s="191"/>
      <c r="N336" s="191">
        <f t="shared" si="148"/>
        <v>0</v>
      </c>
      <c r="O336" s="380">
        <f t="shared" si="145"/>
        <v>0</v>
      </c>
      <c r="P336" s="187"/>
      <c r="Q336" s="188"/>
      <c r="R336" s="188"/>
      <c r="S336" s="41"/>
      <c r="T336" s="41"/>
      <c r="U336" s="41"/>
      <c r="V336" s="41"/>
      <c r="W336" s="41"/>
      <c r="X336" s="41"/>
      <c r="Y336" s="41"/>
      <c r="Z336" s="41"/>
      <c r="AA336" s="41"/>
    </row>
    <row r="337" spans="1:27" hidden="1" outlineLevel="1" x14ac:dyDescent="0.2">
      <c r="A337" s="58" t="s">
        <v>378</v>
      </c>
      <c r="B337" s="58">
        <v>24</v>
      </c>
      <c r="C337" s="138"/>
      <c r="D337" s="54"/>
      <c r="E337" s="54"/>
      <c r="F337" s="54"/>
      <c r="G337" s="54"/>
      <c r="H337" s="54"/>
      <c r="I337" s="54"/>
      <c r="J337" s="191">
        <f t="shared" si="146"/>
        <v>1</v>
      </c>
      <c r="K337" s="191"/>
      <c r="L337" s="380">
        <f t="shared" si="147"/>
        <v>0</v>
      </c>
      <c r="M337" s="191"/>
      <c r="N337" s="191">
        <f t="shared" si="148"/>
        <v>0</v>
      </c>
      <c r="O337" s="380">
        <f t="shared" si="145"/>
        <v>0</v>
      </c>
      <c r="P337" s="187"/>
      <c r="Q337" s="188"/>
      <c r="R337" s="188"/>
      <c r="S337" s="41"/>
      <c r="T337" s="41"/>
      <c r="U337" s="41"/>
      <c r="V337" s="41"/>
      <c r="W337" s="41"/>
      <c r="X337" s="41"/>
      <c r="Y337" s="41"/>
      <c r="Z337" s="41"/>
      <c r="AA337" s="41"/>
    </row>
    <row r="338" spans="1:27" hidden="1" outlineLevel="1" x14ac:dyDescent="0.2">
      <c r="A338" s="58" t="s">
        <v>379</v>
      </c>
      <c r="B338" s="58">
        <v>25</v>
      </c>
      <c r="C338" s="138"/>
      <c r="D338" s="54"/>
      <c r="E338" s="54"/>
      <c r="F338" s="54"/>
      <c r="G338" s="54"/>
      <c r="H338" s="54"/>
      <c r="I338" s="54"/>
      <c r="J338" s="191">
        <f t="shared" si="146"/>
        <v>1</v>
      </c>
      <c r="K338" s="191"/>
      <c r="L338" s="380">
        <f>K338*$L$340</f>
        <v>0</v>
      </c>
      <c r="M338" s="191"/>
      <c r="N338" s="191">
        <f t="shared" si="148"/>
        <v>0</v>
      </c>
      <c r="O338" s="380">
        <f t="shared" si="145"/>
        <v>0</v>
      </c>
      <c r="P338" s="187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</row>
    <row r="339" spans="1:27" hidden="1" outlineLevel="1" x14ac:dyDescent="0.2">
      <c r="A339" s="58" t="s">
        <v>50</v>
      </c>
      <c r="B339" s="58"/>
      <c r="C339" s="137">
        <f>SUM(C313:C325)</f>
        <v>0</v>
      </c>
      <c r="D339" s="137">
        <f>SUM(D313:D338)</f>
        <v>0</v>
      </c>
      <c r="E339" s="137">
        <f t="shared" ref="E339:H339" si="149">SUM(E313:E338)</f>
        <v>0</v>
      </c>
      <c r="F339" s="137">
        <f t="shared" si="149"/>
        <v>0</v>
      </c>
      <c r="G339" s="137">
        <f t="shared" si="149"/>
        <v>0</v>
      </c>
      <c r="H339" s="137">
        <f t="shared" si="149"/>
        <v>0</v>
      </c>
      <c r="I339" s="137">
        <f t="shared" ref="I339" si="150">SUM(I313:I338)</f>
        <v>0</v>
      </c>
      <c r="J339" s="56"/>
      <c r="K339" s="41"/>
      <c r="L339" s="48"/>
      <c r="M339" s="41"/>
      <c r="N339" s="41"/>
      <c r="O339" s="48"/>
      <c r="P339" s="187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</row>
    <row r="340" spans="1:27" hidden="1" outlineLevel="1" x14ac:dyDescent="0.2">
      <c r="A340" s="58" t="s">
        <v>147</v>
      </c>
      <c r="B340" s="58"/>
      <c r="C340" s="59">
        <f t="shared" ref="C340:I340" si="151">SUMPRODUCT(C313:C338,$L313:$L338)</f>
        <v>0</v>
      </c>
      <c r="D340" s="59">
        <f t="shared" si="151"/>
        <v>0</v>
      </c>
      <c r="E340" s="59">
        <f t="shared" si="151"/>
        <v>0</v>
      </c>
      <c r="F340" s="59">
        <f t="shared" si="151"/>
        <v>0</v>
      </c>
      <c r="G340" s="59">
        <f t="shared" si="151"/>
        <v>0</v>
      </c>
      <c r="H340" s="59">
        <f t="shared" si="151"/>
        <v>0</v>
      </c>
      <c r="I340" s="59">
        <f t="shared" si="151"/>
        <v>0</v>
      </c>
      <c r="J340" s="41" t="s">
        <v>254</v>
      </c>
      <c r="K340" s="41"/>
      <c r="L340" s="380">
        <f>'02'!$C$26</f>
        <v>0</v>
      </c>
      <c r="M340" s="41"/>
      <c r="N340" s="41"/>
      <c r="O340" s="48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</row>
    <row r="341" spans="1:27" hidden="1" outlineLevel="1" x14ac:dyDescent="0.2">
      <c r="A341" s="46"/>
      <c r="B341" s="46"/>
      <c r="C341" s="46"/>
      <c r="D341" s="46"/>
      <c r="E341" s="46"/>
      <c r="F341" s="46"/>
      <c r="G341" s="46"/>
      <c r="H341" s="46"/>
      <c r="I341" s="41"/>
      <c r="J341" s="41"/>
      <c r="K341" s="41"/>
      <c r="L341" s="48"/>
      <c r="M341" s="41"/>
      <c r="N341" s="41"/>
      <c r="O341" s="48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</row>
    <row r="342" spans="1:27" hidden="1" outlineLevel="1" x14ac:dyDescent="0.2">
      <c r="C342" s="46"/>
      <c r="D342" s="45"/>
      <c r="E342" s="45"/>
      <c r="F342" s="45"/>
      <c r="G342" s="45"/>
      <c r="H342" s="45"/>
      <c r="I342" s="41"/>
      <c r="J342" s="41"/>
      <c r="K342" s="41"/>
      <c r="L342" s="48"/>
      <c r="M342" s="41"/>
      <c r="N342" s="41"/>
      <c r="O342" s="48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</row>
    <row r="343" spans="1:27" hidden="1" outlineLevel="1" x14ac:dyDescent="0.2">
      <c r="A343" s="47" t="s">
        <v>431</v>
      </c>
      <c r="B343" s="47"/>
      <c r="C343" s="46"/>
      <c r="D343" s="45"/>
      <c r="E343" s="45"/>
      <c r="F343" s="45"/>
      <c r="G343" s="45"/>
      <c r="H343" s="45"/>
      <c r="I343" s="41"/>
      <c r="J343" s="41"/>
      <c r="K343" s="41"/>
      <c r="L343" s="48"/>
      <c r="M343" s="41"/>
      <c r="N343" s="41"/>
      <c r="O343" s="48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</row>
    <row r="344" spans="1:27" ht="24" hidden="1" outlineLevel="1" x14ac:dyDescent="0.2">
      <c r="A344" s="49" t="s">
        <v>143</v>
      </c>
      <c r="B344" s="50" t="s">
        <v>144</v>
      </c>
      <c r="C344" s="50" t="s">
        <v>145</v>
      </c>
      <c r="D344" s="52" t="s">
        <v>86</v>
      </c>
      <c r="E344" s="52" t="s">
        <v>87</v>
      </c>
      <c r="F344" s="52" t="s">
        <v>88</v>
      </c>
      <c r="G344" s="52" t="s">
        <v>89</v>
      </c>
      <c r="H344" s="52" t="s">
        <v>90</v>
      </c>
      <c r="I344" s="52" t="s">
        <v>91</v>
      </c>
      <c r="J344" s="41"/>
      <c r="K344" s="41"/>
      <c r="L344" s="48"/>
      <c r="M344" s="41"/>
      <c r="N344" s="41"/>
      <c r="O344" s="48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</row>
    <row r="345" spans="1:27" hidden="1" outlineLevel="1" x14ac:dyDescent="0.2">
      <c r="A345" s="53" t="s">
        <v>125</v>
      </c>
      <c r="B345" s="53">
        <v>0</v>
      </c>
      <c r="C345" s="240"/>
      <c r="D345" s="241"/>
      <c r="E345" s="55"/>
      <c r="F345" s="55"/>
      <c r="G345" s="54"/>
      <c r="H345" s="54"/>
      <c r="I345" s="53"/>
      <c r="J345" s="41"/>
      <c r="K345" s="41"/>
      <c r="L345" s="48"/>
      <c r="M345" s="41"/>
      <c r="N345" s="41"/>
      <c r="O345" s="48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</row>
    <row r="346" spans="1:27" hidden="1" outlineLevel="1" x14ac:dyDescent="0.2">
      <c r="A346" s="58" t="s">
        <v>126</v>
      </c>
      <c r="B346" s="58">
        <v>1</v>
      </c>
      <c r="C346" s="240"/>
      <c r="D346" s="241"/>
      <c r="E346" s="55"/>
      <c r="F346" s="55"/>
      <c r="G346" s="54"/>
      <c r="H346" s="54"/>
      <c r="I346" s="143">
        <f>H377</f>
        <v>0</v>
      </c>
      <c r="J346" s="41"/>
      <c r="K346" s="41"/>
      <c r="L346" s="48"/>
      <c r="M346" s="41"/>
      <c r="N346" s="41"/>
      <c r="O346" s="48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</row>
    <row r="347" spans="1:27" hidden="1" outlineLevel="1" x14ac:dyDescent="0.2">
      <c r="A347" s="58" t="s">
        <v>127</v>
      </c>
      <c r="B347" s="58">
        <v>2</v>
      </c>
      <c r="C347" s="240"/>
      <c r="D347" s="241"/>
      <c r="E347" s="55"/>
      <c r="F347" s="55"/>
      <c r="G347" s="54"/>
      <c r="H347" s="54"/>
      <c r="I347" s="143">
        <f t="shared" ref="I347:I370" si="152">H378</f>
        <v>0</v>
      </c>
      <c r="J347" s="41"/>
      <c r="K347" s="41"/>
      <c r="L347" s="48"/>
      <c r="M347" s="41"/>
      <c r="N347" s="41"/>
      <c r="O347" s="48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</row>
    <row r="348" spans="1:27" hidden="1" outlineLevel="1" x14ac:dyDescent="0.2">
      <c r="A348" s="58" t="s">
        <v>128</v>
      </c>
      <c r="B348" s="58">
        <v>3</v>
      </c>
      <c r="C348" s="240"/>
      <c r="D348" s="241"/>
      <c r="E348" s="55"/>
      <c r="F348" s="55"/>
      <c r="G348" s="54"/>
      <c r="H348" s="54"/>
      <c r="I348" s="143">
        <f t="shared" si="152"/>
        <v>0</v>
      </c>
      <c r="J348" s="41"/>
      <c r="K348" s="41"/>
      <c r="L348" s="48"/>
      <c r="M348" s="41"/>
      <c r="N348" s="41"/>
      <c r="O348" s="48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</row>
    <row r="349" spans="1:27" hidden="1" outlineLevel="1" x14ac:dyDescent="0.2">
      <c r="A349" s="58" t="s">
        <v>129</v>
      </c>
      <c r="B349" s="58">
        <v>4</v>
      </c>
      <c r="C349" s="240"/>
      <c r="D349" s="241"/>
      <c r="E349" s="55"/>
      <c r="F349" s="55"/>
      <c r="G349" s="54"/>
      <c r="H349" s="54"/>
      <c r="I349" s="143">
        <f t="shared" si="152"/>
        <v>0</v>
      </c>
      <c r="J349" s="41"/>
      <c r="K349" s="41"/>
      <c r="L349" s="48"/>
      <c r="M349" s="41"/>
      <c r="N349" s="41"/>
      <c r="O349" s="48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</row>
    <row r="350" spans="1:27" hidden="1" outlineLevel="1" x14ac:dyDescent="0.2">
      <c r="A350" s="58" t="s">
        <v>130</v>
      </c>
      <c r="B350" s="58">
        <v>5</v>
      </c>
      <c r="C350" s="240"/>
      <c r="D350" s="241"/>
      <c r="E350" s="55"/>
      <c r="F350" s="55"/>
      <c r="G350" s="54"/>
      <c r="H350" s="54"/>
      <c r="I350" s="143">
        <f t="shared" si="152"/>
        <v>0</v>
      </c>
      <c r="J350" s="41"/>
      <c r="K350" s="41"/>
      <c r="L350" s="48"/>
      <c r="M350" s="41"/>
      <c r="N350" s="41"/>
      <c r="O350" s="48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</row>
    <row r="351" spans="1:27" hidden="1" outlineLevel="1" x14ac:dyDescent="0.2">
      <c r="A351" s="58" t="s">
        <v>131</v>
      </c>
      <c r="B351" s="58">
        <v>6</v>
      </c>
      <c r="C351" s="240"/>
      <c r="D351" s="241"/>
      <c r="E351" s="55"/>
      <c r="F351" s="55"/>
      <c r="G351" s="54"/>
      <c r="H351" s="54"/>
      <c r="I351" s="143">
        <f t="shared" si="152"/>
        <v>0</v>
      </c>
      <c r="J351" s="41"/>
      <c r="K351" s="41"/>
      <c r="L351" s="48"/>
      <c r="M351" s="41"/>
      <c r="N351" s="41"/>
      <c r="O351" s="48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</row>
    <row r="352" spans="1:27" hidden="1" outlineLevel="1" x14ac:dyDescent="0.2">
      <c r="A352" s="58" t="s">
        <v>132</v>
      </c>
      <c r="B352" s="58">
        <v>7</v>
      </c>
      <c r="C352" s="240"/>
      <c r="D352" s="241"/>
      <c r="E352" s="55"/>
      <c r="F352" s="55"/>
      <c r="G352" s="54"/>
      <c r="H352" s="54"/>
      <c r="I352" s="143">
        <f t="shared" si="152"/>
        <v>0</v>
      </c>
      <c r="J352" s="41"/>
      <c r="K352" s="41"/>
      <c r="L352" s="48"/>
      <c r="M352" s="41"/>
      <c r="N352" s="41"/>
      <c r="O352" s="48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</row>
    <row r="353" spans="1:27" hidden="1" outlineLevel="1" x14ac:dyDescent="0.2">
      <c r="A353" s="58" t="s">
        <v>146</v>
      </c>
      <c r="B353" s="58">
        <v>8</v>
      </c>
      <c r="C353" s="240"/>
      <c r="D353" s="241"/>
      <c r="E353" s="55"/>
      <c r="F353" s="55"/>
      <c r="G353" s="54"/>
      <c r="H353" s="54"/>
      <c r="I353" s="143">
        <f t="shared" si="152"/>
        <v>0</v>
      </c>
      <c r="J353" s="41"/>
      <c r="K353" s="41"/>
      <c r="L353" s="48"/>
      <c r="M353" s="41"/>
      <c r="N353" s="41"/>
      <c r="O353" s="48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</row>
    <row r="354" spans="1:27" hidden="1" outlineLevel="1" x14ac:dyDescent="0.2">
      <c r="A354" s="58" t="s">
        <v>133</v>
      </c>
      <c r="B354" s="58">
        <v>9</v>
      </c>
      <c r="C354" s="240"/>
      <c r="D354" s="241"/>
      <c r="E354" s="55"/>
      <c r="F354" s="55"/>
      <c r="G354" s="54"/>
      <c r="H354" s="54"/>
      <c r="I354" s="143">
        <f t="shared" si="152"/>
        <v>0</v>
      </c>
      <c r="J354" s="41"/>
      <c r="K354" s="41"/>
      <c r="L354" s="48"/>
      <c r="M354" s="41"/>
      <c r="N354" s="41"/>
      <c r="O354" s="48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</row>
    <row r="355" spans="1:27" hidden="1" outlineLevel="1" x14ac:dyDescent="0.2">
      <c r="A355" s="58" t="s">
        <v>134</v>
      </c>
      <c r="B355" s="58">
        <v>10</v>
      </c>
      <c r="C355" s="240"/>
      <c r="D355" s="241"/>
      <c r="E355" s="55"/>
      <c r="F355" s="55"/>
      <c r="G355" s="356"/>
      <c r="H355" s="356"/>
      <c r="I355" s="143">
        <f t="shared" si="152"/>
        <v>0</v>
      </c>
      <c r="J355" s="41"/>
      <c r="K355" s="41"/>
      <c r="L355" s="48"/>
      <c r="M355" s="41"/>
      <c r="N355" s="41"/>
      <c r="O355" s="48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</row>
    <row r="356" spans="1:27" hidden="1" outlineLevel="1" x14ac:dyDescent="0.2">
      <c r="A356" s="58" t="s">
        <v>135</v>
      </c>
      <c r="B356" s="58">
        <v>11</v>
      </c>
      <c r="C356" s="240"/>
      <c r="D356" s="241"/>
      <c r="E356" s="55"/>
      <c r="F356" s="55"/>
      <c r="G356" s="54"/>
      <c r="H356" s="54"/>
      <c r="I356" s="143">
        <f t="shared" si="152"/>
        <v>0</v>
      </c>
      <c r="J356" s="41"/>
      <c r="K356" s="41"/>
      <c r="L356" s="48"/>
      <c r="M356" s="41"/>
      <c r="N356" s="41"/>
      <c r="O356" s="48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</row>
    <row r="357" spans="1:27" hidden="1" outlineLevel="1" x14ac:dyDescent="0.2">
      <c r="A357" s="58" t="s">
        <v>217</v>
      </c>
      <c r="B357" s="58">
        <v>12</v>
      </c>
      <c r="C357" s="240"/>
      <c r="D357" s="241"/>
      <c r="E357" s="55"/>
      <c r="F357" s="55"/>
      <c r="G357" s="54"/>
      <c r="H357" s="54"/>
      <c r="I357" s="143">
        <f t="shared" si="152"/>
        <v>0</v>
      </c>
      <c r="J357" s="41"/>
      <c r="K357" s="41"/>
      <c r="L357" s="48"/>
      <c r="M357" s="41"/>
      <c r="N357" s="41"/>
      <c r="O357" s="48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</row>
    <row r="358" spans="1:27" hidden="1" outlineLevel="1" x14ac:dyDescent="0.2">
      <c r="A358" s="58" t="s">
        <v>368</v>
      </c>
      <c r="B358" s="58">
        <v>13</v>
      </c>
      <c r="C358" s="240"/>
      <c r="D358" s="241"/>
      <c r="E358" s="55"/>
      <c r="F358" s="55"/>
      <c r="G358" s="54"/>
      <c r="H358" s="54"/>
      <c r="I358" s="143">
        <f t="shared" si="152"/>
        <v>0</v>
      </c>
      <c r="J358" s="41"/>
      <c r="K358" s="41"/>
      <c r="L358" s="48"/>
      <c r="M358" s="41"/>
      <c r="N358" s="41"/>
      <c r="O358" s="48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</row>
    <row r="359" spans="1:27" hidden="1" outlineLevel="1" x14ac:dyDescent="0.2">
      <c r="A359" s="58" t="s">
        <v>380</v>
      </c>
      <c r="B359" s="58">
        <v>14</v>
      </c>
      <c r="C359" s="240"/>
      <c r="D359" s="241"/>
      <c r="E359" s="55"/>
      <c r="F359" s="55"/>
      <c r="G359" s="54"/>
      <c r="H359" s="54"/>
      <c r="I359" s="143">
        <f t="shared" si="152"/>
        <v>0</v>
      </c>
      <c r="J359" s="41"/>
      <c r="K359" s="41"/>
      <c r="L359" s="48"/>
      <c r="M359" s="41"/>
      <c r="N359" s="41"/>
      <c r="O359" s="48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</row>
    <row r="360" spans="1:27" hidden="1" outlineLevel="1" x14ac:dyDescent="0.2">
      <c r="A360" s="58" t="s">
        <v>369</v>
      </c>
      <c r="B360" s="58">
        <v>15</v>
      </c>
      <c r="C360" s="240"/>
      <c r="D360" s="241"/>
      <c r="E360" s="55">
        <f>C327</f>
        <v>0</v>
      </c>
      <c r="F360" s="55">
        <f>C326</f>
        <v>0</v>
      </c>
      <c r="G360" s="356">
        <f>C325</f>
        <v>0</v>
      </c>
      <c r="H360" s="356">
        <f>C324</f>
        <v>0</v>
      </c>
      <c r="I360" s="143">
        <f t="shared" si="152"/>
        <v>0</v>
      </c>
      <c r="J360" s="41"/>
      <c r="K360" s="41"/>
      <c r="L360" s="48"/>
      <c r="M360" s="41"/>
      <c r="N360" s="41"/>
      <c r="O360" s="48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</row>
    <row r="361" spans="1:27" hidden="1" outlineLevel="1" x14ac:dyDescent="0.2">
      <c r="A361" s="58" t="s">
        <v>370</v>
      </c>
      <c r="B361" s="58">
        <v>16</v>
      </c>
      <c r="C361" s="240"/>
      <c r="D361" s="241"/>
      <c r="E361" s="55"/>
      <c r="F361" s="55"/>
      <c r="G361" s="54"/>
      <c r="H361" s="54"/>
      <c r="I361" s="143">
        <f t="shared" si="152"/>
        <v>0</v>
      </c>
      <c r="J361" s="41"/>
      <c r="K361" s="41"/>
      <c r="L361" s="48"/>
      <c r="M361" s="41"/>
      <c r="N361" s="41"/>
      <c r="O361" s="48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</row>
    <row r="362" spans="1:27" hidden="1" outlineLevel="1" x14ac:dyDescent="0.2">
      <c r="A362" s="58" t="s">
        <v>371</v>
      </c>
      <c r="B362" s="58">
        <v>17</v>
      </c>
      <c r="C362" s="240"/>
      <c r="D362" s="241"/>
      <c r="E362" s="55"/>
      <c r="F362" s="55"/>
      <c r="G362" s="54"/>
      <c r="H362" s="54"/>
      <c r="I362" s="143">
        <f t="shared" si="152"/>
        <v>0</v>
      </c>
      <c r="J362" s="41"/>
      <c r="K362" s="41"/>
      <c r="L362" s="48"/>
      <c r="M362" s="41"/>
      <c r="N362" s="41"/>
      <c r="O362" s="48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</row>
    <row r="363" spans="1:27" hidden="1" outlineLevel="1" x14ac:dyDescent="0.2">
      <c r="A363" s="58" t="s">
        <v>372</v>
      </c>
      <c r="B363" s="58">
        <v>18</v>
      </c>
      <c r="C363" s="240"/>
      <c r="D363" s="241"/>
      <c r="E363" s="55"/>
      <c r="F363" s="55"/>
      <c r="G363" s="54"/>
      <c r="H363" s="54"/>
      <c r="I363" s="143">
        <f t="shared" si="152"/>
        <v>0</v>
      </c>
      <c r="J363" s="41"/>
      <c r="K363" s="41"/>
      <c r="L363" s="48"/>
      <c r="M363" s="41"/>
      <c r="N363" s="41"/>
      <c r="O363" s="48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</row>
    <row r="364" spans="1:27" hidden="1" outlineLevel="1" x14ac:dyDescent="0.2">
      <c r="A364" s="58" t="s">
        <v>373</v>
      </c>
      <c r="B364" s="58">
        <v>19</v>
      </c>
      <c r="C364" s="240"/>
      <c r="D364" s="241"/>
      <c r="E364" s="55"/>
      <c r="F364" s="55"/>
      <c r="G364" s="54"/>
      <c r="H364" s="54"/>
      <c r="I364" s="143">
        <f t="shared" si="152"/>
        <v>0</v>
      </c>
      <c r="J364" s="41"/>
      <c r="K364" s="41"/>
      <c r="L364" s="48"/>
      <c r="M364" s="41"/>
      <c r="N364" s="41"/>
      <c r="O364" s="48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</row>
    <row r="365" spans="1:27" hidden="1" outlineLevel="1" x14ac:dyDescent="0.2">
      <c r="A365" s="58" t="s">
        <v>374</v>
      </c>
      <c r="B365" s="58">
        <v>20</v>
      </c>
      <c r="C365" s="240"/>
      <c r="D365" s="241"/>
      <c r="E365" s="55"/>
      <c r="F365" s="55"/>
      <c r="G365" s="54"/>
      <c r="H365" s="54"/>
      <c r="I365" s="143">
        <f t="shared" si="152"/>
        <v>0</v>
      </c>
      <c r="J365" s="41"/>
      <c r="K365" s="41"/>
      <c r="L365" s="48"/>
      <c r="M365" s="41"/>
      <c r="N365" s="41"/>
      <c r="O365" s="48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</row>
    <row r="366" spans="1:27" hidden="1" outlineLevel="1" x14ac:dyDescent="0.2">
      <c r="A366" s="58" t="s">
        <v>375</v>
      </c>
      <c r="B366" s="58">
        <v>21</v>
      </c>
      <c r="C366" s="240"/>
      <c r="D366" s="241"/>
      <c r="E366" s="55"/>
      <c r="F366" s="55"/>
      <c r="G366" s="54"/>
      <c r="H366" s="54"/>
      <c r="I366" s="143">
        <f t="shared" si="152"/>
        <v>0</v>
      </c>
      <c r="J366" s="41"/>
      <c r="K366" s="41"/>
      <c r="L366" s="48"/>
      <c r="M366" s="41"/>
      <c r="N366" s="41"/>
      <c r="O366" s="48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</row>
    <row r="367" spans="1:27" hidden="1" outlineLevel="1" x14ac:dyDescent="0.2">
      <c r="A367" s="58" t="s">
        <v>376</v>
      </c>
      <c r="B367" s="58">
        <v>22</v>
      </c>
      <c r="C367" s="240"/>
      <c r="D367" s="241"/>
      <c r="E367" s="55"/>
      <c r="F367" s="55"/>
      <c r="G367" s="54"/>
      <c r="H367" s="54"/>
      <c r="I367" s="143">
        <f t="shared" si="152"/>
        <v>0</v>
      </c>
      <c r="J367" s="41"/>
      <c r="K367" s="41"/>
      <c r="L367" s="48"/>
      <c r="M367" s="41"/>
      <c r="N367" s="41"/>
      <c r="O367" s="48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</row>
    <row r="368" spans="1:27" hidden="1" outlineLevel="1" x14ac:dyDescent="0.2">
      <c r="A368" s="58" t="s">
        <v>377</v>
      </c>
      <c r="B368" s="58">
        <v>23</v>
      </c>
      <c r="C368" s="240"/>
      <c r="D368" s="241"/>
      <c r="E368" s="55"/>
      <c r="F368" s="55"/>
      <c r="G368" s="54"/>
      <c r="H368" s="54"/>
      <c r="I368" s="143">
        <f t="shared" si="152"/>
        <v>0</v>
      </c>
      <c r="J368" s="41"/>
      <c r="K368" s="41"/>
      <c r="L368" s="48"/>
      <c r="M368" s="41"/>
      <c r="N368" s="41"/>
      <c r="O368" s="48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</row>
    <row r="369" spans="1:27" hidden="1" outlineLevel="1" x14ac:dyDescent="0.2">
      <c r="A369" s="58" t="s">
        <v>378</v>
      </c>
      <c r="B369" s="58">
        <v>24</v>
      </c>
      <c r="C369" s="240"/>
      <c r="D369" s="241"/>
      <c r="E369" s="55"/>
      <c r="F369" s="55"/>
      <c r="G369" s="54"/>
      <c r="H369" s="54"/>
      <c r="I369" s="143">
        <f t="shared" si="152"/>
        <v>0</v>
      </c>
      <c r="J369" s="41"/>
      <c r="K369" s="41"/>
      <c r="L369" s="48"/>
      <c r="M369" s="41"/>
      <c r="N369" s="41"/>
      <c r="O369" s="48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</row>
    <row r="370" spans="1:27" hidden="1" outlineLevel="1" x14ac:dyDescent="0.2">
      <c r="A370" s="58" t="s">
        <v>379</v>
      </c>
      <c r="B370" s="58">
        <v>25</v>
      </c>
      <c r="C370" s="240"/>
      <c r="D370" s="241"/>
      <c r="E370" s="55"/>
      <c r="F370" s="55"/>
      <c r="G370" s="54"/>
      <c r="H370" s="54"/>
      <c r="I370" s="143">
        <f t="shared" si="152"/>
        <v>0</v>
      </c>
      <c r="J370" s="41"/>
      <c r="K370" s="41"/>
      <c r="L370" s="48"/>
      <c r="M370" s="41"/>
      <c r="N370" s="41"/>
      <c r="O370" s="48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</row>
    <row r="371" spans="1:27" hidden="1" outlineLevel="1" x14ac:dyDescent="0.2">
      <c r="A371" s="58" t="s">
        <v>50</v>
      </c>
      <c r="B371" s="58"/>
      <c r="C371" s="137">
        <f>SUM(C345:C357)</f>
        <v>0</v>
      </c>
      <c r="D371" s="137">
        <f>SUM(D345:D357)</f>
        <v>0</v>
      </c>
      <c r="E371" s="137">
        <f>SUM(E345:E357)</f>
        <v>0</v>
      </c>
      <c r="F371" s="137">
        <f t="shared" ref="F371:H371" si="153">SUM(F345:F357)</f>
        <v>0</v>
      </c>
      <c r="G371" s="137">
        <f t="shared" si="153"/>
        <v>0</v>
      </c>
      <c r="H371" s="137">
        <f t="shared" si="153"/>
        <v>0</v>
      </c>
      <c r="I371" s="137"/>
      <c r="J371" s="41"/>
      <c r="K371" s="41"/>
      <c r="L371" s="48"/>
      <c r="M371" s="41"/>
      <c r="N371" s="41"/>
      <c r="O371" s="48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</row>
    <row r="372" spans="1:27" hidden="1" outlineLevel="1" x14ac:dyDescent="0.2">
      <c r="A372" s="58" t="s">
        <v>148</v>
      </c>
      <c r="B372" s="58"/>
      <c r="C372" s="59"/>
      <c r="D372" s="59"/>
      <c r="E372" s="59">
        <f>SUMPRODUCT(E345:E370,$L$313:$L$338)</f>
        <v>0</v>
      </c>
      <c r="F372" s="59">
        <f>SUMPRODUCT(F345:F370,$L$313:$L$338)</f>
        <v>0</v>
      </c>
      <c r="G372" s="59">
        <f>SUMPRODUCT(G345:G370,$L$313:$L$338)</f>
        <v>0</v>
      </c>
      <c r="H372" s="59">
        <f>SUMPRODUCT(H345:H370,$L$313:$L$338)</f>
        <v>0</v>
      </c>
      <c r="I372" s="59">
        <f>SUMPRODUCT(I345:I370,$L$313:$L$338)</f>
        <v>0</v>
      </c>
      <c r="J372" s="41"/>
      <c r="K372" s="41"/>
      <c r="L372" s="48"/>
      <c r="M372" s="41"/>
      <c r="N372" s="41"/>
      <c r="O372" s="48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</row>
    <row r="373" spans="1:27" hidden="1" outlineLevel="1" x14ac:dyDescent="0.2">
      <c r="A373" s="46"/>
      <c r="B373" s="46"/>
      <c r="C373" s="46"/>
      <c r="D373" s="46"/>
      <c r="E373" s="46"/>
      <c r="F373" s="46"/>
      <c r="G373" s="46"/>
      <c r="H373" s="46"/>
      <c r="I373" s="59">
        <f>SUMPRODUCT(I345:I370,$O$313:$O$338)</f>
        <v>0</v>
      </c>
      <c r="J373" s="41"/>
      <c r="K373" s="41"/>
      <c r="L373" s="48"/>
      <c r="M373" s="41"/>
      <c r="N373" s="41"/>
      <c r="O373" s="48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</row>
    <row r="374" spans="1:27" hidden="1" outlineLevel="1" x14ac:dyDescent="0.2">
      <c r="A374" s="46"/>
      <c r="B374" s="46"/>
      <c r="C374" s="41"/>
      <c r="D374" s="41"/>
      <c r="E374" s="41"/>
      <c r="F374" s="41"/>
      <c r="G374" s="41"/>
      <c r="H374" s="41"/>
      <c r="I374" s="41"/>
      <c r="J374" s="41"/>
      <c r="K374" s="41"/>
      <c r="L374" s="48"/>
      <c r="M374" s="41"/>
      <c r="N374" s="41"/>
      <c r="O374" s="48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</row>
    <row r="375" spans="1:27" hidden="1" outlineLevel="1" x14ac:dyDescent="0.2">
      <c r="A375" s="47" t="s">
        <v>432</v>
      </c>
      <c r="B375" s="47"/>
      <c r="C375" s="41"/>
      <c r="D375" s="41"/>
      <c r="E375" s="41"/>
      <c r="F375" s="41"/>
      <c r="G375" s="41"/>
      <c r="H375" s="41"/>
      <c r="I375" s="41"/>
      <c r="J375" s="41"/>
      <c r="K375" s="41"/>
      <c r="L375" s="48"/>
      <c r="M375" s="41"/>
      <c r="N375" s="41"/>
      <c r="O375" s="48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</row>
    <row r="376" spans="1:27" ht="24" hidden="1" outlineLevel="1" x14ac:dyDescent="0.2">
      <c r="A376" s="49" t="s">
        <v>143</v>
      </c>
      <c r="B376" s="50" t="s">
        <v>144</v>
      </c>
      <c r="C376" s="50" t="s">
        <v>145</v>
      </c>
      <c r="D376" s="52" t="s">
        <v>86</v>
      </c>
      <c r="E376" s="52" t="s">
        <v>87</v>
      </c>
      <c r="F376" s="52" t="s">
        <v>88</v>
      </c>
      <c r="G376" s="52" t="s">
        <v>89</v>
      </c>
      <c r="H376" s="52" t="s">
        <v>90</v>
      </c>
      <c r="I376" s="52" t="s">
        <v>91</v>
      </c>
      <c r="J376" s="41"/>
      <c r="K376" s="41"/>
      <c r="L376" s="48"/>
      <c r="M376" s="41"/>
      <c r="N376" s="41"/>
      <c r="O376" s="48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</row>
    <row r="377" spans="1:27" hidden="1" outlineLevel="1" x14ac:dyDescent="0.2">
      <c r="A377" s="53" t="s">
        <v>125</v>
      </c>
      <c r="B377" s="53">
        <v>0</v>
      </c>
      <c r="C377" s="280">
        <f>C313-C345</f>
        <v>0</v>
      </c>
      <c r="D377" s="280">
        <f>C377+D313</f>
        <v>0</v>
      </c>
      <c r="E377" s="281">
        <f>E313-E345</f>
        <v>0</v>
      </c>
      <c r="F377" s="281">
        <f t="shared" ref="F377:H377" si="154">F313-F345</f>
        <v>0</v>
      </c>
      <c r="G377" s="281">
        <f t="shared" si="154"/>
        <v>0</v>
      </c>
      <c r="H377" s="281">
        <f t="shared" si="154"/>
        <v>0</v>
      </c>
      <c r="I377" s="281">
        <f t="shared" ref="I377" si="155">I313-I345</f>
        <v>0</v>
      </c>
      <c r="J377" s="41"/>
      <c r="K377" s="41"/>
      <c r="L377" s="48"/>
      <c r="M377" s="41"/>
      <c r="N377" s="41"/>
      <c r="O377" s="48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</row>
    <row r="378" spans="1:27" hidden="1" outlineLevel="1" x14ac:dyDescent="0.2">
      <c r="A378" s="58" t="s">
        <v>126</v>
      </c>
      <c r="B378" s="58">
        <v>1</v>
      </c>
      <c r="C378" s="280">
        <f t="shared" ref="C378:C402" si="156">C314-C346</f>
        <v>0</v>
      </c>
      <c r="D378" s="280">
        <f t="shared" ref="D378:D402" si="157">C378+D314</f>
        <v>0</v>
      </c>
      <c r="E378" s="281">
        <f>D377+E314-E346</f>
        <v>0</v>
      </c>
      <c r="F378" s="281">
        <f t="shared" ref="F378:H393" si="158">E377+F314-F346</f>
        <v>0</v>
      </c>
      <c r="G378" s="281">
        <f t="shared" si="158"/>
        <v>0</v>
      </c>
      <c r="H378" s="281">
        <f t="shared" si="158"/>
        <v>0</v>
      </c>
      <c r="I378" s="281">
        <f>H377+I314-I346</f>
        <v>0</v>
      </c>
      <c r="J378" s="41"/>
      <c r="K378" s="41"/>
      <c r="L378" s="48"/>
      <c r="M378" s="41"/>
      <c r="N378" s="41"/>
      <c r="O378" s="48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</row>
    <row r="379" spans="1:27" hidden="1" outlineLevel="1" x14ac:dyDescent="0.2">
      <c r="A379" s="58" t="s">
        <v>127</v>
      </c>
      <c r="B379" s="58">
        <v>2</v>
      </c>
      <c r="C379" s="280">
        <f t="shared" si="156"/>
        <v>0</v>
      </c>
      <c r="D379" s="280">
        <f t="shared" si="157"/>
        <v>0</v>
      </c>
      <c r="E379" s="281">
        <f t="shared" ref="E379:H402" si="159">D378+E315-E347</f>
        <v>0</v>
      </c>
      <c r="F379" s="281">
        <f t="shared" si="159"/>
        <v>0</v>
      </c>
      <c r="G379" s="281">
        <f t="shared" si="159"/>
        <v>0</v>
      </c>
      <c r="H379" s="281">
        <f t="shared" si="159"/>
        <v>0</v>
      </c>
      <c r="I379" s="281">
        <f t="shared" ref="I379:I402" si="160">H378+I315-I347</f>
        <v>0</v>
      </c>
      <c r="J379" s="41"/>
      <c r="K379" s="41"/>
      <c r="L379" s="48"/>
      <c r="M379" s="41"/>
      <c r="N379" s="41"/>
      <c r="O379" s="48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</row>
    <row r="380" spans="1:27" hidden="1" outlineLevel="1" x14ac:dyDescent="0.2">
      <c r="A380" s="58" t="s">
        <v>128</v>
      </c>
      <c r="B380" s="58">
        <v>3</v>
      </c>
      <c r="C380" s="280">
        <f t="shared" si="156"/>
        <v>0</v>
      </c>
      <c r="D380" s="280">
        <f t="shared" si="157"/>
        <v>0</v>
      </c>
      <c r="E380" s="281">
        <f t="shared" si="159"/>
        <v>0</v>
      </c>
      <c r="F380" s="281">
        <f t="shared" si="158"/>
        <v>0</v>
      </c>
      <c r="G380" s="281">
        <f t="shared" si="158"/>
        <v>0</v>
      </c>
      <c r="H380" s="281">
        <f t="shared" si="158"/>
        <v>0</v>
      </c>
      <c r="I380" s="281">
        <f t="shared" si="160"/>
        <v>0</v>
      </c>
      <c r="J380" s="41"/>
      <c r="K380" s="41"/>
      <c r="L380" s="48"/>
      <c r="M380" s="41"/>
      <c r="N380" s="41"/>
      <c r="O380" s="48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</row>
    <row r="381" spans="1:27" hidden="1" outlineLevel="1" x14ac:dyDescent="0.2">
      <c r="A381" s="58" t="s">
        <v>129</v>
      </c>
      <c r="B381" s="58">
        <v>4</v>
      </c>
      <c r="C381" s="280">
        <f t="shared" si="156"/>
        <v>0</v>
      </c>
      <c r="D381" s="280">
        <f t="shared" si="157"/>
        <v>0</v>
      </c>
      <c r="E381" s="281">
        <f t="shared" si="159"/>
        <v>0</v>
      </c>
      <c r="F381" s="281">
        <f t="shared" si="158"/>
        <v>0</v>
      </c>
      <c r="G381" s="281">
        <f t="shared" si="158"/>
        <v>0</v>
      </c>
      <c r="H381" s="281">
        <f t="shared" si="158"/>
        <v>0</v>
      </c>
      <c r="I381" s="281">
        <f t="shared" si="160"/>
        <v>0</v>
      </c>
      <c r="J381" s="41"/>
      <c r="K381" s="41"/>
      <c r="L381" s="48"/>
      <c r="M381" s="41"/>
      <c r="N381" s="41"/>
      <c r="O381" s="48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</row>
    <row r="382" spans="1:27" hidden="1" outlineLevel="1" x14ac:dyDescent="0.2">
      <c r="A382" s="58" t="s">
        <v>130</v>
      </c>
      <c r="B382" s="58">
        <v>5</v>
      </c>
      <c r="C382" s="280">
        <f t="shared" si="156"/>
        <v>0</v>
      </c>
      <c r="D382" s="280">
        <f t="shared" si="157"/>
        <v>0</v>
      </c>
      <c r="E382" s="281">
        <f t="shared" si="159"/>
        <v>0</v>
      </c>
      <c r="F382" s="281">
        <f t="shared" si="158"/>
        <v>0</v>
      </c>
      <c r="G382" s="281">
        <f t="shared" si="158"/>
        <v>0</v>
      </c>
      <c r="H382" s="281">
        <f t="shared" si="158"/>
        <v>0</v>
      </c>
      <c r="I382" s="281">
        <f t="shared" si="160"/>
        <v>0</v>
      </c>
      <c r="J382" s="41"/>
      <c r="K382" s="41"/>
      <c r="L382" s="48"/>
      <c r="M382" s="41"/>
      <c r="N382" s="41"/>
      <c r="O382" s="48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</row>
    <row r="383" spans="1:27" hidden="1" outlineLevel="1" x14ac:dyDescent="0.2">
      <c r="A383" s="58" t="s">
        <v>131</v>
      </c>
      <c r="B383" s="58">
        <v>6</v>
      </c>
      <c r="C383" s="280">
        <f t="shared" si="156"/>
        <v>0</v>
      </c>
      <c r="D383" s="280">
        <f t="shared" si="157"/>
        <v>0</v>
      </c>
      <c r="E383" s="281">
        <f t="shared" si="159"/>
        <v>0</v>
      </c>
      <c r="F383" s="281">
        <f t="shared" si="158"/>
        <v>0</v>
      </c>
      <c r="G383" s="281">
        <f t="shared" si="158"/>
        <v>0</v>
      </c>
      <c r="H383" s="281">
        <f t="shared" si="158"/>
        <v>0</v>
      </c>
      <c r="I383" s="281">
        <f t="shared" si="160"/>
        <v>0</v>
      </c>
      <c r="J383" s="41"/>
      <c r="K383" s="41"/>
      <c r="L383" s="48"/>
      <c r="M383" s="41"/>
      <c r="N383" s="41"/>
      <c r="O383" s="48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</row>
    <row r="384" spans="1:27" hidden="1" outlineLevel="1" x14ac:dyDescent="0.2">
      <c r="A384" s="58" t="s">
        <v>132</v>
      </c>
      <c r="B384" s="58">
        <v>7</v>
      </c>
      <c r="C384" s="280">
        <f t="shared" si="156"/>
        <v>0</v>
      </c>
      <c r="D384" s="280">
        <f t="shared" si="157"/>
        <v>0</v>
      </c>
      <c r="E384" s="281">
        <f t="shared" si="159"/>
        <v>0</v>
      </c>
      <c r="F384" s="281">
        <f t="shared" si="158"/>
        <v>0</v>
      </c>
      <c r="G384" s="281">
        <f t="shared" si="158"/>
        <v>0</v>
      </c>
      <c r="H384" s="281">
        <f t="shared" si="158"/>
        <v>0</v>
      </c>
      <c r="I384" s="281">
        <f t="shared" si="160"/>
        <v>0</v>
      </c>
      <c r="J384" s="41"/>
      <c r="K384" s="41"/>
      <c r="L384" s="48"/>
      <c r="M384" s="41"/>
      <c r="N384" s="41"/>
      <c r="O384" s="48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</row>
    <row r="385" spans="1:27" hidden="1" outlineLevel="1" x14ac:dyDescent="0.2">
      <c r="A385" s="58" t="s">
        <v>146</v>
      </c>
      <c r="B385" s="58">
        <v>8</v>
      </c>
      <c r="C385" s="280">
        <f t="shared" si="156"/>
        <v>0</v>
      </c>
      <c r="D385" s="280">
        <f t="shared" si="157"/>
        <v>0</v>
      </c>
      <c r="E385" s="281">
        <f t="shared" si="159"/>
        <v>0</v>
      </c>
      <c r="F385" s="281">
        <f t="shared" si="158"/>
        <v>0</v>
      </c>
      <c r="G385" s="281">
        <f t="shared" si="158"/>
        <v>0</v>
      </c>
      <c r="H385" s="281">
        <f t="shared" si="158"/>
        <v>0</v>
      </c>
      <c r="I385" s="281">
        <f t="shared" si="160"/>
        <v>0</v>
      </c>
      <c r="J385" s="41"/>
      <c r="K385" s="41"/>
      <c r="L385" s="48"/>
      <c r="M385" s="41"/>
      <c r="N385" s="41"/>
      <c r="O385" s="48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</row>
    <row r="386" spans="1:27" hidden="1" outlineLevel="1" x14ac:dyDescent="0.2">
      <c r="A386" s="58" t="s">
        <v>133</v>
      </c>
      <c r="B386" s="58">
        <v>9</v>
      </c>
      <c r="C386" s="280">
        <f t="shared" si="156"/>
        <v>0</v>
      </c>
      <c r="D386" s="280">
        <f t="shared" si="157"/>
        <v>0</v>
      </c>
      <c r="E386" s="281">
        <f t="shared" si="159"/>
        <v>0</v>
      </c>
      <c r="F386" s="281">
        <f t="shared" si="158"/>
        <v>0</v>
      </c>
      <c r="G386" s="281">
        <f t="shared" si="158"/>
        <v>0</v>
      </c>
      <c r="H386" s="281">
        <f t="shared" si="158"/>
        <v>0</v>
      </c>
      <c r="I386" s="281">
        <f t="shared" si="160"/>
        <v>0</v>
      </c>
      <c r="J386" s="41"/>
      <c r="K386" s="41"/>
      <c r="L386" s="48"/>
      <c r="M386" s="41"/>
      <c r="N386" s="41"/>
      <c r="O386" s="48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</row>
    <row r="387" spans="1:27" hidden="1" outlineLevel="1" x14ac:dyDescent="0.2">
      <c r="A387" s="58" t="s">
        <v>134</v>
      </c>
      <c r="B387" s="58">
        <v>10</v>
      </c>
      <c r="C387" s="280">
        <f t="shared" si="156"/>
        <v>0</v>
      </c>
      <c r="D387" s="280">
        <f>C387+D323</f>
        <v>0</v>
      </c>
      <c r="E387" s="281">
        <f>D386+E323-E355</f>
        <v>0</v>
      </c>
      <c r="F387" s="281">
        <f t="shared" ref="F387:H387" si="161">E386+F323-F355</f>
        <v>0</v>
      </c>
      <c r="G387" s="281">
        <f t="shared" si="161"/>
        <v>0</v>
      </c>
      <c r="H387" s="281">
        <f t="shared" si="161"/>
        <v>0</v>
      </c>
      <c r="I387" s="281">
        <f t="shared" si="160"/>
        <v>0</v>
      </c>
      <c r="J387" s="41"/>
      <c r="K387" s="41"/>
      <c r="L387" s="48"/>
      <c r="M387" s="41"/>
      <c r="N387" s="41"/>
      <c r="O387" s="48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</row>
    <row r="388" spans="1:27" hidden="1" outlineLevel="1" x14ac:dyDescent="0.2">
      <c r="A388" s="58" t="s">
        <v>135</v>
      </c>
      <c r="B388" s="58">
        <v>11</v>
      </c>
      <c r="C388" s="280">
        <f t="shared" si="156"/>
        <v>0</v>
      </c>
      <c r="D388" s="280">
        <f t="shared" si="157"/>
        <v>0</v>
      </c>
      <c r="E388" s="281">
        <f t="shared" ref="E388:H388" si="162">D387+E324-E356</f>
        <v>0</v>
      </c>
      <c r="F388" s="281">
        <f t="shared" si="162"/>
        <v>0</v>
      </c>
      <c r="G388" s="281">
        <f t="shared" si="162"/>
        <v>0</v>
      </c>
      <c r="H388" s="281">
        <f t="shared" si="162"/>
        <v>0</v>
      </c>
      <c r="I388" s="281">
        <f t="shared" si="160"/>
        <v>0</v>
      </c>
      <c r="J388" s="41"/>
      <c r="K388" s="41"/>
      <c r="L388" s="48"/>
      <c r="M388" s="41"/>
      <c r="N388" s="41"/>
      <c r="O388" s="48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</row>
    <row r="389" spans="1:27" hidden="1" outlineLevel="1" x14ac:dyDescent="0.2">
      <c r="A389" s="58" t="s">
        <v>217</v>
      </c>
      <c r="B389" s="58">
        <v>12</v>
      </c>
      <c r="C389" s="280">
        <f t="shared" si="156"/>
        <v>0</v>
      </c>
      <c r="D389" s="280">
        <f t="shared" si="157"/>
        <v>0</v>
      </c>
      <c r="E389" s="281">
        <f t="shared" si="159"/>
        <v>0</v>
      </c>
      <c r="F389" s="281">
        <f t="shared" si="158"/>
        <v>0</v>
      </c>
      <c r="G389" s="281">
        <f t="shared" si="158"/>
        <v>0</v>
      </c>
      <c r="H389" s="281">
        <f t="shared" si="158"/>
        <v>0</v>
      </c>
      <c r="I389" s="281">
        <f t="shared" si="160"/>
        <v>0</v>
      </c>
      <c r="J389" s="41"/>
      <c r="K389" s="41"/>
      <c r="L389" s="48"/>
      <c r="M389" s="41"/>
      <c r="N389" s="41"/>
      <c r="O389" s="48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</row>
    <row r="390" spans="1:27" hidden="1" outlineLevel="1" x14ac:dyDescent="0.2">
      <c r="A390" s="58" t="s">
        <v>368</v>
      </c>
      <c r="B390" s="58">
        <v>13</v>
      </c>
      <c r="C390" s="280">
        <f t="shared" si="156"/>
        <v>0</v>
      </c>
      <c r="D390" s="280">
        <f t="shared" si="157"/>
        <v>0</v>
      </c>
      <c r="E390" s="281">
        <f t="shared" si="159"/>
        <v>0</v>
      </c>
      <c r="F390" s="281">
        <f t="shared" si="158"/>
        <v>0</v>
      </c>
      <c r="G390" s="281">
        <f t="shared" si="158"/>
        <v>0</v>
      </c>
      <c r="H390" s="281">
        <f t="shared" si="158"/>
        <v>0</v>
      </c>
      <c r="I390" s="281">
        <f t="shared" si="160"/>
        <v>0</v>
      </c>
      <c r="J390" s="41"/>
      <c r="K390" s="41"/>
      <c r="L390" s="48"/>
      <c r="M390" s="41"/>
      <c r="N390" s="41"/>
      <c r="O390" s="48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</row>
    <row r="391" spans="1:27" hidden="1" outlineLevel="1" x14ac:dyDescent="0.2">
      <c r="A391" s="58" t="s">
        <v>380</v>
      </c>
      <c r="B391" s="58">
        <v>14</v>
      </c>
      <c r="C391" s="280">
        <f t="shared" si="156"/>
        <v>0</v>
      </c>
      <c r="D391" s="280">
        <f t="shared" si="157"/>
        <v>0</v>
      </c>
      <c r="E391" s="281">
        <f t="shared" si="159"/>
        <v>0</v>
      </c>
      <c r="F391" s="281">
        <f t="shared" si="158"/>
        <v>0</v>
      </c>
      <c r="G391" s="281">
        <f t="shared" si="158"/>
        <v>0</v>
      </c>
      <c r="H391" s="281">
        <f t="shared" si="158"/>
        <v>0</v>
      </c>
      <c r="I391" s="281">
        <f t="shared" si="160"/>
        <v>0</v>
      </c>
      <c r="J391" s="41"/>
      <c r="K391" s="41"/>
      <c r="L391" s="48"/>
      <c r="M391" s="41"/>
      <c r="N391" s="41"/>
      <c r="O391" s="48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</row>
    <row r="392" spans="1:27" hidden="1" outlineLevel="1" x14ac:dyDescent="0.2">
      <c r="A392" s="58" t="s">
        <v>369</v>
      </c>
      <c r="B392" s="58">
        <v>15</v>
      </c>
      <c r="C392" s="280">
        <f t="shared" si="156"/>
        <v>0</v>
      </c>
      <c r="D392" s="280">
        <f t="shared" si="157"/>
        <v>0</v>
      </c>
      <c r="E392" s="281">
        <f t="shared" si="159"/>
        <v>0</v>
      </c>
      <c r="F392" s="281">
        <f t="shared" si="158"/>
        <v>0</v>
      </c>
      <c r="G392" s="281">
        <f t="shared" si="158"/>
        <v>0</v>
      </c>
      <c r="H392" s="281">
        <f t="shared" si="158"/>
        <v>0</v>
      </c>
      <c r="I392" s="281">
        <f t="shared" si="160"/>
        <v>0</v>
      </c>
      <c r="J392" s="41"/>
      <c r="K392" s="41"/>
      <c r="L392" s="48"/>
      <c r="M392" s="41"/>
      <c r="N392" s="41"/>
      <c r="O392" s="48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</row>
    <row r="393" spans="1:27" hidden="1" outlineLevel="1" x14ac:dyDescent="0.2">
      <c r="A393" s="58" t="s">
        <v>370</v>
      </c>
      <c r="B393" s="58">
        <v>16</v>
      </c>
      <c r="C393" s="280">
        <f t="shared" si="156"/>
        <v>0</v>
      </c>
      <c r="D393" s="280">
        <f t="shared" si="157"/>
        <v>0</v>
      </c>
      <c r="E393" s="281">
        <f t="shared" si="159"/>
        <v>0</v>
      </c>
      <c r="F393" s="281">
        <f t="shared" si="158"/>
        <v>0</v>
      </c>
      <c r="G393" s="281">
        <f t="shared" si="158"/>
        <v>0</v>
      </c>
      <c r="H393" s="281">
        <f t="shared" si="158"/>
        <v>0</v>
      </c>
      <c r="I393" s="281">
        <f t="shared" si="160"/>
        <v>0</v>
      </c>
      <c r="J393" s="41"/>
      <c r="K393" s="41"/>
      <c r="L393" s="48"/>
      <c r="M393" s="41"/>
      <c r="N393" s="41"/>
      <c r="O393" s="48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</row>
    <row r="394" spans="1:27" hidden="1" outlineLevel="1" x14ac:dyDescent="0.2">
      <c r="A394" s="58" t="s">
        <v>371</v>
      </c>
      <c r="B394" s="58">
        <v>17</v>
      </c>
      <c r="C394" s="280">
        <f t="shared" si="156"/>
        <v>0</v>
      </c>
      <c r="D394" s="280">
        <f t="shared" si="157"/>
        <v>0</v>
      </c>
      <c r="E394" s="281">
        <f t="shared" si="159"/>
        <v>0</v>
      </c>
      <c r="F394" s="281">
        <f t="shared" ref="F394:H402" si="163">E393+F330-F362</f>
        <v>0</v>
      </c>
      <c r="G394" s="281">
        <f t="shared" si="163"/>
        <v>0</v>
      </c>
      <c r="H394" s="281">
        <f t="shared" si="163"/>
        <v>0</v>
      </c>
      <c r="I394" s="281">
        <f t="shared" si="160"/>
        <v>0</v>
      </c>
      <c r="J394" s="41"/>
      <c r="K394" s="41"/>
      <c r="L394" s="48"/>
      <c r="M394" s="41"/>
      <c r="N394" s="41"/>
      <c r="O394" s="48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</row>
    <row r="395" spans="1:27" hidden="1" outlineLevel="1" x14ac:dyDescent="0.2">
      <c r="A395" s="58" t="s">
        <v>372</v>
      </c>
      <c r="B395" s="58">
        <v>18</v>
      </c>
      <c r="C395" s="280">
        <f t="shared" si="156"/>
        <v>0</v>
      </c>
      <c r="D395" s="280">
        <f t="shared" si="157"/>
        <v>0</v>
      </c>
      <c r="E395" s="281">
        <f t="shared" si="159"/>
        <v>0</v>
      </c>
      <c r="F395" s="281">
        <f t="shared" si="163"/>
        <v>0</v>
      </c>
      <c r="G395" s="281">
        <f t="shared" si="163"/>
        <v>0</v>
      </c>
      <c r="H395" s="281">
        <f t="shared" si="163"/>
        <v>0</v>
      </c>
      <c r="I395" s="281">
        <f t="shared" si="160"/>
        <v>0</v>
      </c>
      <c r="J395" s="41"/>
      <c r="K395" s="41"/>
      <c r="L395" s="48"/>
      <c r="M395" s="41"/>
      <c r="N395" s="41"/>
      <c r="O395" s="48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</row>
    <row r="396" spans="1:27" hidden="1" outlineLevel="1" x14ac:dyDescent="0.2">
      <c r="A396" s="58" t="s">
        <v>373</v>
      </c>
      <c r="B396" s="58">
        <v>19</v>
      </c>
      <c r="C396" s="280">
        <f t="shared" si="156"/>
        <v>0</v>
      </c>
      <c r="D396" s="280">
        <f t="shared" si="157"/>
        <v>0</v>
      </c>
      <c r="E396" s="281">
        <f t="shared" si="159"/>
        <v>0</v>
      </c>
      <c r="F396" s="281">
        <f t="shared" si="163"/>
        <v>0</v>
      </c>
      <c r="G396" s="281">
        <f t="shared" si="163"/>
        <v>0</v>
      </c>
      <c r="H396" s="281">
        <f t="shared" si="163"/>
        <v>0</v>
      </c>
      <c r="I396" s="281">
        <f t="shared" si="160"/>
        <v>0</v>
      </c>
      <c r="J396" s="41"/>
      <c r="K396" s="41"/>
      <c r="L396" s="48"/>
      <c r="M396" s="41"/>
      <c r="N396" s="41"/>
      <c r="O396" s="48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</row>
    <row r="397" spans="1:27" hidden="1" outlineLevel="1" x14ac:dyDescent="0.2">
      <c r="A397" s="58" t="s">
        <v>374</v>
      </c>
      <c r="B397" s="58">
        <v>20</v>
      </c>
      <c r="C397" s="280">
        <f t="shared" si="156"/>
        <v>0</v>
      </c>
      <c r="D397" s="280">
        <f t="shared" si="157"/>
        <v>0</v>
      </c>
      <c r="E397" s="281">
        <f t="shared" si="159"/>
        <v>0</v>
      </c>
      <c r="F397" s="281">
        <f t="shared" si="163"/>
        <v>0</v>
      </c>
      <c r="G397" s="281">
        <f t="shared" si="163"/>
        <v>0</v>
      </c>
      <c r="H397" s="281">
        <f t="shared" si="163"/>
        <v>0</v>
      </c>
      <c r="I397" s="281">
        <f t="shared" si="160"/>
        <v>0</v>
      </c>
      <c r="J397" s="41"/>
      <c r="K397" s="188"/>
      <c r="L397" s="48"/>
      <c r="M397" s="41"/>
      <c r="N397" s="41"/>
      <c r="O397" s="48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</row>
    <row r="398" spans="1:27" hidden="1" outlineLevel="1" x14ac:dyDescent="0.2">
      <c r="A398" s="58" t="s">
        <v>375</v>
      </c>
      <c r="B398" s="58">
        <v>21</v>
      </c>
      <c r="C398" s="280">
        <f t="shared" si="156"/>
        <v>0</v>
      </c>
      <c r="D398" s="280">
        <f t="shared" si="157"/>
        <v>0</v>
      </c>
      <c r="E398" s="281">
        <f t="shared" si="159"/>
        <v>0</v>
      </c>
      <c r="F398" s="281">
        <f t="shared" si="163"/>
        <v>0</v>
      </c>
      <c r="G398" s="281">
        <f t="shared" si="163"/>
        <v>0</v>
      </c>
      <c r="H398" s="281">
        <f t="shared" si="163"/>
        <v>0</v>
      </c>
      <c r="I398" s="281">
        <f t="shared" si="160"/>
        <v>0</v>
      </c>
      <c r="J398" s="41"/>
      <c r="K398" s="41"/>
      <c r="L398" s="48"/>
      <c r="M398" s="41"/>
      <c r="N398" s="41"/>
      <c r="O398" s="48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</row>
    <row r="399" spans="1:27" hidden="1" outlineLevel="1" x14ac:dyDescent="0.2">
      <c r="A399" s="58" t="s">
        <v>376</v>
      </c>
      <c r="B399" s="58">
        <v>22</v>
      </c>
      <c r="C399" s="280">
        <f t="shared" si="156"/>
        <v>0</v>
      </c>
      <c r="D399" s="280">
        <f t="shared" si="157"/>
        <v>0</v>
      </c>
      <c r="E399" s="281">
        <f t="shared" si="159"/>
        <v>0</v>
      </c>
      <c r="F399" s="281">
        <f t="shared" si="163"/>
        <v>0</v>
      </c>
      <c r="G399" s="281">
        <f t="shared" si="163"/>
        <v>0</v>
      </c>
      <c r="H399" s="281">
        <f t="shared" si="163"/>
        <v>0</v>
      </c>
      <c r="I399" s="281">
        <f t="shared" si="160"/>
        <v>0</v>
      </c>
      <c r="J399" s="41"/>
      <c r="K399" s="41"/>
      <c r="L399" s="48"/>
      <c r="M399" s="41"/>
      <c r="N399" s="41"/>
      <c r="O399" s="48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</row>
    <row r="400" spans="1:27" hidden="1" outlineLevel="1" x14ac:dyDescent="0.2">
      <c r="A400" s="58" t="s">
        <v>377</v>
      </c>
      <c r="B400" s="58">
        <v>23</v>
      </c>
      <c r="C400" s="280">
        <f t="shared" si="156"/>
        <v>0</v>
      </c>
      <c r="D400" s="280">
        <f t="shared" si="157"/>
        <v>0</v>
      </c>
      <c r="E400" s="281">
        <f t="shared" si="159"/>
        <v>0</v>
      </c>
      <c r="F400" s="281">
        <f t="shared" si="163"/>
        <v>0</v>
      </c>
      <c r="G400" s="281">
        <f t="shared" si="163"/>
        <v>0</v>
      </c>
      <c r="H400" s="281">
        <f t="shared" si="163"/>
        <v>0</v>
      </c>
      <c r="I400" s="281">
        <f t="shared" si="160"/>
        <v>0</v>
      </c>
      <c r="J400" s="41"/>
      <c r="K400" s="41"/>
      <c r="L400" s="48"/>
      <c r="M400" s="41"/>
      <c r="N400" s="41"/>
      <c r="O400" s="48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</row>
    <row r="401" spans="1:27" hidden="1" outlineLevel="1" x14ac:dyDescent="0.2">
      <c r="A401" s="58" t="s">
        <v>378</v>
      </c>
      <c r="B401" s="58">
        <v>24</v>
      </c>
      <c r="C401" s="280">
        <f t="shared" si="156"/>
        <v>0</v>
      </c>
      <c r="D401" s="280">
        <f t="shared" si="157"/>
        <v>0</v>
      </c>
      <c r="E401" s="281">
        <f t="shared" si="159"/>
        <v>0</v>
      </c>
      <c r="F401" s="281">
        <f t="shared" si="163"/>
        <v>0</v>
      </c>
      <c r="G401" s="281">
        <f t="shared" si="163"/>
        <v>0</v>
      </c>
      <c r="H401" s="281">
        <f t="shared" si="163"/>
        <v>0</v>
      </c>
      <c r="I401" s="281">
        <f t="shared" si="160"/>
        <v>0</v>
      </c>
      <c r="J401" s="41"/>
      <c r="K401" s="41"/>
      <c r="L401" s="48"/>
      <c r="M401" s="41"/>
      <c r="N401" s="41"/>
      <c r="O401" s="48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</row>
    <row r="402" spans="1:27" hidden="1" outlineLevel="1" x14ac:dyDescent="0.2">
      <c r="A402" s="58" t="s">
        <v>379</v>
      </c>
      <c r="B402" s="58">
        <v>25</v>
      </c>
      <c r="C402" s="280">
        <f t="shared" si="156"/>
        <v>0</v>
      </c>
      <c r="D402" s="280">
        <f t="shared" si="157"/>
        <v>0</v>
      </c>
      <c r="E402" s="281">
        <f t="shared" si="159"/>
        <v>0</v>
      </c>
      <c r="F402" s="281">
        <f t="shared" si="163"/>
        <v>0</v>
      </c>
      <c r="G402" s="281">
        <f t="shared" si="163"/>
        <v>0</v>
      </c>
      <c r="H402" s="281">
        <f t="shared" si="163"/>
        <v>0</v>
      </c>
      <c r="I402" s="281">
        <f t="shared" si="160"/>
        <v>0</v>
      </c>
      <c r="J402" s="41"/>
      <c r="K402" s="41"/>
      <c r="L402" s="48"/>
      <c r="M402" s="41"/>
      <c r="N402" s="41"/>
      <c r="O402" s="48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</row>
    <row r="403" spans="1:27" hidden="1" outlineLevel="1" x14ac:dyDescent="0.2">
      <c r="A403" s="58" t="s">
        <v>50</v>
      </c>
      <c r="B403" s="58"/>
      <c r="C403" s="138">
        <f>SUM(C377:C402)</f>
        <v>0</v>
      </c>
      <c r="D403" s="138">
        <f t="shared" ref="D403:H403" si="164">SUM(D377:D402)</f>
        <v>0</v>
      </c>
      <c r="E403" s="138">
        <f t="shared" si="164"/>
        <v>0</v>
      </c>
      <c r="F403" s="138">
        <f t="shared" si="164"/>
        <v>0</v>
      </c>
      <c r="G403" s="138">
        <f t="shared" si="164"/>
        <v>0</v>
      </c>
      <c r="H403" s="138">
        <f t="shared" si="164"/>
        <v>0</v>
      </c>
      <c r="I403" s="137"/>
      <c r="J403" s="41"/>
      <c r="K403" s="41"/>
      <c r="L403" s="48"/>
      <c r="M403" s="41"/>
      <c r="N403" s="41"/>
      <c r="O403" s="48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</row>
    <row r="404" spans="1:27" hidden="1" outlineLevel="1" x14ac:dyDescent="0.2">
      <c r="A404" s="58" t="s">
        <v>149</v>
      </c>
      <c r="B404" s="58"/>
      <c r="C404" s="138" t="str">
        <f>IF(C403&lt;&gt;0,ROUND(SUMPRODUCT(C377:C402,$B$377:$B$402)/C403,2),"")</f>
        <v/>
      </c>
      <c r="D404" s="138" t="str">
        <f t="shared" ref="D404:H404" si="165">IF(D403&lt;&gt;0,ROUND(SUMPRODUCT(D377:D402,$B$377:$B$402)/D403,2),"")</f>
        <v/>
      </c>
      <c r="E404" s="138" t="str">
        <f t="shared" si="165"/>
        <v/>
      </c>
      <c r="F404" s="138" t="str">
        <f t="shared" si="165"/>
        <v/>
      </c>
      <c r="G404" s="138" t="str">
        <f t="shared" si="165"/>
        <v/>
      </c>
      <c r="H404" s="138" t="str">
        <f t="shared" si="165"/>
        <v/>
      </c>
      <c r="I404" s="59"/>
      <c r="J404" s="41"/>
      <c r="K404" s="41"/>
      <c r="L404" s="48"/>
      <c r="M404" s="41"/>
      <c r="N404" s="41"/>
      <c r="O404" s="48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</row>
    <row r="405" spans="1:27" hidden="1" outlineLevel="1" x14ac:dyDescent="0.2">
      <c r="A405" s="46"/>
      <c r="B405" s="46"/>
      <c r="C405" s="60"/>
      <c r="D405" s="60"/>
      <c r="E405" s="60"/>
      <c r="F405" s="60"/>
      <c r="G405" s="60"/>
      <c r="H405" s="60"/>
      <c r="I405" s="60"/>
      <c r="J405" s="41"/>
      <c r="K405" s="41"/>
      <c r="L405" s="48"/>
      <c r="M405" s="41"/>
      <c r="N405" s="41"/>
      <c r="O405" s="48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</row>
    <row r="406" spans="1:27" hidden="1" outlineLevel="1" x14ac:dyDescent="0.2">
      <c r="A406" s="63" t="s">
        <v>150</v>
      </c>
      <c r="B406" s="58"/>
      <c r="C406" s="64"/>
      <c r="D406" s="59">
        <f t="shared" ref="D406:I406" si="166">SUMPRODUCT(D377:D402,$J$313:$J$338)*$L$313</f>
        <v>0</v>
      </c>
      <c r="E406" s="59">
        <f t="shared" si="166"/>
        <v>0</v>
      </c>
      <c r="F406" s="59">
        <f t="shared" si="166"/>
        <v>0</v>
      </c>
      <c r="G406" s="59">
        <f t="shared" si="166"/>
        <v>0</v>
      </c>
      <c r="H406" s="59">
        <f t="shared" si="166"/>
        <v>0</v>
      </c>
      <c r="I406" s="59">
        <f t="shared" si="166"/>
        <v>0</v>
      </c>
      <c r="J406" s="41"/>
      <c r="K406" s="41"/>
      <c r="L406" s="48"/>
      <c r="M406" s="41"/>
      <c r="N406" s="41"/>
      <c r="O406" s="48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</row>
    <row r="407" spans="1:27" hidden="1" collapsed="1" x14ac:dyDescent="0.2"/>
    <row r="408" spans="1:27" x14ac:dyDescent="0.2">
      <c r="A408" s="44" t="s">
        <v>456</v>
      </c>
      <c r="B408" s="44"/>
      <c r="C408" s="44"/>
      <c r="D408" s="45"/>
      <c r="E408" s="45"/>
      <c r="F408" s="45"/>
      <c r="G408" s="45"/>
      <c r="H408" s="45"/>
      <c r="I408" s="41"/>
      <c r="J408" s="41"/>
      <c r="K408" s="41"/>
      <c r="L408" s="48"/>
      <c r="M408" s="41"/>
      <c r="N408" s="41"/>
      <c r="O408" s="48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</row>
    <row r="409" spans="1:27" outlineLevel="1" x14ac:dyDescent="0.2">
      <c r="C409" s="46"/>
      <c r="D409" s="45"/>
      <c r="E409" s="45"/>
      <c r="F409" s="45"/>
      <c r="G409" s="45"/>
      <c r="H409" s="45"/>
      <c r="I409" s="41"/>
      <c r="J409" s="41"/>
      <c r="K409" s="41"/>
      <c r="L409" s="48"/>
      <c r="M409" s="41"/>
      <c r="N409" s="41"/>
      <c r="O409" s="48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</row>
    <row r="410" spans="1:27" outlineLevel="1" x14ac:dyDescent="0.2">
      <c r="A410" s="47" t="s">
        <v>457</v>
      </c>
      <c r="B410" s="47"/>
      <c r="C410" s="46"/>
      <c r="D410" s="45"/>
      <c r="E410" s="45"/>
      <c r="F410" s="45"/>
      <c r="G410" s="45"/>
      <c r="H410" s="45"/>
      <c r="I410" s="41"/>
      <c r="J410" s="48"/>
      <c r="K410" s="48"/>
      <c r="L410" s="48"/>
      <c r="M410" s="41"/>
      <c r="N410" s="41"/>
      <c r="O410" s="48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</row>
    <row r="411" spans="1:27" s="379" customFormat="1" ht="24" outlineLevel="1" x14ac:dyDescent="0.25">
      <c r="A411" s="49" t="s">
        <v>143</v>
      </c>
      <c r="B411" s="50" t="s">
        <v>144</v>
      </c>
      <c r="C411" s="50" t="s">
        <v>145</v>
      </c>
      <c r="D411" s="133">
        <v>1</v>
      </c>
      <c r="E411" s="133">
        <f>D411+1</f>
        <v>2</v>
      </c>
      <c r="F411" s="133">
        <f t="shared" ref="F411:I411" si="167">E411+1</f>
        <v>3</v>
      </c>
      <c r="G411" s="133">
        <f t="shared" si="167"/>
        <v>4</v>
      </c>
      <c r="H411" s="133">
        <f t="shared" si="167"/>
        <v>5</v>
      </c>
      <c r="I411" s="133">
        <f t="shared" si="167"/>
        <v>6</v>
      </c>
      <c r="J411"/>
      <c r="K411"/>
      <c r="L411" s="381"/>
      <c r="M411"/>
      <c r="N411"/>
      <c r="O411" s="381"/>
      <c r="P411" s="377"/>
      <c r="Q411" s="378"/>
      <c r="R411" s="378"/>
      <c r="S411" s="378"/>
      <c r="T411" s="378"/>
      <c r="U411" s="378"/>
      <c r="V411" s="378"/>
      <c r="W411" s="378"/>
      <c r="X411" s="378"/>
      <c r="Y411" s="378"/>
      <c r="Z411" s="378"/>
      <c r="AA411" s="378"/>
    </row>
    <row r="412" spans="1:27" outlineLevel="1" x14ac:dyDescent="0.2">
      <c r="A412" s="53" t="s">
        <v>125</v>
      </c>
      <c r="B412" s="53">
        <v>0</v>
      </c>
      <c r="C412" s="276">
        <f t="shared" ref="C412" si="168">SUM(C10,C71,C132,C193,C253,C313)</f>
        <v>0</v>
      </c>
      <c r="D412" s="276">
        <f>SUM(D10,D71,D132,D193,D253,D313)</f>
        <v>0</v>
      </c>
      <c r="E412" s="276">
        <f t="shared" ref="E412:H412" si="169">SUM(E10,E71,E132,E193,E253,E313)</f>
        <v>0</v>
      </c>
      <c r="F412" s="276">
        <f t="shared" si="169"/>
        <v>0</v>
      </c>
      <c r="G412" s="276">
        <f t="shared" si="169"/>
        <v>0</v>
      </c>
      <c r="H412" s="276">
        <f t="shared" si="169"/>
        <v>0</v>
      </c>
      <c r="I412" s="276">
        <f>SUM(I10,I71,I132,I193,I253,I313)</f>
        <v>0</v>
      </c>
      <c r="J412" s="56"/>
      <c r="K412" s="57"/>
      <c r="L412" s="382"/>
      <c r="M412" s="41"/>
      <c r="N412" s="41"/>
      <c r="O412" s="48"/>
      <c r="P412" s="187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</row>
    <row r="413" spans="1:27" outlineLevel="1" x14ac:dyDescent="0.2">
      <c r="A413" s="58" t="s">
        <v>126</v>
      </c>
      <c r="B413" s="58">
        <v>1</v>
      </c>
      <c r="C413" s="276">
        <f t="shared" ref="C413:H413" si="170">SUM(C11,C72,C133,C194,C254,C314)</f>
        <v>0</v>
      </c>
      <c r="D413" s="276">
        <f t="shared" si="170"/>
        <v>0</v>
      </c>
      <c r="E413" s="276">
        <f t="shared" si="170"/>
        <v>0</v>
      </c>
      <c r="F413" s="276">
        <f t="shared" si="170"/>
        <v>0</v>
      </c>
      <c r="G413" s="276">
        <f t="shared" si="170"/>
        <v>0</v>
      </c>
      <c r="H413" s="276">
        <f t="shared" si="170"/>
        <v>0</v>
      </c>
      <c r="I413" s="276">
        <f t="shared" ref="I413:I428" si="171">SUM(I11,I72,I133,I194,I254,I314)</f>
        <v>0</v>
      </c>
      <c r="J413" s="56"/>
      <c r="K413" s="57"/>
      <c r="L413" s="382"/>
      <c r="M413" s="41"/>
      <c r="N413" s="41"/>
      <c r="O413" s="48"/>
      <c r="P413" s="187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</row>
    <row r="414" spans="1:27" outlineLevel="1" x14ac:dyDescent="0.2">
      <c r="A414" s="58" t="s">
        <v>127</v>
      </c>
      <c r="B414" s="58">
        <v>2</v>
      </c>
      <c r="C414" s="276">
        <f t="shared" ref="C414:H414" si="172">SUM(C12,C73,C134,C195,C255,C315)</f>
        <v>0</v>
      </c>
      <c r="D414" s="276">
        <f t="shared" si="172"/>
        <v>0</v>
      </c>
      <c r="E414" s="276">
        <f t="shared" si="172"/>
        <v>0</v>
      </c>
      <c r="F414" s="276">
        <f t="shared" si="172"/>
        <v>0</v>
      </c>
      <c r="G414" s="276">
        <f t="shared" si="172"/>
        <v>0</v>
      </c>
      <c r="H414" s="276">
        <f t="shared" si="172"/>
        <v>0</v>
      </c>
      <c r="I414" s="276">
        <f t="shared" si="171"/>
        <v>0</v>
      </c>
      <c r="J414" s="56"/>
      <c r="K414" s="57"/>
      <c r="L414" s="382"/>
      <c r="M414" s="41"/>
      <c r="N414" s="41"/>
      <c r="O414" s="48"/>
      <c r="P414" s="187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</row>
    <row r="415" spans="1:27" outlineLevel="1" x14ac:dyDescent="0.2">
      <c r="A415" s="58" t="s">
        <v>128</v>
      </c>
      <c r="B415" s="58">
        <v>3</v>
      </c>
      <c r="C415" s="276">
        <f t="shared" ref="C415:H415" si="173">SUM(C13,C74,C135,C196,C256,C316)</f>
        <v>0</v>
      </c>
      <c r="D415" s="276">
        <f t="shared" si="173"/>
        <v>0</v>
      </c>
      <c r="E415" s="276">
        <f t="shared" si="173"/>
        <v>0</v>
      </c>
      <c r="F415" s="276">
        <f t="shared" si="173"/>
        <v>0</v>
      </c>
      <c r="G415" s="276">
        <f t="shared" si="173"/>
        <v>0</v>
      </c>
      <c r="H415" s="276">
        <f t="shared" si="173"/>
        <v>0</v>
      </c>
      <c r="I415" s="276">
        <f t="shared" si="171"/>
        <v>0</v>
      </c>
      <c r="J415" s="56"/>
      <c r="K415" s="57"/>
      <c r="L415" s="382"/>
      <c r="M415" s="41"/>
      <c r="N415" s="41"/>
      <c r="O415" s="48"/>
      <c r="P415" s="187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</row>
    <row r="416" spans="1:27" outlineLevel="1" x14ac:dyDescent="0.2">
      <c r="A416" s="58" t="s">
        <v>129</v>
      </c>
      <c r="B416" s="58">
        <v>4</v>
      </c>
      <c r="C416" s="276">
        <f t="shared" ref="C416:H416" si="174">SUM(C14,C75,C136,C197,C257,C317)</f>
        <v>0</v>
      </c>
      <c r="D416" s="276">
        <f t="shared" si="174"/>
        <v>0</v>
      </c>
      <c r="E416" s="276">
        <f t="shared" si="174"/>
        <v>0</v>
      </c>
      <c r="F416" s="276">
        <f t="shared" si="174"/>
        <v>0</v>
      </c>
      <c r="G416" s="276">
        <f t="shared" si="174"/>
        <v>0</v>
      </c>
      <c r="H416" s="276">
        <f t="shared" si="174"/>
        <v>0</v>
      </c>
      <c r="I416" s="276">
        <f t="shared" si="171"/>
        <v>0</v>
      </c>
      <c r="J416" s="56"/>
      <c r="K416" s="57"/>
      <c r="L416" s="382"/>
      <c r="M416" s="41"/>
      <c r="N416" s="41"/>
      <c r="O416" s="48"/>
      <c r="P416" s="187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</row>
    <row r="417" spans="1:27" outlineLevel="1" x14ac:dyDescent="0.2">
      <c r="A417" s="58" t="s">
        <v>130</v>
      </c>
      <c r="B417" s="58">
        <v>5</v>
      </c>
      <c r="C417" s="276">
        <f t="shared" ref="C417:H417" si="175">SUM(C15,C76,C137,C198,C258,C318)</f>
        <v>0</v>
      </c>
      <c r="D417" s="276">
        <f t="shared" si="175"/>
        <v>0</v>
      </c>
      <c r="E417" s="276">
        <f t="shared" si="175"/>
        <v>0</v>
      </c>
      <c r="F417" s="276">
        <f t="shared" si="175"/>
        <v>0</v>
      </c>
      <c r="G417" s="276">
        <f t="shared" si="175"/>
        <v>0</v>
      </c>
      <c r="H417" s="276">
        <f t="shared" si="175"/>
        <v>0</v>
      </c>
      <c r="I417" s="276">
        <f t="shared" si="171"/>
        <v>0</v>
      </c>
      <c r="J417" s="56"/>
      <c r="K417" s="57"/>
      <c r="L417" s="382"/>
      <c r="M417" s="41"/>
      <c r="N417" s="41"/>
      <c r="O417" s="48"/>
      <c r="P417" s="187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</row>
    <row r="418" spans="1:27" outlineLevel="1" x14ac:dyDescent="0.2">
      <c r="A418" s="58" t="s">
        <v>131</v>
      </c>
      <c r="B418" s="58">
        <v>6</v>
      </c>
      <c r="C418" s="276">
        <f t="shared" ref="C418:H418" si="176">SUM(C16,C77,C138,C199,C259,C319)</f>
        <v>0</v>
      </c>
      <c r="D418" s="276">
        <f t="shared" si="176"/>
        <v>0</v>
      </c>
      <c r="E418" s="276">
        <f t="shared" si="176"/>
        <v>0</v>
      </c>
      <c r="F418" s="276">
        <f t="shared" si="176"/>
        <v>0</v>
      </c>
      <c r="G418" s="276">
        <f t="shared" si="176"/>
        <v>0</v>
      </c>
      <c r="H418" s="276">
        <f t="shared" si="176"/>
        <v>0</v>
      </c>
      <c r="I418" s="276">
        <f t="shared" si="171"/>
        <v>0</v>
      </c>
      <c r="J418" s="56"/>
      <c r="K418" s="57"/>
      <c r="L418" s="382"/>
      <c r="M418" s="41"/>
      <c r="N418" s="41"/>
      <c r="O418" s="48"/>
      <c r="P418" s="187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</row>
    <row r="419" spans="1:27" outlineLevel="1" x14ac:dyDescent="0.2">
      <c r="A419" s="58" t="s">
        <v>132</v>
      </c>
      <c r="B419" s="58">
        <v>7</v>
      </c>
      <c r="C419" s="276">
        <f t="shared" ref="C419:H419" si="177">SUM(C17,C78,C139,C200,C260,C320)</f>
        <v>0</v>
      </c>
      <c r="D419" s="276">
        <f t="shared" si="177"/>
        <v>0</v>
      </c>
      <c r="E419" s="276">
        <f t="shared" si="177"/>
        <v>0</v>
      </c>
      <c r="F419" s="276">
        <f t="shared" si="177"/>
        <v>0</v>
      </c>
      <c r="G419" s="276">
        <f t="shared" si="177"/>
        <v>0</v>
      </c>
      <c r="H419" s="276">
        <f t="shared" si="177"/>
        <v>0</v>
      </c>
      <c r="I419" s="276">
        <f t="shared" si="171"/>
        <v>0</v>
      </c>
      <c r="J419" s="56"/>
      <c r="K419" s="57"/>
      <c r="L419" s="382"/>
      <c r="M419" s="41"/>
      <c r="N419" s="41"/>
      <c r="O419" s="48"/>
      <c r="P419" s="187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</row>
    <row r="420" spans="1:27" outlineLevel="1" x14ac:dyDescent="0.2">
      <c r="A420" s="58" t="s">
        <v>146</v>
      </c>
      <c r="B420" s="58">
        <v>8</v>
      </c>
      <c r="C420" s="276">
        <f t="shared" ref="C420:H420" si="178">SUM(C18,C79,C140,C201,C261,C321)</f>
        <v>0</v>
      </c>
      <c r="D420" s="276">
        <f t="shared" si="178"/>
        <v>0</v>
      </c>
      <c r="E420" s="276">
        <f t="shared" si="178"/>
        <v>0</v>
      </c>
      <c r="F420" s="276">
        <f t="shared" si="178"/>
        <v>0</v>
      </c>
      <c r="G420" s="276">
        <f t="shared" si="178"/>
        <v>0</v>
      </c>
      <c r="H420" s="276">
        <f t="shared" si="178"/>
        <v>0</v>
      </c>
      <c r="I420" s="276">
        <f t="shared" si="171"/>
        <v>0</v>
      </c>
      <c r="J420" s="56"/>
      <c r="K420" s="57"/>
      <c r="L420" s="382"/>
      <c r="M420" s="41"/>
      <c r="N420" s="41"/>
      <c r="O420" s="48"/>
      <c r="P420" s="187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</row>
    <row r="421" spans="1:27" outlineLevel="1" x14ac:dyDescent="0.2">
      <c r="A421" s="58" t="s">
        <v>133</v>
      </c>
      <c r="B421" s="58">
        <v>9</v>
      </c>
      <c r="C421" s="276">
        <f t="shared" ref="C421:H421" si="179">SUM(C19,C80,C141,C202,C262,C322)</f>
        <v>0</v>
      </c>
      <c r="D421" s="276">
        <f t="shared" si="179"/>
        <v>0</v>
      </c>
      <c r="E421" s="276">
        <f t="shared" si="179"/>
        <v>0</v>
      </c>
      <c r="F421" s="276">
        <f t="shared" si="179"/>
        <v>0</v>
      </c>
      <c r="G421" s="276">
        <f t="shared" si="179"/>
        <v>0</v>
      </c>
      <c r="H421" s="276">
        <f t="shared" si="179"/>
        <v>0</v>
      </c>
      <c r="I421" s="276">
        <f t="shared" si="171"/>
        <v>0</v>
      </c>
      <c r="J421" s="56"/>
      <c r="K421" s="57"/>
      <c r="L421" s="382"/>
      <c r="M421" s="41"/>
      <c r="N421" s="41"/>
      <c r="O421" s="48"/>
      <c r="P421" s="187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</row>
    <row r="422" spans="1:27" outlineLevel="1" x14ac:dyDescent="0.2">
      <c r="A422" s="58" t="s">
        <v>134</v>
      </c>
      <c r="B422" s="58">
        <v>10</v>
      </c>
      <c r="C422" s="276">
        <f t="shared" ref="C422:H422" si="180">C323</f>
        <v>0</v>
      </c>
      <c r="D422" s="276">
        <f t="shared" si="180"/>
        <v>0</v>
      </c>
      <c r="E422" s="276">
        <f t="shared" si="180"/>
        <v>0</v>
      </c>
      <c r="F422" s="276">
        <f t="shared" si="180"/>
        <v>0</v>
      </c>
      <c r="G422" s="276">
        <f t="shared" si="180"/>
        <v>0</v>
      </c>
      <c r="H422" s="276">
        <f t="shared" si="180"/>
        <v>0</v>
      </c>
      <c r="I422" s="276">
        <f t="shared" si="171"/>
        <v>0</v>
      </c>
      <c r="J422" s="56"/>
      <c r="K422" s="57"/>
      <c r="L422" s="382"/>
      <c r="M422" s="41"/>
      <c r="N422" s="41"/>
      <c r="O422" s="48"/>
      <c r="P422" s="187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</row>
    <row r="423" spans="1:27" outlineLevel="1" x14ac:dyDescent="0.2">
      <c r="A423" s="58" t="s">
        <v>135</v>
      </c>
      <c r="B423" s="58">
        <v>11</v>
      </c>
      <c r="C423" s="276">
        <f t="shared" ref="C423:H423" si="181">C324</f>
        <v>0</v>
      </c>
      <c r="D423" s="276">
        <f t="shared" si="181"/>
        <v>0</v>
      </c>
      <c r="E423" s="276">
        <f t="shared" si="181"/>
        <v>0</v>
      </c>
      <c r="F423" s="276">
        <f t="shared" si="181"/>
        <v>0</v>
      </c>
      <c r="G423" s="276">
        <f t="shared" si="181"/>
        <v>0</v>
      </c>
      <c r="H423" s="276">
        <f t="shared" si="181"/>
        <v>0</v>
      </c>
      <c r="I423" s="276">
        <f t="shared" si="171"/>
        <v>0</v>
      </c>
      <c r="J423" s="56"/>
      <c r="K423" s="57"/>
      <c r="L423" s="382"/>
      <c r="M423" s="41"/>
      <c r="N423" s="41"/>
      <c r="O423" s="48"/>
      <c r="P423" s="187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</row>
    <row r="424" spans="1:27" outlineLevel="1" x14ac:dyDescent="0.2">
      <c r="A424" s="58" t="s">
        <v>217</v>
      </c>
      <c r="B424" s="58">
        <v>12</v>
      </c>
      <c r="C424" s="276">
        <f t="shared" ref="C424:H424" si="182">C325</f>
        <v>0</v>
      </c>
      <c r="D424" s="276">
        <f t="shared" si="182"/>
        <v>0</v>
      </c>
      <c r="E424" s="276">
        <f t="shared" si="182"/>
        <v>0</v>
      </c>
      <c r="F424" s="276">
        <f t="shared" si="182"/>
        <v>0</v>
      </c>
      <c r="G424" s="276">
        <f t="shared" si="182"/>
        <v>0</v>
      </c>
      <c r="H424" s="276">
        <f t="shared" si="182"/>
        <v>0</v>
      </c>
      <c r="I424" s="276">
        <f t="shared" si="171"/>
        <v>0</v>
      </c>
      <c r="J424" s="56"/>
      <c r="K424" s="57"/>
      <c r="L424" s="382"/>
      <c r="M424" s="41"/>
      <c r="N424" s="41"/>
      <c r="O424" s="48"/>
      <c r="P424" s="187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</row>
    <row r="425" spans="1:27" outlineLevel="1" x14ac:dyDescent="0.2">
      <c r="A425" s="58" t="s">
        <v>368</v>
      </c>
      <c r="B425" s="58">
        <v>13</v>
      </c>
      <c r="C425" s="276">
        <f>C326</f>
        <v>0</v>
      </c>
      <c r="D425" s="276">
        <f t="shared" ref="D425:H425" si="183">D326</f>
        <v>0</v>
      </c>
      <c r="E425" s="276">
        <f t="shared" si="183"/>
        <v>0</v>
      </c>
      <c r="F425" s="276">
        <f t="shared" si="183"/>
        <v>0</v>
      </c>
      <c r="G425" s="276">
        <f t="shared" si="183"/>
        <v>0</v>
      </c>
      <c r="H425" s="276">
        <f t="shared" si="183"/>
        <v>0</v>
      </c>
      <c r="I425" s="276">
        <f t="shared" si="171"/>
        <v>0</v>
      </c>
      <c r="J425" s="56"/>
      <c r="K425" s="57"/>
      <c r="L425" s="382"/>
      <c r="M425" s="41"/>
      <c r="N425" s="41"/>
      <c r="O425" s="48"/>
      <c r="P425" s="187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</row>
    <row r="426" spans="1:27" outlineLevel="1" x14ac:dyDescent="0.2">
      <c r="A426" s="58" t="s">
        <v>380</v>
      </c>
      <c r="B426" s="58">
        <v>14</v>
      </c>
      <c r="C426" s="276">
        <f t="shared" ref="C426:H426" si="184">C327</f>
        <v>0</v>
      </c>
      <c r="D426" s="276">
        <f t="shared" si="184"/>
        <v>0</v>
      </c>
      <c r="E426" s="276">
        <f t="shared" si="184"/>
        <v>0</v>
      </c>
      <c r="F426" s="276">
        <f t="shared" si="184"/>
        <v>0</v>
      </c>
      <c r="G426" s="276">
        <f t="shared" si="184"/>
        <v>0</v>
      </c>
      <c r="H426" s="276">
        <f t="shared" si="184"/>
        <v>0</v>
      </c>
      <c r="I426" s="276">
        <f t="shared" si="171"/>
        <v>0</v>
      </c>
      <c r="J426" s="56"/>
      <c r="K426" s="57"/>
      <c r="L426" s="382"/>
      <c r="M426" s="41"/>
      <c r="N426" s="41"/>
      <c r="O426" s="48"/>
      <c r="P426" s="187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</row>
    <row r="427" spans="1:27" outlineLevel="1" x14ac:dyDescent="0.2">
      <c r="A427" s="58" t="s">
        <v>369</v>
      </c>
      <c r="B427" s="58">
        <v>15</v>
      </c>
      <c r="C427" s="276">
        <f t="shared" ref="C427:H427" si="185">C328</f>
        <v>0</v>
      </c>
      <c r="D427" s="276">
        <f t="shared" si="185"/>
        <v>0</v>
      </c>
      <c r="E427" s="276">
        <f t="shared" si="185"/>
        <v>0</v>
      </c>
      <c r="F427" s="276">
        <f t="shared" si="185"/>
        <v>0</v>
      </c>
      <c r="G427" s="276">
        <f t="shared" si="185"/>
        <v>0</v>
      </c>
      <c r="H427" s="276">
        <f t="shared" si="185"/>
        <v>0</v>
      </c>
      <c r="I427" s="276">
        <f t="shared" si="171"/>
        <v>0</v>
      </c>
      <c r="J427" s="56"/>
      <c r="K427" s="57"/>
      <c r="L427" s="382"/>
      <c r="M427" s="41"/>
      <c r="N427" s="41"/>
      <c r="O427" s="48"/>
      <c r="P427" s="187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</row>
    <row r="428" spans="1:27" outlineLevel="1" x14ac:dyDescent="0.2">
      <c r="A428" s="58" t="s">
        <v>370</v>
      </c>
      <c r="B428" s="58">
        <v>16</v>
      </c>
      <c r="C428" s="276">
        <f t="shared" ref="C428:H428" si="186">C329</f>
        <v>0</v>
      </c>
      <c r="D428" s="276">
        <f t="shared" si="186"/>
        <v>0</v>
      </c>
      <c r="E428" s="276">
        <f t="shared" si="186"/>
        <v>0</v>
      </c>
      <c r="F428" s="276">
        <f t="shared" si="186"/>
        <v>0</v>
      </c>
      <c r="G428" s="276">
        <f t="shared" si="186"/>
        <v>0</v>
      </c>
      <c r="H428" s="276">
        <f t="shared" si="186"/>
        <v>0</v>
      </c>
      <c r="I428" s="276">
        <f t="shared" si="171"/>
        <v>0</v>
      </c>
      <c r="J428" s="56"/>
      <c r="K428" s="57"/>
      <c r="L428" s="382"/>
      <c r="M428" s="41"/>
      <c r="N428" s="41"/>
      <c r="O428" s="48"/>
      <c r="P428" s="187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</row>
    <row r="429" spans="1:27" outlineLevel="1" x14ac:dyDescent="0.2">
      <c r="A429" s="58" t="s">
        <v>371</v>
      </c>
      <c r="B429" s="58">
        <v>17</v>
      </c>
      <c r="C429" s="276">
        <f t="shared" ref="C429:H429" si="187">C330</f>
        <v>0</v>
      </c>
      <c r="D429" s="276">
        <f t="shared" si="187"/>
        <v>0</v>
      </c>
      <c r="E429" s="276">
        <f t="shared" si="187"/>
        <v>0</v>
      </c>
      <c r="F429" s="276">
        <f t="shared" si="187"/>
        <v>0</v>
      </c>
      <c r="G429" s="276">
        <f t="shared" si="187"/>
        <v>0</v>
      </c>
      <c r="H429" s="276">
        <f t="shared" si="187"/>
        <v>0</v>
      </c>
      <c r="I429" s="276">
        <f t="shared" ref="I429:I437" si="188">SUM(I27,I88,I149,I210,I270,I330)</f>
        <v>0</v>
      </c>
      <c r="J429" s="56"/>
      <c r="K429" s="57"/>
      <c r="L429" s="382"/>
      <c r="M429" s="41"/>
      <c r="N429" s="41"/>
      <c r="O429" s="48"/>
      <c r="P429" s="187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</row>
    <row r="430" spans="1:27" outlineLevel="1" x14ac:dyDescent="0.2">
      <c r="A430" s="58" t="s">
        <v>372</v>
      </c>
      <c r="B430" s="58">
        <v>18</v>
      </c>
      <c r="C430" s="276">
        <f t="shared" ref="C430:H430" si="189">C331</f>
        <v>0</v>
      </c>
      <c r="D430" s="276">
        <f t="shared" si="189"/>
        <v>0</v>
      </c>
      <c r="E430" s="276">
        <f t="shared" si="189"/>
        <v>0</v>
      </c>
      <c r="F430" s="276">
        <f t="shared" si="189"/>
        <v>0</v>
      </c>
      <c r="G430" s="276">
        <f t="shared" si="189"/>
        <v>0</v>
      </c>
      <c r="H430" s="276">
        <f t="shared" si="189"/>
        <v>0</v>
      </c>
      <c r="I430" s="276">
        <f t="shared" si="188"/>
        <v>0</v>
      </c>
      <c r="J430" s="56"/>
      <c r="K430" s="57"/>
      <c r="L430" s="382"/>
      <c r="M430" s="41"/>
      <c r="N430" s="41"/>
      <c r="O430" s="48"/>
      <c r="P430" s="187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</row>
    <row r="431" spans="1:27" outlineLevel="1" x14ac:dyDescent="0.2">
      <c r="A431" s="58" t="s">
        <v>373</v>
      </c>
      <c r="B431" s="58">
        <v>19</v>
      </c>
      <c r="C431" s="276">
        <f t="shared" ref="C431:H431" si="190">C332</f>
        <v>0</v>
      </c>
      <c r="D431" s="276">
        <f t="shared" si="190"/>
        <v>0</v>
      </c>
      <c r="E431" s="276">
        <f t="shared" si="190"/>
        <v>0</v>
      </c>
      <c r="F431" s="276">
        <f t="shared" si="190"/>
        <v>0</v>
      </c>
      <c r="G431" s="276">
        <f t="shared" si="190"/>
        <v>0</v>
      </c>
      <c r="H431" s="276">
        <f t="shared" si="190"/>
        <v>0</v>
      </c>
      <c r="I431" s="276">
        <f t="shared" si="188"/>
        <v>0</v>
      </c>
      <c r="J431" s="56"/>
      <c r="K431" s="57"/>
      <c r="L431" s="382"/>
      <c r="M431" s="41"/>
      <c r="N431" s="41"/>
      <c r="O431" s="48"/>
      <c r="P431" s="187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</row>
    <row r="432" spans="1:27" outlineLevel="1" x14ac:dyDescent="0.2">
      <c r="A432" s="58" t="s">
        <v>374</v>
      </c>
      <c r="B432" s="58">
        <v>20</v>
      </c>
      <c r="C432" s="276">
        <f t="shared" ref="C432:H432" si="191">C333</f>
        <v>0</v>
      </c>
      <c r="D432" s="276">
        <f t="shared" si="191"/>
        <v>0</v>
      </c>
      <c r="E432" s="276">
        <f t="shared" si="191"/>
        <v>0</v>
      </c>
      <c r="F432" s="276">
        <f t="shared" si="191"/>
        <v>0</v>
      </c>
      <c r="G432" s="276">
        <f t="shared" si="191"/>
        <v>0</v>
      </c>
      <c r="H432" s="276">
        <f t="shared" si="191"/>
        <v>0</v>
      </c>
      <c r="I432" s="276">
        <f t="shared" si="188"/>
        <v>0</v>
      </c>
      <c r="J432" s="56"/>
      <c r="K432" s="57"/>
      <c r="L432" s="382"/>
      <c r="M432" s="41"/>
      <c r="N432" s="41"/>
      <c r="O432" s="48"/>
      <c r="P432" s="187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</row>
    <row r="433" spans="1:27" outlineLevel="1" x14ac:dyDescent="0.2">
      <c r="A433" s="58" t="s">
        <v>375</v>
      </c>
      <c r="B433" s="58">
        <v>21</v>
      </c>
      <c r="C433" s="276">
        <f t="shared" ref="C433:H433" si="192">C334</f>
        <v>0</v>
      </c>
      <c r="D433" s="276">
        <f t="shared" si="192"/>
        <v>0</v>
      </c>
      <c r="E433" s="276">
        <f t="shared" si="192"/>
        <v>0</v>
      </c>
      <c r="F433" s="276">
        <f t="shared" si="192"/>
        <v>0</v>
      </c>
      <c r="G433" s="276">
        <f t="shared" si="192"/>
        <v>0</v>
      </c>
      <c r="H433" s="276">
        <f t="shared" si="192"/>
        <v>0</v>
      </c>
      <c r="I433" s="276">
        <f t="shared" si="188"/>
        <v>0</v>
      </c>
      <c r="J433" s="56"/>
      <c r="K433" s="57"/>
      <c r="L433" s="382"/>
      <c r="M433" s="41"/>
      <c r="N433" s="41"/>
      <c r="O433" s="48"/>
      <c r="P433" s="187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</row>
    <row r="434" spans="1:27" outlineLevel="1" x14ac:dyDescent="0.2">
      <c r="A434" s="58" t="s">
        <v>376</v>
      </c>
      <c r="B434" s="58">
        <v>22</v>
      </c>
      <c r="C434" s="276">
        <f t="shared" ref="C434:H434" si="193">C335</f>
        <v>0</v>
      </c>
      <c r="D434" s="276">
        <f t="shared" si="193"/>
        <v>0</v>
      </c>
      <c r="E434" s="276">
        <f t="shared" si="193"/>
        <v>0</v>
      </c>
      <c r="F434" s="276">
        <f t="shared" si="193"/>
        <v>0</v>
      </c>
      <c r="G434" s="276">
        <f t="shared" si="193"/>
        <v>0</v>
      </c>
      <c r="H434" s="276">
        <f t="shared" si="193"/>
        <v>0</v>
      </c>
      <c r="I434" s="276">
        <f t="shared" si="188"/>
        <v>0</v>
      </c>
      <c r="J434" s="56"/>
      <c r="K434" s="57"/>
      <c r="L434" s="382"/>
      <c r="M434" s="41"/>
      <c r="N434" s="41"/>
      <c r="O434" s="48"/>
      <c r="P434" s="187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</row>
    <row r="435" spans="1:27" outlineLevel="1" x14ac:dyDescent="0.2">
      <c r="A435" s="58" t="s">
        <v>377</v>
      </c>
      <c r="B435" s="58">
        <v>23</v>
      </c>
      <c r="C435" s="276">
        <f t="shared" ref="C435:H435" si="194">C336</f>
        <v>0</v>
      </c>
      <c r="D435" s="276">
        <f t="shared" si="194"/>
        <v>0</v>
      </c>
      <c r="E435" s="276">
        <f t="shared" si="194"/>
        <v>0</v>
      </c>
      <c r="F435" s="276">
        <f t="shared" si="194"/>
        <v>0</v>
      </c>
      <c r="G435" s="276">
        <f t="shared" si="194"/>
        <v>0</v>
      </c>
      <c r="H435" s="276">
        <f t="shared" si="194"/>
        <v>0</v>
      </c>
      <c r="I435" s="276">
        <f t="shared" si="188"/>
        <v>0</v>
      </c>
      <c r="J435" s="56"/>
      <c r="K435" s="57"/>
      <c r="L435" s="382"/>
      <c r="M435" s="41"/>
      <c r="N435" s="41"/>
      <c r="O435" s="48"/>
      <c r="P435" s="187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</row>
    <row r="436" spans="1:27" outlineLevel="1" x14ac:dyDescent="0.2">
      <c r="A436" s="58" t="s">
        <v>378</v>
      </c>
      <c r="B436" s="58">
        <v>24</v>
      </c>
      <c r="C436" s="276">
        <f t="shared" ref="C436:H436" si="195">C337</f>
        <v>0</v>
      </c>
      <c r="D436" s="276">
        <f t="shared" si="195"/>
        <v>0</v>
      </c>
      <c r="E436" s="276">
        <f t="shared" si="195"/>
        <v>0</v>
      </c>
      <c r="F436" s="276">
        <f t="shared" si="195"/>
        <v>0</v>
      </c>
      <c r="G436" s="276">
        <f t="shared" si="195"/>
        <v>0</v>
      </c>
      <c r="H436" s="276">
        <f t="shared" si="195"/>
        <v>0</v>
      </c>
      <c r="I436" s="276">
        <f t="shared" si="188"/>
        <v>0</v>
      </c>
      <c r="J436" s="56"/>
      <c r="K436" s="57"/>
      <c r="L436" s="382"/>
      <c r="M436" s="41"/>
      <c r="N436" s="41"/>
      <c r="O436" s="48"/>
      <c r="P436" s="187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</row>
    <row r="437" spans="1:27" outlineLevel="1" x14ac:dyDescent="0.2">
      <c r="A437" s="58" t="s">
        <v>379</v>
      </c>
      <c r="B437" s="58">
        <v>25</v>
      </c>
      <c r="C437" s="276">
        <f t="shared" ref="C437:H437" si="196">C338</f>
        <v>0</v>
      </c>
      <c r="D437" s="276">
        <f t="shared" si="196"/>
        <v>0</v>
      </c>
      <c r="E437" s="276">
        <f t="shared" si="196"/>
        <v>0</v>
      </c>
      <c r="F437" s="276">
        <f t="shared" si="196"/>
        <v>0</v>
      </c>
      <c r="G437" s="276">
        <f t="shared" si="196"/>
        <v>0</v>
      </c>
      <c r="H437" s="276">
        <f t="shared" si="196"/>
        <v>0</v>
      </c>
      <c r="I437" s="276">
        <f t="shared" si="188"/>
        <v>0</v>
      </c>
      <c r="J437" s="56"/>
      <c r="K437" s="57"/>
      <c r="L437" s="382"/>
      <c r="M437" s="41"/>
      <c r="N437" s="41"/>
      <c r="O437" s="48"/>
      <c r="P437" s="187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</row>
    <row r="438" spans="1:27" outlineLevel="1" x14ac:dyDescent="0.2">
      <c r="A438" s="58" t="s">
        <v>50</v>
      </c>
      <c r="B438" s="58"/>
      <c r="C438" s="137">
        <f>SUM(C412:C424)</f>
        <v>0</v>
      </c>
      <c r="D438" s="137">
        <f>SUM(D412:D424)</f>
        <v>0</v>
      </c>
      <c r="E438" s="137">
        <f>SUM(E412:E424)</f>
        <v>0</v>
      </c>
      <c r="F438" s="137">
        <f t="shared" ref="F438:H438" si="197">SUM(F412:F424)</f>
        <v>0</v>
      </c>
      <c r="G438" s="137">
        <f t="shared" si="197"/>
        <v>0</v>
      </c>
      <c r="H438" s="137">
        <f t="shared" si="197"/>
        <v>0</v>
      </c>
      <c r="I438" s="137">
        <f t="shared" ref="I438" si="198">SUM(I412:I424)</f>
        <v>0</v>
      </c>
      <c r="J438" s="56"/>
      <c r="K438" s="41"/>
      <c r="L438" s="48"/>
      <c r="M438" s="41"/>
      <c r="N438" s="41"/>
      <c r="O438" s="48"/>
      <c r="P438" s="187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</row>
    <row r="439" spans="1:27" outlineLevel="1" x14ac:dyDescent="0.2">
      <c r="A439" s="58" t="s">
        <v>147</v>
      </c>
      <c r="B439" s="58"/>
      <c r="C439" s="406">
        <f>C340+C267+C207+C146+C85+C24</f>
        <v>0</v>
      </c>
      <c r="D439" s="406">
        <f t="shared" ref="D439:H439" si="199">D340+D267+D207+D146+D85+D24</f>
        <v>0</v>
      </c>
      <c r="E439" s="406">
        <f t="shared" si="199"/>
        <v>0</v>
      </c>
      <c r="F439" s="406">
        <f t="shared" si="199"/>
        <v>0</v>
      </c>
      <c r="G439" s="406">
        <f t="shared" si="199"/>
        <v>0</v>
      </c>
      <c r="H439" s="406">
        <f t="shared" si="199"/>
        <v>0</v>
      </c>
      <c r="I439" s="406">
        <f t="shared" ref="I439" si="200">I340+I267+I207+I146+I85+I24</f>
        <v>0</v>
      </c>
      <c r="J439" s="41"/>
      <c r="K439" s="41"/>
      <c r="L439" s="48"/>
      <c r="M439" s="41"/>
      <c r="N439" s="41"/>
      <c r="O439" s="48"/>
      <c r="P439" s="187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</row>
    <row r="440" spans="1:27" outlineLevel="1" x14ac:dyDescent="0.2">
      <c r="A440" s="46"/>
      <c r="B440" s="46"/>
      <c r="C440" s="46"/>
      <c r="D440" s="46"/>
      <c r="E440" s="46"/>
      <c r="F440" s="46"/>
      <c r="G440" s="46"/>
      <c r="H440" s="46"/>
      <c r="I440" s="41"/>
      <c r="J440" s="41"/>
      <c r="K440" s="41"/>
      <c r="L440" s="48"/>
      <c r="M440" s="41"/>
      <c r="N440" s="41"/>
      <c r="O440" s="48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</row>
    <row r="441" spans="1:27" outlineLevel="1" x14ac:dyDescent="0.2">
      <c r="C441" s="46"/>
      <c r="D441" s="45"/>
      <c r="E441" s="45"/>
      <c r="F441" s="45"/>
      <c r="G441" s="45"/>
      <c r="H441" s="45"/>
      <c r="I441" s="41"/>
      <c r="J441" s="41"/>
      <c r="K441" s="41"/>
      <c r="L441" s="48"/>
      <c r="M441" s="41"/>
      <c r="N441" s="41"/>
      <c r="O441" s="48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</row>
    <row r="442" spans="1:27" outlineLevel="1" x14ac:dyDescent="0.2">
      <c r="A442" s="47" t="s">
        <v>458</v>
      </c>
      <c r="B442" s="47"/>
      <c r="C442" s="46"/>
      <c r="D442" s="45"/>
      <c r="E442" s="45"/>
      <c r="F442" s="45"/>
      <c r="G442" s="45"/>
      <c r="H442" s="45"/>
      <c r="I442" s="41"/>
      <c r="J442" s="41"/>
      <c r="K442" s="41"/>
      <c r="L442" s="48"/>
      <c r="M442" s="41"/>
      <c r="N442" s="41"/>
      <c r="O442" s="48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</row>
    <row r="443" spans="1:27" ht="24" outlineLevel="1" x14ac:dyDescent="0.25">
      <c r="A443" s="49" t="s">
        <v>143</v>
      </c>
      <c r="B443" s="50" t="s">
        <v>144</v>
      </c>
      <c r="C443" s="50" t="s">
        <v>145</v>
      </c>
      <c r="D443" s="133">
        <v>1</v>
      </c>
      <c r="E443" s="133">
        <f>D443+1</f>
        <v>2</v>
      </c>
      <c r="F443" s="133">
        <f t="shared" ref="F443:I443" si="201">E443+1</f>
        <v>3</v>
      </c>
      <c r="G443" s="133">
        <f t="shared" si="201"/>
        <v>4</v>
      </c>
      <c r="H443" s="133">
        <f t="shared" si="201"/>
        <v>5</v>
      </c>
      <c r="I443" s="133">
        <f t="shared" si="201"/>
        <v>6</v>
      </c>
      <c r="J443" s="41"/>
      <c r="K443"/>
      <c r="L443" s="381"/>
      <c r="M443"/>
      <c r="N443" s="41"/>
      <c r="O443" s="48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</row>
    <row r="444" spans="1:27" ht="15" outlineLevel="1" x14ac:dyDescent="0.25">
      <c r="A444" s="53" t="s">
        <v>125</v>
      </c>
      <c r="B444" s="53">
        <v>0</v>
      </c>
      <c r="C444" s="276">
        <f>SUM(C151,C212,C272,C345)</f>
        <v>0</v>
      </c>
      <c r="D444" s="138">
        <f t="shared" ref="D444" si="202">SUM(D90,D151,D212,D272,D345)</f>
        <v>0</v>
      </c>
      <c r="E444" s="138">
        <f t="shared" ref="E444:H444" si="203">SUM(E29,E90,E151,E212,E272,E345)</f>
        <v>0</v>
      </c>
      <c r="F444" s="138">
        <f t="shared" si="203"/>
        <v>0</v>
      </c>
      <c r="G444" s="138">
        <f t="shared" si="203"/>
        <v>0</v>
      </c>
      <c r="H444" s="138">
        <f t="shared" si="203"/>
        <v>0</v>
      </c>
      <c r="I444" s="53"/>
      <c r="J444" s="41"/>
      <c r="K444"/>
      <c r="L444" s="381"/>
      <c r="M444"/>
      <c r="N444" s="41"/>
      <c r="O444" s="48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</row>
    <row r="445" spans="1:27" ht="15" outlineLevel="1" x14ac:dyDescent="0.25">
      <c r="A445" s="58" t="s">
        <v>126</v>
      </c>
      <c r="B445" s="58">
        <v>1</v>
      </c>
      <c r="C445" s="276">
        <f t="shared" ref="C445" si="204">SUM(C152,C213,C273,C346)</f>
        <v>0</v>
      </c>
      <c r="D445" s="138">
        <f t="shared" ref="D445" si="205">SUM(D91,D152,D213,D273,D346)</f>
        <v>0</v>
      </c>
      <c r="E445" s="138">
        <f t="shared" ref="E445:H445" si="206">SUM(E30,E91,E152,E213,E273,E346)</f>
        <v>0</v>
      </c>
      <c r="F445" s="138">
        <f t="shared" si="206"/>
        <v>0</v>
      </c>
      <c r="G445" s="138">
        <f t="shared" si="206"/>
        <v>0</v>
      </c>
      <c r="H445" s="138">
        <f t="shared" si="206"/>
        <v>0</v>
      </c>
      <c r="I445" s="143">
        <f>H476</f>
        <v>0</v>
      </c>
      <c r="J445" s="41"/>
      <c r="K445"/>
      <c r="L445" s="381"/>
      <c r="M445"/>
      <c r="N445" s="41"/>
      <c r="O445" s="48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</row>
    <row r="446" spans="1:27" ht="15" outlineLevel="1" x14ac:dyDescent="0.25">
      <c r="A446" s="58" t="s">
        <v>127</v>
      </c>
      <c r="B446" s="58">
        <v>2</v>
      </c>
      <c r="C446" s="276">
        <f t="shared" ref="C446" si="207">SUM(C153,C214,C274,C347)</f>
        <v>0</v>
      </c>
      <c r="D446" s="138">
        <f t="shared" ref="D446" si="208">SUM(D92,D153,D214,D274,D347)</f>
        <v>0</v>
      </c>
      <c r="E446" s="138">
        <f t="shared" ref="E446:H446" si="209">SUM(E31,E92,E153,E214,E274,E347)</f>
        <v>0</v>
      </c>
      <c r="F446" s="138">
        <f t="shared" si="209"/>
        <v>0</v>
      </c>
      <c r="G446" s="138">
        <f t="shared" si="209"/>
        <v>0</v>
      </c>
      <c r="H446" s="138">
        <f t="shared" si="209"/>
        <v>0</v>
      </c>
      <c r="I446" s="143">
        <f t="shared" ref="I446:I470" si="210">H477</f>
        <v>0</v>
      </c>
      <c r="J446" s="41"/>
      <c r="K446"/>
      <c r="L446" s="381"/>
      <c r="M446"/>
      <c r="N446" s="41"/>
      <c r="O446" s="48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</row>
    <row r="447" spans="1:27" ht="15" outlineLevel="1" x14ac:dyDescent="0.25">
      <c r="A447" s="58" t="s">
        <v>128</v>
      </c>
      <c r="B447" s="58">
        <v>3</v>
      </c>
      <c r="C447" s="276">
        <f t="shared" ref="C447" si="211">SUM(C154,C215,C275,C348)</f>
        <v>0</v>
      </c>
      <c r="D447" s="138">
        <f t="shared" ref="D447" si="212">SUM(D93,D154,D215,D275,D348)</f>
        <v>0</v>
      </c>
      <c r="E447" s="138">
        <f t="shared" ref="E447:H447" si="213">SUM(E32,E93,E154,E215,E275,E348)</f>
        <v>0</v>
      </c>
      <c r="F447" s="138">
        <f t="shared" si="213"/>
        <v>0</v>
      </c>
      <c r="G447" s="138">
        <f t="shared" si="213"/>
        <v>0</v>
      </c>
      <c r="H447" s="138">
        <f t="shared" si="213"/>
        <v>0</v>
      </c>
      <c r="I447" s="143">
        <f t="shared" si="210"/>
        <v>0</v>
      </c>
      <c r="J447" s="41"/>
      <c r="K447"/>
      <c r="L447" s="381"/>
      <c r="M447"/>
      <c r="N447" s="41"/>
      <c r="O447" s="48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</row>
    <row r="448" spans="1:27" ht="15" outlineLevel="1" x14ac:dyDescent="0.25">
      <c r="A448" s="58" t="s">
        <v>129</v>
      </c>
      <c r="B448" s="58">
        <v>4</v>
      </c>
      <c r="C448" s="276">
        <f t="shared" ref="C448" si="214">SUM(C155,C216,C276,C349)</f>
        <v>0</v>
      </c>
      <c r="D448" s="138">
        <f t="shared" ref="D448" si="215">SUM(D94,D155,D216,D276,D349)</f>
        <v>0</v>
      </c>
      <c r="E448" s="138">
        <f t="shared" ref="E448:H448" si="216">SUM(E33,E94,E155,E216,E276,E349)</f>
        <v>0</v>
      </c>
      <c r="F448" s="138">
        <f t="shared" si="216"/>
        <v>0</v>
      </c>
      <c r="G448" s="138">
        <f t="shared" si="216"/>
        <v>0</v>
      </c>
      <c r="H448" s="138">
        <f t="shared" si="216"/>
        <v>0</v>
      </c>
      <c r="I448" s="143">
        <f t="shared" si="210"/>
        <v>0</v>
      </c>
      <c r="J448" s="41"/>
      <c r="K448"/>
      <c r="L448" s="381"/>
      <c r="M448"/>
      <c r="N448" s="41"/>
      <c r="O448" s="48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</row>
    <row r="449" spans="1:27" ht="15" outlineLevel="1" x14ac:dyDescent="0.25">
      <c r="A449" s="58" t="s">
        <v>130</v>
      </c>
      <c r="B449" s="58">
        <v>5</v>
      </c>
      <c r="C449" s="276">
        <f t="shared" ref="C449" si="217">SUM(C156,C217,C277,C350)</f>
        <v>0</v>
      </c>
      <c r="D449" s="138">
        <f t="shared" ref="D449" si="218">SUM(D95,D156,D217,D277,D350)</f>
        <v>0</v>
      </c>
      <c r="E449" s="138">
        <f t="shared" ref="E449:H449" si="219">SUM(E34,E95,E156,E217,E277,E350)</f>
        <v>0</v>
      </c>
      <c r="F449" s="138">
        <f t="shared" si="219"/>
        <v>0</v>
      </c>
      <c r="G449" s="138">
        <f t="shared" si="219"/>
        <v>0</v>
      </c>
      <c r="H449" s="138">
        <f t="shared" si="219"/>
        <v>0</v>
      </c>
      <c r="I449" s="143">
        <f t="shared" si="210"/>
        <v>0</v>
      </c>
      <c r="J449" s="41"/>
      <c r="K449"/>
      <c r="L449" s="381"/>
      <c r="M449"/>
      <c r="N449" s="41"/>
      <c r="O449" s="48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</row>
    <row r="450" spans="1:27" ht="15" outlineLevel="1" x14ac:dyDescent="0.25">
      <c r="A450" s="58" t="s">
        <v>131</v>
      </c>
      <c r="B450" s="58">
        <v>6</v>
      </c>
      <c r="C450" s="276">
        <f t="shared" ref="C450" si="220">SUM(C157,C218,C278,C351)</f>
        <v>0</v>
      </c>
      <c r="D450" s="138">
        <f t="shared" ref="D450:D456" si="221">SUM(D96,D157,D218,D278,D351)</f>
        <v>0</v>
      </c>
      <c r="E450" s="138">
        <f t="shared" ref="E450:H450" si="222">SUM(E35,E96,E157,E218,E278,E351)</f>
        <v>0</v>
      </c>
      <c r="F450" s="138">
        <f t="shared" si="222"/>
        <v>0</v>
      </c>
      <c r="G450" s="138">
        <f t="shared" si="222"/>
        <v>0</v>
      </c>
      <c r="H450" s="138">
        <f t="shared" si="222"/>
        <v>0</v>
      </c>
      <c r="I450" s="143">
        <f t="shared" si="210"/>
        <v>0</v>
      </c>
      <c r="J450" s="41"/>
      <c r="K450"/>
      <c r="L450" s="381"/>
      <c r="M450"/>
      <c r="N450" s="41"/>
      <c r="O450" s="48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</row>
    <row r="451" spans="1:27" ht="15" outlineLevel="1" x14ac:dyDescent="0.25">
      <c r="A451" s="58" t="s">
        <v>132</v>
      </c>
      <c r="B451" s="58">
        <v>7</v>
      </c>
      <c r="C451" s="276">
        <f t="shared" ref="C451" si="223">SUM(C158,C219,C279,C352)</f>
        <v>0</v>
      </c>
      <c r="D451" s="138">
        <f t="shared" si="221"/>
        <v>0</v>
      </c>
      <c r="E451" s="138">
        <f t="shared" ref="E451:H451" si="224">SUM(E36,E97,E158,E219,E279,E352)</f>
        <v>0</v>
      </c>
      <c r="F451" s="138">
        <f t="shared" si="224"/>
        <v>0</v>
      </c>
      <c r="G451" s="138">
        <f t="shared" si="224"/>
        <v>0</v>
      </c>
      <c r="H451" s="138">
        <f t="shared" si="224"/>
        <v>0</v>
      </c>
      <c r="I451" s="143">
        <f t="shared" si="210"/>
        <v>0</v>
      </c>
      <c r="J451" s="41"/>
      <c r="K451"/>
      <c r="L451" s="381"/>
      <c r="M451"/>
      <c r="N451" s="41"/>
      <c r="O451" s="48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</row>
    <row r="452" spans="1:27" ht="15" outlineLevel="1" x14ac:dyDescent="0.25">
      <c r="A452" s="58" t="s">
        <v>146</v>
      </c>
      <c r="B452" s="58">
        <v>8</v>
      </c>
      <c r="C452" s="276">
        <f t="shared" ref="C452" si="225">SUM(C159,C220,C280,C353)</f>
        <v>0</v>
      </c>
      <c r="D452" s="138">
        <f t="shared" si="221"/>
        <v>0</v>
      </c>
      <c r="E452" s="138">
        <f t="shared" ref="E452:H452" si="226">SUM(E37,E98,E159,E220,E280,E353)</f>
        <v>0</v>
      </c>
      <c r="F452" s="138">
        <f t="shared" si="226"/>
        <v>0</v>
      </c>
      <c r="G452" s="138">
        <f t="shared" si="226"/>
        <v>0</v>
      </c>
      <c r="H452" s="138">
        <f t="shared" si="226"/>
        <v>0</v>
      </c>
      <c r="I452" s="143">
        <f t="shared" si="210"/>
        <v>0</v>
      </c>
      <c r="J452" s="41"/>
      <c r="K452"/>
      <c r="L452" s="381"/>
      <c r="M452"/>
      <c r="N452" s="41"/>
      <c r="O452" s="48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</row>
    <row r="453" spans="1:27" ht="15" outlineLevel="1" x14ac:dyDescent="0.25">
      <c r="A453" s="58" t="s">
        <v>133</v>
      </c>
      <c r="B453" s="58">
        <v>9</v>
      </c>
      <c r="C453" s="276">
        <f t="shared" ref="C453" si="227">SUM(C160,C221,C281,C354)</f>
        <v>0</v>
      </c>
      <c r="D453" s="138">
        <f t="shared" si="221"/>
        <v>0</v>
      </c>
      <c r="E453" s="138">
        <f t="shared" ref="E453:H453" si="228">SUM(E38,E99,E160,E221,E281,E354)</f>
        <v>0</v>
      </c>
      <c r="F453" s="138">
        <f t="shared" si="228"/>
        <v>0</v>
      </c>
      <c r="G453" s="138">
        <f t="shared" si="228"/>
        <v>0</v>
      </c>
      <c r="H453" s="138">
        <f t="shared" si="228"/>
        <v>0</v>
      </c>
      <c r="I453" s="143">
        <f t="shared" si="210"/>
        <v>0</v>
      </c>
      <c r="J453" s="41"/>
      <c r="K453"/>
      <c r="L453" s="381"/>
      <c r="M453"/>
      <c r="N453" s="41"/>
      <c r="O453" s="48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</row>
    <row r="454" spans="1:27" ht="15" outlineLevel="1" x14ac:dyDescent="0.25">
      <c r="A454" s="58" t="s">
        <v>134</v>
      </c>
      <c r="B454" s="58">
        <v>10</v>
      </c>
      <c r="C454" s="276">
        <f t="shared" ref="C454" si="229">SUM(C161,C222,C282,C355)</f>
        <v>0</v>
      </c>
      <c r="D454" s="138">
        <f t="shared" si="221"/>
        <v>0</v>
      </c>
      <c r="E454" s="138">
        <f t="shared" ref="E454:H454" si="230">SUM(E39,E100,E161,E222,E282,E355)</f>
        <v>0</v>
      </c>
      <c r="F454" s="138">
        <f t="shared" si="230"/>
        <v>0</v>
      </c>
      <c r="G454" s="138">
        <f t="shared" si="230"/>
        <v>0</v>
      </c>
      <c r="H454" s="138">
        <f t="shared" si="230"/>
        <v>0</v>
      </c>
      <c r="I454" s="143">
        <f t="shared" si="210"/>
        <v>0</v>
      </c>
      <c r="J454" s="41"/>
      <c r="K454"/>
      <c r="L454" s="381"/>
      <c r="M454"/>
      <c r="N454" s="41"/>
      <c r="O454" s="48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</row>
    <row r="455" spans="1:27" ht="15" outlineLevel="1" x14ac:dyDescent="0.25">
      <c r="A455" s="58" t="s">
        <v>135</v>
      </c>
      <c r="B455" s="58">
        <v>11</v>
      </c>
      <c r="C455" s="276">
        <f t="shared" ref="C455" si="231">SUM(C162,C223,C283,C356)</f>
        <v>0</v>
      </c>
      <c r="D455" s="138">
        <f t="shared" si="221"/>
        <v>0</v>
      </c>
      <c r="E455" s="138">
        <f t="shared" ref="E455:H455" si="232">SUM(E40,E101,E162,E223,E283,E356)</f>
        <v>0</v>
      </c>
      <c r="F455" s="138">
        <f t="shared" si="232"/>
        <v>0</v>
      </c>
      <c r="G455" s="138">
        <f t="shared" si="232"/>
        <v>0</v>
      </c>
      <c r="H455" s="138">
        <f t="shared" si="232"/>
        <v>0</v>
      </c>
      <c r="I455" s="143">
        <f t="shared" si="210"/>
        <v>0</v>
      </c>
      <c r="J455" s="41"/>
      <c r="K455"/>
      <c r="L455" s="381"/>
      <c r="M455"/>
      <c r="N455" s="41"/>
      <c r="O455" s="48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</row>
    <row r="456" spans="1:27" ht="15" outlineLevel="1" x14ac:dyDescent="0.25">
      <c r="A456" s="58" t="s">
        <v>217</v>
      </c>
      <c r="B456" s="58">
        <v>12</v>
      </c>
      <c r="C456" s="276">
        <f t="shared" ref="C456" si="233">SUM(C163,C224,C284,C357)</f>
        <v>0</v>
      </c>
      <c r="D456" s="138">
        <f t="shared" si="221"/>
        <v>0</v>
      </c>
      <c r="E456" s="138">
        <f t="shared" ref="E456:H456" si="234">SUM(E41,E102,E163,E224,E284,E357)</f>
        <v>0</v>
      </c>
      <c r="F456" s="138">
        <f t="shared" si="234"/>
        <v>0</v>
      </c>
      <c r="G456" s="138">
        <f t="shared" si="234"/>
        <v>0</v>
      </c>
      <c r="H456" s="138">
        <f t="shared" si="234"/>
        <v>0</v>
      </c>
      <c r="I456" s="143">
        <f t="shared" si="210"/>
        <v>0</v>
      </c>
      <c r="J456" s="41"/>
      <c r="K456"/>
      <c r="L456" s="381"/>
      <c r="M456"/>
      <c r="N456" s="41"/>
      <c r="O456" s="48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</row>
    <row r="457" spans="1:27" ht="15" outlineLevel="1" x14ac:dyDescent="0.25">
      <c r="A457" s="58" t="s">
        <v>368</v>
      </c>
      <c r="B457" s="58">
        <v>13</v>
      </c>
      <c r="C457" s="276"/>
      <c r="D457" s="138">
        <f>D358</f>
        <v>0</v>
      </c>
      <c r="E457" s="138">
        <f t="shared" ref="E457:H457" si="235">E358</f>
        <v>0</v>
      </c>
      <c r="F457" s="138">
        <f t="shared" si="235"/>
        <v>0</v>
      </c>
      <c r="G457" s="138">
        <f t="shared" si="235"/>
        <v>0</v>
      </c>
      <c r="H457" s="138">
        <f t="shared" si="235"/>
        <v>0</v>
      </c>
      <c r="I457" s="143">
        <f t="shared" si="210"/>
        <v>0</v>
      </c>
      <c r="J457" s="41"/>
      <c r="K457"/>
      <c r="L457" s="381"/>
      <c r="M457"/>
      <c r="N457" s="41"/>
      <c r="O457" s="48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</row>
    <row r="458" spans="1:27" outlineLevel="1" x14ac:dyDescent="0.2">
      <c r="A458" s="58" t="s">
        <v>380</v>
      </c>
      <c r="B458" s="58">
        <v>14</v>
      </c>
      <c r="C458" s="276"/>
      <c r="D458" s="138">
        <f t="shared" ref="D458:H458" si="236">D359</f>
        <v>0</v>
      </c>
      <c r="E458" s="138">
        <f t="shared" si="236"/>
        <v>0</v>
      </c>
      <c r="F458" s="138">
        <f t="shared" si="236"/>
        <v>0</v>
      </c>
      <c r="G458" s="138">
        <f t="shared" si="236"/>
        <v>0</v>
      </c>
      <c r="H458" s="138">
        <f t="shared" si="236"/>
        <v>0</v>
      </c>
      <c r="I458" s="143">
        <f t="shared" si="210"/>
        <v>0</v>
      </c>
      <c r="J458" s="41"/>
      <c r="K458" s="41"/>
      <c r="L458" s="48"/>
      <c r="M458" s="41"/>
      <c r="N458" s="41"/>
      <c r="O458" s="48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</row>
    <row r="459" spans="1:27" outlineLevel="1" x14ac:dyDescent="0.2">
      <c r="A459" s="58" t="s">
        <v>369</v>
      </c>
      <c r="B459" s="58">
        <v>15</v>
      </c>
      <c r="C459" s="276"/>
      <c r="D459" s="138">
        <f t="shared" ref="D459:H459" si="237">D360</f>
        <v>0</v>
      </c>
      <c r="E459" s="138">
        <f t="shared" si="237"/>
        <v>0</v>
      </c>
      <c r="F459" s="138">
        <f t="shared" si="237"/>
        <v>0</v>
      </c>
      <c r="G459" s="138">
        <f t="shared" si="237"/>
        <v>0</v>
      </c>
      <c r="H459" s="138">
        <f t="shared" si="237"/>
        <v>0</v>
      </c>
      <c r="I459" s="143">
        <f t="shared" si="210"/>
        <v>0</v>
      </c>
      <c r="J459" s="41"/>
      <c r="K459" s="41"/>
      <c r="L459" s="48"/>
      <c r="M459" s="41"/>
      <c r="N459" s="41"/>
      <c r="O459" s="48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</row>
    <row r="460" spans="1:27" outlineLevel="1" x14ac:dyDescent="0.2">
      <c r="A460" s="58" t="s">
        <v>370</v>
      </c>
      <c r="B460" s="58">
        <v>16</v>
      </c>
      <c r="C460" s="276"/>
      <c r="D460" s="138">
        <f t="shared" ref="D460:H460" si="238">D361</f>
        <v>0</v>
      </c>
      <c r="E460" s="138">
        <f t="shared" si="238"/>
        <v>0</v>
      </c>
      <c r="F460" s="138">
        <f t="shared" si="238"/>
        <v>0</v>
      </c>
      <c r="G460" s="138">
        <f t="shared" si="238"/>
        <v>0</v>
      </c>
      <c r="H460" s="138">
        <f t="shared" si="238"/>
        <v>0</v>
      </c>
      <c r="I460" s="143">
        <f t="shared" si="210"/>
        <v>0</v>
      </c>
      <c r="J460" s="41"/>
      <c r="K460" s="41"/>
      <c r="L460" s="48"/>
      <c r="M460" s="41"/>
      <c r="N460" s="41"/>
      <c r="O460" s="48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</row>
    <row r="461" spans="1:27" outlineLevel="1" x14ac:dyDescent="0.2">
      <c r="A461" s="58" t="s">
        <v>371</v>
      </c>
      <c r="B461" s="58">
        <v>17</v>
      </c>
      <c r="C461" s="276"/>
      <c r="D461" s="138">
        <f t="shared" ref="D461:H461" si="239">D362</f>
        <v>0</v>
      </c>
      <c r="E461" s="138">
        <f t="shared" si="239"/>
        <v>0</v>
      </c>
      <c r="F461" s="138">
        <f t="shared" si="239"/>
        <v>0</v>
      </c>
      <c r="G461" s="138">
        <f t="shared" si="239"/>
        <v>0</v>
      </c>
      <c r="H461" s="138">
        <f t="shared" si="239"/>
        <v>0</v>
      </c>
      <c r="I461" s="143">
        <f t="shared" si="210"/>
        <v>0</v>
      </c>
      <c r="J461" s="41"/>
      <c r="K461" s="41"/>
      <c r="L461" s="48"/>
      <c r="M461" s="41"/>
      <c r="N461" s="41"/>
      <c r="O461" s="48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</row>
    <row r="462" spans="1:27" outlineLevel="1" x14ac:dyDescent="0.2">
      <c r="A462" s="58" t="s">
        <v>372</v>
      </c>
      <c r="B462" s="58">
        <v>18</v>
      </c>
      <c r="C462" s="276"/>
      <c r="D462" s="138">
        <f t="shared" ref="D462:H462" si="240">D363</f>
        <v>0</v>
      </c>
      <c r="E462" s="138">
        <f t="shared" si="240"/>
        <v>0</v>
      </c>
      <c r="F462" s="138">
        <f t="shared" si="240"/>
        <v>0</v>
      </c>
      <c r="G462" s="138">
        <f t="shared" si="240"/>
        <v>0</v>
      </c>
      <c r="H462" s="138">
        <f t="shared" si="240"/>
        <v>0</v>
      </c>
      <c r="I462" s="143">
        <f t="shared" si="210"/>
        <v>0</v>
      </c>
      <c r="J462" s="41"/>
      <c r="K462" s="41"/>
      <c r="L462" s="48"/>
      <c r="M462" s="41"/>
      <c r="N462" s="41"/>
      <c r="O462" s="48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</row>
    <row r="463" spans="1:27" outlineLevel="1" x14ac:dyDescent="0.2">
      <c r="A463" s="58" t="s">
        <v>373</v>
      </c>
      <c r="B463" s="58">
        <v>19</v>
      </c>
      <c r="C463" s="276"/>
      <c r="D463" s="138">
        <f t="shared" ref="D463:H463" si="241">D364</f>
        <v>0</v>
      </c>
      <c r="E463" s="138">
        <f t="shared" si="241"/>
        <v>0</v>
      </c>
      <c r="F463" s="138">
        <f t="shared" si="241"/>
        <v>0</v>
      </c>
      <c r="G463" s="138">
        <f t="shared" si="241"/>
        <v>0</v>
      </c>
      <c r="H463" s="138">
        <f t="shared" si="241"/>
        <v>0</v>
      </c>
      <c r="I463" s="143">
        <f t="shared" si="210"/>
        <v>0</v>
      </c>
      <c r="J463" s="41"/>
      <c r="K463" s="41"/>
      <c r="L463" s="48"/>
      <c r="M463" s="41"/>
      <c r="N463" s="41"/>
      <c r="O463" s="48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</row>
    <row r="464" spans="1:27" outlineLevel="1" x14ac:dyDescent="0.2">
      <c r="A464" s="58" t="s">
        <v>374</v>
      </c>
      <c r="B464" s="58">
        <v>20</v>
      </c>
      <c r="C464" s="276"/>
      <c r="D464" s="138">
        <f t="shared" ref="D464:H464" si="242">D365</f>
        <v>0</v>
      </c>
      <c r="E464" s="138">
        <f t="shared" si="242"/>
        <v>0</v>
      </c>
      <c r="F464" s="138">
        <f t="shared" si="242"/>
        <v>0</v>
      </c>
      <c r="G464" s="138">
        <f t="shared" si="242"/>
        <v>0</v>
      </c>
      <c r="H464" s="138">
        <f t="shared" si="242"/>
        <v>0</v>
      </c>
      <c r="I464" s="143">
        <f t="shared" si="210"/>
        <v>0</v>
      </c>
      <c r="J464" s="41"/>
      <c r="K464" s="41"/>
      <c r="L464" s="48"/>
      <c r="M464" s="41"/>
      <c r="N464" s="41"/>
      <c r="O464" s="48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</row>
    <row r="465" spans="1:27" outlineLevel="1" x14ac:dyDescent="0.2">
      <c r="A465" s="58" t="s">
        <v>375</v>
      </c>
      <c r="B465" s="58">
        <v>21</v>
      </c>
      <c r="C465" s="276"/>
      <c r="D465" s="138">
        <f t="shared" ref="D465:H465" si="243">D366</f>
        <v>0</v>
      </c>
      <c r="E465" s="138">
        <f t="shared" si="243"/>
        <v>0</v>
      </c>
      <c r="F465" s="138">
        <f t="shared" si="243"/>
        <v>0</v>
      </c>
      <c r="G465" s="138">
        <f t="shared" si="243"/>
        <v>0</v>
      </c>
      <c r="H465" s="138">
        <f t="shared" si="243"/>
        <v>0</v>
      </c>
      <c r="I465" s="143">
        <f t="shared" si="210"/>
        <v>0</v>
      </c>
      <c r="J465" s="41"/>
      <c r="K465" s="41"/>
      <c r="L465" s="48"/>
      <c r="M465" s="41"/>
      <c r="N465" s="41"/>
      <c r="O465" s="48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</row>
    <row r="466" spans="1:27" outlineLevel="1" x14ac:dyDescent="0.2">
      <c r="A466" s="58" t="s">
        <v>376</v>
      </c>
      <c r="B466" s="58">
        <v>22</v>
      </c>
      <c r="C466" s="276"/>
      <c r="D466" s="138">
        <f t="shared" ref="D466:H466" si="244">D367</f>
        <v>0</v>
      </c>
      <c r="E466" s="138">
        <f t="shared" si="244"/>
        <v>0</v>
      </c>
      <c r="F466" s="138">
        <f t="shared" si="244"/>
        <v>0</v>
      </c>
      <c r="G466" s="138">
        <f t="shared" si="244"/>
        <v>0</v>
      </c>
      <c r="H466" s="138">
        <f t="shared" si="244"/>
        <v>0</v>
      </c>
      <c r="I466" s="143">
        <f t="shared" si="210"/>
        <v>0</v>
      </c>
      <c r="J466" s="41"/>
      <c r="K466" s="41"/>
      <c r="L466" s="48"/>
      <c r="M466" s="41"/>
      <c r="N466" s="41"/>
      <c r="O466" s="48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</row>
    <row r="467" spans="1:27" outlineLevel="1" x14ac:dyDescent="0.2">
      <c r="A467" s="58" t="s">
        <v>377</v>
      </c>
      <c r="B467" s="58">
        <v>23</v>
      </c>
      <c r="C467" s="276"/>
      <c r="D467" s="138">
        <f t="shared" ref="D467:H467" si="245">D368</f>
        <v>0</v>
      </c>
      <c r="E467" s="138">
        <f t="shared" si="245"/>
        <v>0</v>
      </c>
      <c r="F467" s="138">
        <f t="shared" si="245"/>
        <v>0</v>
      </c>
      <c r="G467" s="138">
        <f t="shared" si="245"/>
        <v>0</v>
      </c>
      <c r="H467" s="138">
        <f t="shared" si="245"/>
        <v>0</v>
      </c>
      <c r="I467" s="143">
        <f t="shared" si="210"/>
        <v>0</v>
      </c>
      <c r="J467" s="41"/>
      <c r="K467" s="41"/>
      <c r="L467" s="48"/>
      <c r="M467" s="41"/>
      <c r="N467" s="41"/>
      <c r="O467" s="48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</row>
    <row r="468" spans="1:27" outlineLevel="1" x14ac:dyDescent="0.2">
      <c r="A468" s="58" t="s">
        <v>378</v>
      </c>
      <c r="B468" s="58">
        <v>24</v>
      </c>
      <c r="C468" s="276"/>
      <c r="D468" s="138">
        <f t="shared" ref="D468:H468" si="246">D369</f>
        <v>0</v>
      </c>
      <c r="E468" s="138">
        <f t="shared" si="246"/>
        <v>0</v>
      </c>
      <c r="F468" s="138">
        <f t="shared" si="246"/>
        <v>0</v>
      </c>
      <c r="G468" s="138">
        <f t="shared" si="246"/>
        <v>0</v>
      </c>
      <c r="H468" s="138">
        <f t="shared" si="246"/>
        <v>0</v>
      </c>
      <c r="I468" s="143">
        <f t="shared" si="210"/>
        <v>0</v>
      </c>
      <c r="J468" s="41"/>
      <c r="K468" s="41"/>
      <c r="L468" s="48"/>
      <c r="M468" s="41"/>
      <c r="N468" s="41"/>
      <c r="O468" s="48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</row>
    <row r="469" spans="1:27" outlineLevel="1" x14ac:dyDescent="0.2">
      <c r="A469" s="58" t="s">
        <v>379</v>
      </c>
      <c r="B469" s="58">
        <v>25</v>
      </c>
      <c r="C469" s="276"/>
      <c r="D469" s="138">
        <f t="shared" ref="D469:H469" si="247">D370</f>
        <v>0</v>
      </c>
      <c r="E469" s="138">
        <f t="shared" si="247"/>
        <v>0</v>
      </c>
      <c r="F469" s="138">
        <f t="shared" si="247"/>
        <v>0</v>
      </c>
      <c r="G469" s="138">
        <f t="shared" si="247"/>
        <v>0</v>
      </c>
      <c r="H469" s="138">
        <f t="shared" si="247"/>
        <v>0</v>
      </c>
      <c r="I469" s="143">
        <f t="shared" si="210"/>
        <v>0</v>
      </c>
      <c r="J469" s="41"/>
      <c r="K469" s="41"/>
      <c r="L469" s="48"/>
      <c r="M469" s="41"/>
      <c r="N469" s="41"/>
      <c r="O469" s="48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</row>
    <row r="470" spans="1:27" outlineLevel="1" x14ac:dyDescent="0.2">
      <c r="A470" s="58" t="s">
        <v>50</v>
      </c>
      <c r="B470" s="58"/>
      <c r="C470" s="277">
        <f>SUM(C444:C456)</f>
        <v>0</v>
      </c>
      <c r="D470" s="137">
        <f>SUM(D444:D457)</f>
        <v>0</v>
      </c>
      <c r="E470" s="137">
        <f>SUM(E444:E456)</f>
        <v>0</v>
      </c>
      <c r="F470" s="137">
        <f t="shared" ref="F470:H470" si="248">SUM(F444:F456)</f>
        <v>0</v>
      </c>
      <c r="G470" s="137">
        <f t="shared" si="248"/>
        <v>0</v>
      </c>
      <c r="H470" s="137">
        <f t="shared" si="248"/>
        <v>0</v>
      </c>
      <c r="I470" s="143">
        <f t="shared" si="210"/>
        <v>0</v>
      </c>
      <c r="J470" s="41"/>
      <c r="K470" s="41"/>
      <c r="L470" s="48"/>
      <c r="M470" s="41"/>
      <c r="N470" s="41"/>
      <c r="O470" s="48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</row>
    <row r="471" spans="1:27" outlineLevel="1" x14ac:dyDescent="0.2">
      <c r="A471" s="58" t="s">
        <v>148</v>
      </c>
      <c r="B471" s="58"/>
      <c r="C471" s="278">
        <f>C372+C286+C226+C165+C104+C43</f>
        <v>0</v>
      </c>
      <c r="D471" s="406">
        <f t="shared" ref="D471:H471" si="249">D372+D286+D226+D165+D104+D43</f>
        <v>0</v>
      </c>
      <c r="E471" s="406">
        <f t="shared" si="249"/>
        <v>0</v>
      </c>
      <c r="F471" s="406">
        <f t="shared" si="249"/>
        <v>0</v>
      </c>
      <c r="G471" s="406">
        <f t="shared" si="249"/>
        <v>0</v>
      </c>
      <c r="H471" s="406">
        <f t="shared" si="249"/>
        <v>0</v>
      </c>
      <c r="I471" s="406">
        <f t="shared" ref="I471" si="250">I372+I286+I226+I165+I104+I43</f>
        <v>0</v>
      </c>
      <c r="J471" s="41"/>
      <c r="K471" s="41"/>
      <c r="L471" s="48"/>
      <c r="M471" s="41"/>
      <c r="N471" s="41"/>
      <c r="O471" s="48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</row>
    <row r="472" spans="1:27" outlineLevel="1" x14ac:dyDescent="0.2">
      <c r="A472" s="58" t="s">
        <v>467</v>
      </c>
      <c r="B472" s="58"/>
      <c r="C472" s="278"/>
      <c r="D472" s="406"/>
      <c r="E472" s="406"/>
      <c r="F472" s="406"/>
      <c r="G472" s="406"/>
      <c r="H472" s="406"/>
      <c r="I472" s="406">
        <f t="shared" ref="I472" si="251">I373+I287+I227+I166+I105+I44</f>
        <v>0</v>
      </c>
      <c r="J472" s="41"/>
      <c r="K472" s="41"/>
      <c r="L472" s="48"/>
      <c r="M472" s="41"/>
      <c r="N472" s="41"/>
      <c r="O472" s="48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</row>
    <row r="473" spans="1:27" outlineLevel="1" x14ac:dyDescent="0.2">
      <c r="A473" s="46"/>
      <c r="B473" s="46"/>
      <c r="C473" s="41"/>
      <c r="D473" s="41"/>
      <c r="E473" s="41"/>
      <c r="F473" s="41"/>
      <c r="G473" s="41"/>
      <c r="H473" s="41"/>
      <c r="I473" s="41"/>
      <c r="J473" s="41"/>
      <c r="K473" s="41"/>
      <c r="L473" s="48"/>
      <c r="M473" s="41"/>
      <c r="N473" s="41"/>
      <c r="O473" s="48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</row>
    <row r="474" spans="1:27" outlineLevel="1" x14ac:dyDescent="0.2">
      <c r="A474" s="47" t="s">
        <v>459</v>
      </c>
      <c r="B474" s="47"/>
      <c r="C474" s="41"/>
      <c r="D474" s="41"/>
      <c r="E474" s="41"/>
      <c r="F474" s="41"/>
      <c r="G474" s="41"/>
      <c r="H474" s="41"/>
      <c r="I474" s="41"/>
      <c r="J474" s="41"/>
      <c r="K474" s="41"/>
      <c r="L474" s="48"/>
      <c r="M474" s="41"/>
      <c r="N474" s="41"/>
      <c r="O474" s="48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</row>
    <row r="475" spans="1:27" ht="24" outlineLevel="1" x14ac:dyDescent="0.2">
      <c r="A475" s="49" t="s">
        <v>143</v>
      </c>
      <c r="B475" s="50" t="s">
        <v>144</v>
      </c>
      <c r="C475" s="50" t="s">
        <v>145</v>
      </c>
      <c r="D475" s="133">
        <v>1</v>
      </c>
      <c r="E475" s="133">
        <f>D475+1</f>
        <v>2</v>
      </c>
      <c r="F475" s="133">
        <f t="shared" ref="F475:I475" si="252">E475+1</f>
        <v>3</v>
      </c>
      <c r="G475" s="133">
        <f t="shared" si="252"/>
        <v>4</v>
      </c>
      <c r="H475" s="133">
        <f t="shared" si="252"/>
        <v>5</v>
      </c>
      <c r="I475" s="133">
        <f t="shared" si="252"/>
        <v>6</v>
      </c>
      <c r="J475" s="41"/>
      <c r="K475" s="41"/>
      <c r="L475" s="48"/>
      <c r="M475" s="41"/>
      <c r="N475" s="41"/>
      <c r="O475" s="48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</row>
    <row r="476" spans="1:27" outlineLevel="1" x14ac:dyDescent="0.2">
      <c r="A476" s="53" t="s">
        <v>125</v>
      </c>
      <c r="B476" s="53">
        <v>0</v>
      </c>
      <c r="C476" s="138">
        <f>SUM(C48,C109,C170,C231,C291,C377)</f>
        <v>0</v>
      </c>
      <c r="D476" s="138">
        <f t="shared" ref="D476:H476" si="253">SUM(D48,D109,D170,D231,D291,D377)</f>
        <v>0</v>
      </c>
      <c r="E476" s="138">
        <f t="shared" si="253"/>
        <v>0</v>
      </c>
      <c r="F476" s="138">
        <f t="shared" si="253"/>
        <v>0</v>
      </c>
      <c r="G476" s="138">
        <f t="shared" si="253"/>
        <v>0</v>
      </c>
      <c r="H476" s="138">
        <f t="shared" si="253"/>
        <v>0</v>
      </c>
      <c r="I476" s="138">
        <f t="shared" ref="I476" si="254">SUM(I48,I109,I170,I231,I291,I377)</f>
        <v>0</v>
      </c>
      <c r="J476" s="41"/>
      <c r="K476" s="41"/>
      <c r="L476" s="48"/>
      <c r="M476" s="41"/>
      <c r="N476" s="41"/>
      <c r="O476" s="48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</row>
    <row r="477" spans="1:27" outlineLevel="1" x14ac:dyDescent="0.2">
      <c r="A477" s="58" t="s">
        <v>126</v>
      </c>
      <c r="B477" s="58">
        <v>1</v>
      </c>
      <c r="C477" s="138">
        <f t="shared" ref="C477:H477" si="255">SUM(C49,C110,C171,C232,C292,C378)</f>
        <v>0</v>
      </c>
      <c r="D477" s="138">
        <f t="shared" si="255"/>
        <v>0</v>
      </c>
      <c r="E477" s="138">
        <f t="shared" si="255"/>
        <v>0</v>
      </c>
      <c r="F477" s="138">
        <f t="shared" si="255"/>
        <v>0</v>
      </c>
      <c r="G477" s="138">
        <f t="shared" si="255"/>
        <v>0</v>
      </c>
      <c r="H477" s="138">
        <f t="shared" si="255"/>
        <v>0</v>
      </c>
      <c r="I477" s="138">
        <f t="shared" ref="I477" si="256">SUM(I49,I110,I171,I232,I292,I378)</f>
        <v>0</v>
      </c>
      <c r="J477" s="41"/>
      <c r="K477" s="41"/>
      <c r="L477" s="48"/>
      <c r="M477" s="41"/>
      <c r="N477" s="41"/>
      <c r="O477" s="48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</row>
    <row r="478" spans="1:27" outlineLevel="1" x14ac:dyDescent="0.2">
      <c r="A478" s="58" t="s">
        <v>127</v>
      </c>
      <c r="B478" s="58">
        <v>2</v>
      </c>
      <c r="C478" s="138">
        <f t="shared" ref="C478:H478" si="257">SUM(C50,C111,C172,C233,C293,C379)</f>
        <v>0</v>
      </c>
      <c r="D478" s="138">
        <f t="shared" si="257"/>
        <v>0</v>
      </c>
      <c r="E478" s="138">
        <f t="shared" si="257"/>
        <v>0</v>
      </c>
      <c r="F478" s="138">
        <f t="shared" si="257"/>
        <v>0</v>
      </c>
      <c r="G478" s="138">
        <f t="shared" si="257"/>
        <v>0</v>
      </c>
      <c r="H478" s="138">
        <f t="shared" si="257"/>
        <v>0</v>
      </c>
      <c r="I478" s="138">
        <f t="shared" ref="I478" si="258">SUM(I50,I111,I172,I233,I293,I379)</f>
        <v>0</v>
      </c>
      <c r="J478" s="41"/>
      <c r="K478" s="41"/>
      <c r="L478" s="48"/>
      <c r="M478" s="41"/>
      <c r="N478" s="41"/>
      <c r="O478" s="48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</row>
    <row r="479" spans="1:27" outlineLevel="1" x14ac:dyDescent="0.2">
      <c r="A479" s="58" t="s">
        <v>128</v>
      </c>
      <c r="B479" s="58">
        <v>3</v>
      </c>
      <c r="C479" s="138">
        <f t="shared" ref="C479:H479" si="259">SUM(C51,C112,C173,C234,C294,C380)</f>
        <v>0</v>
      </c>
      <c r="D479" s="138">
        <f t="shared" si="259"/>
        <v>0</v>
      </c>
      <c r="E479" s="138">
        <f t="shared" si="259"/>
        <v>0</v>
      </c>
      <c r="F479" s="138">
        <f t="shared" si="259"/>
        <v>0</v>
      </c>
      <c r="G479" s="138">
        <f t="shared" si="259"/>
        <v>0</v>
      </c>
      <c r="H479" s="138">
        <f t="shared" si="259"/>
        <v>0</v>
      </c>
      <c r="I479" s="138">
        <f t="shared" ref="I479" si="260">SUM(I51,I112,I173,I234,I294,I380)</f>
        <v>0</v>
      </c>
      <c r="J479" s="41"/>
      <c r="K479" s="41"/>
      <c r="L479" s="48"/>
      <c r="M479" s="41"/>
      <c r="N479" s="41"/>
      <c r="O479" s="48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</row>
    <row r="480" spans="1:27" outlineLevel="1" x14ac:dyDescent="0.2">
      <c r="A480" s="58" t="s">
        <v>129</v>
      </c>
      <c r="B480" s="58">
        <v>4</v>
      </c>
      <c r="C480" s="138">
        <f t="shared" ref="C480:H480" si="261">SUM(C52,C113,C174,C235,C295,C381)</f>
        <v>0</v>
      </c>
      <c r="D480" s="138">
        <f t="shared" si="261"/>
        <v>0</v>
      </c>
      <c r="E480" s="138">
        <f t="shared" si="261"/>
        <v>0</v>
      </c>
      <c r="F480" s="138">
        <f t="shared" si="261"/>
        <v>0</v>
      </c>
      <c r="G480" s="138">
        <f t="shared" si="261"/>
        <v>0</v>
      </c>
      <c r="H480" s="138">
        <f t="shared" si="261"/>
        <v>0</v>
      </c>
      <c r="I480" s="138">
        <f t="shared" ref="I480" si="262">SUM(I52,I113,I174,I235,I295,I381)</f>
        <v>0</v>
      </c>
      <c r="J480" s="41"/>
      <c r="K480" s="41"/>
      <c r="L480" s="48"/>
      <c r="M480" s="41"/>
      <c r="N480" s="41"/>
      <c r="O480" s="48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</row>
    <row r="481" spans="1:27" outlineLevel="1" x14ac:dyDescent="0.2">
      <c r="A481" s="58" t="s">
        <v>130</v>
      </c>
      <c r="B481" s="58">
        <v>5</v>
      </c>
      <c r="C481" s="138">
        <f t="shared" ref="C481:H481" si="263">SUM(C53,C114,C175,C236,C296,C382)</f>
        <v>0</v>
      </c>
      <c r="D481" s="138">
        <f t="shared" si="263"/>
        <v>0</v>
      </c>
      <c r="E481" s="138">
        <f t="shared" si="263"/>
        <v>0</v>
      </c>
      <c r="F481" s="138">
        <f t="shared" si="263"/>
        <v>0</v>
      </c>
      <c r="G481" s="138">
        <f t="shared" si="263"/>
        <v>0</v>
      </c>
      <c r="H481" s="138">
        <f t="shared" si="263"/>
        <v>0</v>
      </c>
      <c r="I481" s="138">
        <f t="shared" ref="I481" si="264">SUM(I53,I114,I175,I236,I296,I382)</f>
        <v>0</v>
      </c>
      <c r="J481" s="41"/>
      <c r="K481" s="41"/>
      <c r="L481" s="48"/>
      <c r="M481" s="41"/>
      <c r="N481" s="41"/>
      <c r="O481" s="48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</row>
    <row r="482" spans="1:27" outlineLevel="1" x14ac:dyDescent="0.2">
      <c r="A482" s="58" t="s">
        <v>131</v>
      </c>
      <c r="B482" s="58">
        <v>6</v>
      </c>
      <c r="C482" s="138">
        <f t="shared" ref="C482:H482" si="265">SUM(C54,C115,C176,C237,C297,C383)</f>
        <v>0</v>
      </c>
      <c r="D482" s="138">
        <f t="shared" si="265"/>
        <v>0</v>
      </c>
      <c r="E482" s="138">
        <f t="shared" si="265"/>
        <v>0</v>
      </c>
      <c r="F482" s="138">
        <f t="shared" si="265"/>
        <v>0</v>
      </c>
      <c r="G482" s="138">
        <f t="shared" si="265"/>
        <v>0</v>
      </c>
      <c r="H482" s="138">
        <f t="shared" si="265"/>
        <v>0</v>
      </c>
      <c r="I482" s="138">
        <f t="shared" ref="I482" si="266">SUM(I54,I115,I176,I237,I297,I383)</f>
        <v>0</v>
      </c>
      <c r="J482" s="41"/>
      <c r="K482" s="41"/>
      <c r="L482" s="48"/>
      <c r="M482" s="41"/>
      <c r="N482" s="41"/>
      <c r="O482" s="48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</row>
    <row r="483" spans="1:27" outlineLevel="1" x14ac:dyDescent="0.2">
      <c r="A483" s="58" t="s">
        <v>132</v>
      </c>
      <c r="B483" s="58">
        <v>7</v>
      </c>
      <c r="C483" s="138">
        <f t="shared" ref="C483:H483" si="267">SUM(C55,C116,C177,C238,C298,C384)</f>
        <v>0</v>
      </c>
      <c r="D483" s="138">
        <f t="shared" si="267"/>
        <v>0</v>
      </c>
      <c r="E483" s="138">
        <f t="shared" si="267"/>
        <v>0</v>
      </c>
      <c r="F483" s="138">
        <f t="shared" si="267"/>
        <v>0</v>
      </c>
      <c r="G483" s="138">
        <f t="shared" si="267"/>
        <v>0</v>
      </c>
      <c r="H483" s="138">
        <f t="shared" si="267"/>
        <v>0</v>
      </c>
      <c r="I483" s="138">
        <f t="shared" ref="I483" si="268">SUM(I55,I116,I177,I238,I298,I384)</f>
        <v>0</v>
      </c>
      <c r="J483" s="41"/>
      <c r="K483" s="41"/>
      <c r="L483" s="48"/>
      <c r="M483" s="41"/>
      <c r="N483" s="41"/>
      <c r="O483" s="48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</row>
    <row r="484" spans="1:27" outlineLevel="1" x14ac:dyDescent="0.2">
      <c r="A484" s="58" t="s">
        <v>146</v>
      </c>
      <c r="B484" s="58">
        <v>8</v>
      </c>
      <c r="C484" s="138">
        <f t="shared" ref="C484:H484" si="269">SUM(C56,C117,C178,C239,C299,C385)</f>
        <v>0</v>
      </c>
      <c r="D484" s="138">
        <f t="shared" si="269"/>
        <v>0</v>
      </c>
      <c r="E484" s="138">
        <f t="shared" si="269"/>
        <v>0</v>
      </c>
      <c r="F484" s="138">
        <f t="shared" si="269"/>
        <v>0</v>
      </c>
      <c r="G484" s="138">
        <f t="shared" si="269"/>
        <v>0</v>
      </c>
      <c r="H484" s="138">
        <f t="shared" si="269"/>
        <v>0</v>
      </c>
      <c r="I484" s="138">
        <f t="shared" ref="I484" si="270">SUM(I56,I117,I178,I239,I299,I385)</f>
        <v>0</v>
      </c>
      <c r="J484" s="41"/>
      <c r="K484" s="41"/>
      <c r="L484" s="48"/>
      <c r="M484" s="41"/>
      <c r="N484" s="41"/>
      <c r="O484" s="48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</row>
    <row r="485" spans="1:27" outlineLevel="1" x14ac:dyDescent="0.2">
      <c r="A485" s="58" t="s">
        <v>133</v>
      </c>
      <c r="B485" s="58">
        <v>9</v>
      </c>
      <c r="C485" s="138">
        <f t="shared" ref="C485:H485" si="271">SUM(C57,C118,C179,C240,C300,C386)</f>
        <v>0</v>
      </c>
      <c r="D485" s="138">
        <f t="shared" si="271"/>
        <v>0</v>
      </c>
      <c r="E485" s="138">
        <f t="shared" si="271"/>
        <v>0</v>
      </c>
      <c r="F485" s="138">
        <f t="shared" si="271"/>
        <v>0</v>
      </c>
      <c r="G485" s="138">
        <f t="shared" si="271"/>
        <v>0</v>
      </c>
      <c r="H485" s="138">
        <f t="shared" si="271"/>
        <v>0</v>
      </c>
      <c r="I485" s="138">
        <f t="shared" ref="I485" si="272">SUM(I57,I118,I179,I240,I300,I386)</f>
        <v>0</v>
      </c>
      <c r="J485" s="41"/>
      <c r="K485" s="41"/>
      <c r="L485" s="48"/>
      <c r="M485" s="41"/>
      <c r="N485" s="41"/>
      <c r="O485" s="48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</row>
    <row r="486" spans="1:27" outlineLevel="1" x14ac:dyDescent="0.2">
      <c r="A486" s="58" t="s">
        <v>134</v>
      </c>
      <c r="B486" s="58">
        <v>10</v>
      </c>
      <c r="C486" s="138">
        <f t="shared" ref="C486:H486" si="273">SUM(C58,C119,C180,C241,C301,C387)</f>
        <v>0</v>
      </c>
      <c r="D486" s="138">
        <f t="shared" si="273"/>
        <v>0</v>
      </c>
      <c r="E486" s="138">
        <f t="shared" si="273"/>
        <v>0</v>
      </c>
      <c r="F486" s="138">
        <f t="shared" si="273"/>
        <v>0</v>
      </c>
      <c r="G486" s="138">
        <f t="shared" si="273"/>
        <v>0</v>
      </c>
      <c r="H486" s="138">
        <f t="shared" si="273"/>
        <v>0</v>
      </c>
      <c r="I486" s="138">
        <f t="shared" ref="I486" si="274">SUM(I58,I119,I180,I241,I301,I387)</f>
        <v>0</v>
      </c>
      <c r="J486" s="41"/>
      <c r="K486" s="41"/>
      <c r="L486" s="48"/>
      <c r="M486" s="41"/>
      <c r="N486" s="41"/>
      <c r="O486" s="48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</row>
    <row r="487" spans="1:27" outlineLevel="1" x14ac:dyDescent="0.2">
      <c r="A487" s="58" t="s">
        <v>135</v>
      </c>
      <c r="B487" s="58">
        <v>11</v>
      </c>
      <c r="C487" s="138">
        <f t="shared" ref="C487:H487" si="275">SUM(C59,C120,C181,C242,C302,C388)</f>
        <v>0</v>
      </c>
      <c r="D487" s="138">
        <f t="shared" si="275"/>
        <v>0</v>
      </c>
      <c r="E487" s="138">
        <f t="shared" si="275"/>
        <v>0</v>
      </c>
      <c r="F487" s="138">
        <f t="shared" si="275"/>
        <v>0</v>
      </c>
      <c r="G487" s="138">
        <f t="shared" si="275"/>
        <v>0</v>
      </c>
      <c r="H487" s="138">
        <f t="shared" si="275"/>
        <v>0</v>
      </c>
      <c r="I487" s="138">
        <f t="shared" ref="I487" si="276">SUM(I59,I120,I181,I242,I302,I388)</f>
        <v>0</v>
      </c>
      <c r="J487" s="41"/>
      <c r="K487" s="41"/>
      <c r="L487" s="48"/>
      <c r="M487" s="41"/>
      <c r="N487" s="41"/>
      <c r="O487" s="48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</row>
    <row r="488" spans="1:27" outlineLevel="1" x14ac:dyDescent="0.2">
      <c r="A488" s="58" t="s">
        <v>217</v>
      </c>
      <c r="B488" s="58">
        <v>12</v>
      </c>
      <c r="C488" s="138">
        <f t="shared" ref="C488:H488" si="277">SUM(C60,C121,C182,C243,C303,C389)</f>
        <v>0</v>
      </c>
      <c r="D488" s="138">
        <f t="shared" si="277"/>
        <v>0</v>
      </c>
      <c r="E488" s="138">
        <f t="shared" si="277"/>
        <v>0</v>
      </c>
      <c r="F488" s="138">
        <f t="shared" si="277"/>
        <v>0</v>
      </c>
      <c r="G488" s="138">
        <f t="shared" si="277"/>
        <v>0</v>
      </c>
      <c r="H488" s="138">
        <f t="shared" si="277"/>
        <v>0</v>
      </c>
      <c r="I488" s="138">
        <f t="shared" ref="I488" si="278">SUM(I60,I121,I182,I243,I303,I389)</f>
        <v>0</v>
      </c>
      <c r="J488" s="41"/>
      <c r="K488" s="41"/>
      <c r="L488" s="48"/>
      <c r="M488" s="41"/>
      <c r="N488" s="41"/>
      <c r="O488" s="48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</row>
    <row r="489" spans="1:27" outlineLevel="1" x14ac:dyDescent="0.2">
      <c r="A489" s="58" t="s">
        <v>368</v>
      </c>
      <c r="B489" s="58">
        <v>13</v>
      </c>
      <c r="C489" s="138">
        <f>C390</f>
        <v>0</v>
      </c>
      <c r="D489" s="138">
        <f t="shared" ref="D489:H489" si="279">D390</f>
        <v>0</v>
      </c>
      <c r="E489" s="138">
        <f t="shared" si="279"/>
        <v>0</v>
      </c>
      <c r="F489" s="138">
        <f t="shared" si="279"/>
        <v>0</v>
      </c>
      <c r="G489" s="138">
        <f t="shared" si="279"/>
        <v>0</v>
      </c>
      <c r="H489" s="138">
        <f t="shared" si="279"/>
        <v>0</v>
      </c>
      <c r="I489" s="138">
        <f t="shared" ref="I489" si="280">I390</f>
        <v>0</v>
      </c>
      <c r="J489" s="41"/>
      <c r="K489" s="41"/>
      <c r="L489" s="48"/>
      <c r="M489" s="41"/>
      <c r="N489" s="41"/>
      <c r="O489" s="48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</row>
    <row r="490" spans="1:27" outlineLevel="1" x14ac:dyDescent="0.2">
      <c r="A490" s="58" t="s">
        <v>380</v>
      </c>
      <c r="B490" s="58">
        <v>14</v>
      </c>
      <c r="C490" s="138">
        <f t="shared" ref="C490:H490" si="281">C391</f>
        <v>0</v>
      </c>
      <c r="D490" s="138">
        <f t="shared" si="281"/>
        <v>0</v>
      </c>
      <c r="E490" s="138">
        <f t="shared" si="281"/>
        <v>0</v>
      </c>
      <c r="F490" s="138">
        <f t="shared" si="281"/>
        <v>0</v>
      </c>
      <c r="G490" s="138">
        <f t="shared" si="281"/>
        <v>0</v>
      </c>
      <c r="H490" s="138">
        <f t="shared" si="281"/>
        <v>0</v>
      </c>
      <c r="I490" s="138">
        <f t="shared" ref="I490" si="282">I391</f>
        <v>0</v>
      </c>
      <c r="J490" s="41"/>
      <c r="K490" s="41"/>
      <c r="L490" s="48"/>
      <c r="M490" s="41"/>
      <c r="N490" s="41"/>
      <c r="O490" s="48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</row>
    <row r="491" spans="1:27" outlineLevel="1" x14ac:dyDescent="0.2">
      <c r="A491" s="58" t="s">
        <v>369</v>
      </c>
      <c r="B491" s="58">
        <v>15</v>
      </c>
      <c r="C491" s="138">
        <f t="shared" ref="C491:H491" si="283">C392</f>
        <v>0</v>
      </c>
      <c r="D491" s="138">
        <f t="shared" si="283"/>
        <v>0</v>
      </c>
      <c r="E491" s="138">
        <f t="shared" si="283"/>
        <v>0</v>
      </c>
      <c r="F491" s="138">
        <f t="shared" si="283"/>
        <v>0</v>
      </c>
      <c r="G491" s="138">
        <f t="shared" si="283"/>
        <v>0</v>
      </c>
      <c r="H491" s="138">
        <f t="shared" si="283"/>
        <v>0</v>
      </c>
      <c r="I491" s="138">
        <f t="shared" ref="I491" si="284">I392</f>
        <v>0</v>
      </c>
      <c r="J491" s="41"/>
      <c r="K491" s="41"/>
      <c r="L491" s="48"/>
      <c r="M491" s="41"/>
      <c r="N491" s="41"/>
      <c r="O491" s="48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</row>
    <row r="492" spans="1:27" outlineLevel="1" x14ac:dyDescent="0.2">
      <c r="A492" s="58" t="s">
        <v>370</v>
      </c>
      <c r="B492" s="58">
        <v>16</v>
      </c>
      <c r="C492" s="138">
        <f t="shared" ref="C492:H492" si="285">C393</f>
        <v>0</v>
      </c>
      <c r="D492" s="138">
        <f t="shared" si="285"/>
        <v>0</v>
      </c>
      <c r="E492" s="138">
        <f t="shared" si="285"/>
        <v>0</v>
      </c>
      <c r="F492" s="138">
        <f t="shared" si="285"/>
        <v>0</v>
      </c>
      <c r="G492" s="138">
        <f t="shared" si="285"/>
        <v>0</v>
      </c>
      <c r="H492" s="138">
        <f t="shared" si="285"/>
        <v>0</v>
      </c>
      <c r="I492" s="138">
        <f t="shared" ref="I492" si="286">I393</f>
        <v>0</v>
      </c>
      <c r="J492" s="41"/>
      <c r="K492" s="41"/>
      <c r="L492" s="48"/>
      <c r="M492" s="41"/>
      <c r="N492" s="41"/>
      <c r="O492" s="48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</row>
    <row r="493" spans="1:27" outlineLevel="1" x14ac:dyDescent="0.2">
      <c r="A493" s="58" t="s">
        <v>371</v>
      </c>
      <c r="B493" s="58">
        <v>17</v>
      </c>
      <c r="C493" s="138">
        <f t="shared" ref="C493:H493" si="287">C394</f>
        <v>0</v>
      </c>
      <c r="D493" s="138">
        <f t="shared" si="287"/>
        <v>0</v>
      </c>
      <c r="E493" s="138">
        <f t="shared" si="287"/>
        <v>0</v>
      </c>
      <c r="F493" s="138">
        <f t="shared" si="287"/>
        <v>0</v>
      </c>
      <c r="G493" s="138">
        <f t="shared" si="287"/>
        <v>0</v>
      </c>
      <c r="H493" s="138">
        <f t="shared" si="287"/>
        <v>0</v>
      </c>
      <c r="I493" s="138">
        <f t="shared" ref="I493" si="288">I394</f>
        <v>0</v>
      </c>
      <c r="J493" s="41"/>
      <c r="K493" s="41"/>
      <c r="L493" s="48"/>
      <c r="M493" s="41"/>
      <c r="N493" s="41"/>
      <c r="O493" s="48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</row>
    <row r="494" spans="1:27" outlineLevel="1" x14ac:dyDescent="0.2">
      <c r="A494" s="58" t="s">
        <v>372</v>
      </c>
      <c r="B494" s="58">
        <v>18</v>
      </c>
      <c r="C494" s="138">
        <f t="shared" ref="C494:H494" si="289">C395</f>
        <v>0</v>
      </c>
      <c r="D494" s="138">
        <f t="shared" si="289"/>
        <v>0</v>
      </c>
      <c r="E494" s="138">
        <f t="shared" si="289"/>
        <v>0</v>
      </c>
      <c r="F494" s="138">
        <f t="shared" si="289"/>
        <v>0</v>
      </c>
      <c r="G494" s="138">
        <f t="shared" si="289"/>
        <v>0</v>
      </c>
      <c r="H494" s="138">
        <f t="shared" si="289"/>
        <v>0</v>
      </c>
      <c r="I494" s="138">
        <f t="shared" ref="I494" si="290">I395</f>
        <v>0</v>
      </c>
      <c r="J494" s="41"/>
      <c r="K494" s="41"/>
      <c r="L494" s="48"/>
      <c r="M494" s="41"/>
      <c r="N494" s="41"/>
      <c r="O494" s="48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</row>
    <row r="495" spans="1:27" outlineLevel="1" x14ac:dyDescent="0.2">
      <c r="A495" s="58" t="s">
        <v>373</v>
      </c>
      <c r="B495" s="58">
        <v>19</v>
      </c>
      <c r="C495" s="138">
        <f t="shared" ref="C495:H495" si="291">C396</f>
        <v>0</v>
      </c>
      <c r="D495" s="138">
        <f t="shared" si="291"/>
        <v>0</v>
      </c>
      <c r="E495" s="138">
        <f t="shared" si="291"/>
        <v>0</v>
      </c>
      <c r="F495" s="138">
        <f t="shared" si="291"/>
        <v>0</v>
      </c>
      <c r="G495" s="138">
        <f t="shared" si="291"/>
        <v>0</v>
      </c>
      <c r="H495" s="138">
        <f t="shared" si="291"/>
        <v>0</v>
      </c>
      <c r="I495" s="138">
        <f t="shared" ref="I495" si="292">I396</f>
        <v>0</v>
      </c>
      <c r="J495" s="41"/>
      <c r="K495" s="41"/>
      <c r="L495" s="48"/>
      <c r="M495" s="41"/>
      <c r="N495" s="41"/>
      <c r="O495" s="48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</row>
    <row r="496" spans="1:27" outlineLevel="1" x14ac:dyDescent="0.2">
      <c r="A496" s="58" t="s">
        <v>374</v>
      </c>
      <c r="B496" s="58">
        <v>20</v>
      </c>
      <c r="C496" s="138">
        <f t="shared" ref="C496:H496" si="293">C397</f>
        <v>0</v>
      </c>
      <c r="D496" s="138">
        <f t="shared" si="293"/>
        <v>0</v>
      </c>
      <c r="E496" s="138">
        <f t="shared" si="293"/>
        <v>0</v>
      </c>
      <c r="F496" s="138">
        <f t="shared" si="293"/>
        <v>0</v>
      </c>
      <c r="G496" s="138">
        <f t="shared" si="293"/>
        <v>0</v>
      </c>
      <c r="H496" s="138">
        <f t="shared" si="293"/>
        <v>0</v>
      </c>
      <c r="I496" s="138">
        <f t="shared" ref="I496" si="294">I397</f>
        <v>0</v>
      </c>
      <c r="J496" s="41"/>
      <c r="K496" s="41"/>
      <c r="L496" s="48"/>
      <c r="M496" s="41"/>
      <c r="N496" s="41"/>
      <c r="O496" s="48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</row>
    <row r="497" spans="1:27" outlineLevel="1" x14ac:dyDescent="0.2">
      <c r="A497" s="58" t="s">
        <v>375</v>
      </c>
      <c r="B497" s="58">
        <v>21</v>
      </c>
      <c r="C497" s="138">
        <f t="shared" ref="C497:H497" si="295">C398</f>
        <v>0</v>
      </c>
      <c r="D497" s="138">
        <f t="shared" si="295"/>
        <v>0</v>
      </c>
      <c r="E497" s="138">
        <f t="shared" si="295"/>
        <v>0</v>
      </c>
      <c r="F497" s="138">
        <f t="shared" si="295"/>
        <v>0</v>
      </c>
      <c r="G497" s="138">
        <f t="shared" si="295"/>
        <v>0</v>
      </c>
      <c r="H497" s="138">
        <f t="shared" si="295"/>
        <v>0</v>
      </c>
      <c r="I497" s="138">
        <f t="shared" ref="I497" si="296">I398</f>
        <v>0</v>
      </c>
      <c r="J497" s="41"/>
      <c r="K497" s="41"/>
      <c r="L497" s="48"/>
      <c r="M497" s="41"/>
      <c r="N497" s="41"/>
      <c r="O497" s="48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</row>
    <row r="498" spans="1:27" outlineLevel="1" x14ac:dyDescent="0.2">
      <c r="A498" s="58" t="s">
        <v>376</v>
      </c>
      <c r="B498" s="58">
        <v>22</v>
      </c>
      <c r="C498" s="138">
        <f t="shared" ref="C498:H498" si="297">C399</f>
        <v>0</v>
      </c>
      <c r="D498" s="138">
        <f t="shared" si="297"/>
        <v>0</v>
      </c>
      <c r="E498" s="138">
        <f t="shared" si="297"/>
        <v>0</v>
      </c>
      <c r="F498" s="138">
        <f t="shared" si="297"/>
        <v>0</v>
      </c>
      <c r="G498" s="138">
        <f t="shared" si="297"/>
        <v>0</v>
      </c>
      <c r="H498" s="138">
        <f t="shared" si="297"/>
        <v>0</v>
      </c>
      <c r="I498" s="138">
        <f t="shared" ref="I498" si="298">I399</f>
        <v>0</v>
      </c>
      <c r="J498" s="41"/>
      <c r="K498" s="41"/>
      <c r="L498" s="48"/>
      <c r="M498" s="41"/>
      <c r="N498" s="41"/>
      <c r="O498" s="48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</row>
    <row r="499" spans="1:27" outlineLevel="1" x14ac:dyDescent="0.2">
      <c r="A499" s="58" t="s">
        <v>377</v>
      </c>
      <c r="B499" s="58">
        <v>23</v>
      </c>
      <c r="C499" s="138">
        <f t="shared" ref="C499:H499" si="299">C400</f>
        <v>0</v>
      </c>
      <c r="D499" s="138">
        <f t="shared" si="299"/>
        <v>0</v>
      </c>
      <c r="E499" s="138">
        <f t="shared" si="299"/>
        <v>0</v>
      </c>
      <c r="F499" s="138">
        <f t="shared" si="299"/>
        <v>0</v>
      </c>
      <c r="G499" s="138">
        <f t="shared" si="299"/>
        <v>0</v>
      </c>
      <c r="H499" s="138">
        <f t="shared" si="299"/>
        <v>0</v>
      </c>
      <c r="I499" s="138">
        <f t="shared" ref="I499" si="300">I400</f>
        <v>0</v>
      </c>
      <c r="J499" s="41"/>
      <c r="K499" s="41"/>
      <c r="L499" s="48"/>
      <c r="M499" s="41"/>
      <c r="N499" s="41"/>
      <c r="O499" s="48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</row>
    <row r="500" spans="1:27" outlineLevel="1" x14ac:dyDescent="0.2">
      <c r="A500" s="58" t="s">
        <v>378</v>
      </c>
      <c r="B500" s="58">
        <v>24</v>
      </c>
      <c r="C500" s="138">
        <f t="shared" ref="C500:H500" si="301">C401</f>
        <v>0</v>
      </c>
      <c r="D500" s="138">
        <f t="shared" si="301"/>
        <v>0</v>
      </c>
      <c r="E500" s="138">
        <f t="shared" si="301"/>
        <v>0</v>
      </c>
      <c r="F500" s="138">
        <f t="shared" si="301"/>
        <v>0</v>
      </c>
      <c r="G500" s="138">
        <f t="shared" si="301"/>
        <v>0</v>
      </c>
      <c r="H500" s="138">
        <f t="shared" si="301"/>
        <v>0</v>
      </c>
      <c r="I500" s="138">
        <f t="shared" ref="I500" si="302">I401</f>
        <v>0</v>
      </c>
      <c r="J500" s="41"/>
      <c r="K500" s="41"/>
      <c r="L500" s="48"/>
      <c r="M500" s="41"/>
      <c r="N500" s="41"/>
      <c r="O500" s="48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</row>
    <row r="501" spans="1:27" outlineLevel="1" x14ac:dyDescent="0.2">
      <c r="A501" s="58" t="s">
        <v>379</v>
      </c>
      <c r="B501" s="58">
        <v>25</v>
      </c>
      <c r="C501" s="138"/>
      <c r="D501" s="138"/>
      <c r="E501" s="138"/>
      <c r="F501" s="138"/>
      <c r="G501" s="138"/>
      <c r="H501" s="138"/>
      <c r="I501" s="138"/>
      <c r="J501" s="41"/>
      <c r="K501" s="41"/>
      <c r="L501" s="48"/>
      <c r="M501" s="41"/>
      <c r="N501" s="41"/>
      <c r="O501" s="48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</row>
    <row r="502" spans="1:27" outlineLevel="1" x14ac:dyDescent="0.2">
      <c r="A502" s="58" t="s">
        <v>50</v>
      </c>
      <c r="B502" s="58"/>
      <c r="C502" s="137">
        <f>SUM(C476:C501)</f>
        <v>0</v>
      </c>
      <c r="D502" s="137">
        <f t="shared" ref="D502:H502" si="303">SUM(D476:D501)</f>
        <v>0</v>
      </c>
      <c r="E502" s="137">
        <f t="shared" si="303"/>
        <v>0</v>
      </c>
      <c r="F502" s="137">
        <f t="shared" si="303"/>
        <v>0</v>
      </c>
      <c r="G502" s="137">
        <f t="shared" si="303"/>
        <v>0</v>
      </c>
      <c r="H502" s="137">
        <f t="shared" si="303"/>
        <v>0</v>
      </c>
      <c r="I502" s="137">
        <f t="shared" ref="I502" si="304">SUM(I476:I501)</f>
        <v>0</v>
      </c>
      <c r="J502" s="41"/>
      <c r="K502" s="41"/>
      <c r="L502" s="48"/>
      <c r="M502" s="41"/>
      <c r="N502" s="41"/>
      <c r="O502" s="48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</row>
    <row r="503" spans="1:27" outlineLevel="1" x14ac:dyDescent="0.2">
      <c r="A503" s="58" t="s">
        <v>149</v>
      </c>
      <c r="B503" s="58"/>
      <c r="C503" s="287" t="str">
        <f>IF(C502&lt;&gt;0,ROUND(SUMPRODUCT(C476:C490,$B$476:$B$490)/C502,2),"")</f>
        <v/>
      </c>
      <c r="D503" s="287" t="str">
        <f t="shared" ref="D503:H503" si="305">IF(D502&lt;&gt;0,ROUND(SUMPRODUCT(D476:D490,$B$476:$B$490)/D502,2),"")</f>
        <v/>
      </c>
      <c r="E503" s="287" t="str">
        <f t="shared" si="305"/>
        <v/>
      </c>
      <c r="F503" s="287" t="str">
        <f t="shared" si="305"/>
        <v/>
      </c>
      <c r="G503" s="287" t="str">
        <f t="shared" si="305"/>
        <v/>
      </c>
      <c r="H503" s="287" t="str">
        <f t="shared" si="305"/>
        <v/>
      </c>
      <c r="I503" s="287" t="str">
        <f t="shared" ref="I503" si="306">IF(I502&lt;&gt;0,ROUND(SUMPRODUCT(I476:I501,$B$476:$B$501)/I502,2),"")</f>
        <v/>
      </c>
      <c r="J503" s="41"/>
      <c r="K503" s="41"/>
      <c r="L503" s="48"/>
      <c r="M503" s="41"/>
      <c r="N503" s="41"/>
      <c r="O503" s="48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</row>
    <row r="504" spans="1:27" outlineLevel="1" x14ac:dyDescent="0.2">
      <c r="A504" s="331" t="s">
        <v>367</v>
      </c>
      <c r="B504" s="332"/>
      <c r="C504" s="330" t="str">
        <f>IFERROR(ROUND((SUMPRODUCT(C170:C182,$B$170:$B$182)+SUMPRODUCT(C291:C303,$B$291:$B$303)+SUMPRODUCT(C231:C243,$B$231:$B$243))/SUM(C183,C244,C304),2),"")</f>
        <v/>
      </c>
      <c r="D504" s="330" t="str">
        <f t="shared" ref="D504:H504" si="307">IFERROR(ROUND((SUMPRODUCT(D170:D182,$B$170:$B$182)+SUMPRODUCT(D291:D303,$B$291:$B$303)+SUMPRODUCT(D231:D243,$B$231:$B$243))/SUM(D183,D244,D304),2),"")</f>
        <v/>
      </c>
      <c r="E504" s="330" t="str">
        <f t="shared" si="307"/>
        <v/>
      </c>
      <c r="F504" s="330" t="str">
        <f t="shared" si="307"/>
        <v/>
      </c>
      <c r="G504" s="330" t="str">
        <f t="shared" si="307"/>
        <v/>
      </c>
      <c r="H504" s="330" t="str">
        <f t="shared" si="307"/>
        <v/>
      </c>
      <c r="I504" s="60"/>
      <c r="J504" s="41"/>
      <c r="K504" s="41"/>
      <c r="L504" s="48"/>
      <c r="M504" s="41"/>
      <c r="N504" s="41"/>
      <c r="O504" s="48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</row>
    <row r="505" spans="1:27" outlineLevel="1" x14ac:dyDescent="0.2">
      <c r="A505" s="65" t="s">
        <v>151</v>
      </c>
      <c r="B505" s="65"/>
      <c r="C505" s="65">
        <f>C64+C125+C186+C247+C307+C406</f>
        <v>0</v>
      </c>
      <c r="D505" s="408">
        <f t="shared" ref="D505:H505" si="308">D64+D125+D186+D247+D307+D406</f>
        <v>0</v>
      </c>
      <c r="E505" s="408">
        <f t="shared" si="308"/>
        <v>0</v>
      </c>
      <c r="F505" s="408">
        <f t="shared" si="308"/>
        <v>0</v>
      </c>
      <c r="G505" s="408">
        <f t="shared" si="308"/>
        <v>0</v>
      </c>
      <c r="H505" s="408">
        <f t="shared" si="308"/>
        <v>0</v>
      </c>
      <c r="I505" s="65">
        <f t="shared" ref="I505" si="309">I64+I125+I186+I247+I307+I406</f>
        <v>0</v>
      </c>
      <c r="J505" s="41"/>
      <c r="K505" s="41"/>
      <c r="L505" s="48"/>
      <c r="M505" s="41"/>
      <c r="N505" s="41"/>
      <c r="O505" s="48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</row>
    <row r="507" spans="1:27" x14ac:dyDescent="0.2">
      <c r="C507" s="166"/>
      <c r="D507" s="166"/>
      <c r="E507" s="166"/>
      <c r="F507" s="166"/>
      <c r="G507" s="166"/>
      <c r="H507" s="166"/>
    </row>
    <row r="508" spans="1:27" x14ac:dyDescent="0.2">
      <c r="C508" s="166"/>
      <c r="D508" s="166"/>
      <c r="E508" s="166"/>
      <c r="F508" s="166"/>
      <c r="G508" s="166"/>
      <c r="H508" s="166"/>
      <c r="I508" s="166"/>
    </row>
    <row r="509" spans="1:27" x14ac:dyDescent="0.2">
      <c r="E509" s="166"/>
      <c r="F509" s="166"/>
      <c r="G509" s="166"/>
      <c r="H509" s="166"/>
      <c r="I509" s="166"/>
    </row>
  </sheetData>
  <mergeCells count="1">
    <mergeCell ref="B3:F3"/>
  </mergeCells>
  <phoneticPr fontId="5" type="noConversion"/>
  <conditionalFormatting sqref="C62:H62">
    <cfRule type="cellIs" dxfId="5" priority="1" operator="greaterThan">
      <formula>5</formula>
    </cfRule>
  </conditionalFormatting>
  <conditionalFormatting sqref="C123:H123">
    <cfRule type="cellIs" dxfId="4" priority="2" operator="greaterThan">
      <formula>5</formula>
    </cfRule>
  </conditionalFormatting>
  <conditionalFormatting sqref="C184:H184">
    <cfRule type="cellIs" dxfId="3" priority="4" operator="greaterThan">
      <formula>5</formula>
    </cfRule>
  </conditionalFormatting>
  <conditionalFormatting sqref="C245:H245">
    <cfRule type="cellIs" dxfId="2" priority="5" operator="greaterThan">
      <formula>5</formula>
    </cfRule>
  </conditionalFormatting>
  <conditionalFormatting sqref="C305:H305">
    <cfRule type="cellIs" dxfId="1" priority="6" operator="greaterThan">
      <formula>5</formula>
    </cfRule>
  </conditionalFormatting>
  <conditionalFormatting sqref="C504:H504">
    <cfRule type="cellIs" dxfId="0" priority="3" operator="greaterThan">
      <formula>5</formula>
    </cfRule>
  </conditionalFormatting>
  <hyperlinks>
    <hyperlink ref="N2" location="Indice!A1" display="Vai p/ o índice" xr:uid="{00000000-0004-0000-0800-000000000000}"/>
  </hyperlinks>
  <printOptions horizontalCentered="1"/>
  <pageMargins left="0.11811023622047245" right="0.11811023622047245" top="0.39370078740157483" bottom="0.39370078740157483" header="0.31496062992125984" footer="0.31496062992125984"/>
  <pageSetup paperSize="9" fitToHeight="4" orientation="landscape" r:id="rId1"/>
  <rowBreaks count="2" manualBreakCount="2">
    <brk id="248" max="14" man="1"/>
    <brk id="473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39997558519241921"/>
    <pageSetUpPr fitToPage="1"/>
  </sheetPr>
  <dimension ref="A1:AD79"/>
  <sheetViews>
    <sheetView showGridLines="0" zoomScale="115" zoomScaleNormal="115" workbookViewId="0">
      <selection activeCell="E18" sqref="E18"/>
    </sheetView>
  </sheetViews>
  <sheetFormatPr defaultColWidth="12.5703125" defaultRowHeight="12" x14ac:dyDescent="0.2"/>
  <cols>
    <col min="1" max="1" width="36.5703125" style="67" customWidth="1"/>
    <col min="2" max="2" width="11.7109375" style="67" customWidth="1"/>
    <col min="3" max="3" width="9.5703125" style="67" customWidth="1"/>
    <col min="4" max="4" width="8.7109375" style="67" customWidth="1"/>
    <col min="5" max="11" width="6.5703125" style="67" customWidth="1"/>
    <col min="12" max="12" width="9" style="67" bestFit="1" customWidth="1"/>
    <col min="13" max="19" width="6.5703125" style="67" customWidth="1"/>
    <col min="20" max="20" width="9" style="67" bestFit="1" customWidth="1"/>
    <col min="21" max="24" width="6.5703125" style="67" customWidth="1"/>
    <col min="25" max="27" width="10" style="67" customWidth="1"/>
    <col min="28" max="28" width="11.140625" style="67" bestFit="1" customWidth="1"/>
    <col min="29" max="29" width="10.85546875" style="67" bestFit="1" customWidth="1"/>
    <col min="30" max="16384" width="12.5703125" style="67"/>
  </cols>
  <sheetData>
    <row r="1" spans="1:30" ht="12.75" x14ac:dyDescent="0.2">
      <c r="A1" s="200" t="str">
        <f>Sumário!$A$1</f>
        <v>Transporte Municipal - Guararema</v>
      </c>
    </row>
    <row r="2" spans="1:30" ht="12.75" x14ac:dyDescent="0.2">
      <c r="A2" s="180" t="s">
        <v>348</v>
      </c>
      <c r="B2" s="3"/>
      <c r="C2" s="3"/>
      <c r="D2" s="3"/>
      <c r="E2" s="27"/>
      <c r="F2" s="27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42" t="s">
        <v>142</v>
      </c>
      <c r="Z2" s="66"/>
      <c r="AA2" s="66"/>
      <c r="AB2" s="66"/>
      <c r="AC2" s="66"/>
      <c r="AD2" s="66"/>
    </row>
    <row r="3" spans="1:30" x14ac:dyDescent="0.2">
      <c r="A3" s="173" t="s">
        <v>243</v>
      </c>
      <c r="B3" s="476">
        <f>Sumário!B3</f>
        <v>0</v>
      </c>
      <c r="C3" s="476"/>
      <c r="D3" s="476"/>
      <c r="E3" s="27"/>
      <c r="F3" s="27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</row>
    <row r="4" spans="1:30" x14ac:dyDescent="0.2">
      <c r="A4" s="173" t="s">
        <v>244</v>
      </c>
      <c r="B4" s="27" t="str">
        <f>Sumário!$B$4</f>
        <v>agosto de 2023</v>
      </c>
      <c r="C4" s="3"/>
      <c r="D4" s="3"/>
      <c r="E4" s="27"/>
      <c r="F4" s="27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</row>
    <row r="5" spans="1:30" ht="3.75" customHeight="1" x14ac:dyDescent="0.2">
      <c r="A5" s="68"/>
      <c r="B5" s="69"/>
      <c r="C5" s="69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</row>
    <row r="6" spans="1:30" x14ac:dyDescent="0.2">
      <c r="A6" s="68" t="s">
        <v>349</v>
      </c>
      <c r="B6" s="70"/>
      <c r="C6" s="70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</row>
    <row r="7" spans="1:30" ht="4.5" customHeight="1" x14ac:dyDescent="0.2">
      <c r="A7" s="70"/>
      <c r="B7" s="70"/>
      <c r="C7" s="70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</row>
    <row r="8" spans="1:30" ht="19.5" customHeight="1" x14ac:dyDescent="0.25">
      <c r="A8" s="480" t="s">
        <v>152</v>
      </c>
      <c r="B8" s="478" t="s">
        <v>1</v>
      </c>
      <c r="C8" s="482"/>
      <c r="D8" s="71" t="s">
        <v>153</v>
      </c>
      <c r="E8" s="72"/>
      <c r="F8" s="72"/>
      <c r="G8" s="72"/>
      <c r="H8" s="72"/>
      <c r="I8" s="72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 ht="21.75" customHeight="1" x14ac:dyDescent="0.25">
      <c r="A9" s="481"/>
      <c r="B9" s="478"/>
      <c r="C9" s="482"/>
      <c r="D9" s="243" t="s">
        <v>154</v>
      </c>
      <c r="E9" s="73">
        <v>1</v>
      </c>
      <c r="F9" s="73">
        <v>2</v>
      </c>
      <c r="G9" s="73">
        <v>3</v>
      </c>
      <c r="H9" s="73">
        <v>4</v>
      </c>
      <c r="I9" s="73">
        <v>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ht="15" x14ac:dyDescent="0.25">
      <c r="A10" s="74" t="str">
        <f>'02'!A48</f>
        <v>Equipamentos embarcados do SBE</v>
      </c>
      <c r="B10" s="74" t="str">
        <f>'02'!B48</f>
        <v>un. / veíc.</v>
      </c>
      <c r="C10" s="482"/>
      <c r="D10" s="75">
        <f>'01'!$H$36</f>
        <v>0</v>
      </c>
      <c r="E10" s="75"/>
      <c r="F10" s="75"/>
      <c r="G10" s="75"/>
      <c r="H10" s="75"/>
      <c r="I10" s="7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ht="15" x14ac:dyDescent="0.25">
      <c r="A11" s="74" t="str">
        <f>'02'!A49</f>
        <v>Equipamentos de garagem do SBE</v>
      </c>
      <c r="B11" s="74" t="str">
        <f>'02'!B49</f>
        <v>un. / garagem</v>
      </c>
      <c r="C11" s="482"/>
      <c r="D11" s="75">
        <v>1</v>
      </c>
      <c r="E11" s="75"/>
      <c r="F11" s="75"/>
      <c r="G11" s="75"/>
      <c r="H11" s="75"/>
      <c r="I11" s="7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ht="15" x14ac:dyDescent="0.25">
      <c r="A12" s="74" t="str">
        <f>'02'!A50</f>
        <v>Conjunto de câmeras de vigilância (04 por veículo)</v>
      </c>
      <c r="B12" s="74" t="str">
        <f>'02'!B50</f>
        <v>un. / veíc.</v>
      </c>
      <c r="C12" s="482"/>
      <c r="D12" s="75"/>
      <c r="E12" s="75"/>
      <c r="F12" s="75"/>
      <c r="G12" s="75"/>
      <c r="H12" s="75"/>
      <c r="I12" s="75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ht="15" x14ac:dyDescent="0.25">
      <c r="A13" s="74" t="str">
        <f>'02'!A51</f>
        <v>Painéis nos veículos padron e articulado</v>
      </c>
      <c r="B13" s="74" t="str">
        <f>'02'!B51</f>
        <v>cj. / veíc.</v>
      </c>
      <c r="C13" s="482"/>
      <c r="D13" s="75"/>
      <c r="E13" s="75"/>
      <c r="F13" s="75"/>
      <c r="G13" s="75"/>
      <c r="H13" s="75"/>
      <c r="I13" s="7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ht="15" x14ac:dyDescent="0.25">
      <c r="A14" s="74" t="str">
        <f>'02'!A52</f>
        <v>Monitor para mídia Indor</v>
      </c>
      <c r="B14" s="74" t="str">
        <f>'02'!B52</f>
        <v>un. / Veic.</v>
      </c>
      <c r="C14" s="482"/>
      <c r="D14" s="75">
        <f>2*'01'!D12+1*'01'!D11</f>
        <v>0</v>
      </c>
      <c r="E14" s="76"/>
      <c r="F14" s="75"/>
      <c r="G14" s="75"/>
      <c r="H14" s="75"/>
      <c r="I14" s="75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ht="15" x14ac:dyDescent="0.25">
      <c r="A15" s="74" t="str">
        <f>'02'!A53</f>
        <v>Sistema Wi-fi nos ônibus</v>
      </c>
      <c r="B15" s="74" t="str">
        <f>'02'!B53</f>
        <v>un. / veíc.</v>
      </c>
      <c r="C15" s="482"/>
      <c r="D15" s="75">
        <f>'01'!$H$36</f>
        <v>0</v>
      </c>
      <c r="E15" s="77"/>
      <c r="F15" s="77"/>
      <c r="G15" s="77"/>
      <c r="H15" s="77"/>
      <c r="I15" s="77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ht="15" x14ac:dyDescent="0.25">
      <c r="A16" s="74"/>
      <c r="B16" s="74"/>
      <c r="C16" s="482"/>
      <c r="D16" s="76"/>
      <c r="E16" s="76"/>
      <c r="F16" s="76"/>
      <c r="G16" s="76"/>
      <c r="H16" s="76"/>
      <c r="I16" s="7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ht="15" x14ac:dyDescent="0.25">
      <c r="A17" s="74"/>
      <c r="B17" s="74"/>
      <c r="C17" s="482"/>
      <c r="D17" s="76"/>
      <c r="E17" s="76"/>
      <c r="F17" s="76"/>
      <c r="G17" s="76"/>
      <c r="H17" s="76"/>
      <c r="I17" s="76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ht="15" x14ac:dyDescent="0.25">
      <c r="A18" s="74"/>
      <c r="B18" s="74"/>
      <c r="C18" s="482"/>
      <c r="D18" s="76"/>
      <c r="E18" s="76"/>
      <c r="F18" s="76"/>
      <c r="G18" s="76"/>
      <c r="H18" s="76"/>
      <c r="I18" s="76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ht="15" x14ac:dyDescent="0.25">
      <c r="A19" s="74"/>
      <c r="B19" s="74"/>
      <c r="C19" s="482"/>
      <c r="D19" s="78"/>
      <c r="E19" s="75"/>
      <c r="F19" s="75"/>
      <c r="G19" s="75"/>
      <c r="H19" s="75"/>
      <c r="I19" s="75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ht="4.5" customHeight="1" x14ac:dyDescent="0.25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/>
      <c r="Z20"/>
      <c r="AA20"/>
      <c r="AB20"/>
      <c r="AC20"/>
      <c r="AD20"/>
    </row>
    <row r="21" spans="1:30" ht="4.5" customHeight="1" x14ac:dyDescent="0.25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/>
      <c r="Z21"/>
      <c r="AA21"/>
      <c r="AB21"/>
      <c r="AC21"/>
      <c r="AD21"/>
    </row>
    <row r="22" spans="1:30" ht="15" x14ac:dyDescent="0.25">
      <c r="A22" s="79" t="s">
        <v>350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/>
      <c r="Z22"/>
      <c r="AA22"/>
      <c r="AB22"/>
      <c r="AC22"/>
      <c r="AD22"/>
    </row>
    <row r="23" spans="1:30" ht="15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/>
      <c r="Z23"/>
      <c r="AA23"/>
      <c r="AB23"/>
      <c r="AC23"/>
      <c r="AD23"/>
    </row>
    <row r="24" spans="1:30" ht="12" customHeight="1" x14ac:dyDescent="0.25">
      <c r="A24" s="477" t="s">
        <v>152</v>
      </c>
      <c r="B24" s="478" t="s">
        <v>1</v>
      </c>
      <c r="C24" s="478" t="s">
        <v>155</v>
      </c>
      <c r="D24" s="80"/>
      <c r="E24" s="71"/>
      <c r="F24" s="72"/>
      <c r="G24" s="72"/>
      <c r="H24" s="72"/>
      <c r="I24" s="72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ht="23.25" customHeight="1" x14ac:dyDescent="0.25">
      <c r="A25" s="477"/>
      <c r="B25" s="478"/>
      <c r="C25" s="478"/>
      <c r="D25" s="73" t="s">
        <v>154</v>
      </c>
      <c r="E25" s="73">
        <v>1</v>
      </c>
      <c r="F25" s="73">
        <v>2</v>
      </c>
      <c r="G25" s="73">
        <v>3</v>
      </c>
      <c r="H25" s="73">
        <v>4</v>
      </c>
      <c r="I25" s="73">
        <v>5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ht="15" x14ac:dyDescent="0.25">
      <c r="A26" s="81" t="str">
        <f>A10</f>
        <v>Equipamentos embarcados do SBE</v>
      </c>
      <c r="B26" s="81" t="str">
        <f>B10</f>
        <v>un. / veíc.</v>
      </c>
      <c r="C26" s="410">
        <f>'02'!C48</f>
        <v>0</v>
      </c>
      <c r="D26" s="410">
        <f>$C$26*D10</f>
        <v>0</v>
      </c>
      <c r="E26" s="410">
        <f t="shared" ref="E26:I26" si="0">$C$26*E10</f>
        <v>0</v>
      </c>
      <c r="F26" s="410">
        <f t="shared" si="0"/>
        <v>0</v>
      </c>
      <c r="G26" s="410">
        <f t="shared" si="0"/>
        <v>0</v>
      </c>
      <c r="H26" s="410">
        <f t="shared" si="0"/>
        <v>0</v>
      </c>
      <c r="I26" s="410">
        <f t="shared" si="0"/>
        <v>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ht="15" x14ac:dyDescent="0.25">
      <c r="A27" s="81" t="str">
        <f t="shared" ref="A27:B31" si="1">A11</f>
        <v>Equipamentos de garagem do SBE</v>
      </c>
      <c r="B27" s="81" t="str">
        <f t="shared" si="1"/>
        <v>un. / garagem</v>
      </c>
      <c r="C27" s="410">
        <f>'02'!C49</f>
        <v>0</v>
      </c>
      <c r="D27" s="410">
        <f t="shared" ref="D27:I27" si="2">$C$27*D11</f>
        <v>0</v>
      </c>
      <c r="E27" s="410">
        <f t="shared" si="2"/>
        <v>0</v>
      </c>
      <c r="F27" s="410">
        <f t="shared" si="2"/>
        <v>0</v>
      </c>
      <c r="G27" s="410">
        <f t="shared" si="2"/>
        <v>0</v>
      </c>
      <c r="H27" s="410">
        <f t="shared" si="2"/>
        <v>0</v>
      </c>
      <c r="I27" s="410">
        <f t="shared" si="2"/>
        <v>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ht="15" x14ac:dyDescent="0.25">
      <c r="A28" s="81" t="str">
        <f t="shared" si="1"/>
        <v>Conjunto de câmeras de vigilância (04 por veículo)</v>
      </c>
      <c r="B28" s="81" t="str">
        <f t="shared" si="1"/>
        <v>un. / veíc.</v>
      </c>
      <c r="C28" s="410">
        <f>'02'!C50</f>
        <v>0</v>
      </c>
      <c r="D28" s="410">
        <f t="shared" ref="D28:I28" si="3">$C$28*D12</f>
        <v>0</v>
      </c>
      <c r="E28" s="410">
        <f t="shared" si="3"/>
        <v>0</v>
      </c>
      <c r="F28" s="410">
        <f t="shared" si="3"/>
        <v>0</v>
      </c>
      <c r="G28" s="410">
        <f t="shared" si="3"/>
        <v>0</v>
      </c>
      <c r="H28" s="410">
        <f t="shared" si="3"/>
        <v>0</v>
      </c>
      <c r="I28" s="410">
        <f t="shared" si="3"/>
        <v>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ht="15" x14ac:dyDescent="0.25">
      <c r="A29" s="81" t="str">
        <f t="shared" si="1"/>
        <v>Painéis nos veículos padron e articulado</v>
      </c>
      <c r="B29" s="81" t="str">
        <f t="shared" si="1"/>
        <v>cj. / veíc.</v>
      </c>
      <c r="C29" s="410">
        <f>'02'!C51</f>
        <v>0</v>
      </c>
      <c r="D29" s="410">
        <f>$C$29*D13</f>
        <v>0</v>
      </c>
      <c r="E29" s="410">
        <f t="shared" ref="E29:I29" si="4">$C$29*E13</f>
        <v>0</v>
      </c>
      <c r="F29" s="410">
        <f t="shared" si="4"/>
        <v>0</v>
      </c>
      <c r="G29" s="410">
        <f t="shared" si="4"/>
        <v>0</v>
      </c>
      <c r="H29" s="410">
        <f t="shared" si="4"/>
        <v>0</v>
      </c>
      <c r="I29" s="410">
        <f t="shared" si="4"/>
        <v>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ht="15" x14ac:dyDescent="0.25">
      <c r="A30" s="81" t="str">
        <f t="shared" si="1"/>
        <v>Monitor para mídia Indor</v>
      </c>
      <c r="B30" s="81" t="str">
        <f t="shared" si="1"/>
        <v>un. / Veic.</v>
      </c>
      <c r="C30" s="410">
        <f>'02'!C52</f>
        <v>0</v>
      </c>
      <c r="D30" s="410">
        <f t="shared" ref="D30:I30" si="5">$C$30*D14</f>
        <v>0</v>
      </c>
      <c r="E30" s="410">
        <f t="shared" si="5"/>
        <v>0</v>
      </c>
      <c r="F30" s="410">
        <f t="shared" si="5"/>
        <v>0</v>
      </c>
      <c r="G30" s="410">
        <f t="shared" si="5"/>
        <v>0</v>
      </c>
      <c r="H30" s="410">
        <f t="shared" si="5"/>
        <v>0</v>
      </c>
      <c r="I30" s="410">
        <f t="shared" si="5"/>
        <v>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ht="15" x14ac:dyDescent="0.25">
      <c r="A31" s="81" t="str">
        <f t="shared" si="1"/>
        <v>Sistema Wi-fi nos ônibus</v>
      </c>
      <c r="B31" s="81" t="str">
        <f t="shared" si="1"/>
        <v>un. / veíc.</v>
      </c>
      <c r="C31" s="410">
        <f>'02'!C53</f>
        <v>0</v>
      </c>
      <c r="D31" s="410">
        <f>$C$31*D15</f>
        <v>0</v>
      </c>
      <c r="E31" s="410">
        <f>$C$31*E15</f>
        <v>0</v>
      </c>
      <c r="F31" s="410">
        <f t="shared" ref="F31:I31" si="6">$C$31*F15</f>
        <v>0</v>
      </c>
      <c r="G31" s="410">
        <f t="shared" si="6"/>
        <v>0</v>
      </c>
      <c r="H31" s="410">
        <f t="shared" si="6"/>
        <v>0</v>
      </c>
      <c r="I31" s="410">
        <f t="shared" si="6"/>
        <v>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ht="15" x14ac:dyDescent="0.25">
      <c r="A32" s="81"/>
      <c r="B32" s="81"/>
      <c r="C32" s="410"/>
      <c r="D32" s="410">
        <f t="shared" ref="D32:I32" si="7">$C$32*D16</f>
        <v>0</v>
      </c>
      <c r="E32" s="410">
        <f t="shared" si="7"/>
        <v>0</v>
      </c>
      <c r="F32" s="410">
        <f t="shared" si="7"/>
        <v>0</v>
      </c>
      <c r="G32" s="410">
        <f t="shared" si="7"/>
        <v>0</v>
      </c>
      <c r="H32" s="410">
        <f t="shared" si="7"/>
        <v>0</v>
      </c>
      <c r="I32" s="410">
        <f t="shared" si="7"/>
        <v>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ht="15" x14ac:dyDescent="0.25">
      <c r="A33" s="81"/>
      <c r="B33" s="81"/>
      <c r="C33" s="410"/>
      <c r="D33" s="410">
        <f t="shared" ref="D33:I33" si="8">$C$33*D17</f>
        <v>0</v>
      </c>
      <c r="E33" s="410">
        <f t="shared" si="8"/>
        <v>0</v>
      </c>
      <c r="F33" s="410">
        <f t="shared" si="8"/>
        <v>0</v>
      </c>
      <c r="G33" s="410">
        <f t="shared" si="8"/>
        <v>0</v>
      </c>
      <c r="H33" s="410">
        <f t="shared" si="8"/>
        <v>0</v>
      </c>
      <c r="I33" s="410">
        <f t="shared" si="8"/>
        <v>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ht="15" x14ac:dyDescent="0.25">
      <c r="A34" s="81"/>
      <c r="B34" s="81"/>
      <c r="C34" s="410"/>
      <c r="D34" s="410">
        <f t="shared" ref="D34:I34" si="9">$C$34*D18</f>
        <v>0</v>
      </c>
      <c r="E34" s="410">
        <f t="shared" si="9"/>
        <v>0</v>
      </c>
      <c r="F34" s="410">
        <f t="shared" si="9"/>
        <v>0</v>
      </c>
      <c r="G34" s="410">
        <f t="shared" si="9"/>
        <v>0</v>
      </c>
      <c r="H34" s="410">
        <f t="shared" si="9"/>
        <v>0</v>
      </c>
      <c r="I34" s="410">
        <f t="shared" si="9"/>
        <v>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ht="15" x14ac:dyDescent="0.25">
      <c r="A35" s="81"/>
      <c r="B35" s="81"/>
      <c r="C35" s="410"/>
      <c r="D35" s="410">
        <f t="shared" ref="D35:I35" si="10">$C$35*D19</f>
        <v>0</v>
      </c>
      <c r="E35" s="410">
        <f t="shared" si="10"/>
        <v>0</v>
      </c>
      <c r="F35" s="410">
        <f t="shared" si="10"/>
        <v>0</v>
      </c>
      <c r="G35" s="410">
        <f t="shared" si="10"/>
        <v>0</v>
      </c>
      <c r="H35" s="410">
        <f t="shared" si="10"/>
        <v>0</v>
      </c>
      <c r="I35" s="410">
        <f t="shared" si="10"/>
        <v>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ht="15" x14ac:dyDescent="0.25">
      <c r="A36" s="84" t="s">
        <v>50</v>
      </c>
      <c r="B36" s="85"/>
      <c r="C36" s="411"/>
      <c r="D36" s="410">
        <f t="shared" ref="D36:I36" si="11">SUM(D26:D35)</f>
        <v>0</v>
      </c>
      <c r="E36" s="410">
        <f t="shared" si="11"/>
        <v>0</v>
      </c>
      <c r="F36" s="410">
        <f t="shared" si="11"/>
        <v>0</v>
      </c>
      <c r="G36" s="410">
        <f t="shared" si="11"/>
        <v>0</v>
      </c>
      <c r="H36" s="410">
        <f t="shared" si="11"/>
        <v>0</v>
      </c>
      <c r="I36" s="410">
        <f t="shared" si="11"/>
        <v>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ht="3" customHeight="1" x14ac:dyDescent="0.2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</row>
    <row r="38" spans="1:30" ht="3" customHeight="1" x14ac:dyDescent="0.2">
      <c r="A38" s="4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</row>
    <row r="39" spans="1:30" x14ac:dyDescent="0.2">
      <c r="A39" s="79" t="s">
        <v>351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</row>
    <row r="40" spans="1:30" x14ac:dyDescent="0.2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</row>
    <row r="41" spans="1:30" ht="24" customHeight="1" x14ac:dyDescent="0.25">
      <c r="A41" s="477" t="s">
        <v>152</v>
      </c>
      <c r="B41" s="478" t="s">
        <v>156</v>
      </c>
      <c r="C41" s="478" t="s">
        <v>157</v>
      </c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 s="66"/>
      <c r="Z41" s="66"/>
      <c r="AA41" s="66"/>
      <c r="AB41" s="66"/>
      <c r="AC41" s="66"/>
    </row>
    <row r="42" spans="1:30" ht="36" customHeight="1" x14ac:dyDescent="0.25">
      <c r="A42" s="477"/>
      <c r="B42" s="479"/>
      <c r="C42" s="479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 s="66"/>
      <c r="Z42" s="66"/>
      <c r="AA42" s="66"/>
      <c r="AB42" s="66"/>
      <c r="AC42" s="66"/>
    </row>
    <row r="43" spans="1:30" ht="12" customHeight="1" x14ac:dyDescent="0.25">
      <c r="A43" s="81" t="str">
        <f t="shared" ref="A43:A48" si="12">A10</f>
        <v>Equipamentos embarcados do SBE</v>
      </c>
      <c r="B43" s="87">
        <f t="shared" ref="B43:B52" si="13">IF(C43=0,"",(1-D43)/C43)</f>
        <v>0.2</v>
      </c>
      <c r="C43" s="88">
        <v>5</v>
      </c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 s="66"/>
      <c r="Z43" s="66"/>
      <c r="AA43" s="66"/>
      <c r="AB43" s="66"/>
      <c r="AC43" s="66"/>
    </row>
    <row r="44" spans="1:30" ht="12" customHeight="1" x14ac:dyDescent="0.25">
      <c r="A44" s="81" t="str">
        <f t="shared" si="12"/>
        <v>Equipamentos de garagem do SBE</v>
      </c>
      <c r="B44" s="87">
        <f t="shared" si="13"/>
        <v>0.2</v>
      </c>
      <c r="C44" s="88">
        <v>5</v>
      </c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 s="66"/>
      <c r="Z44" s="66"/>
      <c r="AA44" s="66"/>
      <c r="AB44" s="66"/>
      <c r="AC44" s="66"/>
    </row>
    <row r="45" spans="1:30" ht="12" customHeight="1" x14ac:dyDescent="0.25">
      <c r="A45" s="81" t="str">
        <f t="shared" si="12"/>
        <v>Conjunto de câmeras de vigilância (04 por veículo)</v>
      </c>
      <c r="B45" s="87">
        <f t="shared" si="13"/>
        <v>0.2</v>
      </c>
      <c r="C45" s="88">
        <v>5</v>
      </c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 s="66"/>
      <c r="Z45" s="66"/>
      <c r="AA45" s="66"/>
      <c r="AB45" s="66"/>
      <c r="AC45" s="66"/>
    </row>
    <row r="46" spans="1:30" ht="12" customHeight="1" x14ac:dyDescent="0.25">
      <c r="A46" s="81" t="str">
        <f t="shared" si="12"/>
        <v>Painéis nos veículos padron e articulado</v>
      </c>
      <c r="B46" s="87">
        <f t="shared" si="13"/>
        <v>0.2</v>
      </c>
      <c r="C46" s="88">
        <v>5</v>
      </c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 s="66"/>
      <c r="Z46" s="66"/>
      <c r="AA46" s="66"/>
      <c r="AB46" s="66"/>
      <c r="AC46" s="66"/>
    </row>
    <row r="47" spans="1:30" ht="12" customHeight="1" x14ac:dyDescent="0.25">
      <c r="A47" s="81" t="str">
        <f t="shared" si="12"/>
        <v>Monitor para mídia Indor</v>
      </c>
      <c r="B47" s="87">
        <f t="shared" si="13"/>
        <v>0.2</v>
      </c>
      <c r="C47" s="88">
        <v>5</v>
      </c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 s="66"/>
      <c r="Z47" s="66"/>
      <c r="AA47" s="66"/>
      <c r="AB47" s="66"/>
      <c r="AC47" s="66"/>
    </row>
    <row r="48" spans="1:30" ht="12" customHeight="1" x14ac:dyDescent="0.25">
      <c r="A48" s="81" t="str">
        <f t="shared" si="12"/>
        <v>Sistema Wi-fi nos ônibus</v>
      </c>
      <c r="B48" s="87">
        <f>IF(C48=0,"",(1-D48)/C48)</f>
        <v>0.2</v>
      </c>
      <c r="C48" s="88">
        <v>5</v>
      </c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 s="66"/>
      <c r="Z48" s="66"/>
      <c r="AA48" s="66"/>
      <c r="AB48" s="66"/>
      <c r="AC48" s="66"/>
    </row>
    <row r="49" spans="1:30" ht="12" hidden="1" customHeight="1" x14ac:dyDescent="0.25">
      <c r="A49" s="81"/>
      <c r="B49" s="87" t="str">
        <f t="shared" si="13"/>
        <v/>
      </c>
      <c r="C49" s="88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 s="66"/>
      <c r="Z49" s="66"/>
      <c r="AA49" s="66"/>
      <c r="AB49" s="66"/>
      <c r="AC49" s="66"/>
    </row>
    <row r="50" spans="1:30" ht="12" hidden="1" customHeight="1" x14ac:dyDescent="0.25">
      <c r="A50" s="81"/>
      <c r="B50" s="87" t="str">
        <f t="shared" si="13"/>
        <v/>
      </c>
      <c r="C50" s="88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 s="66"/>
      <c r="Z50" s="66"/>
      <c r="AA50" s="66"/>
      <c r="AB50" s="66"/>
      <c r="AC50" s="66"/>
    </row>
    <row r="51" spans="1:30" ht="12" hidden="1" customHeight="1" x14ac:dyDescent="0.25">
      <c r="A51" s="81"/>
      <c r="B51" s="87" t="str">
        <f t="shared" si="13"/>
        <v/>
      </c>
      <c r="C51" s="88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 s="66"/>
      <c r="Z51" s="66"/>
      <c r="AA51" s="66"/>
      <c r="AB51" s="66"/>
      <c r="AC51" s="66"/>
    </row>
    <row r="52" spans="1:30" ht="12" hidden="1" customHeight="1" x14ac:dyDescent="0.25">
      <c r="A52" s="81"/>
      <c r="B52" s="87" t="str">
        <f t="shared" si="13"/>
        <v/>
      </c>
      <c r="C52" s="88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 s="66"/>
      <c r="Z52" s="66"/>
      <c r="AA52" s="66"/>
      <c r="AB52" s="66"/>
      <c r="AC52" s="66"/>
    </row>
    <row r="53" spans="1:30" ht="12" hidden="1" customHeight="1" x14ac:dyDescent="0.25">
      <c r="A53" s="84" t="s">
        <v>50</v>
      </c>
      <c r="B53" s="85"/>
      <c r="C53" s="85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 s="66"/>
      <c r="Z53" s="66"/>
      <c r="AA53" s="66"/>
      <c r="AB53" s="66"/>
      <c r="AC53" s="66"/>
    </row>
    <row r="54" spans="1:30" ht="3" customHeight="1" x14ac:dyDescent="0.2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</row>
    <row r="55" spans="1:30" ht="3" customHeight="1" x14ac:dyDescent="0.2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</row>
    <row r="56" spans="1:30" ht="15" x14ac:dyDescent="0.25">
      <c r="A56" s="66"/>
      <c r="B56"/>
      <c r="C56" s="3">
        <v>0</v>
      </c>
      <c r="D56" s="3">
        <v>1</v>
      </c>
      <c r="E56" s="3">
        <v>2</v>
      </c>
      <c r="F56" s="3">
        <v>3</v>
      </c>
      <c r="G56" s="3">
        <v>4</v>
      </c>
      <c r="H56" s="3">
        <v>5</v>
      </c>
    </row>
    <row r="57" spans="1:30" ht="15" x14ac:dyDescent="0.25">
      <c r="A57"/>
      <c r="B57" s="73" t="s">
        <v>444</v>
      </c>
      <c r="C57" s="73" t="s">
        <v>436</v>
      </c>
      <c r="D57" s="73" t="s">
        <v>86</v>
      </c>
      <c r="E57" s="73" t="s">
        <v>87</v>
      </c>
      <c r="F57" s="73" t="s">
        <v>88</v>
      </c>
      <c r="G57" s="73" t="s">
        <v>89</v>
      </c>
      <c r="H57" s="73" t="s">
        <v>90</v>
      </c>
      <c r="I57" s="73" t="s">
        <v>50</v>
      </c>
    </row>
    <row r="58" spans="1:30" x14ac:dyDescent="0.2">
      <c r="A58" s="3">
        <v>0</v>
      </c>
      <c r="B58" s="73" t="s">
        <v>436</v>
      </c>
      <c r="C58" s="412">
        <f t="array" ref="C58:C63">TRANSPOSE($D$36:$I$36)</f>
        <v>0</v>
      </c>
      <c r="D58" s="413">
        <f>C58*$B$43</f>
        <v>0</v>
      </c>
      <c r="E58" s="413">
        <f>IF(E$56&lt;=$A58,0,IF(SUM($D58:D58)=$C58,0,$C58*$B$43))</f>
        <v>0</v>
      </c>
      <c r="F58" s="413">
        <f>IF(F$56&lt;=$A58,0,IF(SUM($D58:E58)=$C58,0,$C58*$B$43))</f>
        <v>0</v>
      </c>
      <c r="G58" s="413">
        <f>IF(G$56&lt;=$A58,0,IF(SUM($D58:F58)=$C58,0,$C58*$B$43))</f>
        <v>0</v>
      </c>
      <c r="H58" s="413">
        <f>IF(H$56&lt;=$A58,0,IF(SUM($D58:G58)=$C58,0,$C58*$B$43))</f>
        <v>0</v>
      </c>
      <c r="I58" s="414">
        <f t="shared" ref="I58:I63" si="14">SUM(D58:H58)</f>
        <v>0</v>
      </c>
    </row>
    <row r="59" spans="1:30" x14ac:dyDescent="0.2">
      <c r="A59" s="3">
        <v>1</v>
      </c>
      <c r="B59" s="73" t="s">
        <v>86</v>
      </c>
      <c r="C59" s="412">
        <v>0</v>
      </c>
      <c r="D59" s="413">
        <v>0</v>
      </c>
      <c r="E59" s="413">
        <f>IF(E$56&lt;=$A59,0,IF(SUM($D59:D59)=$C59,0,$C59*$B$43))</f>
        <v>0</v>
      </c>
      <c r="F59" s="413">
        <f>IF(F$56&lt;=$A59,0,IF(SUM($D59:E59)=$C59,0,$C59*$B$43))</f>
        <v>0</v>
      </c>
      <c r="G59" s="413">
        <f>IF(G$56&lt;=$A59,0,IF(SUM($D59:F59)=$C59,0,$C59*$B$43))</f>
        <v>0</v>
      </c>
      <c r="H59" s="413">
        <f>IF(H$56&lt;=$A59,0,IF(SUM($D59:G59)=$C59,0,$C59*$B$43))</f>
        <v>0</v>
      </c>
      <c r="I59" s="414">
        <f t="shared" si="14"/>
        <v>0</v>
      </c>
    </row>
    <row r="60" spans="1:30" x14ac:dyDescent="0.2">
      <c r="A60" s="3">
        <v>2</v>
      </c>
      <c r="B60" s="73" t="s">
        <v>87</v>
      </c>
      <c r="C60" s="412">
        <v>0</v>
      </c>
      <c r="D60" s="413">
        <v>0</v>
      </c>
      <c r="E60" s="413">
        <f>IF(E$56&lt;=$A60,0,IF(SUM($D60:D60)=$C60,0,$C60*$B$43))</f>
        <v>0</v>
      </c>
      <c r="F60" s="413">
        <f>IF(F$56&lt;=$A60,0,IF(SUM($D60:E60)=$C60,0,$C60*$B$43))</f>
        <v>0</v>
      </c>
      <c r="G60" s="413">
        <f>IF(G$56&lt;=$A60,0,IF(SUM($D60:F60)=$C60,0,$C60*$B$43))</f>
        <v>0</v>
      </c>
      <c r="H60" s="413">
        <f>IF(H$56&lt;=$A60,0,IF(SUM($D60:G60)=$C60,0,$C60*$B$43))</f>
        <v>0</v>
      </c>
      <c r="I60" s="414">
        <f t="shared" si="14"/>
        <v>0</v>
      </c>
    </row>
    <row r="61" spans="1:30" x14ac:dyDescent="0.2">
      <c r="A61" s="3">
        <v>3</v>
      </c>
      <c r="B61" s="73" t="s">
        <v>88</v>
      </c>
      <c r="C61" s="412">
        <v>0</v>
      </c>
      <c r="D61" s="413">
        <v>0</v>
      </c>
      <c r="E61" s="413">
        <f>IF(E$56&lt;=$A61,0,IF(SUM($D61:D61)=$C61,0,$C61*$B$43))</f>
        <v>0</v>
      </c>
      <c r="F61" s="413">
        <f>IF(F$56&lt;=$A61,0,IF(SUM($D61:E61)=$C61,0,$C61*$B$43))</f>
        <v>0</v>
      </c>
      <c r="G61" s="413">
        <f>IF(G$56&lt;=$A61,0,IF(SUM($D61:F61)=$C61,0,$C61*$B$43))</f>
        <v>0</v>
      </c>
      <c r="H61" s="413">
        <f>IF(H$56&lt;=$A61,0,IF(SUM($D61:G61)=$C61,0,$C61*$B$43))</f>
        <v>0</v>
      </c>
      <c r="I61" s="414">
        <f t="shared" si="14"/>
        <v>0</v>
      </c>
    </row>
    <row r="62" spans="1:30" x14ac:dyDescent="0.2">
      <c r="A62" s="3">
        <v>4</v>
      </c>
      <c r="B62" s="73" t="s">
        <v>89</v>
      </c>
      <c r="C62" s="412">
        <v>0</v>
      </c>
      <c r="D62" s="413">
        <v>0</v>
      </c>
      <c r="E62" s="413">
        <f>IF(E$56&lt;=$A62,0,IF(SUM($D62:D62)=$C62,0,$C62*$B$43))</f>
        <v>0</v>
      </c>
      <c r="F62" s="413">
        <f>IF(F$56&lt;=$A62,0,IF(SUM($D62:E62)=$C62,0,$C62*$B$43))</f>
        <v>0</v>
      </c>
      <c r="G62" s="413">
        <f>IF(G$56&lt;=$A62,0,IF(SUM($D62:F62)=$C62,0,$C62*$B$43))</f>
        <v>0</v>
      </c>
      <c r="H62" s="413">
        <f>IF(H$56&lt;=$A62,0,IF(SUM($D62:G62)=$C62,0,$C62*$B$43))</f>
        <v>0</v>
      </c>
      <c r="I62" s="414">
        <f t="shared" si="14"/>
        <v>0</v>
      </c>
    </row>
    <row r="63" spans="1:30" x14ac:dyDescent="0.2">
      <c r="A63" s="3">
        <v>5</v>
      </c>
      <c r="B63" s="73" t="s">
        <v>90</v>
      </c>
      <c r="C63" s="412">
        <v>0</v>
      </c>
      <c r="D63" s="413">
        <v>0</v>
      </c>
      <c r="E63" s="413">
        <f>IF(E$56&lt;=$A63,0,IF(SUM($D63:D63)=$C63,0,$C63*$B$43))</f>
        <v>0</v>
      </c>
      <c r="F63" s="413">
        <f>IF(F$56&lt;=$A63,0,IF(SUM($D63:E63)=$C63,0,$C63*$B$43))</f>
        <v>0</v>
      </c>
      <c r="G63" s="413">
        <f>IF(G$56&lt;=$A63,0,IF(SUM($D63:F63)=$C63,0,$C63*$B$43))</f>
        <v>0</v>
      </c>
      <c r="H63" s="413">
        <f>IF(H$56&lt;=$A63,0,IF(SUM($D63:G63)=$C63,0,$C63*$B$43))</f>
        <v>0</v>
      </c>
      <c r="I63" s="414">
        <f t="shared" si="14"/>
        <v>0</v>
      </c>
    </row>
    <row r="64" spans="1:30" ht="15" x14ac:dyDescent="0.25">
      <c r="A64"/>
      <c r="B64" s="359" t="s">
        <v>50</v>
      </c>
      <c r="C64" s="414">
        <f t="shared" ref="C64:I64" si="15">SUM(C58:C63)</f>
        <v>0</v>
      </c>
      <c r="D64" s="414">
        <f t="shared" si="15"/>
        <v>0</v>
      </c>
      <c r="E64" s="414">
        <f t="shared" si="15"/>
        <v>0</v>
      </c>
      <c r="F64" s="414">
        <f t="shared" si="15"/>
        <v>0</v>
      </c>
      <c r="G64" s="414">
        <f t="shared" si="15"/>
        <v>0</v>
      </c>
      <c r="H64" s="414">
        <f t="shared" si="15"/>
        <v>0</v>
      </c>
      <c r="I64" s="414">
        <f t="shared" si="15"/>
        <v>0</v>
      </c>
    </row>
    <row r="65" spans="1:24" ht="15" x14ac:dyDescent="0.25">
      <c r="A65"/>
      <c r="B65"/>
      <c r="C65" s="387"/>
      <c r="D65" s="387"/>
      <c r="E65" s="387"/>
      <c r="F65" s="387"/>
      <c r="G65" s="387"/>
      <c r="H65" s="387"/>
      <c r="I65" s="415"/>
    </row>
    <row r="66" spans="1:24" ht="15" x14ac:dyDescent="0.25">
      <c r="A66"/>
      <c r="B66" s="361" t="s">
        <v>438</v>
      </c>
      <c r="C66" s="11"/>
      <c r="D66" s="11">
        <v>1</v>
      </c>
      <c r="E66" s="11">
        <v>2</v>
      </c>
      <c r="F66" s="11">
        <v>3</v>
      </c>
      <c r="G66" s="11">
        <v>4</v>
      </c>
      <c r="H66" s="11">
        <v>5</v>
      </c>
      <c r="I66" s="415"/>
    </row>
    <row r="67" spans="1:24" ht="12" customHeight="1" x14ac:dyDescent="0.25">
      <c r="A67"/>
      <c r="B67" s="73" t="s">
        <v>444</v>
      </c>
      <c r="C67" s="416" t="s">
        <v>436</v>
      </c>
      <c r="D67" s="416" t="s">
        <v>86</v>
      </c>
      <c r="E67" s="416" t="s">
        <v>87</v>
      </c>
      <c r="F67" s="416" t="s">
        <v>88</v>
      </c>
      <c r="G67" s="416" t="s">
        <v>89</v>
      </c>
      <c r="H67" s="416" t="s">
        <v>90</v>
      </c>
      <c r="I67" s="416" t="s">
        <v>50</v>
      </c>
    </row>
    <row r="68" spans="1:24" ht="12" customHeight="1" x14ac:dyDescent="0.25">
      <c r="A68"/>
      <c r="B68" s="73" t="s">
        <v>436</v>
      </c>
      <c r="C68" s="412">
        <f t="shared" ref="C68:C73" si="16">C58</f>
        <v>0</v>
      </c>
      <c r="D68" s="413">
        <f>D58/(1+(HLOOKUP(COUNTIF($D58:D58,"&gt;0"),'14'!$B$1:$AI$5,5,FALSE)))</f>
        <v>0</v>
      </c>
      <c r="E68" s="413">
        <f>E58/(1+(HLOOKUP(COUNTIF($D58:E58,"&gt;0"),'14'!$B$1:$AI$5,5,FALSE)))</f>
        <v>0</v>
      </c>
      <c r="F68" s="413">
        <f>F58/(1+(HLOOKUP(COUNTIF($D58:F58,"&gt;0"),'14'!$B$1:$AI$5,5,FALSE)))</f>
        <v>0</v>
      </c>
      <c r="G68" s="413">
        <f>G58/(1+(HLOOKUP(COUNTIF($D58:G58,"&gt;0"),'14'!$B$1:$AI$5,5,FALSE)))</f>
        <v>0</v>
      </c>
      <c r="H68" s="413">
        <f>H58/(1+(HLOOKUP(COUNTIF($D58:H58,"&gt;0"),'14'!$B$1:$AI$5,5,FALSE)))</f>
        <v>0</v>
      </c>
      <c r="I68" s="414">
        <f t="shared" ref="I68:I73" si="17">SUM(D68:H68)</f>
        <v>0</v>
      </c>
    </row>
    <row r="69" spans="1:24" ht="12" customHeight="1" x14ac:dyDescent="0.25">
      <c r="A69"/>
      <c r="B69" s="73" t="s">
        <v>86</v>
      </c>
      <c r="C69" s="412">
        <f t="shared" si="16"/>
        <v>0</v>
      </c>
      <c r="D69" s="413">
        <f>D59/(1+(HLOOKUP(COUNTIF($D59:D59,"&gt;0"),'14'!$B$1:$AI$5,5,FALSE)))</f>
        <v>0</v>
      </c>
      <c r="E69" s="413">
        <f>E59/(1+(HLOOKUP(COUNTIF($D59:E59,"&gt;0"),'14'!$B$1:$AI$5,5,FALSE)))</f>
        <v>0</v>
      </c>
      <c r="F69" s="413">
        <f>F59/(1+(HLOOKUP(COUNTIF($D59:F59,"&gt;0"),'14'!$B$1:$AI$5,5,FALSE)))</f>
        <v>0</v>
      </c>
      <c r="G69" s="413">
        <f>G59/(1+(HLOOKUP(COUNTIF($D59:G59,"&gt;0"),'14'!$B$1:$AI$5,5,FALSE)))</f>
        <v>0</v>
      </c>
      <c r="H69" s="413">
        <f>H59/(1+(HLOOKUP(COUNTIF($D59:H59,"&gt;0"),'14'!$B$1:$AI$5,5,FALSE)))</f>
        <v>0</v>
      </c>
      <c r="I69" s="414">
        <f t="shared" si="17"/>
        <v>0</v>
      </c>
    </row>
    <row r="70" spans="1:24" ht="12" customHeight="1" x14ac:dyDescent="0.25">
      <c r="A70"/>
      <c r="B70" s="73" t="s">
        <v>87</v>
      </c>
      <c r="C70" s="412">
        <f t="shared" si="16"/>
        <v>0</v>
      </c>
      <c r="D70" s="413">
        <f>D60/(1+(HLOOKUP(COUNTIF($D60:D60,"&gt;0"),'14'!$B$1:$AI$5,5,FALSE)))</f>
        <v>0</v>
      </c>
      <c r="E70" s="413">
        <f>E60/(1+(HLOOKUP(COUNTIF($D60:E60,"&gt;0"),'14'!$B$1:$AI$5,5,FALSE)))</f>
        <v>0</v>
      </c>
      <c r="F70" s="413">
        <f>F60/(1+(HLOOKUP(COUNTIF($D60:F60,"&gt;0"),'14'!$B$1:$AI$5,5,FALSE)))</f>
        <v>0</v>
      </c>
      <c r="G70" s="413">
        <f>G60/(1+(HLOOKUP(COUNTIF($D60:G60,"&gt;0"),'14'!$B$1:$AI$5,5,FALSE)))</f>
        <v>0</v>
      </c>
      <c r="H70" s="413">
        <f>H60/(1+(HLOOKUP(COUNTIF($D60:H60,"&gt;0"),'14'!$B$1:$AI$5,5,FALSE)))</f>
        <v>0</v>
      </c>
      <c r="I70" s="414">
        <f t="shared" si="17"/>
        <v>0</v>
      </c>
    </row>
    <row r="71" spans="1:24" ht="12" customHeight="1" x14ac:dyDescent="0.25">
      <c r="A71"/>
      <c r="B71" s="73" t="s">
        <v>88</v>
      </c>
      <c r="C71" s="412">
        <f t="shared" si="16"/>
        <v>0</v>
      </c>
      <c r="D71" s="413">
        <f>D61/(1+(HLOOKUP(COUNTIF($D61:D61,"&gt;0"),'14'!$B$1:$AI$5,5,FALSE)))</f>
        <v>0</v>
      </c>
      <c r="E71" s="413">
        <f>E61/(1+(HLOOKUP(COUNTIF($D61:E61,"&gt;0"),'14'!$B$1:$AI$5,5,FALSE)))</f>
        <v>0</v>
      </c>
      <c r="F71" s="413">
        <f>F61/(1+(HLOOKUP(COUNTIF($D61:F61,"&gt;0"),'14'!$B$1:$AI$5,5,FALSE)))</f>
        <v>0</v>
      </c>
      <c r="G71" s="413">
        <f>G61/(1+(HLOOKUP(COUNTIF($D61:G61,"&gt;0"),'14'!$B$1:$AI$5,5,FALSE)))</f>
        <v>0</v>
      </c>
      <c r="H71" s="413">
        <f>H61/(1+(HLOOKUP(COUNTIF($D61:H61,"&gt;0"),'14'!$B$1:$AI$5,5,FALSE)))</f>
        <v>0</v>
      </c>
      <c r="I71" s="414">
        <f t="shared" si="17"/>
        <v>0</v>
      </c>
    </row>
    <row r="72" spans="1:24" ht="12" customHeight="1" x14ac:dyDescent="0.25">
      <c r="A72"/>
      <c r="B72" s="73" t="s">
        <v>89</v>
      </c>
      <c r="C72" s="412">
        <f t="shared" si="16"/>
        <v>0</v>
      </c>
      <c r="D72" s="413">
        <f>D62/(1+(HLOOKUP(COUNTIF($D62:D62,"&gt;0"),'14'!$B$1:$AI$5,5,FALSE)))</f>
        <v>0</v>
      </c>
      <c r="E72" s="413">
        <f>E62/(1+(HLOOKUP(COUNTIF($D62:E62,"&gt;0"),'14'!$B$1:$AI$5,5,FALSE)))</f>
        <v>0</v>
      </c>
      <c r="F72" s="413">
        <f>F62/(1+(HLOOKUP(COUNTIF($D62:F62,"&gt;0"),'14'!$B$1:$AI$5,5,FALSE)))</f>
        <v>0</v>
      </c>
      <c r="G72" s="413">
        <f>G62/(1+(HLOOKUP(COUNTIF($D62:G62,"&gt;0"),'14'!$B$1:$AI$5,5,FALSE)))</f>
        <v>0</v>
      </c>
      <c r="H72" s="413">
        <f>H62/(1+(HLOOKUP(COUNTIF($D62:H62,"&gt;0"),'14'!$B$1:$AI$5,5,FALSE)))</f>
        <v>0</v>
      </c>
      <c r="I72" s="414">
        <f t="shared" si="17"/>
        <v>0</v>
      </c>
    </row>
    <row r="73" spans="1:24" ht="12" customHeight="1" x14ac:dyDescent="0.25">
      <c r="A73"/>
      <c r="B73" s="73" t="s">
        <v>90</v>
      </c>
      <c r="C73" s="412">
        <f t="shared" si="16"/>
        <v>0</v>
      </c>
      <c r="D73" s="413">
        <f>D63/(1+(HLOOKUP(COUNTIF($D63:D63,"&gt;0"),'14'!$B$1:$AI$5,5,FALSE)))</f>
        <v>0</v>
      </c>
      <c r="E73" s="413">
        <f>E63/(1+(HLOOKUP(COUNTIF($D63:E63,"&gt;0"),'14'!$B$1:$AI$5,5,FALSE)))</f>
        <v>0</v>
      </c>
      <c r="F73" s="413">
        <f>F63/(1+(HLOOKUP(COUNTIF($D63:F63,"&gt;0"),'14'!$B$1:$AI$5,5,FALSE)))</f>
        <v>0</v>
      </c>
      <c r="G73" s="413">
        <f>G63/(1+(HLOOKUP(COUNTIF($D63:G63,"&gt;0"),'14'!$B$1:$AI$5,5,FALSE)))</f>
        <v>0</v>
      </c>
      <c r="H73" s="413">
        <f>H63/(1+(HLOOKUP(COUNTIF($D63:H63,"&gt;0"),'14'!$B$1:$AI$5,5,FALSE)))</f>
        <v>0</v>
      </c>
      <c r="I73" s="414">
        <f t="shared" si="17"/>
        <v>0</v>
      </c>
    </row>
    <row r="74" spans="1:24" ht="12" customHeight="1" x14ac:dyDescent="0.2">
      <c r="B74" s="359" t="s">
        <v>50</v>
      </c>
      <c r="C74" s="414">
        <f t="shared" ref="C74:I74" si="18">SUM(C68:C73)</f>
        <v>0</v>
      </c>
      <c r="D74" s="414">
        <f t="shared" si="18"/>
        <v>0</v>
      </c>
      <c r="E74" s="414">
        <f t="shared" si="18"/>
        <v>0</v>
      </c>
      <c r="F74" s="414">
        <f t="shared" si="18"/>
        <v>0</v>
      </c>
      <c r="G74" s="414">
        <f t="shared" si="18"/>
        <v>0</v>
      </c>
      <c r="H74" s="414">
        <f t="shared" si="18"/>
        <v>0</v>
      </c>
      <c r="I74" s="414">
        <f t="shared" si="18"/>
        <v>0</v>
      </c>
    </row>
    <row r="75" spans="1:24" ht="12" customHeight="1" x14ac:dyDescent="0.2">
      <c r="B75" s="394"/>
      <c r="C75" s="395"/>
      <c r="D75" s="395"/>
      <c r="E75" s="395"/>
      <c r="F75" s="395"/>
      <c r="G75" s="395"/>
      <c r="H75" s="395"/>
      <c r="I75" s="395"/>
      <c r="J75" s="395"/>
      <c r="K75" s="395"/>
      <c r="L75" s="395"/>
      <c r="M75" s="395"/>
      <c r="N75" s="395"/>
      <c r="O75" s="395"/>
      <c r="P75" s="395"/>
      <c r="Q75" s="395"/>
      <c r="R75" s="395"/>
      <c r="S75" s="395"/>
      <c r="T75" s="395"/>
      <c r="U75" s="395"/>
      <c r="V75" s="395"/>
      <c r="W75" s="395"/>
      <c r="X75" s="395"/>
    </row>
    <row r="76" spans="1:24" ht="12" customHeight="1" x14ac:dyDescent="0.2">
      <c r="B76" s="394"/>
      <c r="C76" s="395"/>
      <c r="D76" s="395"/>
      <c r="E76" s="395"/>
      <c r="F76" s="395"/>
      <c r="G76" s="395"/>
      <c r="H76" s="395"/>
      <c r="I76" s="395"/>
      <c r="J76" s="395"/>
      <c r="K76" s="395"/>
      <c r="L76" s="395"/>
      <c r="M76" s="395"/>
      <c r="N76" s="395"/>
      <c r="O76" s="395"/>
      <c r="P76" s="395"/>
      <c r="Q76" s="395"/>
      <c r="R76" s="395"/>
      <c r="S76" s="395"/>
      <c r="T76" s="395"/>
      <c r="U76" s="395"/>
      <c r="V76" s="395"/>
      <c r="W76" s="395"/>
      <c r="X76" s="395"/>
    </row>
    <row r="77" spans="1:24" ht="12" customHeight="1" x14ac:dyDescent="0.2">
      <c r="B77" s="394"/>
      <c r="C77" s="395"/>
      <c r="D77" s="395"/>
      <c r="E77" s="395"/>
      <c r="F77" s="395"/>
      <c r="G77" s="395"/>
      <c r="H77" s="395"/>
      <c r="I77" s="395"/>
      <c r="J77" s="395"/>
      <c r="K77" s="395"/>
      <c r="L77" s="395"/>
      <c r="M77" s="395"/>
      <c r="N77" s="395"/>
      <c r="O77" s="395"/>
      <c r="P77" s="395"/>
      <c r="Q77" s="395"/>
      <c r="R77" s="395"/>
      <c r="S77" s="395"/>
      <c r="T77" s="395"/>
      <c r="U77" s="395"/>
      <c r="V77" s="395"/>
      <c r="W77" s="395"/>
      <c r="X77" s="395"/>
    </row>
    <row r="78" spans="1:24" ht="12" customHeight="1" x14ac:dyDescent="0.2">
      <c r="B78" s="394"/>
      <c r="C78" s="395"/>
      <c r="D78" s="395"/>
      <c r="E78" s="395"/>
      <c r="F78" s="395"/>
      <c r="G78" s="395"/>
      <c r="H78" s="395"/>
      <c r="I78" s="395"/>
      <c r="J78" s="395"/>
      <c r="K78" s="395"/>
      <c r="L78" s="395"/>
      <c r="M78" s="395"/>
      <c r="N78" s="395"/>
      <c r="O78" s="395"/>
      <c r="P78" s="395"/>
      <c r="Q78" s="395"/>
      <c r="R78" s="395"/>
      <c r="S78" s="395"/>
      <c r="T78" s="395"/>
      <c r="U78" s="395"/>
      <c r="V78" s="395"/>
      <c r="W78" s="395"/>
      <c r="X78" s="395"/>
    </row>
    <row r="79" spans="1:24" ht="12" customHeight="1" x14ac:dyDescent="0.2">
      <c r="B79" s="394"/>
      <c r="C79" s="395"/>
      <c r="D79" s="395"/>
      <c r="E79" s="395"/>
      <c r="F79" s="395"/>
      <c r="G79" s="395"/>
      <c r="H79" s="395"/>
      <c r="I79" s="395"/>
      <c r="J79" s="395"/>
      <c r="K79" s="395"/>
      <c r="L79" s="395"/>
      <c r="M79" s="395"/>
      <c r="N79" s="395"/>
      <c r="O79" s="395"/>
      <c r="P79" s="395"/>
      <c r="Q79" s="395"/>
      <c r="R79" s="395"/>
      <c r="S79" s="395"/>
      <c r="T79" s="395"/>
      <c r="U79" s="395"/>
      <c r="V79" s="395"/>
      <c r="W79" s="395"/>
      <c r="X79" s="395"/>
    </row>
  </sheetData>
  <mergeCells count="10">
    <mergeCell ref="B3:D3"/>
    <mergeCell ref="A41:A42"/>
    <mergeCell ref="B41:B42"/>
    <mergeCell ref="C41:C42"/>
    <mergeCell ref="A8:A9"/>
    <mergeCell ref="B8:B9"/>
    <mergeCell ref="C8:C19"/>
    <mergeCell ref="A24:A25"/>
    <mergeCell ref="B24:B25"/>
    <mergeCell ref="C24:C25"/>
  </mergeCells>
  <phoneticPr fontId="5" type="noConversion"/>
  <hyperlinks>
    <hyperlink ref="Y2" location="Indice!A1" display="Vai p/ o índice" xr:uid="{00000000-0004-0000-0900-000000000000}"/>
  </hyperlinks>
  <printOptions horizontalCentered="1"/>
  <pageMargins left="0.11811023622047245" right="0.11811023622047245" top="0.39370078740157483" bottom="0.39370078740157483" header="0.31496062992125984" footer="0.31496062992125984"/>
  <pageSetup scale="81" orientation="portrait" r:id="rId1"/>
  <rowBreaks count="1" manualBreakCount="1">
    <brk id="55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39997558519241921"/>
    <pageSetUpPr fitToPage="1"/>
  </sheetPr>
  <dimension ref="A1:AE113"/>
  <sheetViews>
    <sheetView showGridLines="0" zoomScaleNormal="100" workbookViewId="0">
      <selection activeCell="E18" sqref="E18"/>
    </sheetView>
  </sheetViews>
  <sheetFormatPr defaultColWidth="12.5703125" defaultRowHeight="12" x14ac:dyDescent="0.2"/>
  <cols>
    <col min="1" max="1" width="31" style="67" customWidth="1"/>
    <col min="2" max="2" width="10.7109375" style="67" customWidth="1"/>
    <col min="3" max="3" width="10.85546875" style="67" customWidth="1"/>
    <col min="4" max="4" width="8.85546875" style="67" customWidth="1"/>
    <col min="5" max="18" width="7.85546875" style="67" bestFit="1" customWidth="1"/>
    <col min="19" max="23" width="6.140625" style="67" bestFit="1" customWidth="1"/>
    <col min="24" max="24" width="8.7109375" style="67" bestFit="1" customWidth="1"/>
    <col min="25" max="28" width="9" style="67" customWidth="1"/>
    <col min="29" max="29" width="9.7109375" style="67" customWidth="1"/>
    <col min="30" max="30" width="12.140625" style="67" customWidth="1"/>
    <col min="31" max="16384" width="12.5703125" style="67"/>
  </cols>
  <sheetData>
    <row r="1" spans="1:30" ht="12.75" x14ac:dyDescent="0.2">
      <c r="A1" s="200" t="str">
        <f>Sumário!$A$1</f>
        <v>Transporte Municipal - Guararema</v>
      </c>
    </row>
    <row r="2" spans="1:30" customFormat="1" ht="15" x14ac:dyDescent="0.25">
      <c r="A2" s="180" t="s">
        <v>352</v>
      </c>
      <c r="B2" s="3"/>
      <c r="C2" s="3"/>
      <c r="D2" s="3"/>
      <c r="E2" s="27"/>
      <c r="F2" s="27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</row>
    <row r="3" spans="1:30" customFormat="1" ht="15" x14ac:dyDescent="0.25">
      <c r="A3" s="173" t="s">
        <v>243</v>
      </c>
      <c r="B3" s="476">
        <f>Sumário!B3</f>
        <v>0</v>
      </c>
      <c r="C3" s="476"/>
      <c r="D3" s="476"/>
      <c r="E3" s="27"/>
      <c r="F3" s="27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</row>
    <row r="4" spans="1:30" customFormat="1" ht="15" x14ac:dyDescent="0.25">
      <c r="A4" s="173" t="s">
        <v>244</v>
      </c>
      <c r="B4" s="27" t="str">
        <f>Sumário!$B$4</f>
        <v>agosto de 2023</v>
      </c>
      <c r="C4" s="3"/>
      <c r="D4" s="3"/>
      <c r="E4" s="27"/>
      <c r="F4" s="27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</row>
    <row r="5" spans="1:30" customFormat="1" ht="5.25" customHeight="1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</row>
    <row r="6" spans="1:30" customFormat="1" ht="15" x14ac:dyDescent="0.25">
      <c r="A6" s="79" t="s">
        <v>353</v>
      </c>
      <c r="B6" s="66"/>
      <c r="C6" s="90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</row>
    <row r="7" spans="1:30" customFormat="1" ht="4.5" customHeight="1" x14ac:dyDescent="0.2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</row>
    <row r="8" spans="1:30" customFormat="1" ht="12" customHeight="1" x14ac:dyDescent="0.25">
      <c r="A8" s="477" t="s">
        <v>53</v>
      </c>
      <c r="B8" s="478" t="s">
        <v>1</v>
      </c>
      <c r="C8" s="478" t="s">
        <v>167</v>
      </c>
      <c r="D8" s="80"/>
      <c r="E8" s="71"/>
      <c r="F8" s="72"/>
      <c r="G8" s="72"/>
      <c r="H8" s="72"/>
      <c r="I8" s="72"/>
    </row>
    <row r="9" spans="1:30" ht="24.75" customHeight="1" x14ac:dyDescent="0.25">
      <c r="A9" s="477"/>
      <c r="B9" s="478"/>
      <c r="C9" s="478"/>
      <c r="D9" s="243" t="s">
        <v>154</v>
      </c>
      <c r="E9" s="73">
        <v>1</v>
      </c>
      <c r="F9" s="73">
        <v>2</v>
      </c>
      <c r="G9" s="73">
        <v>3</v>
      </c>
      <c r="H9" s="73">
        <v>4</v>
      </c>
      <c r="I9" s="73">
        <v>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ht="15" x14ac:dyDescent="0.25">
      <c r="A10" s="81" t="s">
        <v>168</v>
      </c>
      <c r="B10" s="88" t="s">
        <v>169</v>
      </c>
      <c r="C10" s="91"/>
      <c r="D10" s="82">
        <f t="shared" ref="D10:D13" si="0">C10</f>
        <v>0</v>
      </c>
      <c r="E10" s="83"/>
      <c r="F10" s="83"/>
      <c r="G10" s="83"/>
      <c r="H10" s="83"/>
      <c r="I10" s="83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ht="15" x14ac:dyDescent="0.25">
      <c r="A11" s="81" t="s">
        <v>476</v>
      </c>
      <c r="B11" s="88" t="s">
        <v>169</v>
      </c>
      <c r="C11" s="91">
        <f>'06'!$D$184</f>
        <v>0</v>
      </c>
      <c r="D11" s="82">
        <f t="shared" si="0"/>
        <v>0</v>
      </c>
      <c r="E11" s="83">
        <f t="shared" ref="E11:I13" si="1">IF(OR(E$9=$C84+1,E$9=$C84*2+1,E$9=$C84*3+1,E$9=$C84*4+1,E$9=$C84*5+1),$D11,0)</f>
        <v>0</v>
      </c>
      <c r="F11" s="83">
        <f t="shared" si="1"/>
        <v>0</v>
      </c>
      <c r="G11" s="83">
        <f t="shared" si="1"/>
        <v>0</v>
      </c>
      <c r="H11" s="83">
        <f t="shared" si="1"/>
        <v>0</v>
      </c>
      <c r="I11" s="83">
        <f t="shared" si="1"/>
        <v>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ht="15" x14ac:dyDescent="0.25">
      <c r="A12" s="81" t="s">
        <v>172</v>
      </c>
      <c r="B12" s="89" t="s">
        <v>169</v>
      </c>
      <c r="C12" s="92"/>
      <c r="D12" s="82">
        <f t="shared" si="0"/>
        <v>0</v>
      </c>
      <c r="E12" s="83">
        <f t="shared" si="1"/>
        <v>0</v>
      </c>
      <c r="F12" s="83">
        <f t="shared" si="1"/>
        <v>0</v>
      </c>
      <c r="G12" s="83">
        <f t="shared" si="1"/>
        <v>0</v>
      </c>
      <c r="H12" s="83">
        <f t="shared" si="1"/>
        <v>0</v>
      </c>
      <c r="I12" s="83">
        <f t="shared" si="1"/>
        <v>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ht="15" x14ac:dyDescent="0.25">
      <c r="A13" s="81" t="s">
        <v>173</v>
      </c>
      <c r="B13" s="89" t="s">
        <v>169</v>
      </c>
      <c r="C13" s="92"/>
      <c r="D13" s="82">
        <f t="shared" si="0"/>
        <v>0</v>
      </c>
      <c r="E13" s="83">
        <f t="shared" si="1"/>
        <v>0</v>
      </c>
      <c r="F13" s="83">
        <f t="shared" si="1"/>
        <v>0</v>
      </c>
      <c r="G13" s="83">
        <f t="shared" si="1"/>
        <v>0</v>
      </c>
      <c r="H13" s="83">
        <f t="shared" si="1"/>
        <v>0</v>
      </c>
      <c r="I13" s="83">
        <f t="shared" si="1"/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ht="15" hidden="1" x14ac:dyDescent="0.25">
      <c r="A14" s="81"/>
      <c r="B14" s="89"/>
      <c r="C14" s="92"/>
      <c r="D14" s="82"/>
      <c r="E14" s="83"/>
      <c r="F14" s="83"/>
      <c r="G14" s="83"/>
      <c r="H14" s="83"/>
      <c r="I14" s="83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ht="15" hidden="1" x14ac:dyDescent="0.25">
      <c r="A15" s="81"/>
      <c r="B15" s="89"/>
      <c r="C15" s="92"/>
      <c r="D15" s="82"/>
      <c r="E15" s="83"/>
      <c r="F15" s="83"/>
      <c r="G15" s="83"/>
      <c r="H15" s="83"/>
      <c r="I15" s="83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ht="15" hidden="1" x14ac:dyDescent="0.25">
      <c r="A16" s="81"/>
      <c r="B16" s="89"/>
      <c r="C16" s="92"/>
      <c r="D16" s="82"/>
      <c r="E16" s="83"/>
      <c r="F16" s="83"/>
      <c r="G16" s="83"/>
      <c r="H16" s="83"/>
      <c r="I16" s="83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ht="15" hidden="1" x14ac:dyDescent="0.25">
      <c r="A17" s="81"/>
      <c r="B17" s="89"/>
      <c r="C17" s="92"/>
      <c r="D17" s="82"/>
      <c r="E17" s="83"/>
      <c r="F17" s="83"/>
      <c r="G17" s="83"/>
      <c r="H17" s="83"/>
      <c r="I17" s="83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ht="15" hidden="1" x14ac:dyDescent="0.25">
      <c r="A18" s="81"/>
      <c r="B18" s="89"/>
      <c r="C18" s="92"/>
      <c r="D18" s="82"/>
      <c r="E18" s="83"/>
      <c r="F18" s="83"/>
      <c r="G18" s="83"/>
      <c r="H18" s="83"/>
      <c r="I18" s="83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s="368" customFormat="1" ht="15" x14ac:dyDescent="0.25">
      <c r="A19" s="84" t="s">
        <v>50</v>
      </c>
      <c r="B19" s="85"/>
      <c r="C19" s="85"/>
      <c r="D19" s="358">
        <f t="shared" ref="D19:I19" si="2">SUM(D10:D18)</f>
        <v>0</v>
      </c>
      <c r="E19" s="367">
        <f t="shared" si="2"/>
        <v>0</v>
      </c>
      <c r="F19" s="367">
        <f t="shared" si="2"/>
        <v>0</v>
      </c>
      <c r="G19" s="367">
        <f t="shared" si="2"/>
        <v>0</v>
      </c>
      <c r="H19" s="367">
        <f t="shared" si="2"/>
        <v>0</v>
      </c>
      <c r="I19" s="367">
        <f t="shared" si="2"/>
        <v>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ht="15" x14ac:dyDescent="0.25">
      <c r="A20" s="81" t="s">
        <v>447</v>
      </c>
      <c r="B20" s="89"/>
      <c r="C20" s="92"/>
      <c r="D20" s="82">
        <f>SUM(D12:D13)</f>
        <v>0</v>
      </c>
      <c r="E20" s="82">
        <f t="shared" ref="E20:I20" si="3">SUM(E12:E13)</f>
        <v>0</v>
      </c>
      <c r="F20" s="82">
        <f t="shared" si="3"/>
        <v>0</v>
      </c>
      <c r="G20" s="82">
        <f t="shared" si="3"/>
        <v>0</v>
      </c>
      <c r="H20" s="82">
        <f t="shared" si="3"/>
        <v>0</v>
      </c>
      <c r="I20" s="82">
        <f t="shared" si="3"/>
        <v>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ht="9" customHeight="1" x14ac:dyDescent="0.2">
      <c r="A21" s="66"/>
      <c r="B21" s="66"/>
      <c r="C21" s="66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66"/>
      <c r="Z21" s="66"/>
      <c r="AA21" s="66"/>
      <c r="AB21" s="66"/>
      <c r="AC21" s="66"/>
      <c r="AD21" s="66"/>
    </row>
    <row r="22" spans="1:30" x14ac:dyDescent="0.2">
      <c r="A22" s="79" t="s">
        <v>354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</row>
    <row r="23" spans="1:30" ht="6" customHeight="1" x14ac:dyDescent="0.2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</row>
    <row r="24" spans="1:30" ht="15" x14ac:dyDescent="0.25">
      <c r="A24" s="477" t="s">
        <v>53</v>
      </c>
      <c r="B24" s="478" t="s">
        <v>156</v>
      </c>
      <c r="C24" s="478" t="s">
        <v>157</v>
      </c>
      <c r="D24" s="478" t="s">
        <v>158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ht="42.75" customHeight="1" x14ac:dyDescent="0.25">
      <c r="A25" s="477"/>
      <c r="B25" s="479"/>
      <c r="C25" s="479"/>
      <c r="D25" s="478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ht="12" customHeight="1" x14ac:dyDescent="0.25">
      <c r="A26" s="81" t="str">
        <f>A10</f>
        <v>Terreno para instalações de garagem</v>
      </c>
      <c r="B26" s="87" t="str">
        <f>IF(C26=0,"",(1-D26)/C26)</f>
        <v/>
      </c>
      <c r="C26" s="88"/>
      <c r="D26" s="89">
        <v>1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ht="12" customHeight="1" x14ac:dyDescent="0.25">
      <c r="A27" s="81" t="str">
        <f>A11</f>
        <v>Infra e equipamentos da garagem</v>
      </c>
      <c r="B27" s="288">
        <f>1/C27</f>
        <v>6.6666666666666666E-2</v>
      </c>
      <c r="C27" s="88">
        <v>15</v>
      </c>
      <c r="D27" s="89">
        <v>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ht="12" customHeight="1" x14ac:dyDescent="0.25">
      <c r="A28" s="81" t="s">
        <v>172</v>
      </c>
      <c r="B28" s="87">
        <f t="shared" ref="B28:B30" si="4">1/C28</f>
        <v>0.2</v>
      </c>
      <c r="C28" s="88">
        <v>5</v>
      </c>
      <c r="D28" s="89">
        <v>0.3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ht="12" customHeight="1" x14ac:dyDescent="0.25">
      <c r="A29" s="81" t="str">
        <f>A13</f>
        <v>Veículos de apoio pesados</v>
      </c>
      <c r="B29" s="87">
        <f t="shared" si="4"/>
        <v>0.2</v>
      </c>
      <c r="C29" s="88">
        <v>5</v>
      </c>
      <c r="D29" s="89">
        <v>0.1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ht="12" hidden="1" customHeight="1" x14ac:dyDescent="0.25">
      <c r="A30" s="81">
        <f>A14</f>
        <v>0</v>
      </c>
      <c r="B30" s="87">
        <f t="shared" si="4"/>
        <v>0.1</v>
      </c>
      <c r="C30" s="88">
        <v>10</v>
      </c>
      <c r="D30" s="89">
        <v>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ht="12" hidden="1" customHeight="1" x14ac:dyDescent="0.25">
      <c r="A31" s="81">
        <f>A15</f>
        <v>0</v>
      </c>
      <c r="B31" s="87"/>
      <c r="C31" s="88"/>
      <c r="D31" s="89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ht="12" hidden="1" customHeight="1" x14ac:dyDescent="0.25">
      <c r="A32" s="81">
        <f>A16</f>
        <v>0</v>
      </c>
      <c r="B32" s="87"/>
      <c r="C32" s="88"/>
      <c r="D32" s="89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ht="12" hidden="1" customHeight="1" x14ac:dyDescent="0.25">
      <c r="A33" s="81"/>
      <c r="B33" s="87"/>
      <c r="C33" s="88"/>
      <c r="D33" s="89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ht="12" hidden="1" customHeight="1" x14ac:dyDescent="0.25">
      <c r="A34" s="81"/>
      <c r="B34" s="87"/>
      <c r="C34" s="88"/>
      <c r="D34" s="89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ht="12" hidden="1" customHeight="1" x14ac:dyDescent="0.25">
      <c r="A35" s="84" t="s">
        <v>50</v>
      </c>
      <c r="B35" s="85"/>
      <c r="C35" s="85"/>
      <c r="D35" s="86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hidden="1" x14ac:dyDescent="0.2">
      <c r="A36" s="66"/>
      <c r="B36" s="66"/>
      <c r="C36" s="66"/>
      <c r="D36" s="66"/>
      <c r="E36" s="90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</row>
    <row r="37" spans="1:30" hidden="1" x14ac:dyDescent="0.2">
      <c r="A37" s="66"/>
      <c r="B37" s="66"/>
      <c r="C37" s="66"/>
      <c r="D37" s="66"/>
      <c r="E37" s="90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</row>
    <row r="38" spans="1:30" ht="15" x14ac:dyDescent="0.25">
      <c r="A38" s="66"/>
      <c r="B38"/>
      <c r="C38" s="3">
        <v>0</v>
      </c>
      <c r="D38" s="3">
        <v>1</v>
      </c>
      <c r="E38" s="3">
        <v>2</v>
      </c>
      <c r="F38" s="3">
        <v>3</v>
      </c>
      <c r="G38" s="3">
        <v>4</v>
      </c>
      <c r="H38" s="3">
        <v>5</v>
      </c>
    </row>
    <row r="39" spans="1:30" ht="15" x14ac:dyDescent="0.25">
      <c r="A39"/>
      <c r="B39" s="73" t="s">
        <v>445</v>
      </c>
      <c r="C39" s="73" t="s">
        <v>436</v>
      </c>
      <c r="D39" s="73" t="s">
        <v>86</v>
      </c>
      <c r="E39" s="73" t="s">
        <v>87</v>
      </c>
      <c r="F39" s="73" t="s">
        <v>88</v>
      </c>
      <c r="G39" s="73" t="s">
        <v>89</v>
      </c>
      <c r="H39" s="73" t="s">
        <v>90</v>
      </c>
      <c r="I39" s="73" t="s">
        <v>50</v>
      </c>
    </row>
    <row r="40" spans="1:30" x14ac:dyDescent="0.2">
      <c r="A40" s="3">
        <v>0</v>
      </c>
      <c r="B40" s="73" t="s">
        <v>436</v>
      </c>
      <c r="C40" s="360">
        <f t="array" ref="C40:C45">TRANSPOSE($D$11:$I$11)</f>
        <v>0</v>
      </c>
      <c r="D40" s="86">
        <f>C40*$B$27</f>
        <v>0</v>
      </c>
      <c r="E40" s="86">
        <f>IF(E$38&lt;=$A40,0,IF(SUM($D40:D40)=$C40,0,$C40*$B$27))</f>
        <v>0</v>
      </c>
      <c r="F40" s="86">
        <f>IF(F$38&lt;=$A40,0,IF(SUM($D40:E40)=$C40,0,$C40*$B$27))</f>
        <v>0</v>
      </c>
      <c r="G40" s="86">
        <f>IF(G$38&lt;=$A40,0,IF(SUM($D40:F40)=$C40,0,$C40*$B$27))</f>
        <v>0</v>
      </c>
      <c r="H40" s="86">
        <f>IF(H$38&lt;=$A40,0,IF(SUM($D40:G40)=$C40,0,$C40*$B$27))</f>
        <v>0</v>
      </c>
      <c r="I40" s="358">
        <f t="shared" ref="I40:I45" si="5">SUM(D40:H40)</f>
        <v>0</v>
      </c>
    </row>
    <row r="41" spans="1:30" x14ac:dyDescent="0.2">
      <c r="A41" s="3">
        <v>1</v>
      </c>
      <c r="B41" s="73" t="s">
        <v>86</v>
      </c>
      <c r="C41" s="360">
        <v>0</v>
      </c>
      <c r="D41" s="86">
        <v>0</v>
      </c>
      <c r="E41" s="86">
        <f>IF(E$38&lt;=$A41,0,IF(SUM($D41:D41)=$C41,0,$C41*$B$27))</f>
        <v>0</v>
      </c>
      <c r="F41" s="86">
        <f>IF(F$38&lt;=$A41,0,IF(SUM($D41:E41)=$C41,0,$C41*$B$27))</f>
        <v>0</v>
      </c>
      <c r="G41" s="86">
        <f>IF(G$38&lt;=$A41,0,IF(SUM($D41:F41)=$C41,0,$C41*$B$27))</f>
        <v>0</v>
      </c>
      <c r="H41" s="86">
        <f>IF(H$38&lt;=$A41,0,IF(SUM($D41:G41)=$C41,0,$C41*$B$27))</f>
        <v>0</v>
      </c>
      <c r="I41" s="358">
        <f t="shared" si="5"/>
        <v>0</v>
      </c>
    </row>
    <row r="42" spans="1:30" x14ac:dyDescent="0.2">
      <c r="A42" s="3">
        <v>2</v>
      </c>
      <c r="B42" s="73" t="s">
        <v>87</v>
      </c>
      <c r="C42" s="360">
        <v>0</v>
      </c>
      <c r="D42" s="86">
        <v>0</v>
      </c>
      <c r="E42" s="86">
        <f>IF(E$38&lt;=$A42,0,IF(SUM($D42:D42)=$C42,0,$C42*$B$27))</f>
        <v>0</v>
      </c>
      <c r="F42" s="86">
        <f>IF(F$38&lt;=$A42,0,IF(SUM($D42:E42)=$C42,0,$C42*$B$27))</f>
        <v>0</v>
      </c>
      <c r="G42" s="86">
        <f>IF(G$38&lt;=$A42,0,IF(SUM($D42:F42)=$C42,0,$C42*$B$27))</f>
        <v>0</v>
      </c>
      <c r="H42" s="86">
        <f>IF(H$38&lt;=$A42,0,IF(SUM($D42:G42)=$C42,0,$C42*$B$27))</f>
        <v>0</v>
      </c>
      <c r="I42" s="358">
        <f t="shared" si="5"/>
        <v>0</v>
      </c>
    </row>
    <row r="43" spans="1:30" x14ac:dyDescent="0.2">
      <c r="A43" s="3">
        <v>3</v>
      </c>
      <c r="B43" s="73" t="s">
        <v>88</v>
      </c>
      <c r="C43" s="360">
        <v>0</v>
      </c>
      <c r="D43" s="86">
        <v>0</v>
      </c>
      <c r="E43" s="86">
        <f>IF(E$38&lt;=$A43,0,IF(SUM($D43:D43)=$C43,0,$C43*$B$27))</f>
        <v>0</v>
      </c>
      <c r="F43" s="86">
        <f>IF(F$38&lt;=$A43,0,IF(SUM($D43:E43)=$C43,0,$C43*$B$27))</f>
        <v>0</v>
      </c>
      <c r="G43" s="86">
        <f>IF(G$38&lt;=$A43,0,IF(SUM($D43:F43)=$C43,0,$C43*$B$27))</f>
        <v>0</v>
      </c>
      <c r="H43" s="86">
        <f>IF(H$38&lt;=$A43,0,IF(SUM($D43:G43)=$C43,0,$C43*$B$27))</f>
        <v>0</v>
      </c>
      <c r="I43" s="358">
        <f t="shared" si="5"/>
        <v>0</v>
      </c>
    </row>
    <row r="44" spans="1:30" x14ac:dyDescent="0.2">
      <c r="A44" s="3">
        <v>4</v>
      </c>
      <c r="B44" s="73" t="s">
        <v>89</v>
      </c>
      <c r="C44" s="360">
        <v>0</v>
      </c>
      <c r="D44" s="86">
        <v>0</v>
      </c>
      <c r="E44" s="86">
        <f>IF(E$38&lt;=$A44,0,IF(SUM($D44:D44)=$C44,0,$C44*$B$27))</f>
        <v>0</v>
      </c>
      <c r="F44" s="86">
        <f>IF(F$38&lt;=$A44,0,IF(SUM($D44:E44)=$C44,0,$C44*$B$27))</f>
        <v>0</v>
      </c>
      <c r="G44" s="86">
        <f>IF(G$38&lt;=$A44,0,IF(SUM($D44:F44)=$C44,0,$C44*$B$27))</f>
        <v>0</v>
      </c>
      <c r="H44" s="86">
        <f>IF(H$38&lt;=$A44,0,IF(SUM($D44:G44)=$C44,0,$C44*$B$27))</f>
        <v>0</v>
      </c>
      <c r="I44" s="358">
        <f t="shared" si="5"/>
        <v>0</v>
      </c>
    </row>
    <row r="45" spans="1:30" x14ac:dyDescent="0.2">
      <c r="A45" s="3">
        <v>5</v>
      </c>
      <c r="B45" s="73" t="s">
        <v>90</v>
      </c>
      <c r="C45" s="360">
        <v>0</v>
      </c>
      <c r="D45" s="86">
        <v>0</v>
      </c>
      <c r="E45" s="86">
        <f>IF(E$38&lt;=$A45,0,IF(SUM($D45:D45)=$C45,0,$C45*$B$27))</f>
        <v>0</v>
      </c>
      <c r="F45" s="86">
        <f>IF(F$38&lt;=$A45,0,IF(SUM($D45:E45)=$C45,0,$C45*$B$27))</f>
        <v>0</v>
      </c>
      <c r="G45" s="86">
        <f>IF(G$38&lt;=$A45,0,IF(SUM($D45:F45)=$C45,0,$C45*$B$27))</f>
        <v>0</v>
      </c>
      <c r="H45" s="86">
        <f>IF(H$38&lt;=$A45,0,IF(SUM($D45:G45)=$C45,0,$C45*$B$27))</f>
        <v>0</v>
      </c>
      <c r="I45" s="358">
        <f t="shared" si="5"/>
        <v>0</v>
      </c>
    </row>
    <row r="46" spans="1:30" ht="15" x14ac:dyDescent="0.25">
      <c r="A46"/>
      <c r="B46" s="359" t="s">
        <v>50</v>
      </c>
      <c r="C46" s="358">
        <f t="shared" ref="C46:I46" si="6">SUM(C40:C45)</f>
        <v>0</v>
      </c>
      <c r="D46" s="358">
        <f t="shared" si="6"/>
        <v>0</v>
      </c>
      <c r="E46" s="358">
        <f t="shared" si="6"/>
        <v>0</v>
      </c>
      <c r="F46" s="358">
        <f t="shared" si="6"/>
        <v>0</v>
      </c>
      <c r="G46" s="358">
        <f t="shared" si="6"/>
        <v>0</v>
      </c>
      <c r="H46" s="358">
        <f t="shared" si="6"/>
        <v>0</v>
      </c>
      <c r="I46" s="358">
        <f t="shared" si="6"/>
        <v>0</v>
      </c>
    </row>
    <row r="47" spans="1:30" ht="15" x14ac:dyDescent="0.25">
      <c r="A47"/>
      <c r="B47"/>
      <c r="C47"/>
      <c r="D47"/>
      <c r="E47"/>
      <c r="F47"/>
      <c r="G47"/>
      <c r="H47"/>
    </row>
    <row r="48" spans="1:30" ht="15" x14ac:dyDescent="0.25">
      <c r="A48"/>
      <c r="B48" s="361" t="s">
        <v>438</v>
      </c>
      <c r="C48" s="3"/>
      <c r="D48" s="3">
        <v>1</v>
      </c>
      <c r="E48" s="3">
        <v>2</v>
      </c>
      <c r="F48" s="3">
        <v>3</v>
      </c>
      <c r="G48" s="3">
        <v>4</v>
      </c>
      <c r="H48" s="3">
        <v>5</v>
      </c>
    </row>
    <row r="49" spans="1:9" ht="12" customHeight="1" x14ac:dyDescent="0.25">
      <c r="A49"/>
      <c r="B49" s="73" t="s">
        <v>445</v>
      </c>
      <c r="C49" s="73" t="s">
        <v>436</v>
      </c>
      <c r="D49" s="73" t="s">
        <v>86</v>
      </c>
      <c r="E49" s="73" t="s">
        <v>87</v>
      </c>
      <c r="F49" s="73" t="s">
        <v>88</v>
      </c>
      <c r="G49" s="73" t="s">
        <v>89</v>
      </c>
      <c r="H49" s="73" t="s">
        <v>90</v>
      </c>
      <c r="I49" s="73" t="s">
        <v>50</v>
      </c>
    </row>
    <row r="50" spans="1:9" ht="12" customHeight="1" x14ac:dyDescent="0.25">
      <c r="A50"/>
      <c r="B50" s="73" t="s">
        <v>436</v>
      </c>
      <c r="C50" s="360">
        <f t="shared" ref="C50:C55" si="7">C40</f>
        <v>0</v>
      </c>
      <c r="D50" s="86">
        <f>D40/(1+(HLOOKUP(COUNTIF($D40:D40,"&gt;0"),'14'!$B$1:$AI$5,5,FALSE)))</f>
        <v>0</v>
      </c>
      <c r="E50" s="86">
        <f>E40/(1+(HLOOKUP(COUNTIF($D40:E40,"&gt;0"),'14'!$B$1:$AI$5,5,FALSE)))</f>
        <v>0</v>
      </c>
      <c r="F50" s="86">
        <f>F40/(1+(HLOOKUP(COUNTIF($D40:F40,"&gt;0"),'14'!$B$1:$AI$5,5,FALSE)))</f>
        <v>0</v>
      </c>
      <c r="G50" s="86">
        <f>G40/(1+(HLOOKUP(COUNTIF($D40:G40,"&gt;0"),'14'!$B$1:$AI$5,5,FALSE)))</f>
        <v>0</v>
      </c>
      <c r="H50" s="86">
        <f>H40/(1+(HLOOKUP(COUNTIF($D40:H40,"&gt;0"),'14'!$B$1:$AI$5,5,FALSE)))</f>
        <v>0</v>
      </c>
      <c r="I50" s="358">
        <f t="shared" ref="I50:I56" si="8">SUM(D50:H50)</f>
        <v>0</v>
      </c>
    </row>
    <row r="51" spans="1:9" ht="12" customHeight="1" x14ac:dyDescent="0.25">
      <c r="A51"/>
      <c r="B51" s="73" t="s">
        <v>86</v>
      </c>
      <c r="C51" s="360">
        <f t="shared" si="7"/>
        <v>0</v>
      </c>
      <c r="D51" s="86">
        <f>D41/(1+(HLOOKUP(COUNTIF($D41:D41,"&gt;0"),'14'!$B$1:$AI$5,5,FALSE)))</f>
        <v>0</v>
      </c>
      <c r="E51" s="86">
        <f>E41/(1+(HLOOKUP(COUNTIF($D41:E41,"&gt;0"),'14'!$B$1:$AI$5,5,FALSE)))</f>
        <v>0</v>
      </c>
      <c r="F51" s="86">
        <f>F41/(1+(HLOOKUP(COUNTIF($D41:F41,"&gt;0"),'14'!$B$1:$AI$5,5,FALSE)))</f>
        <v>0</v>
      </c>
      <c r="G51" s="86">
        <f>G41/(1+(HLOOKUP(COUNTIF($D41:G41,"&gt;0"),'14'!$B$1:$AI$5,5,FALSE)))</f>
        <v>0</v>
      </c>
      <c r="H51" s="86">
        <f>H41/(1+(HLOOKUP(COUNTIF($D41:H41,"&gt;0"),'14'!$B$1:$AI$5,5,FALSE)))</f>
        <v>0</v>
      </c>
      <c r="I51" s="358">
        <f t="shared" si="8"/>
        <v>0</v>
      </c>
    </row>
    <row r="52" spans="1:9" ht="12" customHeight="1" x14ac:dyDescent="0.25">
      <c r="A52"/>
      <c r="B52" s="73" t="s">
        <v>87</v>
      </c>
      <c r="C52" s="360">
        <f t="shared" si="7"/>
        <v>0</v>
      </c>
      <c r="D52" s="86">
        <f>D42/(1+(HLOOKUP(COUNTIF($D42:D42,"&gt;0"),'14'!$B$1:$AI$5,5,FALSE)))</f>
        <v>0</v>
      </c>
      <c r="E52" s="86">
        <f>E42/(1+(HLOOKUP(COUNTIF($D42:E42,"&gt;0"),'14'!$B$1:$AI$5,5,FALSE)))</f>
        <v>0</v>
      </c>
      <c r="F52" s="86">
        <f>F42/(1+(HLOOKUP(COUNTIF($D42:F42,"&gt;0"),'14'!$B$1:$AI$5,5,FALSE)))</f>
        <v>0</v>
      </c>
      <c r="G52" s="86">
        <f>G42/(1+(HLOOKUP(COUNTIF($D42:G42,"&gt;0"),'14'!$B$1:$AI$5,5,FALSE)))</f>
        <v>0</v>
      </c>
      <c r="H52" s="86">
        <f>H42/(1+(HLOOKUP(COUNTIF($D42:H42,"&gt;0"),'14'!$B$1:$AI$5,5,FALSE)))</f>
        <v>0</v>
      </c>
      <c r="I52" s="358">
        <f t="shared" si="8"/>
        <v>0</v>
      </c>
    </row>
    <row r="53" spans="1:9" ht="12" customHeight="1" x14ac:dyDescent="0.25">
      <c r="A53"/>
      <c r="B53" s="73" t="s">
        <v>88</v>
      </c>
      <c r="C53" s="360">
        <f t="shared" si="7"/>
        <v>0</v>
      </c>
      <c r="D53" s="86">
        <f>D43/(1+(HLOOKUP(COUNTIF($D43:D43,"&gt;0"),'14'!$B$1:$AI$5,5,FALSE)))</f>
        <v>0</v>
      </c>
      <c r="E53" s="86">
        <f>E43/(1+(HLOOKUP(COUNTIF($D43:E43,"&gt;0"),'14'!$B$1:$AI$5,5,FALSE)))</f>
        <v>0</v>
      </c>
      <c r="F53" s="86">
        <f>F43/(1+(HLOOKUP(COUNTIF($D43:F43,"&gt;0"),'14'!$B$1:$AI$5,5,FALSE)))</f>
        <v>0</v>
      </c>
      <c r="G53" s="86">
        <f>G43/(1+(HLOOKUP(COUNTIF($D43:G43,"&gt;0"),'14'!$B$1:$AI$5,5,FALSE)))</f>
        <v>0</v>
      </c>
      <c r="H53" s="86">
        <f>H43/(1+(HLOOKUP(COUNTIF($D43:H43,"&gt;0"),'14'!$B$1:$AI$5,5,FALSE)))</f>
        <v>0</v>
      </c>
      <c r="I53" s="358">
        <f t="shared" si="8"/>
        <v>0</v>
      </c>
    </row>
    <row r="54" spans="1:9" ht="12" customHeight="1" x14ac:dyDescent="0.25">
      <c r="A54"/>
      <c r="B54" s="73" t="s">
        <v>89</v>
      </c>
      <c r="C54" s="360">
        <f t="shared" si="7"/>
        <v>0</v>
      </c>
      <c r="D54" s="86">
        <f>D44/(1+(HLOOKUP(COUNTIF($D44:D44,"&gt;0"),'14'!$B$1:$AI$5,5,FALSE)))</f>
        <v>0</v>
      </c>
      <c r="E54" s="86">
        <f>E44/(1+(HLOOKUP(COUNTIF($D44:E44,"&gt;0"),'14'!$B$1:$AI$5,5,FALSE)))</f>
        <v>0</v>
      </c>
      <c r="F54" s="86">
        <f>F44/(1+(HLOOKUP(COUNTIF($D44:F44,"&gt;0"),'14'!$B$1:$AI$5,5,FALSE)))</f>
        <v>0</v>
      </c>
      <c r="G54" s="86">
        <f>G44/(1+(HLOOKUP(COUNTIF($D44:G44,"&gt;0"),'14'!$B$1:$AI$5,5,FALSE)))</f>
        <v>0</v>
      </c>
      <c r="H54" s="86">
        <f>H44/(1+(HLOOKUP(COUNTIF($D44:H44,"&gt;0"),'14'!$B$1:$AI$5,5,FALSE)))</f>
        <v>0</v>
      </c>
      <c r="I54" s="358">
        <f t="shared" si="8"/>
        <v>0</v>
      </c>
    </row>
    <row r="55" spans="1:9" ht="12" customHeight="1" x14ac:dyDescent="0.25">
      <c r="A55"/>
      <c r="B55" s="73" t="s">
        <v>90</v>
      </c>
      <c r="C55" s="360">
        <f t="shared" si="7"/>
        <v>0</v>
      </c>
      <c r="D55" s="86">
        <f>D45/(1+(HLOOKUP(COUNTIF($D45:D45,"&gt;0"),'14'!$B$1:$AI$5,5,FALSE)))</f>
        <v>0</v>
      </c>
      <c r="E55" s="86">
        <f>E45/(1+(HLOOKUP(COUNTIF($D45:E45,"&gt;0"),'14'!$B$1:$AI$5,5,FALSE)))</f>
        <v>0</v>
      </c>
      <c r="F55" s="86">
        <f>F45/(1+(HLOOKUP(COUNTIF($D45:F45,"&gt;0"),'14'!$B$1:$AI$5,5,FALSE)))</f>
        <v>0</v>
      </c>
      <c r="G55" s="86">
        <f>G45/(1+(HLOOKUP(COUNTIF($D45:G45,"&gt;0"),'14'!$B$1:$AI$5,5,FALSE)))</f>
        <v>0</v>
      </c>
      <c r="H55" s="86">
        <f>H45/(1+(HLOOKUP(COUNTIF($D45:H45,"&gt;0"),'14'!$B$1:$AI$5,5,FALSE)))</f>
        <v>0</v>
      </c>
      <c r="I55" s="358">
        <f t="shared" si="8"/>
        <v>0</v>
      </c>
    </row>
    <row r="56" spans="1:9" x14ac:dyDescent="0.2">
      <c r="B56" s="359" t="s">
        <v>50</v>
      </c>
      <c r="C56" s="358">
        <f t="shared" ref="C56:H56" si="9">SUM(C50:C55)</f>
        <v>0</v>
      </c>
      <c r="D56" s="358">
        <f t="shared" si="9"/>
        <v>0</v>
      </c>
      <c r="E56" s="358">
        <f t="shared" si="9"/>
        <v>0</v>
      </c>
      <c r="F56" s="358">
        <f t="shared" si="9"/>
        <v>0</v>
      </c>
      <c r="G56" s="358">
        <f t="shared" si="9"/>
        <v>0</v>
      </c>
      <c r="H56" s="358">
        <f t="shared" si="9"/>
        <v>0</v>
      </c>
      <c r="I56" s="358">
        <f t="shared" si="8"/>
        <v>0</v>
      </c>
    </row>
    <row r="57" spans="1:9" x14ac:dyDescent="0.2">
      <c r="A57" s="66"/>
      <c r="B57" s="66"/>
      <c r="C57" s="66"/>
      <c r="D57" s="66"/>
      <c r="E57" s="90"/>
      <c r="F57" s="66"/>
      <c r="G57" s="66"/>
      <c r="H57" s="66"/>
      <c r="I57" s="66"/>
    </row>
    <row r="58" spans="1:9" ht="15" x14ac:dyDescent="0.25">
      <c r="A58" s="66"/>
      <c r="B58"/>
      <c r="C58" s="3">
        <v>0</v>
      </c>
      <c r="D58" s="3">
        <v>1</v>
      </c>
      <c r="E58" s="3">
        <v>2</v>
      </c>
      <c r="F58" s="3">
        <v>3</v>
      </c>
      <c r="G58" s="3">
        <v>4</v>
      </c>
      <c r="H58" s="3">
        <v>5</v>
      </c>
      <c r="I58" s="66"/>
    </row>
    <row r="59" spans="1:9" ht="15" x14ac:dyDescent="0.25">
      <c r="A59"/>
      <c r="B59" s="73" t="s">
        <v>446</v>
      </c>
      <c r="C59" s="73" t="s">
        <v>436</v>
      </c>
      <c r="D59" s="73" t="s">
        <v>86</v>
      </c>
      <c r="E59" s="73" t="s">
        <v>87</v>
      </c>
      <c r="F59" s="73" t="s">
        <v>88</v>
      </c>
      <c r="G59" s="73" t="s">
        <v>89</v>
      </c>
      <c r="H59" s="73" t="s">
        <v>90</v>
      </c>
      <c r="I59" s="73" t="s">
        <v>50</v>
      </c>
    </row>
    <row r="60" spans="1:9" x14ac:dyDescent="0.2">
      <c r="A60" s="3">
        <v>0</v>
      </c>
      <c r="B60" s="73" t="s">
        <v>436</v>
      </c>
      <c r="C60" s="360">
        <f t="array" ref="C60:C65">TRANSPOSE($D$20:$I$20)</f>
        <v>0</v>
      </c>
      <c r="D60" s="86">
        <f>C60*$B$28</f>
        <v>0</v>
      </c>
      <c r="E60" s="86">
        <f>IF(E$58&lt;=$A60,0,IF(SUM($D60:D60)=$C60,0,$C60*$B$28))</f>
        <v>0</v>
      </c>
      <c r="F60" s="86">
        <f>IF(F$58&lt;=$A60,0,IF(SUM($D60:E60)=$C60,0,$C60*$B$28))</f>
        <v>0</v>
      </c>
      <c r="G60" s="86">
        <f>IF(G$58&lt;=$A60,0,IF(SUM($D60:F60)=$C60,0,$C60*$B$28))</f>
        <v>0</v>
      </c>
      <c r="H60" s="86">
        <f>IF(H$58&lt;=$A60,0,IF(SUM($D60:G60)=$C60,0,$C60*$B$28))</f>
        <v>0</v>
      </c>
      <c r="I60" s="358">
        <f t="shared" ref="I60:I65" si="10">SUM(D60:H60)</f>
        <v>0</v>
      </c>
    </row>
    <row r="61" spans="1:9" x14ac:dyDescent="0.2">
      <c r="A61" s="3">
        <v>1</v>
      </c>
      <c r="B61" s="73" t="s">
        <v>86</v>
      </c>
      <c r="C61" s="360">
        <v>0</v>
      </c>
      <c r="D61" s="86">
        <v>0</v>
      </c>
      <c r="E61" s="86">
        <f>IF(E$58&lt;=$A61,0,IF(SUM($D61:D61)=$C61,0,$C61*$B$28))</f>
        <v>0</v>
      </c>
      <c r="F61" s="86">
        <f>IF(F$58&lt;=$A61,0,IF(SUM($D61:E61)=$C61,0,$C61*$B$28))</f>
        <v>0</v>
      </c>
      <c r="G61" s="86">
        <f>IF(G$58&lt;=$A61,0,IF(SUM($D61:F61)=$C61,0,$C61*$B$28))</f>
        <v>0</v>
      </c>
      <c r="H61" s="86">
        <f>IF(H$58&lt;=$A61,0,IF(SUM($D61:G61)=$C61,0,$C61*$B$28))</f>
        <v>0</v>
      </c>
      <c r="I61" s="358">
        <f t="shared" si="10"/>
        <v>0</v>
      </c>
    </row>
    <row r="62" spans="1:9" x14ac:dyDescent="0.2">
      <c r="A62" s="3">
        <v>2</v>
      </c>
      <c r="B62" s="73" t="s">
        <v>87</v>
      </c>
      <c r="C62" s="360">
        <v>0</v>
      </c>
      <c r="D62" s="86">
        <v>0</v>
      </c>
      <c r="E62" s="86">
        <f>IF(E$58&lt;=$A62,0,IF(SUM($D62:D62)=$C62,0,$C62*$B$28))</f>
        <v>0</v>
      </c>
      <c r="F62" s="86">
        <f>IF(F$58&lt;=$A62,0,IF(SUM($D62:E62)=$C62,0,$C62*$B$28))</f>
        <v>0</v>
      </c>
      <c r="G62" s="86">
        <f>IF(G$58&lt;=$A62,0,IF(SUM($D62:F62)=$C62,0,$C62*$B$28))</f>
        <v>0</v>
      </c>
      <c r="H62" s="86">
        <f>IF(H$58&lt;=$A62,0,IF(SUM($D62:G62)=$C62,0,$C62*$B$28))</f>
        <v>0</v>
      </c>
      <c r="I62" s="358">
        <f t="shared" si="10"/>
        <v>0</v>
      </c>
    </row>
    <row r="63" spans="1:9" x14ac:dyDescent="0.2">
      <c r="A63" s="3">
        <v>3</v>
      </c>
      <c r="B63" s="73" t="s">
        <v>88</v>
      </c>
      <c r="C63" s="360">
        <v>0</v>
      </c>
      <c r="D63" s="86">
        <v>0</v>
      </c>
      <c r="E63" s="86">
        <f>IF(E$58&lt;=$A63,0,IF(SUM($D63:D63)=$C63,0,$C63*$B$28))</f>
        <v>0</v>
      </c>
      <c r="F63" s="86">
        <f>IF(F$58&lt;=$A63,0,IF(SUM($D63:E63)=$C63,0,$C63*$B$28))</f>
        <v>0</v>
      </c>
      <c r="G63" s="86">
        <f>IF(G$58&lt;=$A63,0,IF(SUM($D63:F63)=$C63,0,$C63*$B$28))</f>
        <v>0</v>
      </c>
      <c r="H63" s="86">
        <f>IF(H$58&lt;=$A63,0,IF(SUM($D63:G63)=$C63,0,$C63*$B$28))</f>
        <v>0</v>
      </c>
      <c r="I63" s="358">
        <f t="shared" si="10"/>
        <v>0</v>
      </c>
    </row>
    <row r="64" spans="1:9" x14ac:dyDescent="0.2">
      <c r="A64" s="3">
        <v>4</v>
      </c>
      <c r="B64" s="73" t="s">
        <v>89</v>
      </c>
      <c r="C64" s="360">
        <v>0</v>
      </c>
      <c r="D64" s="86">
        <v>0</v>
      </c>
      <c r="E64" s="86">
        <f>IF(E$58&lt;=$A64,0,IF(SUM($D64:D64)=$C64,0,$C64*$B$28))</f>
        <v>0</v>
      </c>
      <c r="F64" s="86">
        <f>IF(F$58&lt;=$A64,0,IF(SUM($D64:E64)=$C64,0,$C64*$B$28))</f>
        <v>0</v>
      </c>
      <c r="G64" s="86">
        <f>IF(G$58&lt;=$A64,0,IF(SUM($D64:F64)=$C64,0,$C64*$B$28))</f>
        <v>0</v>
      </c>
      <c r="H64" s="86">
        <f>IF(H$58&lt;=$A64,0,IF(SUM($D64:G64)=$C64,0,$C64*$B$28))</f>
        <v>0</v>
      </c>
      <c r="I64" s="358">
        <f t="shared" si="10"/>
        <v>0</v>
      </c>
    </row>
    <row r="65" spans="1:31" x14ac:dyDescent="0.2">
      <c r="A65" s="3">
        <v>5</v>
      </c>
      <c r="B65" s="73" t="s">
        <v>90</v>
      </c>
      <c r="C65" s="360">
        <v>0</v>
      </c>
      <c r="D65" s="86">
        <v>0</v>
      </c>
      <c r="E65" s="86">
        <f>IF(E$58&lt;=$A65,0,IF(SUM($D65:D65)=$C65,0,$C65*$B$28))</f>
        <v>0</v>
      </c>
      <c r="F65" s="86">
        <f>IF(F$58&lt;=$A65,0,IF(SUM($D65:E65)=$C65,0,$C65*$B$28))</f>
        <v>0</v>
      </c>
      <c r="G65" s="86">
        <f>IF(G$58&lt;=$A65,0,IF(SUM($D65:F65)=$C65,0,$C65*$B$28))</f>
        <v>0</v>
      </c>
      <c r="H65" s="86">
        <f>IF(H$58&lt;=$A65,0,IF(SUM($D65:G65)=$C65,0,$C65*$B$28))</f>
        <v>0</v>
      </c>
      <c r="I65" s="358">
        <f t="shared" si="10"/>
        <v>0</v>
      </c>
    </row>
    <row r="66" spans="1:31" ht="15" x14ac:dyDescent="0.25">
      <c r="A66"/>
      <c r="B66" s="359" t="s">
        <v>50</v>
      </c>
      <c r="C66" s="358">
        <f t="shared" ref="C66:I66" si="11">SUM(C60:C65)</f>
        <v>0</v>
      </c>
      <c r="D66" s="358">
        <f t="shared" si="11"/>
        <v>0</v>
      </c>
      <c r="E66" s="358">
        <f t="shared" si="11"/>
        <v>0</v>
      </c>
      <c r="F66" s="358">
        <f t="shared" si="11"/>
        <v>0</v>
      </c>
      <c r="G66" s="358">
        <f t="shared" si="11"/>
        <v>0</v>
      </c>
      <c r="H66" s="358">
        <f t="shared" si="11"/>
        <v>0</v>
      </c>
      <c r="I66" s="358">
        <f t="shared" si="11"/>
        <v>0</v>
      </c>
    </row>
    <row r="67" spans="1:31" ht="15" x14ac:dyDescent="0.25">
      <c r="A67"/>
      <c r="B67"/>
      <c r="C67"/>
      <c r="D67"/>
      <c r="E67"/>
      <c r="F67"/>
      <c r="G67"/>
      <c r="H67"/>
    </row>
    <row r="68" spans="1:31" ht="15" x14ac:dyDescent="0.25">
      <c r="A68"/>
      <c r="B68" s="361" t="s">
        <v>438</v>
      </c>
      <c r="C68" s="3"/>
      <c r="D68" s="3">
        <v>1</v>
      </c>
      <c r="E68" s="3">
        <v>2</v>
      </c>
      <c r="F68" s="3">
        <v>3</v>
      </c>
      <c r="G68" s="3">
        <v>4</v>
      </c>
      <c r="H68" s="3">
        <v>5</v>
      </c>
    </row>
    <row r="69" spans="1:31" ht="12" customHeight="1" x14ac:dyDescent="0.25">
      <c r="A69"/>
      <c r="B69" s="73" t="s">
        <v>446</v>
      </c>
      <c r="C69" s="73" t="s">
        <v>436</v>
      </c>
      <c r="D69" s="73" t="s">
        <v>86</v>
      </c>
      <c r="E69" s="73" t="s">
        <v>87</v>
      </c>
      <c r="F69" s="73" t="s">
        <v>88</v>
      </c>
      <c r="G69" s="73" t="s">
        <v>89</v>
      </c>
      <c r="H69" s="73" t="s">
        <v>90</v>
      </c>
      <c r="I69" s="73" t="s">
        <v>50</v>
      </c>
    </row>
    <row r="70" spans="1:31" ht="12" customHeight="1" x14ac:dyDescent="0.25">
      <c r="A70"/>
      <c r="B70" s="73" t="s">
        <v>436</v>
      </c>
      <c r="C70" s="360">
        <f t="shared" ref="C70:C75" si="12">C60</f>
        <v>0</v>
      </c>
      <c r="D70" s="86">
        <f>D60/(1+(HLOOKUP(COUNTIF($D60:D60,"&gt;0"),'14'!$B$1:$AI$5,5,FALSE)))</f>
        <v>0</v>
      </c>
      <c r="E70" s="86">
        <f>E60/(1+(HLOOKUP(COUNTIF($D60:E60,"&gt;0"),'14'!$B$1:$AI$5,5,FALSE)))</f>
        <v>0</v>
      </c>
      <c r="F70" s="86">
        <f>F60/(1+(HLOOKUP(COUNTIF($D60:F60,"&gt;0"),'14'!$B$1:$AI$5,5,FALSE)))</f>
        <v>0</v>
      </c>
      <c r="G70" s="86">
        <f>G60/(1+(HLOOKUP(COUNTIF($D60:G60,"&gt;0"),'14'!$B$1:$AI$5,5,FALSE)))</f>
        <v>0</v>
      </c>
      <c r="H70" s="86">
        <f>H60/(1+(HLOOKUP(COUNTIF($D60:H60,"&gt;0"),'14'!$B$1:$AI$5,5,FALSE)))</f>
        <v>0</v>
      </c>
      <c r="I70" s="358">
        <f t="shared" ref="I70:I75" si="13">SUM(D70:H70)</f>
        <v>0</v>
      </c>
    </row>
    <row r="71" spans="1:31" ht="12" customHeight="1" x14ac:dyDescent="0.25">
      <c r="A71"/>
      <c r="B71" s="73" t="s">
        <v>86</v>
      </c>
      <c r="C71" s="360">
        <f t="shared" si="12"/>
        <v>0</v>
      </c>
      <c r="D71" s="86">
        <f>D61/(1+(HLOOKUP(COUNTIF($D61:D61,"&gt;0"),'14'!$B$1:$AI$5,5,FALSE)))</f>
        <v>0</v>
      </c>
      <c r="E71" s="86">
        <f>E61/(1+(HLOOKUP(COUNTIF($D61:E61,"&gt;0"),'14'!$B$1:$AI$5,5,FALSE)))</f>
        <v>0</v>
      </c>
      <c r="F71" s="86">
        <f>F61/(1+(HLOOKUP(COUNTIF($D61:F61,"&gt;0"),'14'!$B$1:$AI$5,5,FALSE)))</f>
        <v>0</v>
      </c>
      <c r="G71" s="86">
        <f>G61/(1+(HLOOKUP(COUNTIF($D61:G61,"&gt;0"),'14'!$B$1:$AI$5,5,FALSE)))</f>
        <v>0</v>
      </c>
      <c r="H71" s="86">
        <f>H61/(1+(HLOOKUP(COUNTIF($D61:H61,"&gt;0"),'14'!$B$1:$AI$5,5,FALSE)))</f>
        <v>0</v>
      </c>
      <c r="I71" s="358">
        <f t="shared" si="13"/>
        <v>0</v>
      </c>
    </row>
    <row r="72" spans="1:31" ht="12" customHeight="1" x14ac:dyDescent="0.25">
      <c r="A72"/>
      <c r="B72" s="73" t="s">
        <v>87</v>
      </c>
      <c r="C72" s="360">
        <f t="shared" si="12"/>
        <v>0</v>
      </c>
      <c r="D72" s="86">
        <f>D62/(1+(HLOOKUP(COUNTIF($D62:D62,"&gt;0"),'14'!$B$1:$AI$5,5,FALSE)))</f>
        <v>0</v>
      </c>
      <c r="E72" s="86">
        <f>E62/(1+(HLOOKUP(COUNTIF($D62:E62,"&gt;0"),'14'!$B$1:$AI$5,5,FALSE)))</f>
        <v>0</v>
      </c>
      <c r="F72" s="86">
        <f>F62/(1+(HLOOKUP(COUNTIF($D62:F62,"&gt;0"),'14'!$B$1:$AI$5,5,FALSE)))</f>
        <v>0</v>
      </c>
      <c r="G72" s="86">
        <f>G62/(1+(HLOOKUP(COUNTIF($D62:G62,"&gt;0"),'14'!$B$1:$AI$5,5,FALSE)))</f>
        <v>0</v>
      </c>
      <c r="H72" s="86">
        <f>H62/(1+(HLOOKUP(COUNTIF($D62:H62,"&gt;0"),'14'!$B$1:$AI$5,5,FALSE)))</f>
        <v>0</v>
      </c>
      <c r="I72" s="358">
        <f t="shared" si="13"/>
        <v>0</v>
      </c>
    </row>
    <row r="73" spans="1:31" ht="12" customHeight="1" x14ac:dyDescent="0.25">
      <c r="A73"/>
      <c r="B73" s="73" t="s">
        <v>88</v>
      </c>
      <c r="C73" s="360">
        <f t="shared" si="12"/>
        <v>0</v>
      </c>
      <c r="D73" s="86">
        <f>D63/(1+(HLOOKUP(COUNTIF($D63:D63,"&gt;0"),'14'!$B$1:$AI$5,5,FALSE)))</f>
        <v>0</v>
      </c>
      <c r="E73" s="86">
        <f>E63/(1+(HLOOKUP(COUNTIF($D63:E63,"&gt;0"),'14'!$B$1:$AI$5,5,FALSE)))</f>
        <v>0</v>
      </c>
      <c r="F73" s="86">
        <f>F63/(1+(HLOOKUP(COUNTIF($D63:F63,"&gt;0"),'14'!$B$1:$AI$5,5,FALSE)))</f>
        <v>0</v>
      </c>
      <c r="G73" s="86">
        <f>G63/(1+(HLOOKUP(COUNTIF($D63:G63,"&gt;0"),'14'!$B$1:$AI$5,5,FALSE)))</f>
        <v>0</v>
      </c>
      <c r="H73" s="86">
        <f>H63/(1+(HLOOKUP(COUNTIF($D63:H63,"&gt;0"),'14'!$B$1:$AI$5,5,FALSE)))</f>
        <v>0</v>
      </c>
      <c r="I73" s="358">
        <f t="shared" si="13"/>
        <v>0</v>
      </c>
    </row>
    <row r="74" spans="1:31" ht="12" customHeight="1" x14ac:dyDescent="0.25">
      <c r="A74"/>
      <c r="B74" s="73" t="s">
        <v>89</v>
      </c>
      <c r="C74" s="360">
        <f t="shared" si="12"/>
        <v>0</v>
      </c>
      <c r="D74" s="86">
        <f>D64/(1+(HLOOKUP(COUNTIF($D64:D64,"&gt;0"),'14'!$B$1:$AI$5,5,FALSE)))</f>
        <v>0</v>
      </c>
      <c r="E74" s="86">
        <f>E64/(1+(HLOOKUP(COUNTIF($D64:E64,"&gt;0"),'14'!$B$1:$AI$5,5,FALSE)))</f>
        <v>0</v>
      </c>
      <c r="F74" s="86">
        <f>F64/(1+(HLOOKUP(COUNTIF($D64:F64,"&gt;0"),'14'!$B$1:$AI$5,5,FALSE)))</f>
        <v>0</v>
      </c>
      <c r="G74" s="86">
        <f>G64/(1+(HLOOKUP(COUNTIF($D64:G64,"&gt;0"),'14'!$B$1:$AI$5,5,FALSE)))</f>
        <v>0</v>
      </c>
      <c r="H74" s="86">
        <f>H64/(1+(HLOOKUP(COUNTIF($D64:H64,"&gt;0"),'14'!$B$1:$AI$5,5,FALSE)))</f>
        <v>0</v>
      </c>
      <c r="I74" s="358">
        <f t="shared" si="13"/>
        <v>0</v>
      </c>
    </row>
    <row r="75" spans="1:31" ht="12" customHeight="1" x14ac:dyDescent="0.25">
      <c r="A75"/>
      <c r="B75" s="73" t="s">
        <v>90</v>
      </c>
      <c r="C75" s="360">
        <f t="shared" si="12"/>
        <v>0</v>
      </c>
      <c r="D75" s="86">
        <f>D65/(1+(HLOOKUP(COUNTIF($D65:D65,"&gt;0"),'14'!$B$1:$AI$5,5,FALSE)))</f>
        <v>0</v>
      </c>
      <c r="E75" s="86">
        <f>E65/(1+(HLOOKUP(COUNTIF($D65:E65,"&gt;0"),'14'!$B$1:$AI$5,5,FALSE)))</f>
        <v>0</v>
      </c>
      <c r="F75" s="86">
        <f>F65/(1+(HLOOKUP(COUNTIF($D65:F65,"&gt;0"),'14'!$B$1:$AI$5,5,FALSE)))</f>
        <v>0</v>
      </c>
      <c r="G75" s="86">
        <f>G65/(1+(HLOOKUP(COUNTIF($D65:G65,"&gt;0"),'14'!$B$1:$AI$5,5,FALSE)))</f>
        <v>0</v>
      </c>
      <c r="H75" s="86">
        <f>H65/(1+(HLOOKUP(COUNTIF($D65:H65,"&gt;0"),'14'!$B$1:$AI$5,5,FALSE)))</f>
        <v>0</v>
      </c>
      <c r="I75" s="358">
        <f t="shared" si="13"/>
        <v>0</v>
      </c>
    </row>
    <row r="76" spans="1:31" x14ac:dyDescent="0.2">
      <c r="B76" s="359" t="s">
        <v>50</v>
      </c>
      <c r="C76" s="358">
        <f t="shared" ref="C76:I76" si="14">SUM(C70:C75)</f>
        <v>0</v>
      </c>
      <c r="D76" s="358">
        <f t="shared" si="14"/>
        <v>0</v>
      </c>
      <c r="E76" s="358">
        <f t="shared" si="14"/>
        <v>0</v>
      </c>
      <c r="F76" s="358">
        <f t="shared" si="14"/>
        <v>0</v>
      </c>
      <c r="G76" s="358">
        <f t="shared" si="14"/>
        <v>0</v>
      </c>
      <c r="H76" s="358">
        <f t="shared" si="14"/>
        <v>0</v>
      </c>
      <c r="I76" s="358">
        <f t="shared" si="14"/>
        <v>0</v>
      </c>
    </row>
    <row r="77" spans="1:31" x14ac:dyDescent="0.2">
      <c r="A77" s="66"/>
      <c r="B77" s="66"/>
      <c r="C77" s="66"/>
      <c r="D77" s="66"/>
      <c r="E77" s="90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</row>
    <row r="78" spans="1:31" x14ac:dyDescent="0.2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</row>
    <row r="79" spans="1:31" x14ac:dyDescent="0.2">
      <c r="A79" s="79" t="s">
        <v>355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</row>
    <row r="80" spans="1:31" x14ac:dyDescent="0.2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</row>
    <row r="81" spans="1:30" customFormat="1" ht="15" x14ac:dyDescent="0.25">
      <c r="A81" s="477" t="s">
        <v>53</v>
      </c>
      <c r="B81" s="298"/>
      <c r="C81" s="478" t="s">
        <v>157</v>
      </c>
      <c r="D81" s="478" t="s">
        <v>158</v>
      </c>
      <c r="E81" s="71"/>
      <c r="F81" s="72"/>
      <c r="G81" s="72"/>
      <c r="H81" s="72"/>
      <c r="I81" s="72"/>
      <c r="J81" s="72"/>
    </row>
    <row r="82" spans="1:30" customFormat="1" ht="37.5" customHeight="1" x14ac:dyDescent="0.25">
      <c r="A82" s="477"/>
      <c r="B82" s="298"/>
      <c r="C82" s="479"/>
      <c r="D82" s="478"/>
      <c r="E82" s="73">
        <v>1</v>
      </c>
      <c r="F82" s="73">
        <v>2</v>
      </c>
      <c r="G82" s="73">
        <v>3</v>
      </c>
      <c r="H82" s="73">
        <v>4</v>
      </c>
      <c r="I82" s="73">
        <v>5</v>
      </c>
      <c r="J82" s="73" t="s">
        <v>174</v>
      </c>
    </row>
    <row r="83" spans="1:30" x14ac:dyDescent="0.2">
      <c r="A83" s="81" t="str">
        <f>A26</f>
        <v>Terreno para instalações de garagem</v>
      </c>
      <c r="B83" s="298"/>
      <c r="C83" s="88"/>
      <c r="D83" s="89">
        <v>1</v>
      </c>
      <c r="E83" s="245"/>
      <c r="F83" s="245"/>
      <c r="G83" s="245"/>
      <c r="H83" s="245"/>
      <c r="I83" s="245"/>
      <c r="J83" s="93">
        <f>C10*D83</f>
        <v>0</v>
      </c>
    </row>
    <row r="84" spans="1:30" x14ac:dyDescent="0.2">
      <c r="A84" s="81" t="str">
        <f>A27</f>
        <v>Infra e equipamentos da garagem</v>
      </c>
      <c r="B84" s="298"/>
      <c r="C84" s="88">
        <v>25</v>
      </c>
      <c r="D84" s="89">
        <v>0</v>
      </c>
      <c r="E84" s="82"/>
      <c r="F84" s="82"/>
      <c r="G84" s="82"/>
      <c r="H84" s="82"/>
      <c r="I84" s="82"/>
      <c r="J84" s="86">
        <f>D84*$D$11</f>
        <v>0</v>
      </c>
    </row>
    <row r="85" spans="1:30" x14ac:dyDescent="0.2">
      <c r="A85" s="81" t="s">
        <v>172</v>
      </c>
      <c r="B85" s="298"/>
      <c r="C85" s="88">
        <v>5</v>
      </c>
      <c r="D85" s="89">
        <v>0.3</v>
      </c>
      <c r="E85" s="86">
        <f t="shared" ref="E85:I86" si="15">E12*$D85</f>
        <v>0</v>
      </c>
      <c r="F85" s="86">
        <f t="shared" si="15"/>
        <v>0</v>
      </c>
      <c r="G85" s="86">
        <f t="shared" si="15"/>
        <v>0</v>
      </c>
      <c r="H85" s="86">
        <f t="shared" si="15"/>
        <v>0</v>
      </c>
      <c r="I85" s="86">
        <f t="shared" si="15"/>
        <v>0</v>
      </c>
      <c r="J85" s="86">
        <f>$D85*$T$13</f>
        <v>0</v>
      </c>
    </row>
    <row r="86" spans="1:30" x14ac:dyDescent="0.2">
      <c r="A86" s="81" t="str">
        <f t="shared" ref="A86:A91" si="16">A29</f>
        <v>Veículos de apoio pesados</v>
      </c>
      <c r="B86" s="298"/>
      <c r="C86" s="88">
        <v>5</v>
      </c>
      <c r="D86" s="89">
        <v>0.1</v>
      </c>
      <c r="E86" s="86">
        <f t="shared" si="15"/>
        <v>0</v>
      </c>
      <c r="F86" s="86">
        <f t="shared" si="15"/>
        <v>0</v>
      </c>
      <c r="G86" s="86">
        <f t="shared" si="15"/>
        <v>0</v>
      </c>
      <c r="H86" s="86">
        <f t="shared" si="15"/>
        <v>0</v>
      </c>
      <c r="I86" s="86">
        <f t="shared" si="15"/>
        <v>0</v>
      </c>
      <c r="J86" s="86">
        <f>$D86*$T$13</f>
        <v>0</v>
      </c>
    </row>
    <row r="87" spans="1:30" x14ac:dyDescent="0.2">
      <c r="A87" s="81">
        <f t="shared" si="16"/>
        <v>0</v>
      </c>
      <c r="B87" s="298"/>
      <c r="C87" s="88">
        <v>10</v>
      </c>
      <c r="D87" s="89">
        <v>0</v>
      </c>
      <c r="E87" s="86"/>
      <c r="F87" s="86"/>
      <c r="G87" s="86"/>
      <c r="H87" s="86"/>
      <c r="I87" s="86"/>
      <c r="J87" s="94"/>
    </row>
    <row r="88" spans="1:30" x14ac:dyDescent="0.2">
      <c r="A88" s="81">
        <f t="shared" si="16"/>
        <v>0</v>
      </c>
      <c r="B88" s="298"/>
      <c r="C88" s="88"/>
      <c r="D88" s="89"/>
      <c r="E88" s="86"/>
      <c r="F88" s="86"/>
      <c r="G88" s="86"/>
      <c r="H88" s="86"/>
      <c r="I88" s="86"/>
      <c r="J88" s="94"/>
    </row>
    <row r="89" spans="1:30" x14ac:dyDescent="0.2">
      <c r="A89" s="81">
        <f t="shared" si="16"/>
        <v>0</v>
      </c>
      <c r="B89" s="298"/>
      <c r="C89" s="88"/>
      <c r="D89" s="89"/>
      <c r="E89" s="86"/>
      <c r="F89" s="86"/>
      <c r="G89" s="86"/>
      <c r="H89" s="86"/>
      <c r="I89" s="86"/>
      <c r="J89" s="94"/>
    </row>
    <row r="90" spans="1:30" x14ac:dyDescent="0.2">
      <c r="A90" s="81">
        <f t="shared" si="16"/>
        <v>0</v>
      </c>
      <c r="B90" s="298"/>
      <c r="C90" s="88"/>
      <c r="D90" s="89"/>
      <c r="E90" s="86"/>
      <c r="F90" s="86"/>
      <c r="G90" s="86"/>
      <c r="H90" s="86"/>
      <c r="I90" s="86"/>
      <c r="J90" s="94"/>
    </row>
    <row r="91" spans="1:30" x14ac:dyDescent="0.2">
      <c r="A91" s="81">
        <f t="shared" si="16"/>
        <v>0</v>
      </c>
      <c r="B91" s="298"/>
      <c r="C91" s="88"/>
      <c r="D91" s="89"/>
      <c r="E91" s="86"/>
      <c r="F91" s="86"/>
      <c r="G91" s="86"/>
      <c r="H91" s="86"/>
      <c r="I91" s="86"/>
      <c r="J91" s="94"/>
    </row>
    <row r="92" spans="1:30" x14ac:dyDescent="0.2">
      <c r="A92" s="84" t="s">
        <v>50</v>
      </c>
      <c r="B92" s="298"/>
      <c r="C92" s="85"/>
      <c r="D92" s="86"/>
      <c r="E92" s="86">
        <f t="shared" ref="E92:I92" si="17">SUM(E84:E91)</f>
        <v>0</v>
      </c>
      <c r="F92" s="86">
        <f t="shared" si="17"/>
        <v>0</v>
      </c>
      <c r="G92" s="86">
        <f t="shared" si="17"/>
        <v>0</v>
      </c>
      <c r="H92" s="86">
        <f t="shared" si="17"/>
        <v>0</v>
      </c>
      <c r="I92" s="86">
        <f t="shared" si="17"/>
        <v>0</v>
      </c>
      <c r="J92" s="86">
        <f>SUM(J83:J91)</f>
        <v>0</v>
      </c>
    </row>
    <row r="93" spans="1:30" x14ac:dyDescent="0.2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</row>
    <row r="94" spans="1:30" x14ac:dyDescent="0.2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</row>
    <row r="95" spans="1:30" x14ac:dyDescent="0.2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</row>
    <row r="96" spans="1:30" x14ac:dyDescent="0.2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</row>
    <row r="97" spans="1:30" x14ac:dyDescent="0.2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</row>
    <row r="98" spans="1:30" x14ac:dyDescent="0.2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</row>
    <row r="99" spans="1:30" x14ac:dyDescent="0.2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</row>
    <row r="100" spans="1:30" x14ac:dyDescent="0.2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</row>
    <row r="101" spans="1:30" x14ac:dyDescent="0.2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</row>
    <row r="102" spans="1:30" x14ac:dyDescent="0.2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</row>
    <row r="103" spans="1:30" x14ac:dyDescent="0.2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</row>
    <row r="104" spans="1:30" x14ac:dyDescent="0.2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</row>
    <row r="105" spans="1:30" x14ac:dyDescent="0.2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</row>
    <row r="106" spans="1:30" x14ac:dyDescent="0.2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</row>
    <row r="107" spans="1:30" x14ac:dyDescent="0.2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</row>
    <row r="108" spans="1:30" x14ac:dyDescent="0.2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</row>
    <row r="109" spans="1:30" x14ac:dyDescent="0.2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</row>
    <row r="110" spans="1:30" x14ac:dyDescent="0.2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</row>
    <row r="111" spans="1:30" x14ac:dyDescent="0.2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</row>
    <row r="112" spans="1:30" x14ac:dyDescent="0.2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</row>
    <row r="113" spans="1:30" x14ac:dyDescent="0.2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</row>
  </sheetData>
  <mergeCells count="11">
    <mergeCell ref="B3:D3"/>
    <mergeCell ref="D24:D25"/>
    <mergeCell ref="A81:A82"/>
    <mergeCell ref="A8:A9"/>
    <mergeCell ref="B8:B9"/>
    <mergeCell ref="C8:C9"/>
    <mergeCell ref="A24:A25"/>
    <mergeCell ref="B24:B25"/>
    <mergeCell ref="C24:C25"/>
    <mergeCell ref="D81:D82"/>
    <mergeCell ref="C81:C82"/>
  </mergeCells>
  <phoneticPr fontId="5" type="noConversion"/>
  <printOptions horizontalCentered="1"/>
  <pageMargins left="0.11811023622047245" right="0.11811023622047245" top="0.39370078740157483" bottom="0.39370078740157483" header="0.31496062992125984" footer="0.31496062992125984"/>
  <pageSetup paperSize="9" scale="94" fitToHeight="3" orientation="portrait" r:id="rId1"/>
  <rowBreaks count="2" manualBreakCount="2">
    <brk id="46" max="9" man="1"/>
    <brk id="66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39997558519241921"/>
    <pageSetUpPr fitToPage="1"/>
  </sheetPr>
  <dimension ref="A1:X39"/>
  <sheetViews>
    <sheetView showGridLines="0" workbookViewId="0">
      <selection activeCell="E18" sqref="E18"/>
    </sheetView>
  </sheetViews>
  <sheetFormatPr defaultColWidth="12.5703125" defaultRowHeight="12" x14ac:dyDescent="0.2"/>
  <cols>
    <col min="1" max="1" width="13" style="67" customWidth="1"/>
    <col min="2" max="2" width="13.28515625" style="67" customWidth="1"/>
    <col min="3" max="3" width="12.42578125" style="67" customWidth="1"/>
    <col min="4" max="24" width="8.7109375" style="67" customWidth="1"/>
    <col min="25" max="25" width="12.28515625" style="67" customWidth="1"/>
    <col min="26" max="16384" width="12.5703125" style="67"/>
  </cols>
  <sheetData>
    <row r="1" spans="1:24" ht="12.75" x14ac:dyDescent="0.2">
      <c r="A1" s="200" t="str">
        <f>Sumário!$A$1</f>
        <v>Transporte Municipal - Guararema</v>
      </c>
    </row>
    <row r="2" spans="1:24" ht="12.75" x14ac:dyDescent="0.2">
      <c r="A2" s="180" t="s">
        <v>356</v>
      </c>
      <c r="B2" s="3"/>
      <c r="C2" s="3"/>
      <c r="D2" s="3"/>
      <c r="E2" s="27"/>
      <c r="F2" s="27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24" x14ac:dyDescent="0.2">
      <c r="A3" s="173" t="s">
        <v>243</v>
      </c>
      <c r="B3" s="476">
        <f>Sumário!B3</f>
        <v>0</v>
      </c>
      <c r="C3" s="476"/>
      <c r="D3" s="476"/>
      <c r="E3" s="27"/>
      <c r="F3" s="27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1:24" x14ac:dyDescent="0.2">
      <c r="A4" s="173" t="s">
        <v>244</v>
      </c>
      <c r="B4" s="27" t="str">
        <f>Sumário!$B$4</f>
        <v>agosto de 2023</v>
      </c>
      <c r="C4" s="3"/>
      <c r="D4" s="3"/>
      <c r="E4" s="27"/>
      <c r="F4" s="27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24" x14ac:dyDescent="0.2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6" spans="1:24" x14ac:dyDescent="0.2">
      <c r="A6" s="79" t="s">
        <v>357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</row>
    <row r="7" spans="1:24" ht="15" x14ac:dyDescent="0.25">
      <c r="A7" s="66"/>
      <c r="B7" s="66"/>
      <c r="C7" s="66"/>
      <c r="D7" s="66"/>
      <c r="E7" s="66"/>
      <c r="F7" s="66"/>
      <c r="G7" s="66"/>
      <c r="H7" s="66"/>
      <c r="I7" s="66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19.5" customHeight="1" x14ac:dyDescent="0.25">
      <c r="A8" s="477" t="s">
        <v>53</v>
      </c>
      <c r="B8" s="483" t="s">
        <v>156</v>
      </c>
      <c r="C8" s="483" t="s">
        <v>157</v>
      </c>
      <c r="D8" s="80"/>
      <c r="E8" s="71"/>
      <c r="F8" s="72"/>
      <c r="G8" s="72"/>
      <c r="H8" s="72"/>
      <c r="I8" s="72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ht="18" customHeight="1" x14ac:dyDescent="0.25">
      <c r="A9" s="477"/>
      <c r="B9" s="484"/>
      <c r="C9" s="484"/>
      <c r="D9" s="73" t="s">
        <v>154</v>
      </c>
      <c r="E9" s="73">
        <v>1</v>
      </c>
      <c r="F9" s="73">
        <v>2</v>
      </c>
      <c r="G9" s="73">
        <v>3</v>
      </c>
      <c r="H9" s="73">
        <v>4</v>
      </c>
      <c r="I9" s="73">
        <v>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12" customHeight="1" x14ac:dyDescent="0.25">
      <c r="A10" s="81" t="s">
        <v>448</v>
      </c>
      <c r="B10" s="87">
        <v>0.2</v>
      </c>
      <c r="C10" s="88">
        <f>1/B10</f>
        <v>5</v>
      </c>
      <c r="D10" s="417">
        <f>'08'!C$24</f>
        <v>0</v>
      </c>
      <c r="E10" s="417">
        <f>'08'!D$24</f>
        <v>0</v>
      </c>
      <c r="F10" s="417">
        <f>'08'!E$24</f>
        <v>0</v>
      </c>
      <c r="G10" s="417">
        <f>'08'!F$24</f>
        <v>0</v>
      </c>
      <c r="H10" s="417">
        <f>'08'!G$24</f>
        <v>0</v>
      </c>
      <c r="I10" s="417">
        <f>'08'!H$24</f>
        <v>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2" customHeight="1" x14ac:dyDescent="0.25">
      <c r="A11" s="81" t="s">
        <v>426</v>
      </c>
      <c r="B11" s="87">
        <v>0.2</v>
      </c>
      <c r="C11" s="88">
        <f t="shared" ref="C11:C15" si="0">1/B11</f>
        <v>5</v>
      </c>
      <c r="D11" s="417">
        <f>+'08'!C85</f>
        <v>0</v>
      </c>
      <c r="E11" s="417">
        <f>+'08'!D85</f>
        <v>0</v>
      </c>
      <c r="F11" s="417">
        <f>+'08'!E85</f>
        <v>0</v>
      </c>
      <c r="G11" s="417">
        <f>+'08'!F85</f>
        <v>0</v>
      </c>
      <c r="H11" s="417">
        <f>+'08'!G85</f>
        <v>0</v>
      </c>
      <c r="I11" s="417">
        <f>+'08'!H85</f>
        <v>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ht="12" customHeight="1" x14ac:dyDescent="0.25">
      <c r="A12" s="81" t="s">
        <v>551</v>
      </c>
      <c r="B12" s="87">
        <v>0.2</v>
      </c>
      <c r="C12" s="88">
        <f t="shared" si="0"/>
        <v>5</v>
      </c>
      <c r="D12" s="417">
        <f>+'08'!C146</f>
        <v>0</v>
      </c>
      <c r="E12" s="417">
        <f>+'08'!D146</f>
        <v>0</v>
      </c>
      <c r="F12" s="417">
        <f>+'08'!E146</f>
        <v>0</v>
      </c>
      <c r="G12" s="417">
        <f>+'08'!F146</f>
        <v>0</v>
      </c>
      <c r="H12" s="417">
        <f>+'08'!G146</f>
        <v>0</v>
      </c>
      <c r="I12" s="417">
        <f>+'08'!H146</f>
        <v>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ht="12" customHeight="1" x14ac:dyDescent="0.25">
      <c r="A13" s="81" t="s">
        <v>175</v>
      </c>
      <c r="B13" s="87">
        <v>0.2</v>
      </c>
      <c r="C13" s="88">
        <f t="shared" si="0"/>
        <v>5</v>
      </c>
      <c r="D13" s="417">
        <f>+'08'!C207</f>
        <v>0</v>
      </c>
      <c r="E13" s="417">
        <f>+'08'!D207</f>
        <v>0</v>
      </c>
      <c r="F13" s="417">
        <f>+'08'!E207</f>
        <v>0</v>
      </c>
      <c r="G13" s="417">
        <f>+'08'!F207</f>
        <v>0</v>
      </c>
      <c r="H13" s="417">
        <f>+'08'!G207</f>
        <v>0</v>
      </c>
      <c r="I13" s="417">
        <f>+'08'!H207</f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ht="12" customHeight="1" x14ac:dyDescent="0.25">
      <c r="A14" s="81" t="s">
        <v>507</v>
      </c>
      <c r="B14" s="87">
        <v>0.2</v>
      </c>
      <c r="C14" s="88">
        <f t="shared" si="0"/>
        <v>5</v>
      </c>
      <c r="D14" s="417">
        <f>+'08'!C267</f>
        <v>0</v>
      </c>
      <c r="E14" s="417">
        <f>+'08'!D267</f>
        <v>0</v>
      </c>
      <c r="F14" s="417">
        <f>+'08'!E267</f>
        <v>0</v>
      </c>
      <c r="G14" s="417">
        <f>+'08'!F267</f>
        <v>0</v>
      </c>
      <c r="H14" s="417">
        <f>+'08'!G267</f>
        <v>0</v>
      </c>
      <c r="I14" s="417">
        <f>+'08'!H267</f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2" customHeight="1" x14ac:dyDescent="0.25">
      <c r="A15" s="81" t="s">
        <v>434</v>
      </c>
      <c r="B15" s="87">
        <v>0.2</v>
      </c>
      <c r="C15" s="88">
        <f t="shared" si="0"/>
        <v>5</v>
      </c>
      <c r="D15" s="417">
        <f>+'08'!C340</f>
        <v>0</v>
      </c>
      <c r="E15" s="417">
        <f>+'08'!D340</f>
        <v>0</v>
      </c>
      <c r="F15" s="417">
        <f>+'08'!E340</f>
        <v>0</v>
      </c>
      <c r="G15" s="417">
        <f>+'08'!F340</f>
        <v>0</v>
      </c>
      <c r="H15" s="417">
        <f>+'08'!G340</f>
        <v>0</v>
      </c>
      <c r="I15" s="417">
        <f>+'08'!H340</f>
        <v>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ht="12" customHeight="1" x14ac:dyDescent="0.25">
      <c r="A16" s="84" t="s">
        <v>50</v>
      </c>
      <c r="B16" s="85"/>
      <c r="C16" s="85"/>
      <c r="D16" s="414">
        <f>SUM(D10:D15)</f>
        <v>0</v>
      </c>
      <c r="E16" s="414">
        <f t="shared" ref="E16:I16" si="1">SUM(E10:E15)</f>
        <v>0</v>
      </c>
      <c r="F16" s="414">
        <f t="shared" si="1"/>
        <v>0</v>
      </c>
      <c r="G16" s="414">
        <f t="shared" si="1"/>
        <v>0</v>
      </c>
      <c r="H16" s="414">
        <f t="shared" si="1"/>
        <v>0</v>
      </c>
      <c r="I16" s="414">
        <f t="shared" si="1"/>
        <v>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17" x14ac:dyDescent="0.2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</row>
    <row r="18" spans="1:17" x14ac:dyDescent="0.2">
      <c r="A18" s="41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spans="1:17" x14ac:dyDescent="0.2">
      <c r="A19" s="79" t="s">
        <v>435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</row>
    <row r="20" spans="1:17" x14ac:dyDescent="0.2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</row>
    <row r="21" spans="1:17" ht="15" x14ac:dyDescent="0.25">
      <c r="A21" s="66"/>
      <c r="B21"/>
      <c r="C21" s="3">
        <v>0</v>
      </c>
      <c r="D21" s="3">
        <v>1</v>
      </c>
      <c r="E21" s="3">
        <v>2</v>
      </c>
      <c r="F21" s="3">
        <v>3</v>
      </c>
      <c r="G21" s="3">
        <v>4</v>
      </c>
      <c r="H21" s="3">
        <v>5</v>
      </c>
      <c r="I21" s="3">
        <v>16</v>
      </c>
      <c r="J21"/>
      <c r="K21"/>
      <c r="L21"/>
      <c r="M21"/>
    </row>
    <row r="22" spans="1:17" ht="15" x14ac:dyDescent="0.25">
      <c r="A22"/>
      <c r="B22" s="73" t="s">
        <v>437</v>
      </c>
      <c r="C22" s="73" t="s">
        <v>436</v>
      </c>
      <c r="D22" s="73" t="s">
        <v>86</v>
      </c>
      <c r="E22" s="73" t="s">
        <v>87</v>
      </c>
      <c r="F22" s="73" t="s">
        <v>88</v>
      </c>
      <c r="G22" s="73" t="s">
        <v>89</v>
      </c>
      <c r="H22" s="73" t="s">
        <v>90</v>
      </c>
      <c r="I22" s="359" t="s">
        <v>50</v>
      </c>
      <c r="J22"/>
      <c r="K22"/>
      <c r="L22"/>
      <c r="M22"/>
    </row>
    <row r="23" spans="1:17" ht="15" x14ac:dyDescent="0.25">
      <c r="A23" s="3">
        <v>0</v>
      </c>
      <c r="B23" s="73" t="s">
        <v>436</v>
      </c>
      <c r="C23" s="412">
        <f t="array" ref="C23:C28">TRANSPOSE($D$16:$I$16)</f>
        <v>0</v>
      </c>
      <c r="D23" s="413">
        <f>C23*$B$11</f>
        <v>0</v>
      </c>
      <c r="E23" s="413">
        <f>IF(E$21&lt;=$A23,0,IF(SUM($D23:D23)=$C23,0,$C23*$B$11))</f>
        <v>0</v>
      </c>
      <c r="F23" s="413">
        <f>IF(F$21&lt;=$A23,0,IF(SUM($D23:E23)=$C23,0,$C23*$B$11))</f>
        <v>0</v>
      </c>
      <c r="G23" s="413">
        <f>IF(G$21&lt;=$A23,0,IF(SUM($D23:F23)=$C23,0,$C23*$B$11))</f>
        <v>0</v>
      </c>
      <c r="H23" s="413">
        <f>IF(H$21&lt;=$A23,0,IF(SUM($D23:G23)=$C23,0,$C23*$B$11))</f>
        <v>0</v>
      </c>
      <c r="I23" s="414">
        <f t="shared" ref="I23:I28" si="2">SUM(D23:H23)</f>
        <v>0</v>
      </c>
      <c r="J23"/>
      <c r="K23"/>
      <c r="L23"/>
      <c r="M23"/>
    </row>
    <row r="24" spans="1:17" ht="15" x14ac:dyDescent="0.25">
      <c r="A24" s="3">
        <v>1</v>
      </c>
      <c r="B24" s="73" t="s">
        <v>86</v>
      </c>
      <c r="C24" s="412">
        <v>0</v>
      </c>
      <c r="D24" s="413">
        <v>0</v>
      </c>
      <c r="E24" s="413">
        <f>IF(E$21&lt;=$A24,0,IF(SUM($D24:D24)=$C24,0,$C24*$B$11))</f>
        <v>0</v>
      </c>
      <c r="F24" s="413">
        <f>IF(F$21&lt;=$A24,0,IF(SUM($D24:E24)=$C24,0,$C24*$B$11))</f>
        <v>0</v>
      </c>
      <c r="G24" s="413">
        <f>IF(G$21&lt;=$A24,0,IF(SUM($D24:F24)=$C24,0,$C24*$B$11))</f>
        <v>0</v>
      </c>
      <c r="H24" s="413">
        <f>IF(H$21&lt;=$A24,0,IF(SUM($D24:G24)=$C24,0,$C24*$B$11))</f>
        <v>0</v>
      </c>
      <c r="I24" s="414">
        <f t="shared" si="2"/>
        <v>0</v>
      </c>
      <c r="J24"/>
      <c r="K24"/>
      <c r="L24"/>
      <c r="M24"/>
    </row>
    <row r="25" spans="1:17" ht="15" x14ac:dyDescent="0.25">
      <c r="A25" s="3">
        <v>2</v>
      </c>
      <c r="B25" s="73" t="s">
        <v>87</v>
      </c>
      <c r="C25" s="412">
        <v>0</v>
      </c>
      <c r="D25" s="413">
        <v>0</v>
      </c>
      <c r="E25" s="413">
        <f>IF(E$21&lt;=$A25,0,IF(SUM($D25:D25)=$C25,0,$C25*$B$11))</f>
        <v>0</v>
      </c>
      <c r="F25" s="413">
        <f>IF(F$21&lt;=$A25,0,IF(SUM($D25:E25)=$C25,0,$C25*$B$11))</f>
        <v>0</v>
      </c>
      <c r="G25" s="413">
        <f>IF(G$21&lt;=$A25,0,IF(SUM($D25:F25)=$C25,0,$C25*$B$11))</f>
        <v>0</v>
      </c>
      <c r="H25" s="413">
        <f>IF(H$21&lt;=$A25,0,IF(SUM($D25:G25)=$C25,0,$C25*$B$11))</f>
        <v>0</v>
      </c>
      <c r="I25" s="414">
        <f t="shared" si="2"/>
        <v>0</v>
      </c>
      <c r="J25"/>
      <c r="K25"/>
      <c r="L25"/>
      <c r="M25"/>
    </row>
    <row r="26" spans="1:17" ht="15" x14ac:dyDescent="0.25">
      <c r="A26" s="3">
        <v>3</v>
      </c>
      <c r="B26" s="73" t="s">
        <v>88</v>
      </c>
      <c r="C26" s="412">
        <v>0</v>
      </c>
      <c r="D26" s="413">
        <v>0</v>
      </c>
      <c r="E26" s="413">
        <f>IF(E$21&lt;=$A26,0,IF(SUM($D26:D26)=$C26,0,$C26*$B$11))</f>
        <v>0</v>
      </c>
      <c r="F26" s="413">
        <f>IF(F$21&lt;=$A26,0,IF(SUM($D26:E26)=$C26,0,$C26*$B$11))</f>
        <v>0</v>
      </c>
      <c r="G26" s="413">
        <f>IF(G$21&lt;=$A26,0,IF(SUM($D26:F26)=$C26,0,$C26*$B$11))</f>
        <v>0</v>
      </c>
      <c r="H26" s="413">
        <f>IF(H$21&lt;=$A26,0,IF(SUM($D26:G26)=$C26,0,$C26*$B$11))</f>
        <v>0</v>
      </c>
      <c r="I26" s="414">
        <f t="shared" si="2"/>
        <v>0</v>
      </c>
      <c r="J26"/>
      <c r="K26"/>
      <c r="L26"/>
      <c r="M26"/>
    </row>
    <row r="27" spans="1:17" ht="15" x14ac:dyDescent="0.25">
      <c r="A27" s="3">
        <v>4</v>
      </c>
      <c r="B27" s="73" t="s">
        <v>89</v>
      </c>
      <c r="C27" s="412">
        <v>0</v>
      </c>
      <c r="D27" s="413">
        <v>0</v>
      </c>
      <c r="E27" s="413">
        <f>IF(E$21&lt;=$A27,0,IF(SUM($D27:D27)=$C27,0,$C27*$B$11))</f>
        <v>0</v>
      </c>
      <c r="F27" s="413">
        <f>IF(F$21&lt;=$A27,0,IF(SUM($D27:E27)=$C27,0,$C27*$B$11))</f>
        <v>0</v>
      </c>
      <c r="G27" s="413">
        <f>IF(G$21&lt;=$A27,0,IF(SUM($D27:F27)=$C27,0,$C27*$B$11))</f>
        <v>0</v>
      </c>
      <c r="H27" s="413">
        <f>IF(H$21&lt;=$A27,0,IF(SUM($D27:G27)=$C27,0,$C27*$B$11))</f>
        <v>0</v>
      </c>
      <c r="I27" s="414">
        <f t="shared" si="2"/>
        <v>0</v>
      </c>
      <c r="J27"/>
      <c r="K27"/>
      <c r="L27"/>
      <c r="M27"/>
    </row>
    <row r="28" spans="1:17" ht="15" x14ac:dyDescent="0.25">
      <c r="A28" s="3">
        <v>5</v>
      </c>
      <c r="B28" s="73" t="s">
        <v>90</v>
      </c>
      <c r="C28" s="412">
        <v>0</v>
      </c>
      <c r="D28" s="413">
        <v>0</v>
      </c>
      <c r="E28" s="413">
        <f>IF(E$21&lt;=$A28,0,IF(SUM($D28:D28)=$C28,0,$C28*$B$11))</f>
        <v>0</v>
      </c>
      <c r="F28" s="413">
        <f>IF(F$21&lt;=$A28,0,IF(SUM($D28:E28)=$C28,0,$C28*$B$11))</f>
        <v>0</v>
      </c>
      <c r="G28" s="413">
        <f>IF(G$21&lt;=$A28,0,IF(SUM($D28:F28)=$C28,0,$C28*$B$11))</f>
        <v>0</v>
      </c>
      <c r="H28" s="413">
        <f>IF(H$21&lt;=$A28,0,IF(SUM($D28:G28)=$C28,0,$C28*$B$11))</f>
        <v>0</v>
      </c>
      <c r="I28" s="414">
        <f t="shared" si="2"/>
        <v>0</v>
      </c>
      <c r="J28"/>
      <c r="K28"/>
      <c r="L28"/>
      <c r="M28"/>
    </row>
    <row r="29" spans="1:17" ht="15" x14ac:dyDescent="0.25">
      <c r="A29"/>
      <c r="B29" s="359" t="s">
        <v>50</v>
      </c>
      <c r="C29" s="414">
        <f t="shared" ref="C29:I29" si="3">SUM(C23:C28)</f>
        <v>0</v>
      </c>
      <c r="D29" s="414">
        <f t="shared" si="3"/>
        <v>0</v>
      </c>
      <c r="E29" s="414">
        <f t="shared" si="3"/>
        <v>0</v>
      </c>
      <c r="F29" s="414">
        <f t="shared" si="3"/>
        <v>0</v>
      </c>
      <c r="G29" s="414">
        <f t="shared" si="3"/>
        <v>0</v>
      </c>
      <c r="H29" s="414">
        <f t="shared" si="3"/>
        <v>0</v>
      </c>
      <c r="I29" s="414">
        <f t="shared" si="3"/>
        <v>0</v>
      </c>
    </row>
    <row r="30" spans="1:17" ht="15" x14ac:dyDescent="0.25">
      <c r="A30"/>
      <c r="B30"/>
      <c r="C30" s="387"/>
      <c r="D30" s="387"/>
      <c r="E30" s="387"/>
      <c r="F30" s="387"/>
      <c r="G30" s="387"/>
      <c r="H30" s="387"/>
      <c r="I30" s="415"/>
    </row>
    <row r="31" spans="1:17" ht="15" x14ac:dyDescent="0.25">
      <c r="A31"/>
      <c r="B31" s="361" t="s">
        <v>438</v>
      </c>
      <c r="C31" s="11"/>
      <c r="D31" s="11">
        <v>1</v>
      </c>
      <c r="E31" s="11">
        <v>2</v>
      </c>
      <c r="F31" s="11">
        <v>3</v>
      </c>
      <c r="G31" s="11">
        <v>4</v>
      </c>
      <c r="H31" s="11">
        <v>5</v>
      </c>
      <c r="I31" s="11"/>
      <c r="J31"/>
      <c r="K31"/>
      <c r="L31"/>
      <c r="M31"/>
    </row>
    <row r="32" spans="1:17" ht="15" x14ac:dyDescent="0.25">
      <c r="A32"/>
      <c r="B32" s="73" t="s">
        <v>437</v>
      </c>
      <c r="C32" s="416" t="s">
        <v>436</v>
      </c>
      <c r="D32" s="416" t="s">
        <v>86</v>
      </c>
      <c r="E32" s="416" t="s">
        <v>87</v>
      </c>
      <c r="F32" s="416" t="s">
        <v>88</v>
      </c>
      <c r="G32" s="416" t="s">
        <v>89</v>
      </c>
      <c r="H32" s="416" t="s">
        <v>90</v>
      </c>
      <c r="I32" s="418" t="s">
        <v>50</v>
      </c>
      <c r="J32"/>
      <c r="K32"/>
      <c r="L32"/>
      <c r="M32"/>
    </row>
    <row r="33" spans="1:13" ht="13.5" customHeight="1" x14ac:dyDescent="0.25">
      <c r="A33"/>
      <c r="B33" s="73" t="s">
        <v>436</v>
      </c>
      <c r="C33" s="412">
        <f t="shared" ref="C33:C38" si="4">C23</f>
        <v>0</v>
      </c>
      <c r="D33" s="413">
        <f>D23/(1+(HLOOKUP(COUNTIF($D23:D23,"&gt;0"),'14'!$B$1:$AI$5,5,FALSE)))</f>
        <v>0</v>
      </c>
      <c r="E33" s="413">
        <f>E23/(1+(HLOOKUP(COUNTIF($D23:E23,"&gt;0"),'14'!$B$1:$AI$5,5,FALSE)))</f>
        <v>0</v>
      </c>
      <c r="F33" s="413">
        <f>F23/(1+(HLOOKUP(COUNTIF($D23:F23,"&gt;0"),'14'!$B$1:$AI$5,5,FALSE)))</f>
        <v>0</v>
      </c>
      <c r="G33" s="413">
        <f>G23/(1+(HLOOKUP(COUNTIF($D23:G23,"&gt;0"),'14'!$B$1:$AI$5,5,FALSE)))</f>
        <v>0</v>
      </c>
      <c r="H33" s="413">
        <f>H23/(1+(HLOOKUP(COUNTIF($D23:H23,"&gt;0"),'14'!$B$1:$AI$5,5,FALSE)))</f>
        <v>0</v>
      </c>
      <c r="I33" s="414">
        <f t="shared" ref="I33:I38" si="5">SUM(D33:H33)</f>
        <v>0</v>
      </c>
      <c r="J33"/>
      <c r="K33"/>
      <c r="L33"/>
      <c r="M33"/>
    </row>
    <row r="34" spans="1:13" ht="13.5" customHeight="1" x14ac:dyDescent="0.25">
      <c r="A34"/>
      <c r="B34" s="73" t="s">
        <v>86</v>
      </c>
      <c r="C34" s="412">
        <f t="shared" si="4"/>
        <v>0</v>
      </c>
      <c r="D34" s="413">
        <f>D24/(1+(HLOOKUP(COUNTIF($D24:D24,"&gt;0"),'14'!$B$1:$AI$5,5,FALSE)))</f>
        <v>0</v>
      </c>
      <c r="E34" s="413">
        <f>E24/(1+(HLOOKUP(COUNTIF($D24:E24,"&gt;0"),'14'!$B$1:$AI$5,5,FALSE)))</f>
        <v>0</v>
      </c>
      <c r="F34" s="413">
        <f>F24/(1+(HLOOKUP(COUNTIF($D24:F24,"&gt;0"),'14'!$B$1:$AI$5,5,FALSE)))</f>
        <v>0</v>
      </c>
      <c r="G34" s="413">
        <f>G24/(1+(HLOOKUP(COUNTIF($D24:G24,"&gt;0"),'14'!$B$1:$AI$5,5,FALSE)))</f>
        <v>0</v>
      </c>
      <c r="H34" s="413">
        <f>H24/(1+(HLOOKUP(COUNTIF($D24:H24,"&gt;0"),'14'!$B$1:$AI$5,5,FALSE)))</f>
        <v>0</v>
      </c>
      <c r="I34" s="414">
        <f t="shared" si="5"/>
        <v>0</v>
      </c>
      <c r="J34"/>
      <c r="K34"/>
      <c r="L34"/>
      <c r="M34"/>
    </row>
    <row r="35" spans="1:13" ht="13.5" customHeight="1" x14ac:dyDescent="0.25">
      <c r="A35"/>
      <c r="B35" s="73" t="s">
        <v>87</v>
      </c>
      <c r="C35" s="412">
        <f t="shared" si="4"/>
        <v>0</v>
      </c>
      <c r="D35" s="413">
        <f>D25/(1+(HLOOKUP(COUNTIF($D25:D25,"&gt;0"),'14'!$B$1:$AI$5,5,FALSE)))</f>
        <v>0</v>
      </c>
      <c r="E35" s="413">
        <f>E25/(1+(HLOOKUP(COUNTIF($D25:E25,"&gt;0"),'14'!$B$1:$AI$5,5,FALSE)))</f>
        <v>0</v>
      </c>
      <c r="F35" s="413">
        <f>F25/(1+(HLOOKUP(COUNTIF($D25:F25,"&gt;0"),'14'!$B$1:$AI$5,5,FALSE)))</f>
        <v>0</v>
      </c>
      <c r="G35" s="413">
        <f>G25/(1+(HLOOKUP(COUNTIF($D25:G25,"&gt;0"),'14'!$B$1:$AI$5,5,FALSE)))</f>
        <v>0</v>
      </c>
      <c r="H35" s="413">
        <f>H25/(1+(HLOOKUP(COUNTIF($D25:H25,"&gt;0"),'14'!$B$1:$AI$5,5,FALSE)))</f>
        <v>0</v>
      </c>
      <c r="I35" s="414">
        <f t="shared" si="5"/>
        <v>0</v>
      </c>
      <c r="J35"/>
      <c r="K35"/>
      <c r="L35"/>
      <c r="M35"/>
    </row>
    <row r="36" spans="1:13" ht="13.5" customHeight="1" x14ac:dyDescent="0.25">
      <c r="A36"/>
      <c r="B36" s="73" t="s">
        <v>88</v>
      </c>
      <c r="C36" s="412">
        <f t="shared" si="4"/>
        <v>0</v>
      </c>
      <c r="D36" s="413">
        <f>D26/(1+(HLOOKUP(COUNTIF($D26:D26,"&gt;0"),'14'!$B$1:$AI$5,5,FALSE)))</f>
        <v>0</v>
      </c>
      <c r="E36" s="413">
        <f>E26/(1+(HLOOKUP(COUNTIF($D26:E26,"&gt;0"),'14'!$B$1:$AI$5,5,FALSE)))</f>
        <v>0</v>
      </c>
      <c r="F36" s="413">
        <f>F26/(1+(HLOOKUP(COUNTIF($D26:F26,"&gt;0"),'14'!$B$1:$AI$5,5,FALSE)))</f>
        <v>0</v>
      </c>
      <c r="G36" s="413">
        <f>G26/(1+(HLOOKUP(COUNTIF($D26:G26,"&gt;0"),'14'!$B$1:$AI$5,5,FALSE)))</f>
        <v>0</v>
      </c>
      <c r="H36" s="413">
        <f>H26/(1+(HLOOKUP(COUNTIF($D26:H26,"&gt;0"),'14'!$B$1:$AI$5,5,FALSE)))</f>
        <v>0</v>
      </c>
      <c r="I36" s="414">
        <f t="shared" si="5"/>
        <v>0</v>
      </c>
      <c r="J36"/>
      <c r="K36"/>
      <c r="L36"/>
      <c r="M36"/>
    </row>
    <row r="37" spans="1:13" ht="13.5" customHeight="1" x14ac:dyDescent="0.25">
      <c r="A37"/>
      <c r="B37" s="73" t="s">
        <v>89</v>
      </c>
      <c r="C37" s="412">
        <f t="shared" si="4"/>
        <v>0</v>
      </c>
      <c r="D37" s="413">
        <f>D27/(1+(HLOOKUP(COUNTIF($D27:D27,"&gt;0"),'14'!$B$1:$AI$5,5,FALSE)))</f>
        <v>0</v>
      </c>
      <c r="E37" s="413">
        <f>E27/(1+(HLOOKUP(COUNTIF($D27:E27,"&gt;0"),'14'!$B$1:$AI$5,5,FALSE)))</f>
        <v>0</v>
      </c>
      <c r="F37" s="413">
        <f>F27/(1+(HLOOKUP(COUNTIF($D27:F27,"&gt;0"),'14'!$B$1:$AI$5,5,FALSE)))</f>
        <v>0</v>
      </c>
      <c r="G37" s="413">
        <f>G27/(1+(HLOOKUP(COUNTIF($D27:G27,"&gt;0"),'14'!$B$1:$AI$5,5,FALSE)))</f>
        <v>0</v>
      </c>
      <c r="H37" s="413">
        <f>H27/(1+(HLOOKUP(COUNTIF($D27:H27,"&gt;0"),'14'!$B$1:$AI$5,5,FALSE)))</f>
        <v>0</v>
      </c>
      <c r="I37" s="414">
        <f t="shared" si="5"/>
        <v>0</v>
      </c>
      <c r="J37"/>
      <c r="K37"/>
      <c r="L37"/>
      <c r="M37"/>
    </row>
    <row r="38" spans="1:13" ht="13.5" customHeight="1" x14ac:dyDescent="0.25">
      <c r="A38"/>
      <c r="B38" s="73" t="s">
        <v>90</v>
      </c>
      <c r="C38" s="412">
        <f t="shared" si="4"/>
        <v>0</v>
      </c>
      <c r="D38" s="413">
        <f>D28/(1+(HLOOKUP(COUNTIF($D28:D28,"&gt;0"),'14'!$B$1:$AI$5,5,FALSE)))</f>
        <v>0</v>
      </c>
      <c r="E38" s="413">
        <f>E28/(1+(HLOOKUP(COUNTIF($D28:E28,"&gt;0"),'14'!$B$1:$AI$5,5,FALSE)))</f>
        <v>0</v>
      </c>
      <c r="F38" s="413">
        <f>F28/(1+(HLOOKUP(COUNTIF($D28:F28,"&gt;0"),'14'!$B$1:$AI$5,5,FALSE)))</f>
        <v>0</v>
      </c>
      <c r="G38" s="413">
        <f>G28/(1+(HLOOKUP(COUNTIF($D28:G28,"&gt;0"),'14'!$B$1:$AI$5,5,FALSE)))</f>
        <v>0</v>
      </c>
      <c r="H38" s="413">
        <f>H28/(1+(HLOOKUP(COUNTIF($D28:H28,"&gt;0"),'14'!$B$1:$AI$5,5,FALSE)))</f>
        <v>0</v>
      </c>
      <c r="I38" s="414">
        <f t="shared" si="5"/>
        <v>0</v>
      </c>
      <c r="J38"/>
      <c r="K38"/>
      <c r="L38"/>
      <c r="M38"/>
    </row>
    <row r="39" spans="1:13" ht="13.5" customHeight="1" x14ac:dyDescent="0.25">
      <c r="B39" s="359" t="s">
        <v>50</v>
      </c>
      <c r="C39" s="414">
        <f t="shared" ref="C39:I39" si="6">SUM(C33:C38)</f>
        <v>0</v>
      </c>
      <c r="D39" s="414">
        <f t="shared" si="6"/>
        <v>0</v>
      </c>
      <c r="E39" s="414">
        <f t="shared" si="6"/>
        <v>0</v>
      </c>
      <c r="F39" s="414">
        <f t="shared" si="6"/>
        <v>0</v>
      </c>
      <c r="G39" s="414">
        <f t="shared" si="6"/>
        <v>0</v>
      </c>
      <c r="H39" s="414">
        <f t="shared" si="6"/>
        <v>0</v>
      </c>
      <c r="I39" s="414">
        <f t="shared" si="6"/>
        <v>0</v>
      </c>
      <c r="J39"/>
      <c r="K39"/>
      <c r="L39"/>
      <c r="M39"/>
    </row>
  </sheetData>
  <mergeCells count="4">
    <mergeCell ref="C8:C9"/>
    <mergeCell ref="B8:B9"/>
    <mergeCell ref="B3:D3"/>
    <mergeCell ref="A8:A9"/>
  </mergeCells>
  <phoneticPr fontId="5" type="noConversion"/>
  <printOptions horizontalCentered="1"/>
  <pageMargins left="0.11811023622047245" right="0.11811023622047245" top="0.39370078740157483" bottom="0.3937007874015748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39997558519241921"/>
    <pageSetUpPr fitToPage="1"/>
  </sheetPr>
  <dimension ref="A1:AH14"/>
  <sheetViews>
    <sheetView showGridLines="0" zoomScale="120" zoomScaleNormal="120" workbookViewId="0">
      <selection activeCell="E18" sqref="E18"/>
    </sheetView>
  </sheetViews>
  <sheetFormatPr defaultColWidth="9.140625" defaultRowHeight="11.25" x14ac:dyDescent="0.2"/>
  <cols>
    <col min="1" max="1" width="15.28515625" style="32" customWidth="1"/>
    <col min="2" max="2" width="8.7109375" style="32" customWidth="1"/>
    <col min="3" max="20" width="6.7109375" style="32" customWidth="1"/>
    <col min="21" max="16384" width="9.140625" style="32"/>
  </cols>
  <sheetData>
    <row r="1" spans="1:34" ht="12.75" x14ac:dyDescent="0.2">
      <c r="A1" s="200" t="str">
        <f>Sumário!$A$1</f>
        <v>Transporte Municipal - Guararema</v>
      </c>
      <c r="E1" s="67"/>
    </row>
    <row r="2" spans="1:34" s="67" customFormat="1" ht="12.75" x14ac:dyDescent="0.2">
      <c r="A2" s="180" t="s">
        <v>508</v>
      </c>
      <c r="B2" s="3"/>
      <c r="C2" s="3"/>
      <c r="D2" s="3"/>
      <c r="F2" s="27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42"/>
      <c r="Z2" s="66"/>
      <c r="AA2" s="66"/>
      <c r="AB2" s="66"/>
      <c r="AC2" s="66"/>
      <c r="AD2" s="66"/>
      <c r="AE2" s="66"/>
      <c r="AF2" s="66"/>
      <c r="AG2" s="66"/>
      <c r="AH2" s="66"/>
    </row>
    <row r="3" spans="1:34" s="67" customFormat="1" ht="12" x14ac:dyDescent="0.2">
      <c r="A3" s="173" t="s">
        <v>243</v>
      </c>
      <c r="F3" s="27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</row>
    <row r="4" spans="1:34" s="67" customFormat="1" ht="12" x14ac:dyDescent="0.2">
      <c r="A4" s="203">
        <f>Sumário!B3</f>
        <v>0</v>
      </c>
      <c r="B4" s="202"/>
      <c r="C4" s="202"/>
      <c r="D4" s="202"/>
      <c r="F4" s="27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</row>
    <row r="5" spans="1:34" s="67" customFormat="1" ht="12" x14ac:dyDescent="0.2">
      <c r="A5" s="173" t="s">
        <v>244</v>
      </c>
      <c r="B5" s="27" t="str">
        <f>Sumário!$B$4</f>
        <v>agosto de 2023</v>
      </c>
      <c r="C5" s="27"/>
      <c r="D5" s="27"/>
      <c r="F5" s="27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</row>
    <row r="7" spans="1:34" x14ac:dyDescent="0.2">
      <c r="A7" s="181" t="s">
        <v>53</v>
      </c>
      <c r="B7" s="208" t="s">
        <v>286</v>
      </c>
      <c r="C7" s="208" t="s">
        <v>268</v>
      </c>
      <c r="D7" s="208" t="s">
        <v>269</v>
      </c>
      <c r="E7" s="208" t="s">
        <v>270</v>
      </c>
      <c r="F7" s="208" t="s">
        <v>271</v>
      </c>
      <c r="G7" s="208" t="s">
        <v>272</v>
      </c>
      <c r="H7" s="208" t="s">
        <v>273</v>
      </c>
      <c r="I7" s="208" t="s">
        <v>274</v>
      </c>
      <c r="J7" s="208" t="s">
        <v>275</v>
      </c>
      <c r="K7" s="208" t="s">
        <v>276</v>
      </c>
      <c r="L7" s="208" t="s">
        <v>277</v>
      </c>
      <c r="M7" s="208" t="s">
        <v>278</v>
      </c>
      <c r="N7" s="208" t="s">
        <v>279</v>
      </c>
      <c r="O7" s="208" t="s">
        <v>280</v>
      </c>
      <c r="P7" s="208" t="s">
        <v>281</v>
      </c>
      <c r="Q7" s="208" t="s">
        <v>282</v>
      </c>
      <c r="R7" s="208" t="s">
        <v>283</v>
      </c>
      <c r="S7" s="208" t="s">
        <v>284</v>
      </c>
      <c r="T7" s="208" t="s">
        <v>285</v>
      </c>
    </row>
    <row r="8" spans="1:34" ht="24.95" customHeight="1" x14ac:dyDescent="0.2">
      <c r="A8" s="207"/>
      <c r="B8" s="275"/>
      <c r="C8" s="270">
        <f>$B8/18</f>
        <v>0</v>
      </c>
      <c r="D8" s="270">
        <f t="shared" ref="D8:T8" si="0">$B8/18</f>
        <v>0</v>
      </c>
      <c r="E8" s="270">
        <f t="shared" si="0"/>
        <v>0</v>
      </c>
      <c r="F8" s="270">
        <f t="shared" si="0"/>
        <v>0</v>
      </c>
      <c r="G8" s="270">
        <f t="shared" si="0"/>
        <v>0</v>
      </c>
      <c r="H8" s="270">
        <f t="shared" si="0"/>
        <v>0</v>
      </c>
      <c r="I8" s="270">
        <f t="shared" si="0"/>
        <v>0</v>
      </c>
      <c r="J8" s="270">
        <f t="shared" si="0"/>
        <v>0</v>
      </c>
      <c r="K8" s="270">
        <f t="shared" si="0"/>
        <v>0</v>
      </c>
      <c r="L8" s="270">
        <f t="shared" si="0"/>
        <v>0</v>
      </c>
      <c r="M8" s="270">
        <f t="shared" si="0"/>
        <v>0</v>
      </c>
      <c r="N8" s="270">
        <f t="shared" si="0"/>
        <v>0</v>
      </c>
      <c r="O8" s="270">
        <f t="shared" si="0"/>
        <v>0</v>
      </c>
      <c r="P8" s="270">
        <f t="shared" si="0"/>
        <v>0</v>
      </c>
      <c r="Q8" s="270">
        <f t="shared" si="0"/>
        <v>0</v>
      </c>
      <c r="R8" s="270">
        <f t="shared" si="0"/>
        <v>0</v>
      </c>
      <c r="S8" s="270">
        <f t="shared" si="0"/>
        <v>0</v>
      </c>
      <c r="T8" s="270">
        <f t="shared" si="0"/>
        <v>0</v>
      </c>
    </row>
    <row r="9" spans="1:34" ht="24.95" customHeight="1" x14ac:dyDescent="0.2">
      <c r="A9" s="207"/>
      <c r="B9" s="275"/>
      <c r="C9" s="270">
        <f t="shared" ref="C9:T11" si="1">$B9/18</f>
        <v>0</v>
      </c>
      <c r="D9" s="270">
        <f t="shared" si="1"/>
        <v>0</v>
      </c>
      <c r="E9" s="270">
        <f t="shared" si="1"/>
        <v>0</v>
      </c>
      <c r="F9" s="270">
        <f t="shared" si="1"/>
        <v>0</v>
      </c>
      <c r="G9" s="270">
        <f t="shared" si="1"/>
        <v>0</v>
      </c>
      <c r="H9" s="270">
        <f t="shared" si="1"/>
        <v>0</v>
      </c>
      <c r="I9" s="270">
        <f t="shared" si="1"/>
        <v>0</v>
      </c>
      <c r="J9" s="270">
        <f t="shared" si="1"/>
        <v>0</v>
      </c>
      <c r="K9" s="270">
        <f t="shared" si="1"/>
        <v>0</v>
      </c>
      <c r="L9" s="270">
        <f t="shared" si="1"/>
        <v>0</v>
      </c>
      <c r="M9" s="270">
        <f t="shared" si="1"/>
        <v>0</v>
      </c>
      <c r="N9" s="270">
        <f t="shared" si="1"/>
        <v>0</v>
      </c>
      <c r="O9" s="270">
        <f t="shared" si="1"/>
        <v>0</v>
      </c>
      <c r="P9" s="270">
        <f t="shared" si="1"/>
        <v>0</v>
      </c>
      <c r="Q9" s="270">
        <f t="shared" si="1"/>
        <v>0</v>
      </c>
      <c r="R9" s="270">
        <f t="shared" si="1"/>
        <v>0</v>
      </c>
      <c r="S9" s="270">
        <f t="shared" si="1"/>
        <v>0</v>
      </c>
      <c r="T9" s="270">
        <f t="shared" si="1"/>
        <v>0</v>
      </c>
    </row>
    <row r="10" spans="1:34" ht="24.95" customHeight="1" x14ac:dyDescent="0.2">
      <c r="A10" s="207"/>
      <c r="B10" s="275"/>
      <c r="C10" s="270">
        <f t="shared" si="1"/>
        <v>0</v>
      </c>
      <c r="D10" s="270">
        <f t="shared" si="1"/>
        <v>0</v>
      </c>
      <c r="E10" s="270">
        <f t="shared" si="1"/>
        <v>0</v>
      </c>
      <c r="F10" s="270">
        <f t="shared" si="1"/>
        <v>0</v>
      </c>
      <c r="G10" s="270">
        <f t="shared" si="1"/>
        <v>0</v>
      </c>
      <c r="H10" s="270">
        <f t="shared" si="1"/>
        <v>0</v>
      </c>
      <c r="I10" s="270">
        <f t="shared" si="1"/>
        <v>0</v>
      </c>
      <c r="J10" s="270">
        <f t="shared" si="1"/>
        <v>0</v>
      </c>
      <c r="K10" s="270">
        <f t="shared" si="1"/>
        <v>0</v>
      </c>
      <c r="L10" s="270">
        <f t="shared" si="1"/>
        <v>0</v>
      </c>
      <c r="M10" s="270">
        <f t="shared" si="1"/>
        <v>0</v>
      </c>
      <c r="N10" s="270">
        <f t="shared" si="1"/>
        <v>0</v>
      </c>
      <c r="O10" s="270">
        <f t="shared" si="1"/>
        <v>0</v>
      </c>
      <c r="P10" s="270">
        <f t="shared" si="1"/>
        <v>0</v>
      </c>
      <c r="Q10" s="270">
        <f t="shared" si="1"/>
        <v>0</v>
      </c>
      <c r="R10" s="270">
        <f t="shared" si="1"/>
        <v>0</v>
      </c>
      <c r="S10" s="270">
        <f t="shared" si="1"/>
        <v>0</v>
      </c>
      <c r="T10" s="270">
        <f t="shared" si="1"/>
        <v>0</v>
      </c>
    </row>
    <row r="11" spans="1:34" ht="24.95" customHeight="1" x14ac:dyDescent="0.2">
      <c r="A11" s="207"/>
      <c r="B11" s="275"/>
      <c r="C11" s="270">
        <f t="shared" si="1"/>
        <v>0</v>
      </c>
      <c r="D11" s="270">
        <f t="shared" si="1"/>
        <v>0</v>
      </c>
      <c r="E11" s="270">
        <f t="shared" si="1"/>
        <v>0</v>
      </c>
      <c r="F11" s="270">
        <f t="shared" si="1"/>
        <v>0</v>
      </c>
      <c r="G11" s="270">
        <f t="shared" si="1"/>
        <v>0</v>
      </c>
      <c r="H11" s="270">
        <f t="shared" si="1"/>
        <v>0</v>
      </c>
      <c r="I11" s="270">
        <f t="shared" si="1"/>
        <v>0</v>
      </c>
      <c r="J11" s="270">
        <f t="shared" si="1"/>
        <v>0</v>
      </c>
      <c r="K11" s="270">
        <f t="shared" si="1"/>
        <v>0</v>
      </c>
      <c r="L11" s="270">
        <f t="shared" si="1"/>
        <v>0</v>
      </c>
      <c r="M11" s="270">
        <f t="shared" si="1"/>
        <v>0</v>
      </c>
      <c r="N11" s="270">
        <f t="shared" si="1"/>
        <v>0</v>
      </c>
      <c r="O11" s="270">
        <f t="shared" si="1"/>
        <v>0</v>
      </c>
      <c r="P11" s="270">
        <f t="shared" si="1"/>
        <v>0</v>
      </c>
      <c r="Q11" s="270">
        <f t="shared" si="1"/>
        <v>0</v>
      </c>
      <c r="R11" s="270">
        <f t="shared" si="1"/>
        <v>0</v>
      </c>
      <c r="S11" s="270">
        <f t="shared" si="1"/>
        <v>0</v>
      </c>
      <c r="T11" s="270">
        <f t="shared" si="1"/>
        <v>0</v>
      </c>
    </row>
    <row r="12" spans="1:34" x14ac:dyDescent="0.2">
      <c r="A12" s="204"/>
    </row>
    <row r="14" spans="1:34" x14ac:dyDescent="0.2">
      <c r="B14" s="32">
        <f>SUM(B8:B11)</f>
        <v>0</v>
      </c>
    </row>
  </sheetData>
  <pageMargins left="0.51181102362204722" right="0.51181102362204722" top="0.78740157480314965" bottom="0.78740157480314965" header="0.31496062992125984" footer="0.31496062992125984"/>
  <pageSetup paperSize="9" scale="9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outlinePr summaryBelow="0" summaryRight="0"/>
    <pageSetUpPr fitToPage="1"/>
  </sheetPr>
  <dimension ref="A1:JZ215"/>
  <sheetViews>
    <sheetView showGridLines="0" showZeros="0" zoomScale="115" zoomScaleNormal="115" workbookViewId="0">
      <pane xSplit="1" ySplit="6" topLeftCell="B41" activePane="bottomRight" state="frozen"/>
      <selection activeCell="E18" sqref="E18"/>
      <selection pane="topRight" activeCell="E18" sqref="E18"/>
      <selection pane="bottomLeft" activeCell="E18" sqref="E18"/>
      <selection pane="bottomRight" activeCell="E18" sqref="E18"/>
    </sheetView>
  </sheetViews>
  <sheetFormatPr defaultColWidth="9.140625" defaultRowHeight="13.5" customHeight="1" outlineLevelCol="1" x14ac:dyDescent="0.25"/>
  <cols>
    <col min="1" max="1" width="37.5703125" style="27" customWidth="1"/>
    <col min="2" max="2" width="11.140625" style="27" customWidth="1" collapsed="1"/>
    <col min="3" max="3" width="10.140625" style="27" hidden="1" customWidth="1" outlineLevel="1"/>
    <col min="4" max="4" width="9.140625" style="27" hidden="1" customWidth="1" outlineLevel="1"/>
    <col min="5" max="10" width="9.28515625" style="27" hidden="1" customWidth="1" outlineLevel="1"/>
    <col min="11" max="11" width="9.7109375" style="27" hidden="1" customWidth="1" outlineLevel="1"/>
    <col min="12" max="64" width="9.28515625" style="27" hidden="1" customWidth="1" outlineLevel="1"/>
    <col min="65" max="65" width="6.28515625" style="27" hidden="1" customWidth="1" outlineLevel="1"/>
    <col min="66" max="67" width="9.140625" style="27" hidden="1" customWidth="1" outlineLevel="1"/>
    <col min="68" max="68" width="2" style="27" customWidth="1"/>
    <col min="69" max="69" width="8.42578125" style="27" customWidth="1" outlineLevel="1"/>
    <col min="70" max="73" width="8.42578125" style="95" customWidth="1" outlineLevel="1"/>
    <col min="74" max="74" width="9.140625" style="95" customWidth="1" outlineLevel="1"/>
    <col min="75" max="75" width="7.42578125" style="27" bestFit="1" customWidth="1" outlineLevel="1"/>
    <col min="77" max="77" width="14" bestFit="1" customWidth="1"/>
    <col min="83" max="16384" width="9.140625" style="27"/>
  </cols>
  <sheetData>
    <row r="1" spans="1:286" ht="13.5" customHeight="1" x14ac:dyDescent="0.25">
      <c r="A1" s="200" t="str">
        <f>Sumário!$A$1</f>
        <v>Transporte Municipal - Guararema</v>
      </c>
      <c r="I1" s="29" t="str">
        <f ca="1">B104</f>
        <v/>
      </c>
      <c r="L1" s="374">
        <f ca="1">$B$106</f>
        <v>0</v>
      </c>
      <c r="BQ1" s="27" t="s">
        <v>381</v>
      </c>
      <c r="BR1" s="303"/>
      <c r="BS1" s="303"/>
      <c r="BT1" s="303"/>
      <c r="BU1" s="303"/>
      <c r="BV1" s="303"/>
      <c r="BW1" s="420">
        <f ca="1">$B$103</f>
        <v>0</v>
      </c>
      <c r="BX1" s="419"/>
      <c r="BY1" s="419"/>
    </row>
    <row r="2" spans="1:286" ht="13.5" customHeight="1" x14ac:dyDescent="0.25">
      <c r="A2" s="201" t="s">
        <v>492</v>
      </c>
      <c r="I2" s="488">
        <f ca="1">$B$103</f>
        <v>0</v>
      </c>
      <c r="J2" s="488"/>
      <c r="K2" s="488"/>
    </row>
    <row r="3" spans="1:286" ht="13.5" customHeight="1" x14ac:dyDescent="0.25">
      <c r="A3" s="153" t="s">
        <v>243</v>
      </c>
      <c r="B3" s="485">
        <f>Sumário!$B$3</f>
        <v>0</v>
      </c>
      <c r="C3" s="486"/>
      <c r="D3" s="486"/>
      <c r="E3" s="486"/>
      <c r="F3" s="486"/>
      <c r="G3" s="486"/>
      <c r="H3" s="486"/>
      <c r="I3" s="486"/>
      <c r="J3" s="487"/>
    </row>
    <row r="4" spans="1:286" ht="13.5" customHeight="1" x14ac:dyDescent="0.25">
      <c r="A4" s="153" t="s">
        <v>244</v>
      </c>
      <c r="B4" s="27" t="str">
        <f>Sumário!$B$4</f>
        <v>agosto de 2023</v>
      </c>
    </row>
    <row r="5" spans="1:286" ht="15.75" customHeight="1" thickBot="1" x14ac:dyDescent="0.3">
      <c r="C5" s="109" t="s">
        <v>383</v>
      </c>
      <c r="D5" s="107">
        <f>ROUNDUP(D6/12,0)</f>
        <v>1</v>
      </c>
      <c r="E5" s="107">
        <f>ROUNDUP(E6/12,0)</f>
        <v>1</v>
      </c>
      <c r="F5" s="107">
        <f t="shared" ref="F5:BL5" si="0">ROUNDUP(F6/12,0)</f>
        <v>1</v>
      </c>
      <c r="G5" s="107">
        <f t="shared" si="0"/>
        <v>1</v>
      </c>
      <c r="H5" s="107">
        <f t="shared" si="0"/>
        <v>1</v>
      </c>
      <c r="I5" s="107">
        <f t="shared" si="0"/>
        <v>1</v>
      </c>
      <c r="J5" s="107">
        <f t="shared" si="0"/>
        <v>1</v>
      </c>
      <c r="K5" s="107">
        <f t="shared" si="0"/>
        <v>1</v>
      </c>
      <c r="L5" s="107">
        <f t="shared" si="0"/>
        <v>1</v>
      </c>
      <c r="M5" s="107">
        <f t="shared" si="0"/>
        <v>1</v>
      </c>
      <c r="N5" s="107">
        <f t="shared" si="0"/>
        <v>1</v>
      </c>
      <c r="O5" s="107">
        <f t="shared" si="0"/>
        <v>1</v>
      </c>
      <c r="P5" s="107">
        <f t="shared" si="0"/>
        <v>2</v>
      </c>
      <c r="Q5" s="107">
        <f t="shared" si="0"/>
        <v>2</v>
      </c>
      <c r="R5" s="107">
        <f t="shared" si="0"/>
        <v>2</v>
      </c>
      <c r="S5" s="107">
        <f t="shared" si="0"/>
        <v>2</v>
      </c>
      <c r="T5" s="107">
        <f t="shared" si="0"/>
        <v>2</v>
      </c>
      <c r="U5" s="107">
        <f t="shared" si="0"/>
        <v>2</v>
      </c>
      <c r="V5" s="107">
        <f t="shared" si="0"/>
        <v>2</v>
      </c>
      <c r="W5" s="107">
        <f t="shared" si="0"/>
        <v>2</v>
      </c>
      <c r="X5" s="107">
        <f t="shared" si="0"/>
        <v>2</v>
      </c>
      <c r="Y5" s="107">
        <f t="shared" si="0"/>
        <v>2</v>
      </c>
      <c r="Z5" s="107">
        <f t="shared" si="0"/>
        <v>2</v>
      </c>
      <c r="AA5" s="107">
        <f t="shared" si="0"/>
        <v>2</v>
      </c>
      <c r="AB5" s="107">
        <f t="shared" si="0"/>
        <v>3</v>
      </c>
      <c r="AC5" s="107">
        <f t="shared" si="0"/>
        <v>3</v>
      </c>
      <c r="AD5" s="107">
        <f t="shared" si="0"/>
        <v>3</v>
      </c>
      <c r="AE5" s="107">
        <f t="shared" si="0"/>
        <v>3</v>
      </c>
      <c r="AF5" s="107">
        <f t="shared" si="0"/>
        <v>3</v>
      </c>
      <c r="AG5" s="107">
        <f t="shared" si="0"/>
        <v>3</v>
      </c>
      <c r="AH5" s="107">
        <f t="shared" si="0"/>
        <v>3</v>
      </c>
      <c r="AI5" s="107">
        <f t="shared" si="0"/>
        <v>3</v>
      </c>
      <c r="AJ5" s="107">
        <f t="shared" si="0"/>
        <v>3</v>
      </c>
      <c r="AK5" s="107">
        <f t="shared" si="0"/>
        <v>3</v>
      </c>
      <c r="AL5" s="107">
        <f t="shared" si="0"/>
        <v>3</v>
      </c>
      <c r="AM5" s="107">
        <f t="shared" si="0"/>
        <v>3</v>
      </c>
      <c r="AN5" s="107">
        <f t="shared" si="0"/>
        <v>4</v>
      </c>
      <c r="AO5" s="107">
        <f t="shared" si="0"/>
        <v>4</v>
      </c>
      <c r="AP5" s="107">
        <f t="shared" si="0"/>
        <v>4</v>
      </c>
      <c r="AQ5" s="107">
        <f t="shared" si="0"/>
        <v>4</v>
      </c>
      <c r="AR5" s="107">
        <f t="shared" si="0"/>
        <v>4</v>
      </c>
      <c r="AS5" s="107">
        <f t="shared" si="0"/>
        <v>4</v>
      </c>
      <c r="AT5" s="107">
        <f t="shared" si="0"/>
        <v>4</v>
      </c>
      <c r="AU5" s="107">
        <f t="shared" si="0"/>
        <v>4</v>
      </c>
      <c r="AV5" s="107">
        <f t="shared" si="0"/>
        <v>4</v>
      </c>
      <c r="AW5" s="107">
        <f t="shared" si="0"/>
        <v>4</v>
      </c>
      <c r="AX5" s="107">
        <f t="shared" si="0"/>
        <v>4</v>
      </c>
      <c r="AY5" s="107">
        <f t="shared" si="0"/>
        <v>4</v>
      </c>
      <c r="AZ5" s="107">
        <f t="shared" si="0"/>
        <v>5</v>
      </c>
      <c r="BA5" s="107">
        <f t="shared" si="0"/>
        <v>5</v>
      </c>
      <c r="BB5" s="107">
        <f t="shared" si="0"/>
        <v>5</v>
      </c>
      <c r="BC5" s="107">
        <f t="shared" si="0"/>
        <v>5</v>
      </c>
      <c r="BD5" s="107">
        <f t="shared" si="0"/>
        <v>5</v>
      </c>
      <c r="BE5" s="107">
        <f t="shared" si="0"/>
        <v>5</v>
      </c>
      <c r="BF5" s="107">
        <f t="shared" si="0"/>
        <v>5</v>
      </c>
      <c r="BG5" s="107">
        <f t="shared" si="0"/>
        <v>5</v>
      </c>
      <c r="BH5" s="107">
        <f t="shared" si="0"/>
        <v>5</v>
      </c>
      <c r="BI5" s="107">
        <f t="shared" si="0"/>
        <v>5</v>
      </c>
      <c r="BJ5" s="107">
        <f t="shared" si="0"/>
        <v>5</v>
      </c>
      <c r="BK5" s="107">
        <f t="shared" si="0"/>
        <v>5</v>
      </c>
      <c r="BL5" s="107">
        <f t="shared" si="0"/>
        <v>6</v>
      </c>
      <c r="BQ5" s="107"/>
      <c r="BR5" s="445"/>
      <c r="BS5" s="445"/>
      <c r="BT5" s="445"/>
      <c r="BU5" s="445"/>
      <c r="BV5" s="445"/>
      <c r="BW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  <c r="IS5" s="107"/>
      <c r="IT5" s="107"/>
      <c r="IU5" s="107"/>
      <c r="IV5" s="107"/>
      <c r="IW5" s="107"/>
      <c r="IX5" s="107"/>
      <c r="IY5" s="107"/>
      <c r="IZ5" s="107"/>
      <c r="JA5" s="107"/>
      <c r="JB5" s="107"/>
      <c r="JC5" s="107"/>
      <c r="JD5" s="107"/>
      <c r="JE5" s="107"/>
      <c r="JF5" s="107"/>
      <c r="JG5" s="107"/>
      <c r="JH5" s="107"/>
      <c r="JI5" s="107"/>
      <c r="JJ5" s="107"/>
      <c r="JK5" s="107"/>
      <c r="JL5" s="107"/>
      <c r="JM5" s="107"/>
      <c r="JN5" s="107"/>
      <c r="JO5" s="107"/>
      <c r="JP5" s="107"/>
      <c r="JQ5" s="107"/>
      <c r="JR5" s="107"/>
      <c r="JS5" s="107"/>
      <c r="JT5" s="107"/>
      <c r="JU5" s="107"/>
      <c r="JV5" s="107"/>
      <c r="JW5" s="107"/>
      <c r="JX5" s="107"/>
      <c r="JY5" s="107"/>
      <c r="JZ5" s="107"/>
    </row>
    <row r="6" spans="1:286" ht="13.5" customHeight="1" thickBot="1" x14ac:dyDescent="0.3">
      <c r="A6" s="108"/>
      <c r="B6" s="108"/>
      <c r="C6" s="109"/>
      <c r="D6" s="109">
        <v>1</v>
      </c>
      <c r="E6" s="109">
        <f t="shared" ref="E6" si="1">D6+1</f>
        <v>2</v>
      </c>
      <c r="F6" s="109">
        <f t="shared" ref="F6" si="2">E6+1</f>
        <v>3</v>
      </c>
      <c r="G6" s="109">
        <f t="shared" ref="G6" si="3">F6+1</f>
        <v>4</v>
      </c>
      <c r="H6" s="109">
        <f t="shared" ref="H6" si="4">G6+1</f>
        <v>5</v>
      </c>
      <c r="I6" s="109">
        <f t="shared" ref="I6" si="5">H6+1</f>
        <v>6</v>
      </c>
      <c r="J6" s="109">
        <f t="shared" ref="J6" si="6">I6+1</f>
        <v>7</v>
      </c>
      <c r="K6" s="109">
        <f t="shared" ref="K6" si="7">J6+1</f>
        <v>8</v>
      </c>
      <c r="L6" s="109">
        <f t="shared" ref="L6" si="8">K6+1</f>
        <v>9</v>
      </c>
      <c r="M6" s="109">
        <f t="shared" ref="M6" si="9">L6+1</f>
        <v>10</v>
      </c>
      <c r="N6" s="109">
        <f t="shared" ref="N6" si="10">M6+1</f>
        <v>11</v>
      </c>
      <c r="O6" s="109">
        <f t="shared" ref="O6" si="11">N6+1</f>
        <v>12</v>
      </c>
      <c r="P6" s="109">
        <f t="shared" ref="P6" si="12">O6+1</f>
        <v>13</v>
      </c>
      <c r="Q6" s="109">
        <f t="shared" ref="Q6" si="13">P6+1</f>
        <v>14</v>
      </c>
      <c r="R6" s="109">
        <f t="shared" ref="R6" si="14">Q6+1</f>
        <v>15</v>
      </c>
      <c r="S6" s="109">
        <f t="shared" ref="S6" si="15">R6+1</f>
        <v>16</v>
      </c>
      <c r="T6" s="109">
        <f t="shared" ref="T6" si="16">S6+1</f>
        <v>17</v>
      </c>
      <c r="U6" s="109">
        <f t="shared" ref="U6" si="17">T6+1</f>
        <v>18</v>
      </c>
      <c r="V6" s="109">
        <f t="shared" ref="V6" si="18">U6+1</f>
        <v>19</v>
      </c>
      <c r="W6" s="109">
        <f t="shared" ref="W6" si="19">V6+1</f>
        <v>20</v>
      </c>
      <c r="X6" s="109">
        <f t="shared" ref="X6" si="20">W6+1</f>
        <v>21</v>
      </c>
      <c r="Y6" s="109">
        <f t="shared" ref="Y6" si="21">X6+1</f>
        <v>22</v>
      </c>
      <c r="Z6" s="109">
        <f t="shared" ref="Z6" si="22">Y6+1</f>
        <v>23</v>
      </c>
      <c r="AA6" s="109">
        <f t="shared" ref="AA6" si="23">Z6+1</f>
        <v>24</v>
      </c>
      <c r="AB6" s="109">
        <f t="shared" ref="AB6" si="24">AA6+1</f>
        <v>25</v>
      </c>
      <c r="AC6" s="109">
        <f t="shared" ref="AC6" si="25">AB6+1</f>
        <v>26</v>
      </c>
      <c r="AD6" s="109">
        <f t="shared" ref="AD6" si="26">AC6+1</f>
        <v>27</v>
      </c>
      <c r="AE6" s="109">
        <f t="shared" ref="AE6" si="27">AD6+1</f>
        <v>28</v>
      </c>
      <c r="AF6" s="109">
        <f t="shared" ref="AF6" si="28">AE6+1</f>
        <v>29</v>
      </c>
      <c r="AG6" s="109">
        <f t="shared" ref="AG6" si="29">AF6+1</f>
        <v>30</v>
      </c>
      <c r="AH6" s="109">
        <f t="shared" ref="AH6" si="30">AG6+1</f>
        <v>31</v>
      </c>
      <c r="AI6" s="109">
        <f t="shared" ref="AI6" si="31">AH6+1</f>
        <v>32</v>
      </c>
      <c r="AJ6" s="109">
        <f t="shared" ref="AJ6" si="32">AI6+1</f>
        <v>33</v>
      </c>
      <c r="AK6" s="109">
        <f t="shared" ref="AK6" si="33">AJ6+1</f>
        <v>34</v>
      </c>
      <c r="AL6" s="109">
        <f t="shared" ref="AL6" si="34">AK6+1</f>
        <v>35</v>
      </c>
      <c r="AM6" s="109">
        <f t="shared" ref="AM6" si="35">AL6+1</f>
        <v>36</v>
      </c>
      <c r="AN6" s="109">
        <f t="shared" ref="AN6" si="36">AM6+1</f>
        <v>37</v>
      </c>
      <c r="AO6" s="109">
        <f t="shared" ref="AO6" si="37">AN6+1</f>
        <v>38</v>
      </c>
      <c r="AP6" s="109">
        <f t="shared" ref="AP6" si="38">AO6+1</f>
        <v>39</v>
      </c>
      <c r="AQ6" s="109">
        <f t="shared" ref="AQ6" si="39">AP6+1</f>
        <v>40</v>
      </c>
      <c r="AR6" s="109">
        <f t="shared" ref="AR6" si="40">AQ6+1</f>
        <v>41</v>
      </c>
      <c r="AS6" s="109">
        <f t="shared" ref="AS6" si="41">AR6+1</f>
        <v>42</v>
      </c>
      <c r="AT6" s="109">
        <f t="shared" ref="AT6" si="42">AS6+1</f>
        <v>43</v>
      </c>
      <c r="AU6" s="109">
        <f t="shared" ref="AU6" si="43">AT6+1</f>
        <v>44</v>
      </c>
      <c r="AV6" s="109">
        <f t="shared" ref="AV6" si="44">AU6+1</f>
        <v>45</v>
      </c>
      <c r="AW6" s="109">
        <f t="shared" ref="AW6" si="45">AV6+1</f>
        <v>46</v>
      </c>
      <c r="AX6" s="109">
        <f t="shared" ref="AX6" si="46">AW6+1</f>
        <v>47</v>
      </c>
      <c r="AY6" s="109">
        <f t="shared" ref="AY6" si="47">AX6+1</f>
        <v>48</v>
      </c>
      <c r="AZ6" s="109">
        <f t="shared" ref="AZ6" si="48">AY6+1</f>
        <v>49</v>
      </c>
      <c r="BA6" s="109">
        <f t="shared" ref="BA6" si="49">AZ6+1</f>
        <v>50</v>
      </c>
      <c r="BB6" s="109">
        <f t="shared" ref="BB6" si="50">BA6+1</f>
        <v>51</v>
      </c>
      <c r="BC6" s="109">
        <f t="shared" ref="BC6" si="51">BB6+1</f>
        <v>52</v>
      </c>
      <c r="BD6" s="109">
        <f t="shared" ref="BD6" si="52">BC6+1</f>
        <v>53</v>
      </c>
      <c r="BE6" s="109">
        <f t="shared" ref="BE6" si="53">BD6+1</f>
        <v>54</v>
      </c>
      <c r="BF6" s="109">
        <f t="shared" ref="BF6" si="54">BE6+1</f>
        <v>55</v>
      </c>
      <c r="BG6" s="109">
        <f t="shared" ref="BG6" si="55">BF6+1</f>
        <v>56</v>
      </c>
      <c r="BH6" s="109">
        <f t="shared" ref="BH6" si="56">BG6+1</f>
        <v>57</v>
      </c>
      <c r="BI6" s="109">
        <f t="shared" ref="BI6" si="57">BH6+1</f>
        <v>58</v>
      </c>
      <c r="BJ6" s="109">
        <f t="shared" ref="BJ6" si="58">BI6+1</f>
        <v>59</v>
      </c>
      <c r="BK6" s="109">
        <f t="shared" ref="BK6:BL6" si="59">BJ6+1</f>
        <v>60</v>
      </c>
      <c r="BL6" s="109">
        <f t="shared" si="59"/>
        <v>61</v>
      </c>
      <c r="BM6" s="110"/>
      <c r="BP6" s="107"/>
      <c r="BQ6" s="109" t="s">
        <v>383</v>
      </c>
      <c r="BR6" s="107">
        <v>1</v>
      </c>
      <c r="BS6" s="107">
        <v>2</v>
      </c>
      <c r="BT6" s="107">
        <v>3</v>
      </c>
      <c r="BU6" s="107">
        <v>4</v>
      </c>
      <c r="BV6" s="107">
        <v>5</v>
      </c>
      <c r="BW6" s="107">
        <v>6</v>
      </c>
    </row>
    <row r="7" spans="1:286" ht="3.75" customHeight="1" x14ac:dyDescent="0.25"/>
    <row r="8" spans="1:286" ht="3.75" customHeight="1" x14ac:dyDescent="0.25"/>
    <row r="9" spans="1:286" ht="3.75" customHeight="1" x14ac:dyDescent="0.25"/>
    <row r="10" spans="1:286" ht="13.5" customHeight="1" x14ac:dyDescent="0.25">
      <c r="A10"/>
      <c r="B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W10"/>
    </row>
    <row r="11" spans="1:286" ht="13.5" customHeight="1" x14ac:dyDescent="0.25">
      <c r="A11" s="26" t="s">
        <v>547</v>
      </c>
      <c r="B11" s="111">
        <f>-SUM(D35,D41)*1000</f>
        <v>0</v>
      </c>
    </row>
    <row r="12" spans="1:286" ht="13.5" customHeight="1" x14ac:dyDescent="0.25">
      <c r="A12" s="26" t="s">
        <v>548</v>
      </c>
      <c r="B12" s="111" t="str">
        <f>IFERROR(B11/'01'!D16,"")</f>
        <v/>
      </c>
      <c r="C12" s="383" t="s">
        <v>510</v>
      </c>
      <c r="D12" s="271">
        <f t="shared" ref="D12:AI12" si="60">$B$11/1000</f>
        <v>0</v>
      </c>
      <c r="E12" s="271">
        <f t="shared" si="60"/>
        <v>0</v>
      </c>
      <c r="F12" s="271">
        <f t="shared" si="60"/>
        <v>0</v>
      </c>
      <c r="G12" s="271">
        <f t="shared" si="60"/>
        <v>0</v>
      </c>
      <c r="H12" s="271">
        <f t="shared" si="60"/>
        <v>0</v>
      </c>
      <c r="I12" s="271">
        <f t="shared" si="60"/>
        <v>0</v>
      </c>
      <c r="J12" s="271">
        <f t="shared" si="60"/>
        <v>0</v>
      </c>
      <c r="K12" s="271">
        <f t="shared" si="60"/>
        <v>0</v>
      </c>
      <c r="L12" s="271">
        <f t="shared" si="60"/>
        <v>0</v>
      </c>
      <c r="M12" s="271">
        <f t="shared" si="60"/>
        <v>0</v>
      </c>
      <c r="N12" s="271">
        <f t="shared" si="60"/>
        <v>0</v>
      </c>
      <c r="O12" s="271">
        <f t="shared" si="60"/>
        <v>0</v>
      </c>
      <c r="P12" s="271">
        <f t="shared" si="60"/>
        <v>0</v>
      </c>
      <c r="Q12" s="271">
        <f t="shared" si="60"/>
        <v>0</v>
      </c>
      <c r="R12" s="271">
        <f t="shared" si="60"/>
        <v>0</v>
      </c>
      <c r="S12" s="271">
        <f t="shared" si="60"/>
        <v>0</v>
      </c>
      <c r="T12" s="271">
        <f t="shared" si="60"/>
        <v>0</v>
      </c>
      <c r="U12" s="271">
        <f t="shared" si="60"/>
        <v>0</v>
      </c>
      <c r="V12" s="271">
        <f t="shared" si="60"/>
        <v>0</v>
      </c>
      <c r="W12" s="271">
        <f t="shared" si="60"/>
        <v>0</v>
      </c>
      <c r="X12" s="271">
        <f t="shared" si="60"/>
        <v>0</v>
      </c>
      <c r="Y12" s="271">
        <f t="shared" si="60"/>
        <v>0</v>
      </c>
      <c r="Z12" s="271">
        <f t="shared" si="60"/>
        <v>0</v>
      </c>
      <c r="AA12" s="271">
        <f t="shared" si="60"/>
        <v>0</v>
      </c>
      <c r="AB12" s="271">
        <f t="shared" si="60"/>
        <v>0</v>
      </c>
      <c r="AC12" s="271">
        <f t="shared" si="60"/>
        <v>0</v>
      </c>
      <c r="AD12" s="271">
        <f t="shared" si="60"/>
        <v>0</v>
      </c>
      <c r="AE12" s="271">
        <f t="shared" si="60"/>
        <v>0</v>
      </c>
      <c r="AF12" s="271">
        <f t="shared" si="60"/>
        <v>0</v>
      </c>
      <c r="AG12" s="271">
        <f t="shared" si="60"/>
        <v>0</v>
      </c>
      <c r="AH12" s="271">
        <f t="shared" si="60"/>
        <v>0</v>
      </c>
      <c r="AI12" s="271">
        <f t="shared" si="60"/>
        <v>0</v>
      </c>
      <c r="AJ12" s="271">
        <f t="shared" ref="AJ12:BK12" si="61">$B$11/1000</f>
        <v>0</v>
      </c>
      <c r="AK12" s="271">
        <f t="shared" si="61"/>
        <v>0</v>
      </c>
      <c r="AL12" s="271">
        <f t="shared" si="61"/>
        <v>0</v>
      </c>
      <c r="AM12" s="271">
        <f t="shared" si="61"/>
        <v>0</v>
      </c>
      <c r="AN12" s="271">
        <f t="shared" si="61"/>
        <v>0</v>
      </c>
      <c r="AO12" s="271">
        <f t="shared" si="61"/>
        <v>0</v>
      </c>
      <c r="AP12" s="271">
        <f t="shared" si="61"/>
        <v>0</v>
      </c>
      <c r="AQ12" s="271">
        <f t="shared" si="61"/>
        <v>0</v>
      </c>
      <c r="AR12" s="271">
        <f t="shared" si="61"/>
        <v>0</v>
      </c>
      <c r="AS12" s="271">
        <f t="shared" si="61"/>
        <v>0</v>
      </c>
      <c r="AT12" s="271">
        <f t="shared" si="61"/>
        <v>0</v>
      </c>
      <c r="AU12" s="271">
        <f t="shared" si="61"/>
        <v>0</v>
      </c>
      <c r="AV12" s="271">
        <f t="shared" si="61"/>
        <v>0</v>
      </c>
      <c r="AW12" s="271">
        <f t="shared" si="61"/>
        <v>0</v>
      </c>
      <c r="AX12" s="271">
        <f t="shared" si="61"/>
        <v>0</v>
      </c>
      <c r="AY12" s="271">
        <f t="shared" si="61"/>
        <v>0</v>
      </c>
      <c r="AZ12" s="271">
        <f t="shared" si="61"/>
        <v>0</v>
      </c>
      <c r="BA12" s="271">
        <f t="shared" si="61"/>
        <v>0</v>
      </c>
      <c r="BB12" s="271">
        <f t="shared" si="61"/>
        <v>0</v>
      </c>
      <c r="BC12" s="271">
        <f t="shared" si="61"/>
        <v>0</v>
      </c>
      <c r="BD12" s="271">
        <f t="shared" si="61"/>
        <v>0</v>
      </c>
      <c r="BE12" s="271">
        <f t="shared" si="61"/>
        <v>0</v>
      </c>
      <c r="BF12" s="271">
        <f t="shared" si="61"/>
        <v>0</v>
      </c>
      <c r="BG12" s="271">
        <f t="shared" si="61"/>
        <v>0</v>
      </c>
      <c r="BH12" s="271">
        <f t="shared" si="61"/>
        <v>0</v>
      </c>
      <c r="BI12" s="271">
        <f t="shared" si="61"/>
        <v>0</v>
      </c>
      <c r="BJ12" s="271">
        <f t="shared" si="61"/>
        <v>0</v>
      </c>
      <c r="BK12" s="271">
        <f t="shared" si="61"/>
        <v>0</v>
      </c>
      <c r="BL12" s="271"/>
      <c r="BQ12" s="271">
        <f t="shared" ref="BQ12:BW13" si="62">SUMIF($C$5:$BL$5,BQ$6,$C12:$BL12)</f>
        <v>0</v>
      </c>
      <c r="BR12" s="271">
        <f t="shared" si="62"/>
        <v>0</v>
      </c>
      <c r="BS12" s="271">
        <f t="shared" si="62"/>
        <v>0</v>
      </c>
      <c r="BT12" s="271">
        <f t="shared" si="62"/>
        <v>0</v>
      </c>
      <c r="BU12" s="271">
        <f t="shared" si="62"/>
        <v>0</v>
      </c>
      <c r="BV12" s="271">
        <f t="shared" si="62"/>
        <v>0</v>
      </c>
      <c r="BW12" s="271">
        <f t="shared" si="62"/>
        <v>0</v>
      </c>
    </row>
    <row r="13" spans="1:286" ht="13.5" customHeight="1" x14ac:dyDescent="0.25">
      <c r="A13" s="26" t="s">
        <v>549</v>
      </c>
      <c r="B13" s="111"/>
      <c r="C13" s="384" t="s">
        <v>511</v>
      </c>
      <c r="D13" s="271">
        <f>$B$13*'01'!$H$41/1000</f>
        <v>0</v>
      </c>
      <c r="E13" s="271">
        <f>$B$13*'01'!$H$41/1000</f>
        <v>0</v>
      </c>
      <c r="F13" s="271">
        <f>$B$13*'01'!$H$41/1000</f>
        <v>0</v>
      </c>
      <c r="G13" s="271">
        <f>$B$13*'01'!$H$41/1000</f>
        <v>0</v>
      </c>
      <c r="H13" s="271">
        <f>$B$13*'01'!$H$41/1000</f>
        <v>0</v>
      </c>
      <c r="I13" s="271">
        <f>$B$13*'01'!$H$41/1000</f>
        <v>0</v>
      </c>
      <c r="J13" s="271">
        <f>$B$13*'01'!$H$41/1000</f>
        <v>0</v>
      </c>
      <c r="K13" s="271">
        <f>$B$13*'01'!$H$41/1000</f>
        <v>0</v>
      </c>
      <c r="L13" s="271">
        <f>$B$13*'01'!$H$41/1000</f>
        <v>0</v>
      </c>
      <c r="M13" s="271">
        <f>$B$13*'01'!$H$41/1000</f>
        <v>0</v>
      </c>
      <c r="N13" s="271">
        <f>$B$13*'01'!$H$41/1000</f>
        <v>0</v>
      </c>
      <c r="O13" s="271">
        <f>$B$13*'01'!$H$41/1000</f>
        <v>0</v>
      </c>
      <c r="P13" s="271">
        <f>$B$13*'01'!$H$41/1000</f>
        <v>0</v>
      </c>
      <c r="Q13" s="271">
        <f>$B$13*'01'!$H$41/1000</f>
        <v>0</v>
      </c>
      <c r="R13" s="271">
        <f>$B$13*'01'!$H$41/1000</f>
        <v>0</v>
      </c>
      <c r="S13" s="271">
        <f>$B$13*'01'!$H$41/1000</f>
        <v>0</v>
      </c>
      <c r="T13" s="271">
        <f>$B$13*'01'!$H$41/1000</f>
        <v>0</v>
      </c>
      <c r="U13" s="271">
        <f>$B$13*'01'!$H$41/1000</f>
        <v>0</v>
      </c>
      <c r="V13" s="271">
        <f>$B$13*'01'!$H$41/1000</f>
        <v>0</v>
      </c>
      <c r="W13" s="271">
        <f>$B$13*'01'!$H$41/1000</f>
        <v>0</v>
      </c>
      <c r="X13" s="271">
        <f>$B$13*'01'!$H$41/1000</f>
        <v>0</v>
      </c>
      <c r="Y13" s="271">
        <f>$B$13*'01'!$H$41/1000</f>
        <v>0</v>
      </c>
      <c r="Z13" s="271">
        <f>$B$13*'01'!$H$41/1000</f>
        <v>0</v>
      </c>
      <c r="AA13" s="271">
        <f>$B$13*'01'!$H$41/1000</f>
        <v>0</v>
      </c>
      <c r="AB13" s="271">
        <f>$B$13*'01'!$H$41/1000</f>
        <v>0</v>
      </c>
      <c r="AC13" s="271">
        <f>$B$13*'01'!$H$41/1000</f>
        <v>0</v>
      </c>
      <c r="AD13" s="271">
        <f>$B$13*'01'!$H$41/1000</f>
        <v>0</v>
      </c>
      <c r="AE13" s="271">
        <f>$B$13*'01'!$H$41/1000</f>
        <v>0</v>
      </c>
      <c r="AF13" s="271">
        <f>$B$13*'01'!$H$41/1000</f>
        <v>0</v>
      </c>
      <c r="AG13" s="271">
        <f>$B$13*'01'!$H$41/1000</f>
        <v>0</v>
      </c>
      <c r="AH13" s="271">
        <f>$B$13*'01'!$H$41/1000</f>
        <v>0</v>
      </c>
      <c r="AI13" s="271">
        <f>$B$13*'01'!$H$41/1000</f>
        <v>0</v>
      </c>
      <c r="AJ13" s="271">
        <f>$B$13*'01'!$H$41/1000</f>
        <v>0</v>
      </c>
      <c r="AK13" s="271">
        <f>$B$13*'01'!$H$41/1000</f>
        <v>0</v>
      </c>
      <c r="AL13" s="271">
        <f>$B$13*'01'!$H$41/1000</f>
        <v>0</v>
      </c>
      <c r="AM13" s="271">
        <f>$B$13*'01'!$H$41/1000</f>
        <v>0</v>
      </c>
      <c r="AN13" s="271">
        <f>$B$13*'01'!$H$41/1000</f>
        <v>0</v>
      </c>
      <c r="AO13" s="271">
        <f>$B$13*'01'!$H$41/1000</f>
        <v>0</v>
      </c>
      <c r="AP13" s="271">
        <f>$B$13*'01'!$H$41/1000</f>
        <v>0</v>
      </c>
      <c r="AQ13" s="271">
        <f>$B$13*'01'!$H$41/1000</f>
        <v>0</v>
      </c>
      <c r="AR13" s="271">
        <f>$B$13*'01'!$H$41/1000</f>
        <v>0</v>
      </c>
      <c r="AS13" s="271">
        <f>$B$13*'01'!$H$41/1000</f>
        <v>0</v>
      </c>
      <c r="AT13" s="271">
        <f>$B$13*'01'!$H$41/1000</f>
        <v>0</v>
      </c>
      <c r="AU13" s="271">
        <f>$B$13*'01'!$H$41/1000</f>
        <v>0</v>
      </c>
      <c r="AV13" s="271">
        <f>$B$13*'01'!$H$41/1000</f>
        <v>0</v>
      </c>
      <c r="AW13" s="271">
        <f>$B$13*'01'!$H$41/1000</f>
        <v>0</v>
      </c>
      <c r="AX13" s="271">
        <f>$B$13*'01'!$H$41/1000</f>
        <v>0</v>
      </c>
      <c r="AY13" s="271">
        <f>$B$13*'01'!$H$41/1000</f>
        <v>0</v>
      </c>
      <c r="AZ13" s="271">
        <f>$B$13*'01'!$H$41/1000</f>
        <v>0</v>
      </c>
      <c r="BA13" s="271">
        <f>$B$13*'01'!$H$41/1000</f>
        <v>0</v>
      </c>
      <c r="BB13" s="271">
        <f>$B$13*'01'!$H$41/1000</f>
        <v>0</v>
      </c>
      <c r="BC13" s="271">
        <f>$B$13*'01'!$H$41/1000</f>
        <v>0</v>
      </c>
      <c r="BD13" s="271">
        <f>$B$13*'01'!$H$41/1000</f>
        <v>0</v>
      </c>
      <c r="BE13" s="271">
        <f>$B$13*'01'!$H$41/1000</f>
        <v>0</v>
      </c>
      <c r="BF13" s="271">
        <f>$B$13*'01'!$H$41/1000</f>
        <v>0</v>
      </c>
      <c r="BG13" s="271">
        <f>$B$13*'01'!$H$41/1000</f>
        <v>0</v>
      </c>
      <c r="BH13" s="271">
        <f>$B$13*'01'!$H$41/1000</f>
        <v>0</v>
      </c>
      <c r="BI13" s="271">
        <f>$B$13*'01'!$H$41/1000</f>
        <v>0</v>
      </c>
      <c r="BJ13" s="271">
        <f>$B$13*'01'!$H$41/1000</f>
        <v>0</v>
      </c>
      <c r="BK13" s="271">
        <f>$B$13*'01'!$H$41/1000</f>
        <v>0</v>
      </c>
      <c r="BL13" s="113"/>
      <c r="BQ13" s="114">
        <f t="shared" si="62"/>
        <v>0</v>
      </c>
      <c r="BR13" s="271">
        <f t="shared" si="62"/>
        <v>0</v>
      </c>
      <c r="BS13" s="271">
        <f t="shared" si="62"/>
        <v>0</v>
      </c>
      <c r="BT13" s="271">
        <f t="shared" si="62"/>
        <v>0</v>
      </c>
      <c r="BU13" s="271">
        <f t="shared" si="62"/>
        <v>0</v>
      </c>
      <c r="BV13" s="271">
        <f t="shared" si="62"/>
        <v>0</v>
      </c>
      <c r="BW13" s="271">
        <f t="shared" si="62"/>
        <v>0</v>
      </c>
    </row>
    <row r="14" spans="1:286" ht="14.45" customHeight="1" x14ac:dyDescent="0.25">
      <c r="A14"/>
      <c r="B14"/>
    </row>
    <row r="15" spans="1:286" ht="13.5" customHeight="1" thickBot="1" x14ac:dyDescent="0.3">
      <c r="A15" s="115" t="s">
        <v>178</v>
      </c>
      <c r="B15" s="392"/>
      <c r="C15" s="108"/>
      <c r="D15" s="128">
        <f t="shared" ref="D15:AI15" si="63">D12+D13</f>
        <v>0</v>
      </c>
      <c r="E15" s="128">
        <f t="shared" si="63"/>
        <v>0</v>
      </c>
      <c r="F15" s="128">
        <f t="shared" si="63"/>
        <v>0</v>
      </c>
      <c r="G15" s="128">
        <f t="shared" si="63"/>
        <v>0</v>
      </c>
      <c r="H15" s="128">
        <f t="shared" si="63"/>
        <v>0</v>
      </c>
      <c r="I15" s="128">
        <f t="shared" si="63"/>
        <v>0</v>
      </c>
      <c r="J15" s="128">
        <f t="shared" si="63"/>
        <v>0</v>
      </c>
      <c r="K15" s="128">
        <f t="shared" si="63"/>
        <v>0</v>
      </c>
      <c r="L15" s="128">
        <f t="shared" si="63"/>
        <v>0</v>
      </c>
      <c r="M15" s="128">
        <f t="shared" si="63"/>
        <v>0</v>
      </c>
      <c r="N15" s="128">
        <f t="shared" si="63"/>
        <v>0</v>
      </c>
      <c r="O15" s="128">
        <f t="shared" si="63"/>
        <v>0</v>
      </c>
      <c r="P15" s="128">
        <f t="shared" si="63"/>
        <v>0</v>
      </c>
      <c r="Q15" s="128">
        <f t="shared" si="63"/>
        <v>0</v>
      </c>
      <c r="R15" s="128">
        <f t="shared" si="63"/>
        <v>0</v>
      </c>
      <c r="S15" s="128">
        <f t="shared" si="63"/>
        <v>0</v>
      </c>
      <c r="T15" s="128">
        <f t="shared" si="63"/>
        <v>0</v>
      </c>
      <c r="U15" s="128">
        <f t="shared" si="63"/>
        <v>0</v>
      </c>
      <c r="V15" s="128">
        <f t="shared" si="63"/>
        <v>0</v>
      </c>
      <c r="W15" s="128">
        <f t="shared" si="63"/>
        <v>0</v>
      </c>
      <c r="X15" s="128">
        <f t="shared" si="63"/>
        <v>0</v>
      </c>
      <c r="Y15" s="128">
        <f t="shared" si="63"/>
        <v>0</v>
      </c>
      <c r="Z15" s="128">
        <f t="shared" si="63"/>
        <v>0</v>
      </c>
      <c r="AA15" s="128">
        <f t="shared" si="63"/>
        <v>0</v>
      </c>
      <c r="AB15" s="128">
        <f t="shared" si="63"/>
        <v>0</v>
      </c>
      <c r="AC15" s="128">
        <f t="shared" si="63"/>
        <v>0</v>
      </c>
      <c r="AD15" s="128">
        <f t="shared" si="63"/>
        <v>0</v>
      </c>
      <c r="AE15" s="128">
        <f t="shared" si="63"/>
        <v>0</v>
      </c>
      <c r="AF15" s="128">
        <f t="shared" si="63"/>
        <v>0</v>
      </c>
      <c r="AG15" s="128">
        <f t="shared" si="63"/>
        <v>0</v>
      </c>
      <c r="AH15" s="128">
        <f t="shared" si="63"/>
        <v>0</v>
      </c>
      <c r="AI15" s="128">
        <f t="shared" si="63"/>
        <v>0</v>
      </c>
      <c r="AJ15" s="128">
        <f t="shared" ref="AJ15:BL15" si="64">AJ12+AJ13</f>
        <v>0</v>
      </c>
      <c r="AK15" s="128">
        <f t="shared" si="64"/>
        <v>0</v>
      </c>
      <c r="AL15" s="128">
        <f t="shared" si="64"/>
        <v>0</v>
      </c>
      <c r="AM15" s="128">
        <f t="shared" si="64"/>
        <v>0</v>
      </c>
      <c r="AN15" s="128">
        <f t="shared" si="64"/>
        <v>0</v>
      </c>
      <c r="AO15" s="128">
        <f t="shared" si="64"/>
        <v>0</v>
      </c>
      <c r="AP15" s="128">
        <f t="shared" si="64"/>
        <v>0</v>
      </c>
      <c r="AQ15" s="128">
        <f t="shared" si="64"/>
        <v>0</v>
      </c>
      <c r="AR15" s="128">
        <f t="shared" si="64"/>
        <v>0</v>
      </c>
      <c r="AS15" s="128">
        <f t="shared" si="64"/>
        <v>0</v>
      </c>
      <c r="AT15" s="128">
        <f t="shared" si="64"/>
        <v>0</v>
      </c>
      <c r="AU15" s="128">
        <f t="shared" si="64"/>
        <v>0</v>
      </c>
      <c r="AV15" s="128">
        <f t="shared" si="64"/>
        <v>0</v>
      </c>
      <c r="AW15" s="128">
        <f t="shared" si="64"/>
        <v>0</v>
      </c>
      <c r="AX15" s="128">
        <f t="shared" si="64"/>
        <v>0</v>
      </c>
      <c r="AY15" s="128">
        <f t="shared" si="64"/>
        <v>0</v>
      </c>
      <c r="AZ15" s="128">
        <f t="shared" si="64"/>
        <v>0</v>
      </c>
      <c r="BA15" s="128">
        <f t="shared" si="64"/>
        <v>0</v>
      </c>
      <c r="BB15" s="128">
        <f t="shared" si="64"/>
        <v>0</v>
      </c>
      <c r="BC15" s="128">
        <f t="shared" si="64"/>
        <v>0</v>
      </c>
      <c r="BD15" s="128">
        <f t="shared" si="64"/>
        <v>0</v>
      </c>
      <c r="BE15" s="128">
        <f t="shared" si="64"/>
        <v>0</v>
      </c>
      <c r="BF15" s="128">
        <f t="shared" si="64"/>
        <v>0</v>
      </c>
      <c r="BG15" s="128">
        <f t="shared" si="64"/>
        <v>0</v>
      </c>
      <c r="BH15" s="128">
        <f t="shared" si="64"/>
        <v>0</v>
      </c>
      <c r="BI15" s="128">
        <f t="shared" si="64"/>
        <v>0</v>
      </c>
      <c r="BJ15" s="128">
        <f t="shared" si="64"/>
        <v>0</v>
      </c>
      <c r="BK15" s="128">
        <f t="shared" si="64"/>
        <v>0</v>
      </c>
      <c r="BL15" s="128">
        <f t="shared" si="64"/>
        <v>0</v>
      </c>
      <c r="BN15" s="443"/>
      <c r="BP15" s="172"/>
      <c r="BQ15" s="247">
        <f t="shared" ref="BQ15:BW15" si="65">SUMIF($C$5:$BL$5,BQ$6,$C15:$BL15)</f>
        <v>0</v>
      </c>
      <c r="BR15" s="128">
        <f t="shared" si="65"/>
        <v>0</v>
      </c>
      <c r="BS15" s="128">
        <f t="shared" si="65"/>
        <v>0</v>
      </c>
      <c r="BT15" s="128">
        <f t="shared" si="65"/>
        <v>0</v>
      </c>
      <c r="BU15" s="128">
        <f t="shared" si="65"/>
        <v>0</v>
      </c>
      <c r="BV15" s="128">
        <f t="shared" si="65"/>
        <v>0</v>
      </c>
      <c r="BW15" s="128">
        <f t="shared" si="65"/>
        <v>0</v>
      </c>
    </row>
    <row r="16" spans="1:286" ht="3.75" customHeight="1" x14ac:dyDescent="0.25"/>
    <row r="17" spans="1:77" ht="13.5" customHeight="1" x14ac:dyDescent="0.25">
      <c r="A17" s="116" t="s">
        <v>179</v>
      </c>
      <c r="B17" s="31"/>
      <c r="BN17" s="443"/>
    </row>
    <row r="18" spans="1:77" ht="13.5" customHeight="1" x14ac:dyDescent="0.25">
      <c r="A18" s="30" t="s">
        <v>206</v>
      </c>
      <c r="B18" s="106"/>
      <c r="D18" s="129">
        <f>-$B$18*D15</f>
        <v>0</v>
      </c>
      <c r="E18" s="129">
        <f t="shared" ref="E18:H18" si="66">-$B$18*E15</f>
        <v>0</v>
      </c>
      <c r="F18" s="129">
        <f t="shared" si="66"/>
        <v>0</v>
      </c>
      <c r="G18" s="129">
        <f t="shared" si="66"/>
        <v>0</v>
      </c>
      <c r="H18" s="129">
        <f t="shared" si="66"/>
        <v>0</v>
      </c>
      <c r="I18" s="129">
        <f>-$B$18*I15</f>
        <v>0</v>
      </c>
      <c r="J18" s="129">
        <f t="shared" ref="J18:BK18" si="67">-$B$18*J15</f>
        <v>0</v>
      </c>
      <c r="K18" s="129">
        <f t="shared" si="67"/>
        <v>0</v>
      </c>
      <c r="L18" s="129">
        <f t="shared" si="67"/>
        <v>0</v>
      </c>
      <c r="M18" s="129">
        <f t="shared" si="67"/>
        <v>0</v>
      </c>
      <c r="N18" s="129">
        <f t="shared" si="67"/>
        <v>0</v>
      </c>
      <c r="O18" s="129">
        <f t="shared" si="67"/>
        <v>0</v>
      </c>
      <c r="P18" s="129">
        <f t="shared" si="67"/>
        <v>0</v>
      </c>
      <c r="Q18" s="129">
        <f t="shared" si="67"/>
        <v>0</v>
      </c>
      <c r="R18" s="129">
        <f t="shared" si="67"/>
        <v>0</v>
      </c>
      <c r="S18" s="129">
        <f t="shared" si="67"/>
        <v>0</v>
      </c>
      <c r="T18" s="129">
        <f t="shared" si="67"/>
        <v>0</v>
      </c>
      <c r="U18" s="129">
        <f t="shared" si="67"/>
        <v>0</v>
      </c>
      <c r="V18" s="129">
        <f t="shared" si="67"/>
        <v>0</v>
      </c>
      <c r="W18" s="129">
        <f t="shared" si="67"/>
        <v>0</v>
      </c>
      <c r="X18" s="129">
        <f t="shared" si="67"/>
        <v>0</v>
      </c>
      <c r="Y18" s="129">
        <f t="shared" si="67"/>
        <v>0</v>
      </c>
      <c r="Z18" s="129">
        <f t="shared" si="67"/>
        <v>0</v>
      </c>
      <c r="AA18" s="129">
        <f t="shared" si="67"/>
        <v>0</v>
      </c>
      <c r="AB18" s="129">
        <f t="shared" si="67"/>
        <v>0</v>
      </c>
      <c r="AC18" s="129">
        <f t="shared" si="67"/>
        <v>0</v>
      </c>
      <c r="AD18" s="129">
        <f t="shared" si="67"/>
        <v>0</v>
      </c>
      <c r="AE18" s="129">
        <f t="shared" si="67"/>
        <v>0</v>
      </c>
      <c r="AF18" s="129">
        <f t="shared" si="67"/>
        <v>0</v>
      </c>
      <c r="AG18" s="129">
        <f t="shared" si="67"/>
        <v>0</v>
      </c>
      <c r="AH18" s="129">
        <f t="shared" si="67"/>
        <v>0</v>
      </c>
      <c r="AI18" s="129">
        <f t="shared" si="67"/>
        <v>0</v>
      </c>
      <c r="AJ18" s="129">
        <f t="shared" si="67"/>
        <v>0</v>
      </c>
      <c r="AK18" s="129">
        <f t="shared" si="67"/>
        <v>0</v>
      </c>
      <c r="AL18" s="129">
        <f t="shared" si="67"/>
        <v>0</v>
      </c>
      <c r="AM18" s="129">
        <f t="shared" si="67"/>
        <v>0</v>
      </c>
      <c r="AN18" s="129">
        <f t="shared" si="67"/>
        <v>0</v>
      </c>
      <c r="AO18" s="129">
        <f t="shared" si="67"/>
        <v>0</v>
      </c>
      <c r="AP18" s="129">
        <f t="shared" si="67"/>
        <v>0</v>
      </c>
      <c r="AQ18" s="129">
        <f t="shared" si="67"/>
        <v>0</v>
      </c>
      <c r="AR18" s="129">
        <f t="shared" si="67"/>
        <v>0</v>
      </c>
      <c r="AS18" s="129">
        <f t="shared" si="67"/>
        <v>0</v>
      </c>
      <c r="AT18" s="129">
        <f t="shared" si="67"/>
        <v>0</v>
      </c>
      <c r="AU18" s="129">
        <f t="shared" si="67"/>
        <v>0</v>
      </c>
      <c r="AV18" s="129">
        <f t="shared" si="67"/>
        <v>0</v>
      </c>
      <c r="AW18" s="129">
        <f t="shared" si="67"/>
        <v>0</v>
      </c>
      <c r="AX18" s="129">
        <f t="shared" si="67"/>
        <v>0</v>
      </c>
      <c r="AY18" s="129">
        <f t="shared" si="67"/>
        <v>0</v>
      </c>
      <c r="AZ18" s="129">
        <f t="shared" si="67"/>
        <v>0</v>
      </c>
      <c r="BA18" s="129">
        <f t="shared" si="67"/>
        <v>0</v>
      </c>
      <c r="BB18" s="129">
        <f t="shared" si="67"/>
        <v>0</v>
      </c>
      <c r="BC18" s="129">
        <f t="shared" si="67"/>
        <v>0</v>
      </c>
      <c r="BD18" s="129">
        <f t="shared" si="67"/>
        <v>0</v>
      </c>
      <c r="BE18" s="129">
        <f t="shared" si="67"/>
        <v>0</v>
      </c>
      <c r="BF18" s="129">
        <f t="shared" si="67"/>
        <v>0</v>
      </c>
      <c r="BG18" s="129">
        <f t="shared" si="67"/>
        <v>0</v>
      </c>
      <c r="BH18" s="129">
        <f t="shared" si="67"/>
        <v>0</v>
      </c>
      <c r="BI18" s="129">
        <f t="shared" si="67"/>
        <v>0</v>
      </c>
      <c r="BJ18" s="129">
        <f t="shared" si="67"/>
        <v>0</v>
      </c>
      <c r="BK18" s="129">
        <f t="shared" si="67"/>
        <v>0</v>
      </c>
      <c r="BL18" s="129">
        <f t="shared" ref="BL18" si="68">-$B$18*BL15</f>
        <v>0</v>
      </c>
      <c r="BQ18" s="129">
        <f t="shared" ref="BQ18:BW22" si="69">SUMIF($C$5:$BL$5,BQ$6,$C18:$BL18)</f>
        <v>0</v>
      </c>
      <c r="BR18" s="129">
        <f t="shared" si="69"/>
        <v>0</v>
      </c>
      <c r="BS18" s="129">
        <f t="shared" si="69"/>
        <v>0</v>
      </c>
      <c r="BT18" s="129">
        <f t="shared" si="69"/>
        <v>0</v>
      </c>
      <c r="BU18" s="129">
        <f t="shared" si="69"/>
        <v>0</v>
      </c>
      <c r="BV18" s="129">
        <f t="shared" si="69"/>
        <v>0</v>
      </c>
      <c r="BW18" s="129">
        <f t="shared" si="69"/>
        <v>0</v>
      </c>
    </row>
    <row r="19" spans="1:77" ht="13.5" customHeight="1" x14ac:dyDescent="0.25">
      <c r="A19" s="30" t="s">
        <v>465</v>
      </c>
      <c r="B19" s="106">
        <v>0.05</v>
      </c>
      <c r="D19" s="129">
        <f>-$B$19*D15</f>
        <v>0</v>
      </c>
      <c r="E19" s="129">
        <f t="shared" ref="E19:BK19" si="70">-$B$19*E15</f>
        <v>0</v>
      </c>
      <c r="F19" s="129">
        <f t="shared" si="70"/>
        <v>0</v>
      </c>
      <c r="G19" s="129">
        <f t="shared" si="70"/>
        <v>0</v>
      </c>
      <c r="H19" s="129">
        <f t="shared" si="70"/>
        <v>0</v>
      </c>
      <c r="I19" s="129">
        <f t="shared" si="70"/>
        <v>0</v>
      </c>
      <c r="J19" s="129">
        <f t="shared" si="70"/>
        <v>0</v>
      </c>
      <c r="K19" s="129">
        <f t="shared" si="70"/>
        <v>0</v>
      </c>
      <c r="L19" s="129">
        <f t="shared" si="70"/>
        <v>0</v>
      </c>
      <c r="M19" s="129">
        <f t="shared" si="70"/>
        <v>0</v>
      </c>
      <c r="N19" s="129">
        <f t="shared" si="70"/>
        <v>0</v>
      </c>
      <c r="O19" s="129">
        <f t="shared" si="70"/>
        <v>0</v>
      </c>
      <c r="P19" s="129">
        <f t="shared" si="70"/>
        <v>0</v>
      </c>
      <c r="Q19" s="129">
        <f t="shared" si="70"/>
        <v>0</v>
      </c>
      <c r="R19" s="129">
        <f t="shared" si="70"/>
        <v>0</v>
      </c>
      <c r="S19" s="129">
        <f t="shared" si="70"/>
        <v>0</v>
      </c>
      <c r="T19" s="129">
        <f t="shared" si="70"/>
        <v>0</v>
      </c>
      <c r="U19" s="129">
        <f t="shared" si="70"/>
        <v>0</v>
      </c>
      <c r="V19" s="129">
        <f t="shared" si="70"/>
        <v>0</v>
      </c>
      <c r="W19" s="129">
        <f t="shared" si="70"/>
        <v>0</v>
      </c>
      <c r="X19" s="129">
        <f t="shared" si="70"/>
        <v>0</v>
      </c>
      <c r="Y19" s="129">
        <f t="shared" si="70"/>
        <v>0</v>
      </c>
      <c r="Z19" s="129">
        <f t="shared" si="70"/>
        <v>0</v>
      </c>
      <c r="AA19" s="129">
        <f t="shared" si="70"/>
        <v>0</v>
      </c>
      <c r="AB19" s="129">
        <f t="shared" si="70"/>
        <v>0</v>
      </c>
      <c r="AC19" s="129">
        <f t="shared" si="70"/>
        <v>0</v>
      </c>
      <c r="AD19" s="129">
        <f t="shared" si="70"/>
        <v>0</v>
      </c>
      <c r="AE19" s="129">
        <f t="shared" si="70"/>
        <v>0</v>
      </c>
      <c r="AF19" s="129">
        <f t="shared" si="70"/>
        <v>0</v>
      </c>
      <c r="AG19" s="129">
        <f t="shared" si="70"/>
        <v>0</v>
      </c>
      <c r="AH19" s="129">
        <f t="shared" si="70"/>
        <v>0</v>
      </c>
      <c r="AI19" s="129">
        <f t="shared" si="70"/>
        <v>0</v>
      </c>
      <c r="AJ19" s="129">
        <f t="shared" si="70"/>
        <v>0</v>
      </c>
      <c r="AK19" s="129">
        <f t="shared" si="70"/>
        <v>0</v>
      </c>
      <c r="AL19" s="129">
        <f t="shared" si="70"/>
        <v>0</v>
      </c>
      <c r="AM19" s="129">
        <f t="shared" si="70"/>
        <v>0</v>
      </c>
      <c r="AN19" s="129">
        <f t="shared" si="70"/>
        <v>0</v>
      </c>
      <c r="AO19" s="129">
        <f t="shared" si="70"/>
        <v>0</v>
      </c>
      <c r="AP19" s="129">
        <f t="shared" si="70"/>
        <v>0</v>
      </c>
      <c r="AQ19" s="129">
        <f t="shared" si="70"/>
        <v>0</v>
      </c>
      <c r="AR19" s="129">
        <f t="shared" si="70"/>
        <v>0</v>
      </c>
      <c r="AS19" s="129">
        <f t="shared" si="70"/>
        <v>0</v>
      </c>
      <c r="AT19" s="129">
        <f t="shared" si="70"/>
        <v>0</v>
      </c>
      <c r="AU19" s="129">
        <f t="shared" si="70"/>
        <v>0</v>
      </c>
      <c r="AV19" s="129">
        <f t="shared" si="70"/>
        <v>0</v>
      </c>
      <c r="AW19" s="129">
        <f t="shared" si="70"/>
        <v>0</v>
      </c>
      <c r="AX19" s="129">
        <f t="shared" si="70"/>
        <v>0</v>
      </c>
      <c r="AY19" s="129">
        <f t="shared" si="70"/>
        <v>0</v>
      </c>
      <c r="AZ19" s="129">
        <f t="shared" si="70"/>
        <v>0</v>
      </c>
      <c r="BA19" s="129">
        <f t="shared" si="70"/>
        <v>0</v>
      </c>
      <c r="BB19" s="129">
        <f t="shared" si="70"/>
        <v>0</v>
      </c>
      <c r="BC19" s="129">
        <f t="shared" si="70"/>
        <v>0</v>
      </c>
      <c r="BD19" s="129">
        <f t="shared" si="70"/>
        <v>0</v>
      </c>
      <c r="BE19" s="129">
        <f t="shared" si="70"/>
        <v>0</v>
      </c>
      <c r="BF19" s="129">
        <f t="shared" si="70"/>
        <v>0</v>
      </c>
      <c r="BG19" s="129">
        <f t="shared" si="70"/>
        <v>0</v>
      </c>
      <c r="BH19" s="129">
        <f t="shared" si="70"/>
        <v>0</v>
      </c>
      <c r="BI19" s="129">
        <f t="shared" si="70"/>
        <v>0</v>
      </c>
      <c r="BJ19" s="129">
        <f t="shared" si="70"/>
        <v>0</v>
      </c>
      <c r="BK19" s="129">
        <f t="shared" si="70"/>
        <v>0</v>
      </c>
      <c r="BL19" s="129">
        <f t="shared" ref="BL19" si="71">-$B$19*BL15</f>
        <v>0</v>
      </c>
      <c r="BN19" s="443"/>
      <c r="BQ19" s="129">
        <f t="shared" si="69"/>
        <v>0</v>
      </c>
      <c r="BR19" s="129">
        <f t="shared" si="69"/>
        <v>0</v>
      </c>
      <c r="BS19" s="129">
        <f t="shared" si="69"/>
        <v>0</v>
      </c>
      <c r="BT19" s="129">
        <f t="shared" si="69"/>
        <v>0</v>
      </c>
      <c r="BU19" s="129">
        <f t="shared" si="69"/>
        <v>0</v>
      </c>
      <c r="BV19" s="129">
        <f t="shared" si="69"/>
        <v>0</v>
      </c>
      <c r="BW19" s="129">
        <f t="shared" si="69"/>
        <v>0</v>
      </c>
    </row>
    <row r="20" spans="1:77" ht="13.5" customHeight="1" x14ac:dyDescent="0.25">
      <c r="A20" s="30" t="s">
        <v>466</v>
      </c>
      <c r="B20" s="106">
        <v>0</v>
      </c>
      <c r="D20" s="129">
        <f t="shared" ref="D20:AI20" si="72">-$B$20*D13</f>
        <v>0</v>
      </c>
      <c r="E20" s="129">
        <f t="shared" si="72"/>
        <v>0</v>
      </c>
      <c r="F20" s="129">
        <f t="shared" si="72"/>
        <v>0</v>
      </c>
      <c r="G20" s="129">
        <f t="shared" si="72"/>
        <v>0</v>
      </c>
      <c r="H20" s="129">
        <f t="shared" si="72"/>
        <v>0</v>
      </c>
      <c r="I20" s="129">
        <f t="shared" si="72"/>
        <v>0</v>
      </c>
      <c r="J20" s="129">
        <f t="shared" si="72"/>
        <v>0</v>
      </c>
      <c r="K20" s="129">
        <f t="shared" si="72"/>
        <v>0</v>
      </c>
      <c r="L20" s="129">
        <f t="shared" si="72"/>
        <v>0</v>
      </c>
      <c r="M20" s="129">
        <f t="shared" si="72"/>
        <v>0</v>
      </c>
      <c r="N20" s="129">
        <f t="shared" si="72"/>
        <v>0</v>
      </c>
      <c r="O20" s="129">
        <f t="shared" si="72"/>
        <v>0</v>
      </c>
      <c r="P20" s="129">
        <f t="shared" si="72"/>
        <v>0</v>
      </c>
      <c r="Q20" s="129">
        <f t="shared" si="72"/>
        <v>0</v>
      </c>
      <c r="R20" s="129">
        <f t="shared" si="72"/>
        <v>0</v>
      </c>
      <c r="S20" s="129">
        <f t="shared" si="72"/>
        <v>0</v>
      </c>
      <c r="T20" s="129">
        <f t="shared" si="72"/>
        <v>0</v>
      </c>
      <c r="U20" s="129">
        <f t="shared" si="72"/>
        <v>0</v>
      </c>
      <c r="V20" s="129">
        <f t="shared" si="72"/>
        <v>0</v>
      </c>
      <c r="W20" s="129">
        <f t="shared" si="72"/>
        <v>0</v>
      </c>
      <c r="X20" s="129">
        <f t="shared" si="72"/>
        <v>0</v>
      </c>
      <c r="Y20" s="129">
        <f t="shared" si="72"/>
        <v>0</v>
      </c>
      <c r="Z20" s="129">
        <f t="shared" si="72"/>
        <v>0</v>
      </c>
      <c r="AA20" s="129">
        <f t="shared" si="72"/>
        <v>0</v>
      </c>
      <c r="AB20" s="129">
        <f t="shared" si="72"/>
        <v>0</v>
      </c>
      <c r="AC20" s="129">
        <f t="shared" si="72"/>
        <v>0</v>
      </c>
      <c r="AD20" s="129">
        <f t="shared" si="72"/>
        <v>0</v>
      </c>
      <c r="AE20" s="129">
        <f t="shared" si="72"/>
        <v>0</v>
      </c>
      <c r="AF20" s="129">
        <f t="shared" si="72"/>
        <v>0</v>
      </c>
      <c r="AG20" s="129">
        <f t="shared" si="72"/>
        <v>0</v>
      </c>
      <c r="AH20" s="129">
        <f t="shared" si="72"/>
        <v>0</v>
      </c>
      <c r="AI20" s="129">
        <f t="shared" si="72"/>
        <v>0</v>
      </c>
      <c r="AJ20" s="129">
        <f t="shared" ref="AJ20:BL20" si="73">-$B$20*AJ13</f>
        <v>0</v>
      </c>
      <c r="AK20" s="129">
        <f t="shared" si="73"/>
        <v>0</v>
      </c>
      <c r="AL20" s="129">
        <f t="shared" si="73"/>
        <v>0</v>
      </c>
      <c r="AM20" s="129">
        <f t="shared" si="73"/>
        <v>0</v>
      </c>
      <c r="AN20" s="129">
        <f t="shared" si="73"/>
        <v>0</v>
      </c>
      <c r="AO20" s="129">
        <f t="shared" si="73"/>
        <v>0</v>
      </c>
      <c r="AP20" s="129">
        <f t="shared" si="73"/>
        <v>0</v>
      </c>
      <c r="AQ20" s="129">
        <f t="shared" si="73"/>
        <v>0</v>
      </c>
      <c r="AR20" s="129">
        <f t="shared" si="73"/>
        <v>0</v>
      </c>
      <c r="AS20" s="129">
        <f t="shared" si="73"/>
        <v>0</v>
      </c>
      <c r="AT20" s="129">
        <f t="shared" si="73"/>
        <v>0</v>
      </c>
      <c r="AU20" s="129">
        <f t="shared" si="73"/>
        <v>0</v>
      </c>
      <c r="AV20" s="129">
        <f t="shared" si="73"/>
        <v>0</v>
      </c>
      <c r="AW20" s="129">
        <f t="shared" si="73"/>
        <v>0</v>
      </c>
      <c r="AX20" s="129">
        <f t="shared" si="73"/>
        <v>0</v>
      </c>
      <c r="AY20" s="129">
        <f t="shared" si="73"/>
        <v>0</v>
      </c>
      <c r="AZ20" s="129">
        <f t="shared" si="73"/>
        <v>0</v>
      </c>
      <c r="BA20" s="129">
        <f t="shared" si="73"/>
        <v>0</v>
      </c>
      <c r="BB20" s="129">
        <f t="shared" si="73"/>
        <v>0</v>
      </c>
      <c r="BC20" s="129">
        <f t="shared" si="73"/>
        <v>0</v>
      </c>
      <c r="BD20" s="129">
        <f t="shared" si="73"/>
        <v>0</v>
      </c>
      <c r="BE20" s="129">
        <f t="shared" si="73"/>
        <v>0</v>
      </c>
      <c r="BF20" s="129">
        <f t="shared" si="73"/>
        <v>0</v>
      </c>
      <c r="BG20" s="129">
        <f t="shared" si="73"/>
        <v>0</v>
      </c>
      <c r="BH20" s="129">
        <f t="shared" si="73"/>
        <v>0</v>
      </c>
      <c r="BI20" s="129">
        <f t="shared" si="73"/>
        <v>0</v>
      </c>
      <c r="BJ20" s="129">
        <f t="shared" si="73"/>
        <v>0</v>
      </c>
      <c r="BK20" s="129">
        <f t="shared" si="73"/>
        <v>0</v>
      </c>
      <c r="BL20" s="129">
        <f t="shared" si="73"/>
        <v>0</v>
      </c>
      <c r="BQ20" s="129">
        <f t="shared" si="69"/>
        <v>0</v>
      </c>
      <c r="BR20" s="129">
        <f t="shared" si="69"/>
        <v>0</v>
      </c>
      <c r="BS20" s="129">
        <f t="shared" si="69"/>
        <v>0</v>
      </c>
      <c r="BT20" s="129">
        <f t="shared" si="69"/>
        <v>0</v>
      </c>
      <c r="BU20" s="129">
        <f t="shared" si="69"/>
        <v>0</v>
      </c>
      <c r="BV20" s="129">
        <f t="shared" si="69"/>
        <v>0</v>
      </c>
      <c r="BW20" s="129">
        <f t="shared" si="69"/>
        <v>0</v>
      </c>
    </row>
    <row r="21" spans="1:77" ht="13.5" customHeight="1" x14ac:dyDescent="0.25">
      <c r="A21" s="30" t="s">
        <v>472</v>
      </c>
      <c r="B21" s="29">
        <v>0</v>
      </c>
      <c r="D21" s="129">
        <f t="shared" ref="D21:AI21" si="74">-$B$21*D12</f>
        <v>0</v>
      </c>
      <c r="E21" s="129">
        <f t="shared" si="74"/>
        <v>0</v>
      </c>
      <c r="F21" s="129">
        <f t="shared" si="74"/>
        <v>0</v>
      </c>
      <c r="G21" s="129">
        <f t="shared" si="74"/>
        <v>0</v>
      </c>
      <c r="H21" s="129">
        <f t="shared" si="74"/>
        <v>0</v>
      </c>
      <c r="I21" s="129">
        <f t="shared" si="74"/>
        <v>0</v>
      </c>
      <c r="J21" s="129">
        <f t="shared" si="74"/>
        <v>0</v>
      </c>
      <c r="K21" s="129">
        <f t="shared" si="74"/>
        <v>0</v>
      </c>
      <c r="L21" s="129">
        <f t="shared" si="74"/>
        <v>0</v>
      </c>
      <c r="M21" s="129">
        <f t="shared" si="74"/>
        <v>0</v>
      </c>
      <c r="N21" s="129">
        <f t="shared" si="74"/>
        <v>0</v>
      </c>
      <c r="O21" s="129">
        <f t="shared" si="74"/>
        <v>0</v>
      </c>
      <c r="P21" s="129">
        <f t="shared" si="74"/>
        <v>0</v>
      </c>
      <c r="Q21" s="129">
        <f t="shared" si="74"/>
        <v>0</v>
      </c>
      <c r="R21" s="129">
        <f t="shared" si="74"/>
        <v>0</v>
      </c>
      <c r="S21" s="129">
        <f t="shared" si="74"/>
        <v>0</v>
      </c>
      <c r="T21" s="129">
        <f t="shared" si="74"/>
        <v>0</v>
      </c>
      <c r="U21" s="129">
        <f t="shared" si="74"/>
        <v>0</v>
      </c>
      <c r="V21" s="129">
        <f t="shared" si="74"/>
        <v>0</v>
      </c>
      <c r="W21" s="129">
        <f t="shared" si="74"/>
        <v>0</v>
      </c>
      <c r="X21" s="129">
        <f t="shared" si="74"/>
        <v>0</v>
      </c>
      <c r="Y21" s="129">
        <f t="shared" si="74"/>
        <v>0</v>
      </c>
      <c r="Z21" s="129">
        <f t="shared" si="74"/>
        <v>0</v>
      </c>
      <c r="AA21" s="129">
        <f t="shared" si="74"/>
        <v>0</v>
      </c>
      <c r="AB21" s="129">
        <f t="shared" si="74"/>
        <v>0</v>
      </c>
      <c r="AC21" s="129">
        <f t="shared" si="74"/>
        <v>0</v>
      </c>
      <c r="AD21" s="129">
        <f t="shared" si="74"/>
        <v>0</v>
      </c>
      <c r="AE21" s="129">
        <f t="shared" si="74"/>
        <v>0</v>
      </c>
      <c r="AF21" s="129">
        <f t="shared" si="74"/>
        <v>0</v>
      </c>
      <c r="AG21" s="129">
        <f t="shared" si="74"/>
        <v>0</v>
      </c>
      <c r="AH21" s="129">
        <f t="shared" si="74"/>
        <v>0</v>
      </c>
      <c r="AI21" s="129">
        <f t="shared" si="74"/>
        <v>0</v>
      </c>
      <c r="AJ21" s="129">
        <f t="shared" ref="AJ21:BK21" si="75">-$B$21*AJ12</f>
        <v>0</v>
      </c>
      <c r="AK21" s="129">
        <f t="shared" si="75"/>
        <v>0</v>
      </c>
      <c r="AL21" s="129">
        <f t="shared" si="75"/>
        <v>0</v>
      </c>
      <c r="AM21" s="129">
        <f t="shared" si="75"/>
        <v>0</v>
      </c>
      <c r="AN21" s="129">
        <f t="shared" si="75"/>
        <v>0</v>
      </c>
      <c r="AO21" s="129">
        <f t="shared" si="75"/>
        <v>0</v>
      </c>
      <c r="AP21" s="129">
        <f t="shared" si="75"/>
        <v>0</v>
      </c>
      <c r="AQ21" s="129">
        <f t="shared" si="75"/>
        <v>0</v>
      </c>
      <c r="AR21" s="129">
        <f t="shared" si="75"/>
        <v>0</v>
      </c>
      <c r="AS21" s="129">
        <f t="shared" si="75"/>
        <v>0</v>
      </c>
      <c r="AT21" s="129">
        <f t="shared" si="75"/>
        <v>0</v>
      </c>
      <c r="AU21" s="129">
        <f t="shared" si="75"/>
        <v>0</v>
      </c>
      <c r="AV21" s="129">
        <f t="shared" si="75"/>
        <v>0</v>
      </c>
      <c r="AW21" s="129">
        <f t="shared" si="75"/>
        <v>0</v>
      </c>
      <c r="AX21" s="129">
        <f t="shared" si="75"/>
        <v>0</v>
      </c>
      <c r="AY21" s="129">
        <f t="shared" si="75"/>
        <v>0</v>
      </c>
      <c r="AZ21" s="129">
        <f t="shared" si="75"/>
        <v>0</v>
      </c>
      <c r="BA21" s="129">
        <f t="shared" si="75"/>
        <v>0</v>
      </c>
      <c r="BB21" s="129">
        <f t="shared" si="75"/>
        <v>0</v>
      </c>
      <c r="BC21" s="129">
        <f t="shared" si="75"/>
        <v>0</v>
      </c>
      <c r="BD21" s="129">
        <f t="shared" si="75"/>
        <v>0</v>
      </c>
      <c r="BE21" s="129">
        <f t="shared" si="75"/>
        <v>0</v>
      </c>
      <c r="BF21" s="129">
        <f t="shared" si="75"/>
        <v>0</v>
      </c>
      <c r="BG21" s="129">
        <f t="shared" si="75"/>
        <v>0</v>
      </c>
      <c r="BH21" s="129">
        <f t="shared" si="75"/>
        <v>0</v>
      </c>
      <c r="BI21" s="129">
        <f t="shared" si="75"/>
        <v>0</v>
      </c>
      <c r="BJ21" s="129">
        <f t="shared" si="75"/>
        <v>0</v>
      </c>
      <c r="BK21" s="129">
        <f t="shared" si="75"/>
        <v>0</v>
      </c>
      <c r="BL21" s="129"/>
      <c r="BQ21" s="129">
        <f t="shared" si="69"/>
        <v>0</v>
      </c>
      <c r="BR21" s="129">
        <f t="shared" si="69"/>
        <v>0</v>
      </c>
      <c r="BS21" s="129">
        <f t="shared" si="69"/>
        <v>0</v>
      </c>
      <c r="BT21" s="129">
        <f t="shared" si="69"/>
        <v>0</v>
      </c>
      <c r="BU21" s="129">
        <f t="shared" si="69"/>
        <v>0</v>
      </c>
      <c r="BV21" s="129">
        <f t="shared" si="69"/>
        <v>0</v>
      </c>
      <c r="BW21" s="129">
        <f t="shared" si="69"/>
        <v>0</v>
      </c>
    </row>
    <row r="22" spans="1:77" ht="13.5" customHeight="1" x14ac:dyDescent="0.25">
      <c r="A22" s="30" t="s">
        <v>207</v>
      </c>
      <c r="D22" s="113">
        <f t="shared" ref="D22:AX22" si="76">SUM(D18:D21)</f>
        <v>0</v>
      </c>
      <c r="E22" s="113">
        <f t="shared" si="76"/>
        <v>0</v>
      </c>
      <c r="F22" s="113">
        <f t="shared" si="76"/>
        <v>0</v>
      </c>
      <c r="G22" s="113">
        <f t="shared" si="76"/>
        <v>0</v>
      </c>
      <c r="H22" s="113">
        <f t="shared" si="76"/>
        <v>0</v>
      </c>
      <c r="I22" s="113">
        <f t="shared" si="76"/>
        <v>0</v>
      </c>
      <c r="J22" s="113">
        <f t="shared" si="76"/>
        <v>0</v>
      </c>
      <c r="K22" s="113">
        <f t="shared" si="76"/>
        <v>0</v>
      </c>
      <c r="L22" s="113">
        <f t="shared" si="76"/>
        <v>0</v>
      </c>
      <c r="M22" s="113">
        <f t="shared" si="76"/>
        <v>0</v>
      </c>
      <c r="N22" s="113">
        <f t="shared" si="76"/>
        <v>0</v>
      </c>
      <c r="O22" s="113">
        <f t="shared" si="76"/>
        <v>0</v>
      </c>
      <c r="P22" s="113">
        <f t="shared" si="76"/>
        <v>0</v>
      </c>
      <c r="Q22" s="113">
        <f t="shared" si="76"/>
        <v>0</v>
      </c>
      <c r="R22" s="113">
        <f t="shared" si="76"/>
        <v>0</v>
      </c>
      <c r="S22" s="113">
        <f t="shared" si="76"/>
        <v>0</v>
      </c>
      <c r="T22" s="113">
        <f t="shared" si="76"/>
        <v>0</v>
      </c>
      <c r="U22" s="113">
        <f t="shared" si="76"/>
        <v>0</v>
      </c>
      <c r="V22" s="113">
        <f t="shared" si="76"/>
        <v>0</v>
      </c>
      <c r="W22" s="113">
        <f t="shared" si="76"/>
        <v>0</v>
      </c>
      <c r="X22" s="113">
        <f t="shared" si="76"/>
        <v>0</v>
      </c>
      <c r="Y22" s="113">
        <f t="shared" si="76"/>
        <v>0</v>
      </c>
      <c r="Z22" s="113">
        <f t="shared" si="76"/>
        <v>0</v>
      </c>
      <c r="AA22" s="113">
        <f t="shared" si="76"/>
        <v>0</v>
      </c>
      <c r="AB22" s="113">
        <f t="shared" si="76"/>
        <v>0</v>
      </c>
      <c r="AC22" s="113">
        <f t="shared" si="76"/>
        <v>0</v>
      </c>
      <c r="AD22" s="113">
        <f t="shared" si="76"/>
        <v>0</v>
      </c>
      <c r="AE22" s="113">
        <f t="shared" si="76"/>
        <v>0</v>
      </c>
      <c r="AF22" s="113">
        <f t="shared" si="76"/>
        <v>0</v>
      </c>
      <c r="AG22" s="113">
        <f t="shared" si="76"/>
        <v>0</v>
      </c>
      <c r="AH22" s="113">
        <f t="shared" si="76"/>
        <v>0</v>
      </c>
      <c r="AI22" s="113">
        <f t="shared" si="76"/>
        <v>0</v>
      </c>
      <c r="AJ22" s="113">
        <f t="shared" si="76"/>
        <v>0</v>
      </c>
      <c r="AK22" s="113">
        <f t="shared" si="76"/>
        <v>0</v>
      </c>
      <c r="AL22" s="113">
        <f t="shared" si="76"/>
        <v>0</v>
      </c>
      <c r="AM22" s="113">
        <f t="shared" si="76"/>
        <v>0</v>
      </c>
      <c r="AN22" s="113">
        <f t="shared" si="76"/>
        <v>0</v>
      </c>
      <c r="AO22" s="113">
        <f t="shared" si="76"/>
        <v>0</v>
      </c>
      <c r="AP22" s="113">
        <f t="shared" si="76"/>
        <v>0</v>
      </c>
      <c r="AQ22" s="113">
        <f t="shared" si="76"/>
        <v>0</v>
      </c>
      <c r="AR22" s="113">
        <f t="shared" si="76"/>
        <v>0</v>
      </c>
      <c r="AS22" s="113">
        <f t="shared" si="76"/>
        <v>0</v>
      </c>
      <c r="AT22" s="113">
        <f t="shared" si="76"/>
        <v>0</v>
      </c>
      <c r="AU22" s="113">
        <f t="shared" si="76"/>
        <v>0</v>
      </c>
      <c r="AV22" s="113">
        <f t="shared" si="76"/>
        <v>0</v>
      </c>
      <c r="AW22" s="113">
        <f t="shared" si="76"/>
        <v>0</v>
      </c>
      <c r="AX22" s="113">
        <f t="shared" si="76"/>
        <v>0</v>
      </c>
      <c r="AY22" s="113">
        <f t="shared" ref="AY22:BK22" si="77">SUM(AY18:AY21)</f>
        <v>0</v>
      </c>
      <c r="AZ22" s="113">
        <f t="shared" si="77"/>
        <v>0</v>
      </c>
      <c r="BA22" s="113">
        <f t="shared" si="77"/>
        <v>0</v>
      </c>
      <c r="BB22" s="113">
        <f t="shared" si="77"/>
        <v>0</v>
      </c>
      <c r="BC22" s="113">
        <f t="shared" si="77"/>
        <v>0</v>
      </c>
      <c r="BD22" s="113">
        <f t="shared" si="77"/>
        <v>0</v>
      </c>
      <c r="BE22" s="113">
        <f t="shared" si="77"/>
        <v>0</v>
      </c>
      <c r="BF22" s="113">
        <f t="shared" si="77"/>
        <v>0</v>
      </c>
      <c r="BG22" s="113">
        <f t="shared" si="77"/>
        <v>0</v>
      </c>
      <c r="BH22" s="113">
        <f t="shared" si="77"/>
        <v>0</v>
      </c>
      <c r="BI22" s="113">
        <f t="shared" si="77"/>
        <v>0</v>
      </c>
      <c r="BJ22" s="113">
        <f t="shared" si="77"/>
        <v>0</v>
      </c>
      <c r="BK22" s="113">
        <f t="shared" si="77"/>
        <v>0</v>
      </c>
      <c r="BL22" s="113">
        <f t="shared" ref="BL22" si="78">SUM(BL18:BL21)</f>
        <v>0</v>
      </c>
      <c r="BQ22" s="113">
        <f t="shared" si="69"/>
        <v>0</v>
      </c>
      <c r="BR22" s="271">
        <f t="shared" si="69"/>
        <v>0</v>
      </c>
      <c r="BS22" s="271">
        <f t="shared" si="69"/>
        <v>0</v>
      </c>
      <c r="BT22" s="271">
        <f t="shared" si="69"/>
        <v>0</v>
      </c>
      <c r="BU22" s="271">
        <f t="shared" si="69"/>
        <v>0</v>
      </c>
      <c r="BV22" s="271">
        <f t="shared" si="69"/>
        <v>0</v>
      </c>
      <c r="BW22" s="113">
        <f t="shared" si="69"/>
        <v>0</v>
      </c>
    </row>
    <row r="23" spans="1:77" ht="3.75" customHeight="1" x14ac:dyDescent="0.25">
      <c r="A23" s="30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  <c r="BI23" s="148"/>
      <c r="BJ23" s="148"/>
      <c r="BK23" s="148"/>
      <c r="BL23" s="148"/>
      <c r="BQ23" s="148"/>
      <c r="BW23" s="148"/>
    </row>
    <row r="24" spans="1:77" ht="13.5" hidden="1" customHeight="1" x14ac:dyDescent="0.25">
      <c r="A24" s="116" t="s">
        <v>462</v>
      </c>
      <c r="B24" s="246">
        <v>0</v>
      </c>
      <c r="D24" s="129">
        <f t="shared" ref="D24:AI24" si="79">-$B$24*D12</f>
        <v>0</v>
      </c>
      <c r="E24" s="129">
        <f t="shared" si="79"/>
        <v>0</v>
      </c>
      <c r="F24" s="129">
        <f t="shared" si="79"/>
        <v>0</v>
      </c>
      <c r="G24" s="129">
        <f t="shared" si="79"/>
        <v>0</v>
      </c>
      <c r="H24" s="129">
        <f t="shared" si="79"/>
        <v>0</v>
      </c>
      <c r="I24" s="129">
        <f t="shared" si="79"/>
        <v>0</v>
      </c>
      <c r="J24" s="129">
        <f t="shared" si="79"/>
        <v>0</v>
      </c>
      <c r="K24" s="129">
        <f t="shared" si="79"/>
        <v>0</v>
      </c>
      <c r="L24" s="129">
        <f t="shared" si="79"/>
        <v>0</v>
      </c>
      <c r="M24" s="129">
        <f t="shared" si="79"/>
        <v>0</v>
      </c>
      <c r="N24" s="129">
        <f t="shared" si="79"/>
        <v>0</v>
      </c>
      <c r="O24" s="129">
        <f t="shared" si="79"/>
        <v>0</v>
      </c>
      <c r="P24" s="129">
        <f t="shared" si="79"/>
        <v>0</v>
      </c>
      <c r="Q24" s="129">
        <f t="shared" si="79"/>
        <v>0</v>
      </c>
      <c r="R24" s="129">
        <f t="shared" si="79"/>
        <v>0</v>
      </c>
      <c r="S24" s="129">
        <f t="shared" si="79"/>
        <v>0</v>
      </c>
      <c r="T24" s="129">
        <f t="shared" si="79"/>
        <v>0</v>
      </c>
      <c r="U24" s="129">
        <f t="shared" si="79"/>
        <v>0</v>
      </c>
      <c r="V24" s="129">
        <f t="shared" si="79"/>
        <v>0</v>
      </c>
      <c r="W24" s="129">
        <f t="shared" si="79"/>
        <v>0</v>
      </c>
      <c r="X24" s="129">
        <f t="shared" si="79"/>
        <v>0</v>
      </c>
      <c r="Y24" s="129">
        <f t="shared" si="79"/>
        <v>0</v>
      </c>
      <c r="Z24" s="129">
        <f t="shared" si="79"/>
        <v>0</v>
      </c>
      <c r="AA24" s="129">
        <f t="shared" si="79"/>
        <v>0</v>
      </c>
      <c r="AB24" s="129">
        <f t="shared" si="79"/>
        <v>0</v>
      </c>
      <c r="AC24" s="129">
        <f t="shared" si="79"/>
        <v>0</v>
      </c>
      <c r="AD24" s="129">
        <f t="shared" si="79"/>
        <v>0</v>
      </c>
      <c r="AE24" s="129">
        <f t="shared" si="79"/>
        <v>0</v>
      </c>
      <c r="AF24" s="129">
        <f t="shared" si="79"/>
        <v>0</v>
      </c>
      <c r="AG24" s="129">
        <f t="shared" si="79"/>
        <v>0</v>
      </c>
      <c r="AH24" s="129">
        <f t="shared" si="79"/>
        <v>0</v>
      </c>
      <c r="AI24" s="129">
        <f t="shared" si="79"/>
        <v>0</v>
      </c>
      <c r="AJ24" s="129">
        <f t="shared" ref="AJ24:BL24" si="80">-$B$24*AJ12</f>
        <v>0</v>
      </c>
      <c r="AK24" s="129">
        <f t="shared" si="80"/>
        <v>0</v>
      </c>
      <c r="AL24" s="129">
        <f t="shared" si="80"/>
        <v>0</v>
      </c>
      <c r="AM24" s="129">
        <f t="shared" si="80"/>
        <v>0</v>
      </c>
      <c r="AN24" s="129">
        <f t="shared" si="80"/>
        <v>0</v>
      </c>
      <c r="AO24" s="129">
        <f t="shared" si="80"/>
        <v>0</v>
      </c>
      <c r="AP24" s="129">
        <f t="shared" si="80"/>
        <v>0</v>
      </c>
      <c r="AQ24" s="129">
        <f t="shared" si="80"/>
        <v>0</v>
      </c>
      <c r="AR24" s="129">
        <f t="shared" si="80"/>
        <v>0</v>
      </c>
      <c r="AS24" s="129">
        <f t="shared" si="80"/>
        <v>0</v>
      </c>
      <c r="AT24" s="129">
        <f t="shared" si="80"/>
        <v>0</v>
      </c>
      <c r="AU24" s="129">
        <f t="shared" si="80"/>
        <v>0</v>
      </c>
      <c r="AV24" s="129">
        <f t="shared" si="80"/>
        <v>0</v>
      </c>
      <c r="AW24" s="129">
        <f t="shared" si="80"/>
        <v>0</v>
      </c>
      <c r="AX24" s="129">
        <f t="shared" si="80"/>
        <v>0</v>
      </c>
      <c r="AY24" s="129">
        <f t="shared" si="80"/>
        <v>0</v>
      </c>
      <c r="AZ24" s="129">
        <f t="shared" si="80"/>
        <v>0</v>
      </c>
      <c r="BA24" s="129">
        <f t="shared" si="80"/>
        <v>0</v>
      </c>
      <c r="BB24" s="129">
        <f t="shared" si="80"/>
        <v>0</v>
      </c>
      <c r="BC24" s="129">
        <f t="shared" si="80"/>
        <v>0</v>
      </c>
      <c r="BD24" s="129">
        <f t="shared" si="80"/>
        <v>0</v>
      </c>
      <c r="BE24" s="129">
        <f t="shared" si="80"/>
        <v>0</v>
      </c>
      <c r="BF24" s="129">
        <f t="shared" si="80"/>
        <v>0</v>
      </c>
      <c r="BG24" s="129">
        <f t="shared" si="80"/>
        <v>0</v>
      </c>
      <c r="BH24" s="129">
        <f t="shared" si="80"/>
        <v>0</v>
      </c>
      <c r="BI24" s="129">
        <f t="shared" si="80"/>
        <v>0</v>
      </c>
      <c r="BJ24" s="129">
        <f t="shared" si="80"/>
        <v>0</v>
      </c>
      <c r="BK24" s="129">
        <f t="shared" si="80"/>
        <v>0</v>
      </c>
      <c r="BL24" s="129">
        <f t="shared" si="80"/>
        <v>0</v>
      </c>
      <c r="BQ24" s="129">
        <f t="shared" ref="BQ24:BW24" si="81">SUMIF($C$5:$BL$5,BQ$6,$C24:$BL24)</f>
        <v>0</v>
      </c>
      <c r="BR24" s="129">
        <f t="shared" si="81"/>
        <v>0</v>
      </c>
      <c r="BS24" s="129">
        <f t="shared" si="81"/>
        <v>0</v>
      </c>
      <c r="BT24" s="129">
        <f t="shared" si="81"/>
        <v>0</v>
      </c>
      <c r="BU24" s="129">
        <f t="shared" si="81"/>
        <v>0</v>
      </c>
      <c r="BV24" s="129">
        <f t="shared" si="81"/>
        <v>0</v>
      </c>
      <c r="BW24" s="129">
        <f t="shared" si="81"/>
        <v>0</v>
      </c>
    </row>
    <row r="25" spans="1:77" ht="3.75" hidden="1" customHeight="1" x14ac:dyDescent="0.25">
      <c r="A25" s="172"/>
    </row>
    <row r="26" spans="1:77" ht="13.5" customHeight="1" thickBot="1" x14ac:dyDescent="0.3">
      <c r="A26" s="118" t="s">
        <v>180</v>
      </c>
      <c r="B26" s="108"/>
      <c r="C26" s="108"/>
      <c r="D26" s="119">
        <f t="shared" ref="D26:BK26" si="82">D15+D22+D24</f>
        <v>0</v>
      </c>
      <c r="E26" s="119">
        <f t="shared" si="82"/>
        <v>0</v>
      </c>
      <c r="F26" s="119">
        <f t="shared" si="82"/>
        <v>0</v>
      </c>
      <c r="G26" s="119">
        <f t="shared" si="82"/>
        <v>0</v>
      </c>
      <c r="H26" s="119">
        <f t="shared" si="82"/>
        <v>0</v>
      </c>
      <c r="I26" s="119">
        <f t="shared" si="82"/>
        <v>0</v>
      </c>
      <c r="J26" s="119">
        <f t="shared" si="82"/>
        <v>0</v>
      </c>
      <c r="K26" s="119">
        <f t="shared" si="82"/>
        <v>0</v>
      </c>
      <c r="L26" s="119">
        <f t="shared" si="82"/>
        <v>0</v>
      </c>
      <c r="M26" s="119">
        <f t="shared" si="82"/>
        <v>0</v>
      </c>
      <c r="N26" s="119">
        <f t="shared" si="82"/>
        <v>0</v>
      </c>
      <c r="O26" s="119">
        <f t="shared" si="82"/>
        <v>0</v>
      </c>
      <c r="P26" s="119">
        <f t="shared" si="82"/>
        <v>0</v>
      </c>
      <c r="Q26" s="119">
        <f t="shared" si="82"/>
        <v>0</v>
      </c>
      <c r="R26" s="119">
        <f t="shared" si="82"/>
        <v>0</v>
      </c>
      <c r="S26" s="119">
        <f t="shared" si="82"/>
        <v>0</v>
      </c>
      <c r="T26" s="119">
        <f t="shared" si="82"/>
        <v>0</v>
      </c>
      <c r="U26" s="119">
        <f t="shared" si="82"/>
        <v>0</v>
      </c>
      <c r="V26" s="119">
        <f t="shared" si="82"/>
        <v>0</v>
      </c>
      <c r="W26" s="119">
        <f t="shared" si="82"/>
        <v>0</v>
      </c>
      <c r="X26" s="119">
        <f t="shared" si="82"/>
        <v>0</v>
      </c>
      <c r="Y26" s="119">
        <f t="shared" si="82"/>
        <v>0</v>
      </c>
      <c r="Z26" s="119">
        <f t="shared" si="82"/>
        <v>0</v>
      </c>
      <c r="AA26" s="119">
        <f t="shared" si="82"/>
        <v>0</v>
      </c>
      <c r="AB26" s="119">
        <f t="shared" si="82"/>
        <v>0</v>
      </c>
      <c r="AC26" s="119">
        <f t="shared" si="82"/>
        <v>0</v>
      </c>
      <c r="AD26" s="119">
        <f t="shared" si="82"/>
        <v>0</v>
      </c>
      <c r="AE26" s="119">
        <f t="shared" si="82"/>
        <v>0</v>
      </c>
      <c r="AF26" s="119">
        <f t="shared" si="82"/>
        <v>0</v>
      </c>
      <c r="AG26" s="119">
        <f t="shared" si="82"/>
        <v>0</v>
      </c>
      <c r="AH26" s="119">
        <f t="shared" si="82"/>
        <v>0</v>
      </c>
      <c r="AI26" s="119">
        <f t="shared" si="82"/>
        <v>0</v>
      </c>
      <c r="AJ26" s="119">
        <f t="shared" si="82"/>
        <v>0</v>
      </c>
      <c r="AK26" s="119">
        <f t="shared" si="82"/>
        <v>0</v>
      </c>
      <c r="AL26" s="119">
        <f t="shared" si="82"/>
        <v>0</v>
      </c>
      <c r="AM26" s="119">
        <f t="shared" si="82"/>
        <v>0</v>
      </c>
      <c r="AN26" s="119">
        <f t="shared" si="82"/>
        <v>0</v>
      </c>
      <c r="AO26" s="119">
        <f t="shared" si="82"/>
        <v>0</v>
      </c>
      <c r="AP26" s="119">
        <f t="shared" si="82"/>
        <v>0</v>
      </c>
      <c r="AQ26" s="119">
        <f t="shared" si="82"/>
        <v>0</v>
      </c>
      <c r="AR26" s="119">
        <f t="shared" si="82"/>
        <v>0</v>
      </c>
      <c r="AS26" s="119">
        <f t="shared" si="82"/>
        <v>0</v>
      </c>
      <c r="AT26" s="119">
        <f t="shared" si="82"/>
        <v>0</v>
      </c>
      <c r="AU26" s="119">
        <f t="shared" si="82"/>
        <v>0</v>
      </c>
      <c r="AV26" s="119">
        <f t="shared" si="82"/>
        <v>0</v>
      </c>
      <c r="AW26" s="119">
        <f t="shared" si="82"/>
        <v>0</v>
      </c>
      <c r="AX26" s="119">
        <f t="shared" si="82"/>
        <v>0</v>
      </c>
      <c r="AY26" s="119">
        <f t="shared" si="82"/>
        <v>0</v>
      </c>
      <c r="AZ26" s="119">
        <f t="shared" si="82"/>
        <v>0</v>
      </c>
      <c r="BA26" s="119">
        <f t="shared" si="82"/>
        <v>0</v>
      </c>
      <c r="BB26" s="119">
        <f t="shared" si="82"/>
        <v>0</v>
      </c>
      <c r="BC26" s="119">
        <f t="shared" si="82"/>
        <v>0</v>
      </c>
      <c r="BD26" s="119">
        <f t="shared" si="82"/>
        <v>0</v>
      </c>
      <c r="BE26" s="119">
        <f t="shared" si="82"/>
        <v>0</v>
      </c>
      <c r="BF26" s="119">
        <f t="shared" si="82"/>
        <v>0</v>
      </c>
      <c r="BG26" s="119">
        <f t="shared" si="82"/>
        <v>0</v>
      </c>
      <c r="BH26" s="119">
        <f t="shared" si="82"/>
        <v>0</v>
      </c>
      <c r="BI26" s="119">
        <f t="shared" si="82"/>
        <v>0</v>
      </c>
      <c r="BJ26" s="119">
        <f t="shared" si="82"/>
        <v>0</v>
      </c>
      <c r="BK26" s="119">
        <f t="shared" si="82"/>
        <v>0</v>
      </c>
      <c r="BL26" s="119">
        <f t="shared" ref="BL26" si="83">BL15+BL22+BL24</f>
        <v>0</v>
      </c>
      <c r="BQ26" s="119">
        <f t="shared" ref="BQ26:BW26" si="84">SUMIF($C$5:$BL$5,BQ$6,$C26:$BL26)</f>
        <v>0</v>
      </c>
      <c r="BR26" s="119">
        <f t="shared" si="84"/>
        <v>0</v>
      </c>
      <c r="BS26" s="119">
        <f t="shared" si="84"/>
        <v>0</v>
      </c>
      <c r="BT26" s="119">
        <f t="shared" si="84"/>
        <v>0</v>
      </c>
      <c r="BU26" s="119">
        <f t="shared" si="84"/>
        <v>0</v>
      </c>
      <c r="BV26" s="119">
        <f t="shared" si="84"/>
        <v>0</v>
      </c>
      <c r="BW26" s="119">
        <f t="shared" si="84"/>
        <v>0</v>
      </c>
    </row>
    <row r="27" spans="1:77" ht="3.75" customHeight="1" x14ac:dyDescent="0.25"/>
    <row r="28" spans="1:77" ht="13.5" customHeight="1" x14ac:dyDescent="0.25">
      <c r="A28" s="26" t="s">
        <v>181</v>
      </c>
      <c r="D28" s="121">
        <f>-SUM(D29:D33)</f>
        <v>0</v>
      </c>
      <c r="E28" s="121">
        <f t="shared" ref="E28:H28" si="85">-SUM(E29:E33)</f>
        <v>0</v>
      </c>
      <c r="F28" s="121">
        <f t="shared" si="85"/>
        <v>0</v>
      </c>
      <c r="G28" s="121">
        <f t="shared" si="85"/>
        <v>0</v>
      </c>
      <c r="H28" s="121">
        <f t="shared" si="85"/>
        <v>0</v>
      </c>
      <c r="I28" s="121">
        <f t="shared" ref="I28:N28" si="86">-SUM(I29:I33)</f>
        <v>0</v>
      </c>
      <c r="J28" s="121">
        <f t="shared" si="86"/>
        <v>0</v>
      </c>
      <c r="K28" s="121">
        <f t="shared" si="86"/>
        <v>0</v>
      </c>
      <c r="L28" s="121">
        <f t="shared" si="86"/>
        <v>0</v>
      </c>
      <c r="M28" s="121">
        <f t="shared" si="86"/>
        <v>0</v>
      </c>
      <c r="N28" s="121">
        <f t="shared" si="86"/>
        <v>0</v>
      </c>
      <c r="O28" s="121">
        <f t="shared" ref="O28:BK28" si="87">-SUM(O29:O33)</f>
        <v>0</v>
      </c>
      <c r="P28" s="121">
        <f t="shared" si="87"/>
        <v>0</v>
      </c>
      <c r="Q28" s="121">
        <f t="shared" si="87"/>
        <v>0</v>
      </c>
      <c r="R28" s="121">
        <f t="shared" si="87"/>
        <v>0</v>
      </c>
      <c r="S28" s="121">
        <f t="shared" si="87"/>
        <v>0</v>
      </c>
      <c r="T28" s="121">
        <f t="shared" si="87"/>
        <v>0</v>
      </c>
      <c r="U28" s="121">
        <f t="shared" si="87"/>
        <v>0</v>
      </c>
      <c r="V28" s="121">
        <f t="shared" si="87"/>
        <v>0</v>
      </c>
      <c r="W28" s="121">
        <f t="shared" si="87"/>
        <v>0</v>
      </c>
      <c r="X28" s="121">
        <f t="shared" si="87"/>
        <v>0</v>
      </c>
      <c r="Y28" s="121">
        <f t="shared" si="87"/>
        <v>0</v>
      </c>
      <c r="Z28" s="121">
        <f t="shared" si="87"/>
        <v>0</v>
      </c>
      <c r="AA28" s="121">
        <f t="shared" si="87"/>
        <v>0</v>
      </c>
      <c r="AB28" s="121">
        <f t="shared" si="87"/>
        <v>0</v>
      </c>
      <c r="AC28" s="121">
        <f t="shared" si="87"/>
        <v>0</v>
      </c>
      <c r="AD28" s="121">
        <f t="shared" si="87"/>
        <v>0</v>
      </c>
      <c r="AE28" s="121">
        <f t="shared" si="87"/>
        <v>0</v>
      </c>
      <c r="AF28" s="121">
        <f t="shared" si="87"/>
        <v>0</v>
      </c>
      <c r="AG28" s="121">
        <f t="shared" si="87"/>
        <v>0</v>
      </c>
      <c r="AH28" s="121">
        <f t="shared" si="87"/>
        <v>0</v>
      </c>
      <c r="AI28" s="121">
        <f t="shared" si="87"/>
        <v>0</v>
      </c>
      <c r="AJ28" s="121">
        <f t="shared" si="87"/>
        <v>0</v>
      </c>
      <c r="AK28" s="121">
        <f t="shared" si="87"/>
        <v>0</v>
      </c>
      <c r="AL28" s="121">
        <f t="shared" si="87"/>
        <v>0</v>
      </c>
      <c r="AM28" s="121">
        <f t="shared" si="87"/>
        <v>0</v>
      </c>
      <c r="AN28" s="121">
        <f t="shared" si="87"/>
        <v>0</v>
      </c>
      <c r="AO28" s="121">
        <f t="shared" si="87"/>
        <v>0</v>
      </c>
      <c r="AP28" s="121">
        <f t="shared" si="87"/>
        <v>0</v>
      </c>
      <c r="AQ28" s="121">
        <f t="shared" si="87"/>
        <v>0</v>
      </c>
      <c r="AR28" s="121">
        <f t="shared" si="87"/>
        <v>0</v>
      </c>
      <c r="AS28" s="121">
        <f t="shared" si="87"/>
        <v>0</v>
      </c>
      <c r="AT28" s="121">
        <f t="shared" si="87"/>
        <v>0</v>
      </c>
      <c r="AU28" s="121">
        <f t="shared" si="87"/>
        <v>0</v>
      </c>
      <c r="AV28" s="121">
        <f t="shared" si="87"/>
        <v>0</v>
      </c>
      <c r="AW28" s="121">
        <f t="shared" si="87"/>
        <v>0</v>
      </c>
      <c r="AX28" s="121">
        <f t="shared" si="87"/>
        <v>0</v>
      </c>
      <c r="AY28" s="121">
        <f t="shared" si="87"/>
        <v>0</v>
      </c>
      <c r="AZ28" s="121">
        <f t="shared" si="87"/>
        <v>0</v>
      </c>
      <c r="BA28" s="121">
        <f t="shared" si="87"/>
        <v>0</v>
      </c>
      <c r="BB28" s="121">
        <f t="shared" si="87"/>
        <v>0</v>
      </c>
      <c r="BC28" s="121">
        <f t="shared" si="87"/>
        <v>0</v>
      </c>
      <c r="BD28" s="121">
        <f t="shared" si="87"/>
        <v>0</v>
      </c>
      <c r="BE28" s="121">
        <f t="shared" si="87"/>
        <v>0</v>
      </c>
      <c r="BF28" s="121">
        <f t="shared" si="87"/>
        <v>0</v>
      </c>
      <c r="BG28" s="121">
        <f t="shared" si="87"/>
        <v>0</v>
      </c>
      <c r="BH28" s="121">
        <f t="shared" si="87"/>
        <v>0</v>
      </c>
      <c r="BI28" s="121">
        <f t="shared" si="87"/>
        <v>0</v>
      </c>
      <c r="BJ28" s="121">
        <f t="shared" si="87"/>
        <v>0</v>
      </c>
      <c r="BK28" s="121">
        <f t="shared" si="87"/>
        <v>0</v>
      </c>
      <c r="BL28" s="121">
        <f t="shared" ref="BL28" si="88">-SUM(BL29:BL33)</f>
        <v>0</v>
      </c>
      <c r="BQ28" s="121">
        <f t="shared" ref="BQ28:BW33" si="89">SUMIF($C$5:$BL$5,BQ$6,$C28:$BL28)</f>
        <v>0</v>
      </c>
      <c r="BR28" s="121">
        <f t="shared" si="89"/>
        <v>0</v>
      </c>
      <c r="BS28" s="121">
        <f t="shared" si="89"/>
        <v>0</v>
      </c>
      <c r="BT28" s="121">
        <f t="shared" si="89"/>
        <v>0</v>
      </c>
      <c r="BU28" s="121">
        <f t="shared" si="89"/>
        <v>0</v>
      </c>
      <c r="BV28" s="121">
        <f t="shared" si="89"/>
        <v>0</v>
      </c>
      <c r="BW28" s="121">
        <f t="shared" si="89"/>
        <v>0</v>
      </c>
      <c r="BY28" s="400" t="e">
        <f>SUM(BR28:BW28)/SUM($BR$48:$BW$48,$BR$53:$BW$53)</f>
        <v>#DIV/0!</v>
      </c>
    </row>
    <row r="29" spans="1:77" ht="13.5" customHeight="1" x14ac:dyDescent="0.25">
      <c r="A29" s="30" t="s">
        <v>57</v>
      </c>
      <c r="D29" s="122">
        <f>'06'!$J$13/1000</f>
        <v>0</v>
      </c>
      <c r="E29" s="122">
        <f>'06'!$J$13/1000</f>
        <v>0</v>
      </c>
      <c r="F29" s="122">
        <f>'06'!$J$13/1000</f>
        <v>0</v>
      </c>
      <c r="G29" s="122">
        <f>'06'!$J$13/1000</f>
        <v>0</v>
      </c>
      <c r="H29" s="122">
        <f>'06'!$J$13/1000</f>
        <v>0</v>
      </c>
      <c r="I29" s="122">
        <f>'06'!$J$13/1000</f>
        <v>0</v>
      </c>
      <c r="J29" s="122">
        <f>'06'!$J$13/1000</f>
        <v>0</v>
      </c>
      <c r="K29" s="122">
        <f>'06'!$J$13/1000</f>
        <v>0</v>
      </c>
      <c r="L29" s="122">
        <f>'06'!$J$13/1000</f>
        <v>0</v>
      </c>
      <c r="M29" s="122">
        <f>'06'!$J$13/1000</f>
        <v>0</v>
      </c>
      <c r="N29" s="122">
        <f>'06'!$J$13/1000</f>
        <v>0</v>
      </c>
      <c r="O29" s="122">
        <f>'06'!$J$13/1000</f>
        <v>0</v>
      </c>
      <c r="P29" s="122">
        <f>'06'!$J$13/1000</f>
        <v>0</v>
      </c>
      <c r="Q29" s="122">
        <f>'06'!$J$13/1000</f>
        <v>0</v>
      </c>
      <c r="R29" s="122">
        <f>'06'!$J$13/1000</f>
        <v>0</v>
      </c>
      <c r="S29" s="122">
        <f>'06'!$J$13/1000</f>
        <v>0</v>
      </c>
      <c r="T29" s="122">
        <f>'06'!$J$13/1000</f>
        <v>0</v>
      </c>
      <c r="U29" s="122">
        <f>'06'!$J$13/1000</f>
        <v>0</v>
      </c>
      <c r="V29" s="122">
        <f>'06'!$J$13/1000</f>
        <v>0</v>
      </c>
      <c r="W29" s="122">
        <f>'06'!$J$13/1000</f>
        <v>0</v>
      </c>
      <c r="X29" s="122">
        <f>'06'!$J$13/1000</f>
        <v>0</v>
      </c>
      <c r="Y29" s="122">
        <f>'06'!$J$13/1000</f>
        <v>0</v>
      </c>
      <c r="Z29" s="122">
        <f>'06'!$J$13/1000</f>
        <v>0</v>
      </c>
      <c r="AA29" s="122">
        <f>'06'!$J$13/1000</f>
        <v>0</v>
      </c>
      <c r="AB29" s="122">
        <f>'06'!$J$13/1000</f>
        <v>0</v>
      </c>
      <c r="AC29" s="122">
        <f>'06'!$J$13/1000</f>
        <v>0</v>
      </c>
      <c r="AD29" s="122">
        <f>'06'!$J$13/1000</f>
        <v>0</v>
      </c>
      <c r="AE29" s="122">
        <f>'06'!$J$13/1000</f>
        <v>0</v>
      </c>
      <c r="AF29" s="122">
        <f>'06'!$J$13/1000</f>
        <v>0</v>
      </c>
      <c r="AG29" s="122">
        <f>'06'!$J$13/1000</f>
        <v>0</v>
      </c>
      <c r="AH29" s="122">
        <f>'06'!$J$13/1000</f>
        <v>0</v>
      </c>
      <c r="AI29" s="122">
        <f>'06'!$J$13/1000</f>
        <v>0</v>
      </c>
      <c r="AJ29" s="122">
        <f>'06'!$J$13/1000</f>
        <v>0</v>
      </c>
      <c r="AK29" s="122">
        <f>'06'!$J$13/1000</f>
        <v>0</v>
      </c>
      <c r="AL29" s="122">
        <f>'06'!$J$13/1000</f>
        <v>0</v>
      </c>
      <c r="AM29" s="122">
        <f>'06'!$J$13/1000</f>
        <v>0</v>
      </c>
      <c r="AN29" s="122">
        <f>'06'!$J$13/1000</f>
        <v>0</v>
      </c>
      <c r="AO29" s="122">
        <f>'06'!$J$13/1000</f>
        <v>0</v>
      </c>
      <c r="AP29" s="122">
        <f>'06'!$J$13/1000</f>
        <v>0</v>
      </c>
      <c r="AQ29" s="122">
        <f>'06'!$J$13/1000</f>
        <v>0</v>
      </c>
      <c r="AR29" s="122">
        <f>'06'!$J$13/1000</f>
        <v>0</v>
      </c>
      <c r="AS29" s="122">
        <f>'06'!$J$13/1000</f>
        <v>0</v>
      </c>
      <c r="AT29" s="122">
        <f>'06'!$J$13/1000</f>
        <v>0</v>
      </c>
      <c r="AU29" s="122">
        <f>'06'!$J$13/1000</f>
        <v>0</v>
      </c>
      <c r="AV29" s="122">
        <f>'06'!$J$13/1000</f>
        <v>0</v>
      </c>
      <c r="AW29" s="122">
        <f>'06'!$J$13/1000</f>
        <v>0</v>
      </c>
      <c r="AX29" s="122">
        <f>'06'!$J$13/1000</f>
        <v>0</v>
      </c>
      <c r="AY29" s="122">
        <f>'06'!$J$13/1000</f>
        <v>0</v>
      </c>
      <c r="AZ29" s="122">
        <f>'06'!$J$13/1000</f>
        <v>0</v>
      </c>
      <c r="BA29" s="122">
        <f>'06'!$J$13/1000</f>
        <v>0</v>
      </c>
      <c r="BB29" s="122">
        <f>'06'!$J$13/1000</f>
        <v>0</v>
      </c>
      <c r="BC29" s="122">
        <f>'06'!$J$13/1000</f>
        <v>0</v>
      </c>
      <c r="BD29" s="122">
        <f>'06'!$J$13/1000</f>
        <v>0</v>
      </c>
      <c r="BE29" s="122">
        <f>'06'!$J$13/1000</f>
        <v>0</v>
      </c>
      <c r="BF29" s="122">
        <f>'06'!$J$13/1000</f>
        <v>0</v>
      </c>
      <c r="BG29" s="122">
        <f>'06'!$J$13/1000</f>
        <v>0</v>
      </c>
      <c r="BH29" s="122">
        <f>'06'!$J$13/1000</f>
        <v>0</v>
      </c>
      <c r="BI29" s="122">
        <f>'06'!$J$13/1000</f>
        <v>0</v>
      </c>
      <c r="BJ29" s="122">
        <f>'06'!$J$13/1000</f>
        <v>0</v>
      </c>
      <c r="BK29" s="122">
        <f>'06'!$J$13/1000</f>
        <v>0</v>
      </c>
      <c r="BL29" s="122"/>
      <c r="BQ29" s="122">
        <f t="shared" si="89"/>
        <v>0</v>
      </c>
      <c r="BR29" s="122">
        <f t="shared" si="89"/>
        <v>0</v>
      </c>
      <c r="BS29" s="122">
        <f t="shared" si="89"/>
        <v>0</v>
      </c>
      <c r="BT29" s="122">
        <f t="shared" si="89"/>
        <v>0</v>
      </c>
      <c r="BU29" s="122">
        <f t="shared" si="89"/>
        <v>0</v>
      </c>
      <c r="BV29" s="122">
        <f t="shared" si="89"/>
        <v>0</v>
      </c>
      <c r="BW29" s="122">
        <f t="shared" si="89"/>
        <v>0</v>
      </c>
      <c r="BY29" s="399"/>
    </row>
    <row r="30" spans="1:77" ht="13.5" customHeight="1" x14ac:dyDescent="0.25">
      <c r="A30" s="30" t="s">
        <v>388</v>
      </c>
      <c r="D30" s="123">
        <f>'06'!$J$33/1000</f>
        <v>0</v>
      </c>
      <c r="E30" s="123">
        <f>'06'!$J$33/1000</f>
        <v>0</v>
      </c>
      <c r="F30" s="123">
        <f>'06'!$J$33/1000</f>
        <v>0</v>
      </c>
      <c r="G30" s="123">
        <f>'06'!$J$33/1000</f>
        <v>0</v>
      </c>
      <c r="H30" s="123">
        <f>'06'!$J$33/1000</f>
        <v>0</v>
      </c>
      <c r="I30" s="123">
        <f>'06'!$J$33/1000</f>
        <v>0</v>
      </c>
      <c r="J30" s="123">
        <f>'06'!$J$33/1000</f>
        <v>0</v>
      </c>
      <c r="K30" s="123">
        <f>'06'!$J$33/1000</f>
        <v>0</v>
      </c>
      <c r="L30" s="123">
        <f>'06'!$J$33/1000</f>
        <v>0</v>
      </c>
      <c r="M30" s="123">
        <f>'06'!$J$33/1000</f>
        <v>0</v>
      </c>
      <c r="N30" s="123">
        <f>'06'!$J$33/1000</f>
        <v>0</v>
      </c>
      <c r="O30" s="123">
        <f>'06'!$J$33/1000</f>
        <v>0</v>
      </c>
      <c r="P30" s="123">
        <f>'06'!$J$33/1000</f>
        <v>0</v>
      </c>
      <c r="Q30" s="123">
        <f>'06'!$J$33/1000</f>
        <v>0</v>
      </c>
      <c r="R30" s="123">
        <f>'06'!$J$33/1000</f>
        <v>0</v>
      </c>
      <c r="S30" s="123">
        <f>'06'!$J$33/1000</f>
        <v>0</v>
      </c>
      <c r="T30" s="123">
        <f>'06'!$J$33/1000</f>
        <v>0</v>
      </c>
      <c r="U30" s="123">
        <f>'06'!$J$33/1000</f>
        <v>0</v>
      </c>
      <c r="V30" s="123">
        <f>'06'!$J$33/1000</f>
        <v>0</v>
      </c>
      <c r="W30" s="123">
        <f>'06'!$J$33/1000</f>
        <v>0</v>
      </c>
      <c r="X30" s="123">
        <f>'06'!$J$33/1000</f>
        <v>0</v>
      </c>
      <c r="Y30" s="123">
        <f>'06'!$J$33/1000</f>
        <v>0</v>
      </c>
      <c r="Z30" s="123">
        <f>'06'!$J$33/1000</f>
        <v>0</v>
      </c>
      <c r="AA30" s="123">
        <f>'06'!$J$33/1000</f>
        <v>0</v>
      </c>
      <c r="AB30" s="123">
        <f>'06'!$J$33/1000</f>
        <v>0</v>
      </c>
      <c r="AC30" s="123">
        <f>'06'!$J$33/1000</f>
        <v>0</v>
      </c>
      <c r="AD30" s="123">
        <f>'06'!$J$33/1000</f>
        <v>0</v>
      </c>
      <c r="AE30" s="123">
        <f>'06'!$J$33/1000</f>
        <v>0</v>
      </c>
      <c r="AF30" s="123">
        <f>'06'!$J$33/1000</f>
        <v>0</v>
      </c>
      <c r="AG30" s="123">
        <f>'06'!$J$33/1000</f>
        <v>0</v>
      </c>
      <c r="AH30" s="123">
        <f>'06'!$J$33/1000</f>
        <v>0</v>
      </c>
      <c r="AI30" s="123">
        <f>'06'!$J$33/1000</f>
        <v>0</v>
      </c>
      <c r="AJ30" s="123">
        <f>'06'!$J$33/1000</f>
        <v>0</v>
      </c>
      <c r="AK30" s="123">
        <f>'06'!$J$33/1000</f>
        <v>0</v>
      </c>
      <c r="AL30" s="123">
        <f>'06'!$J$33/1000</f>
        <v>0</v>
      </c>
      <c r="AM30" s="123">
        <f>'06'!$J$33/1000</f>
        <v>0</v>
      </c>
      <c r="AN30" s="123">
        <f>'06'!$J$33/1000</f>
        <v>0</v>
      </c>
      <c r="AO30" s="123">
        <f>'06'!$J$33/1000</f>
        <v>0</v>
      </c>
      <c r="AP30" s="123">
        <f>'06'!$J$33/1000</f>
        <v>0</v>
      </c>
      <c r="AQ30" s="123">
        <f>'06'!$J$33/1000</f>
        <v>0</v>
      </c>
      <c r="AR30" s="123">
        <f>'06'!$J$33/1000</f>
        <v>0</v>
      </c>
      <c r="AS30" s="123">
        <f>'06'!$J$33/1000</f>
        <v>0</v>
      </c>
      <c r="AT30" s="123">
        <f>'06'!$J$33/1000</f>
        <v>0</v>
      </c>
      <c r="AU30" s="123">
        <f>'06'!$J$33/1000</f>
        <v>0</v>
      </c>
      <c r="AV30" s="123">
        <f>'06'!$J$33/1000</f>
        <v>0</v>
      </c>
      <c r="AW30" s="123">
        <f>'06'!$J$33/1000</f>
        <v>0</v>
      </c>
      <c r="AX30" s="123">
        <f>'06'!$J$33/1000</f>
        <v>0</v>
      </c>
      <c r="AY30" s="123">
        <f>'06'!$J$33/1000</f>
        <v>0</v>
      </c>
      <c r="AZ30" s="123">
        <f>'06'!$J$33/1000</f>
        <v>0</v>
      </c>
      <c r="BA30" s="123">
        <f>'06'!$J$33/1000</f>
        <v>0</v>
      </c>
      <c r="BB30" s="123">
        <f>'06'!$J$33/1000</f>
        <v>0</v>
      </c>
      <c r="BC30" s="123">
        <f>'06'!$J$33/1000</f>
        <v>0</v>
      </c>
      <c r="BD30" s="123">
        <f>'06'!$J$33/1000</f>
        <v>0</v>
      </c>
      <c r="BE30" s="123">
        <f>'06'!$J$33/1000</f>
        <v>0</v>
      </c>
      <c r="BF30" s="123">
        <f>'06'!$J$33/1000</f>
        <v>0</v>
      </c>
      <c r="BG30" s="123">
        <f>'06'!$J$33/1000</f>
        <v>0</v>
      </c>
      <c r="BH30" s="123">
        <f>'06'!$J$33/1000</f>
        <v>0</v>
      </c>
      <c r="BI30" s="123">
        <f>'06'!$J$33/1000</f>
        <v>0</v>
      </c>
      <c r="BJ30" s="123">
        <f>'06'!$J$33/1000</f>
        <v>0</v>
      </c>
      <c r="BK30" s="123">
        <f>'06'!$J$33/1000</f>
        <v>0</v>
      </c>
      <c r="BL30" s="123"/>
      <c r="BQ30" s="123">
        <f t="shared" si="89"/>
        <v>0</v>
      </c>
      <c r="BR30" s="123">
        <f t="shared" si="89"/>
        <v>0</v>
      </c>
      <c r="BS30" s="123">
        <f t="shared" si="89"/>
        <v>0</v>
      </c>
      <c r="BT30" s="123">
        <f t="shared" si="89"/>
        <v>0</v>
      </c>
      <c r="BU30" s="123">
        <f t="shared" si="89"/>
        <v>0</v>
      </c>
      <c r="BV30" s="123">
        <f t="shared" si="89"/>
        <v>0</v>
      </c>
      <c r="BW30" s="123">
        <f t="shared" si="89"/>
        <v>0</v>
      </c>
      <c r="BY30" s="399"/>
    </row>
    <row r="31" spans="1:77" ht="13.5" customHeight="1" x14ac:dyDescent="0.25">
      <c r="A31" s="30" t="s">
        <v>230</v>
      </c>
      <c r="D31" s="123">
        <f>'06'!$C$74/1000</f>
        <v>0</v>
      </c>
      <c r="E31" s="123">
        <f>'06'!$C$74/1000</f>
        <v>0</v>
      </c>
      <c r="F31" s="123">
        <f>'06'!$C$74/1000</f>
        <v>0</v>
      </c>
      <c r="G31" s="123">
        <f>'06'!$C$74/1000</f>
        <v>0</v>
      </c>
      <c r="H31" s="123">
        <f>'06'!$C$74/1000</f>
        <v>0</v>
      </c>
      <c r="I31" s="123">
        <f>'06'!$C$74/1000</f>
        <v>0</v>
      </c>
      <c r="J31" s="123">
        <f>'06'!$C$74/1000</f>
        <v>0</v>
      </c>
      <c r="K31" s="123">
        <f>'06'!$C$74/1000</f>
        <v>0</v>
      </c>
      <c r="L31" s="123">
        <f>'06'!$C$74/1000</f>
        <v>0</v>
      </c>
      <c r="M31" s="123">
        <f>'06'!$C$74/1000</f>
        <v>0</v>
      </c>
      <c r="N31" s="123">
        <f>'06'!$C$74/1000</f>
        <v>0</v>
      </c>
      <c r="O31" s="123">
        <f>'06'!$C$74/1000</f>
        <v>0</v>
      </c>
      <c r="P31" s="123">
        <f>'06'!$C$74/1000</f>
        <v>0</v>
      </c>
      <c r="Q31" s="123">
        <f>'06'!$C$74/1000</f>
        <v>0</v>
      </c>
      <c r="R31" s="123">
        <f>'06'!$C$74/1000</f>
        <v>0</v>
      </c>
      <c r="S31" s="123">
        <f>'06'!$C$74/1000</f>
        <v>0</v>
      </c>
      <c r="T31" s="123">
        <f>'06'!$C$74/1000</f>
        <v>0</v>
      </c>
      <c r="U31" s="123">
        <f>'06'!$C$74/1000</f>
        <v>0</v>
      </c>
      <c r="V31" s="123">
        <f>'06'!$C$74/1000</f>
        <v>0</v>
      </c>
      <c r="W31" s="123">
        <f>'06'!$C$74/1000</f>
        <v>0</v>
      </c>
      <c r="X31" s="123">
        <f>'06'!$C$74/1000</f>
        <v>0</v>
      </c>
      <c r="Y31" s="123">
        <f>'06'!$C$74/1000</f>
        <v>0</v>
      </c>
      <c r="Z31" s="123">
        <f>'06'!$C$74/1000</f>
        <v>0</v>
      </c>
      <c r="AA31" s="123">
        <f>'06'!$C$74/1000</f>
        <v>0</v>
      </c>
      <c r="AB31" s="123">
        <f>'06'!$C$74/1000</f>
        <v>0</v>
      </c>
      <c r="AC31" s="123">
        <f>'06'!$C$74/1000</f>
        <v>0</v>
      </c>
      <c r="AD31" s="123">
        <f>'06'!$C$74/1000</f>
        <v>0</v>
      </c>
      <c r="AE31" s="123">
        <f>'06'!$C$74/1000</f>
        <v>0</v>
      </c>
      <c r="AF31" s="123">
        <f>'06'!$C$74/1000</f>
        <v>0</v>
      </c>
      <c r="AG31" s="123">
        <f>'06'!$C$74/1000</f>
        <v>0</v>
      </c>
      <c r="AH31" s="123">
        <f>'06'!$C$74/1000</f>
        <v>0</v>
      </c>
      <c r="AI31" s="123">
        <f>'06'!$C$74/1000</f>
        <v>0</v>
      </c>
      <c r="AJ31" s="123">
        <f>'06'!$C$74/1000</f>
        <v>0</v>
      </c>
      <c r="AK31" s="123">
        <f>'06'!$C$74/1000</f>
        <v>0</v>
      </c>
      <c r="AL31" s="123">
        <f>'06'!$C$74/1000</f>
        <v>0</v>
      </c>
      <c r="AM31" s="123">
        <f>'06'!$C$74/1000</f>
        <v>0</v>
      </c>
      <c r="AN31" s="123">
        <f>'06'!$C$74/1000</f>
        <v>0</v>
      </c>
      <c r="AO31" s="123">
        <f>'06'!$C$74/1000</f>
        <v>0</v>
      </c>
      <c r="AP31" s="123">
        <f>'06'!$C$74/1000</f>
        <v>0</v>
      </c>
      <c r="AQ31" s="123">
        <f>'06'!$C$74/1000</f>
        <v>0</v>
      </c>
      <c r="AR31" s="123">
        <f>'06'!$C$74/1000</f>
        <v>0</v>
      </c>
      <c r="AS31" s="123">
        <f>'06'!$C$74/1000</f>
        <v>0</v>
      </c>
      <c r="AT31" s="123">
        <f>'06'!$C$74/1000</f>
        <v>0</v>
      </c>
      <c r="AU31" s="123">
        <f>'06'!$C$74/1000</f>
        <v>0</v>
      </c>
      <c r="AV31" s="123">
        <f>'06'!$C$74/1000</f>
        <v>0</v>
      </c>
      <c r="AW31" s="123">
        <f>'06'!$C$74/1000</f>
        <v>0</v>
      </c>
      <c r="AX31" s="123">
        <f>'06'!$C$74/1000</f>
        <v>0</v>
      </c>
      <c r="AY31" s="123">
        <f>'06'!$C$74/1000</f>
        <v>0</v>
      </c>
      <c r="AZ31" s="123">
        <f>'06'!$C$74/1000</f>
        <v>0</v>
      </c>
      <c r="BA31" s="123">
        <f>'06'!$C$74/1000</f>
        <v>0</v>
      </c>
      <c r="BB31" s="123">
        <f>'06'!$C$74/1000</f>
        <v>0</v>
      </c>
      <c r="BC31" s="123">
        <f>'06'!$C$74/1000</f>
        <v>0</v>
      </c>
      <c r="BD31" s="123">
        <f>'06'!$C$74/1000</f>
        <v>0</v>
      </c>
      <c r="BE31" s="123">
        <f>'06'!$C$74/1000</f>
        <v>0</v>
      </c>
      <c r="BF31" s="123">
        <f>'06'!$C$74/1000</f>
        <v>0</v>
      </c>
      <c r="BG31" s="123">
        <f>'06'!$C$74/1000</f>
        <v>0</v>
      </c>
      <c r="BH31" s="123">
        <f>'06'!$C$74/1000</f>
        <v>0</v>
      </c>
      <c r="BI31" s="123">
        <f>'06'!$C$74/1000</f>
        <v>0</v>
      </c>
      <c r="BJ31" s="123">
        <f>'06'!$C$74/1000</f>
        <v>0</v>
      </c>
      <c r="BK31" s="123">
        <f>'06'!$C$74/1000</f>
        <v>0</v>
      </c>
      <c r="BL31" s="123"/>
      <c r="BQ31" s="123">
        <f t="shared" si="89"/>
        <v>0</v>
      </c>
      <c r="BR31" s="123">
        <f t="shared" si="89"/>
        <v>0</v>
      </c>
      <c r="BS31" s="123">
        <f t="shared" si="89"/>
        <v>0</v>
      </c>
      <c r="BT31" s="123">
        <f t="shared" si="89"/>
        <v>0</v>
      </c>
      <c r="BU31" s="123">
        <f t="shared" si="89"/>
        <v>0</v>
      </c>
      <c r="BV31" s="123">
        <f t="shared" si="89"/>
        <v>0</v>
      </c>
      <c r="BW31" s="123">
        <f t="shared" si="89"/>
        <v>0</v>
      </c>
      <c r="BY31" s="399"/>
    </row>
    <row r="32" spans="1:77" ht="13.5" customHeight="1" x14ac:dyDescent="0.25">
      <c r="A32" s="30" t="s">
        <v>208</v>
      </c>
      <c r="D32" s="123">
        <f>'06'!$J$63/1000</f>
        <v>0</v>
      </c>
      <c r="E32" s="123">
        <f>'06'!$J$63/1000</f>
        <v>0</v>
      </c>
      <c r="F32" s="123">
        <f>'06'!$J$63/1000</f>
        <v>0</v>
      </c>
      <c r="G32" s="123">
        <f>'06'!$J$63/1000</f>
        <v>0</v>
      </c>
      <c r="H32" s="123">
        <f>'06'!$J$63/1000</f>
        <v>0</v>
      </c>
      <c r="I32" s="123">
        <f>'06'!$J$63/1000</f>
        <v>0</v>
      </c>
      <c r="J32" s="123">
        <f>'06'!$J$63/1000</f>
        <v>0</v>
      </c>
      <c r="K32" s="123">
        <f>'06'!$J$63/1000</f>
        <v>0</v>
      </c>
      <c r="L32" s="123">
        <f>'06'!$J$63/1000</f>
        <v>0</v>
      </c>
      <c r="M32" s="123">
        <f>'06'!$J$63/1000</f>
        <v>0</v>
      </c>
      <c r="N32" s="123">
        <f>'06'!$J$63/1000</f>
        <v>0</v>
      </c>
      <c r="O32" s="123">
        <f>'06'!$J$63/1000</f>
        <v>0</v>
      </c>
      <c r="P32" s="123">
        <f>'06'!$J$63/1000</f>
        <v>0</v>
      </c>
      <c r="Q32" s="123">
        <f>'06'!$J$63/1000</f>
        <v>0</v>
      </c>
      <c r="R32" s="123">
        <f>'06'!$J$63/1000</f>
        <v>0</v>
      </c>
      <c r="S32" s="123">
        <f>'06'!$J$63/1000</f>
        <v>0</v>
      </c>
      <c r="T32" s="123">
        <f>'06'!$J$63/1000</f>
        <v>0</v>
      </c>
      <c r="U32" s="123">
        <f>'06'!$J$63/1000</f>
        <v>0</v>
      </c>
      <c r="V32" s="123">
        <f>'06'!$J$63/1000</f>
        <v>0</v>
      </c>
      <c r="W32" s="123">
        <f>'06'!$J$63/1000</f>
        <v>0</v>
      </c>
      <c r="X32" s="123">
        <f>'06'!$J$63/1000</f>
        <v>0</v>
      </c>
      <c r="Y32" s="123">
        <f>'06'!$J$63/1000</f>
        <v>0</v>
      </c>
      <c r="Z32" s="123">
        <f>'06'!$J$63/1000</f>
        <v>0</v>
      </c>
      <c r="AA32" s="123">
        <f>'06'!$J$63/1000</f>
        <v>0</v>
      </c>
      <c r="AB32" s="123">
        <f>'06'!$J$63/1000</f>
        <v>0</v>
      </c>
      <c r="AC32" s="123">
        <f>'06'!$J$63/1000</f>
        <v>0</v>
      </c>
      <c r="AD32" s="123">
        <f>'06'!$J$63/1000</f>
        <v>0</v>
      </c>
      <c r="AE32" s="123">
        <f>'06'!$J$63/1000</f>
        <v>0</v>
      </c>
      <c r="AF32" s="123">
        <f>'06'!$J$63/1000</f>
        <v>0</v>
      </c>
      <c r="AG32" s="123">
        <f>'06'!$J$63/1000</f>
        <v>0</v>
      </c>
      <c r="AH32" s="123">
        <f>'06'!$J$63/1000</f>
        <v>0</v>
      </c>
      <c r="AI32" s="123">
        <f>'06'!$J$63/1000</f>
        <v>0</v>
      </c>
      <c r="AJ32" s="123">
        <f>'06'!$J$63/1000</f>
        <v>0</v>
      </c>
      <c r="AK32" s="123">
        <f>'06'!$J$63/1000</f>
        <v>0</v>
      </c>
      <c r="AL32" s="123">
        <f>'06'!$J$63/1000</f>
        <v>0</v>
      </c>
      <c r="AM32" s="123">
        <f>'06'!$J$63/1000</f>
        <v>0</v>
      </c>
      <c r="AN32" s="123">
        <f>'06'!$J$63/1000</f>
        <v>0</v>
      </c>
      <c r="AO32" s="123">
        <f>'06'!$J$63/1000</f>
        <v>0</v>
      </c>
      <c r="AP32" s="123">
        <f>'06'!$J$63/1000</f>
        <v>0</v>
      </c>
      <c r="AQ32" s="123">
        <f>'06'!$J$63/1000</f>
        <v>0</v>
      </c>
      <c r="AR32" s="123">
        <f>'06'!$J$63/1000</f>
        <v>0</v>
      </c>
      <c r="AS32" s="123">
        <f>'06'!$J$63/1000</f>
        <v>0</v>
      </c>
      <c r="AT32" s="123">
        <f>'06'!$J$63/1000</f>
        <v>0</v>
      </c>
      <c r="AU32" s="123">
        <f>'06'!$J$63/1000</f>
        <v>0</v>
      </c>
      <c r="AV32" s="123">
        <f>'06'!$J$63/1000</f>
        <v>0</v>
      </c>
      <c r="AW32" s="123">
        <f>'06'!$J$63/1000</f>
        <v>0</v>
      </c>
      <c r="AX32" s="123">
        <f>'06'!$J$63/1000</f>
        <v>0</v>
      </c>
      <c r="AY32" s="123">
        <f>'06'!$J$63/1000</f>
        <v>0</v>
      </c>
      <c r="AZ32" s="123">
        <f>'06'!$J$63/1000</f>
        <v>0</v>
      </c>
      <c r="BA32" s="123">
        <f>'06'!$J$63/1000</f>
        <v>0</v>
      </c>
      <c r="BB32" s="123">
        <f>'06'!$J$63/1000</f>
        <v>0</v>
      </c>
      <c r="BC32" s="123">
        <f>'06'!$J$63/1000</f>
        <v>0</v>
      </c>
      <c r="BD32" s="123">
        <f>'06'!$J$63/1000</f>
        <v>0</v>
      </c>
      <c r="BE32" s="123">
        <f>'06'!$J$63/1000</f>
        <v>0</v>
      </c>
      <c r="BF32" s="123">
        <f>'06'!$J$63/1000</f>
        <v>0</v>
      </c>
      <c r="BG32" s="123">
        <f>'06'!$J$63/1000</f>
        <v>0</v>
      </c>
      <c r="BH32" s="123">
        <f>'06'!$J$63/1000</f>
        <v>0</v>
      </c>
      <c r="BI32" s="123">
        <f>'06'!$J$63/1000</f>
        <v>0</v>
      </c>
      <c r="BJ32" s="123">
        <f>'06'!$J$63/1000</f>
        <v>0</v>
      </c>
      <c r="BK32" s="123">
        <f>'06'!$J$63/1000</f>
        <v>0</v>
      </c>
      <c r="BL32" s="123"/>
      <c r="BQ32" s="123">
        <f t="shared" si="89"/>
        <v>0</v>
      </c>
      <c r="BR32" s="123">
        <f t="shared" si="89"/>
        <v>0</v>
      </c>
      <c r="BS32" s="123">
        <f t="shared" si="89"/>
        <v>0</v>
      </c>
      <c r="BT32" s="123">
        <f t="shared" si="89"/>
        <v>0</v>
      </c>
      <c r="BU32" s="123">
        <f t="shared" si="89"/>
        <v>0</v>
      </c>
      <c r="BV32" s="123">
        <f t="shared" si="89"/>
        <v>0</v>
      </c>
      <c r="BW32" s="123">
        <f t="shared" si="89"/>
        <v>0</v>
      </c>
      <c r="BY32" s="399"/>
    </row>
    <row r="33" spans="1:77" ht="13.5" customHeight="1" x14ac:dyDescent="0.25">
      <c r="A33" s="30" t="s">
        <v>166</v>
      </c>
      <c r="D33" s="123">
        <f>HLOOKUP(D$5,'07'!$D$136:$I$143,8,FALSE)/1000</f>
        <v>0</v>
      </c>
      <c r="E33" s="123">
        <f>HLOOKUP(E$5,'07'!$D$136:$I$143,8,FALSE)/1000</f>
        <v>0</v>
      </c>
      <c r="F33" s="123">
        <f>HLOOKUP(F$5,'07'!$D$136:$I$143,8,FALSE)/1000</f>
        <v>0</v>
      </c>
      <c r="G33" s="123">
        <f>HLOOKUP(G$5,'07'!$D$136:$I$143,8,FALSE)/1000</f>
        <v>0</v>
      </c>
      <c r="H33" s="123">
        <f>HLOOKUP(H$5,'07'!$D$136:$I$143,8,FALSE)/1000</f>
        <v>0</v>
      </c>
      <c r="I33" s="123">
        <f>HLOOKUP(I$5,'07'!$D$136:$I$143,8,FALSE)/1000</f>
        <v>0</v>
      </c>
      <c r="J33" s="123">
        <f>HLOOKUP(J$5,'07'!$D$136:$I$143,8,FALSE)/1000</f>
        <v>0</v>
      </c>
      <c r="K33" s="123">
        <f>HLOOKUP(K$5,'07'!$D$136:$I$143,8,FALSE)/1000</f>
        <v>0</v>
      </c>
      <c r="L33" s="123">
        <f>HLOOKUP(L$5,'07'!$D$136:$I$143,8,FALSE)/1000</f>
        <v>0</v>
      </c>
      <c r="M33" s="123">
        <f>HLOOKUP(M$5,'07'!$D$136:$I$143,8,FALSE)/1000</f>
        <v>0</v>
      </c>
      <c r="N33" s="123">
        <f>HLOOKUP(N$5,'07'!$D$136:$I$143,8,FALSE)/1000</f>
        <v>0</v>
      </c>
      <c r="O33" s="123">
        <f>HLOOKUP(O$5,'07'!$D$136:$I$143,8,FALSE)/1000</f>
        <v>0</v>
      </c>
      <c r="P33" s="123">
        <f>HLOOKUP(P$5,'07'!$D$136:$I$143,8,FALSE)/1000</f>
        <v>0</v>
      </c>
      <c r="Q33" s="123">
        <f>HLOOKUP(Q$5,'07'!$D$136:$I$143,8,FALSE)/1000</f>
        <v>0</v>
      </c>
      <c r="R33" s="123">
        <f>HLOOKUP(R$5,'07'!$D$136:$I$143,8,FALSE)/1000</f>
        <v>0</v>
      </c>
      <c r="S33" s="123">
        <f>HLOOKUP(S$5,'07'!$D$136:$I$143,8,FALSE)/1000</f>
        <v>0</v>
      </c>
      <c r="T33" s="123">
        <f>HLOOKUP(T$5,'07'!$D$136:$I$143,8,FALSE)/1000</f>
        <v>0</v>
      </c>
      <c r="U33" s="123">
        <f>HLOOKUP(U$5,'07'!$D$136:$I$143,8,FALSE)/1000</f>
        <v>0</v>
      </c>
      <c r="V33" s="123">
        <f>HLOOKUP(V$5,'07'!$D$136:$I$143,8,FALSE)/1000</f>
        <v>0</v>
      </c>
      <c r="W33" s="123">
        <f>HLOOKUP(W$5,'07'!$D$136:$I$143,8,FALSE)/1000</f>
        <v>0</v>
      </c>
      <c r="X33" s="123">
        <f>HLOOKUP(X$5,'07'!$D$136:$I$143,8,FALSE)/1000</f>
        <v>0</v>
      </c>
      <c r="Y33" s="123">
        <f>HLOOKUP(Y$5,'07'!$D$136:$I$143,8,FALSE)/1000</f>
        <v>0</v>
      </c>
      <c r="Z33" s="123">
        <f>HLOOKUP(Z$5,'07'!$D$136:$I$143,8,FALSE)/1000</f>
        <v>0</v>
      </c>
      <c r="AA33" s="123">
        <f>HLOOKUP(AA$5,'07'!$D$136:$I$143,8,FALSE)/1000</f>
        <v>0</v>
      </c>
      <c r="AB33" s="123">
        <f>HLOOKUP(AB$5,'07'!$D$136:$I$143,8,FALSE)/1000</f>
        <v>0</v>
      </c>
      <c r="AC33" s="123">
        <f>HLOOKUP(AC$5,'07'!$D$136:$I$143,8,FALSE)/1000</f>
        <v>0</v>
      </c>
      <c r="AD33" s="123">
        <f>HLOOKUP(AD$5,'07'!$D$136:$I$143,8,FALSE)/1000</f>
        <v>0</v>
      </c>
      <c r="AE33" s="123">
        <f>HLOOKUP(AE$5,'07'!$D$136:$I$143,8,FALSE)/1000</f>
        <v>0</v>
      </c>
      <c r="AF33" s="123">
        <f>HLOOKUP(AF$5,'07'!$D$136:$I$143,8,FALSE)/1000</f>
        <v>0</v>
      </c>
      <c r="AG33" s="123">
        <f>HLOOKUP(AG$5,'07'!$D$136:$I$143,8,FALSE)/1000</f>
        <v>0</v>
      </c>
      <c r="AH33" s="123">
        <f>HLOOKUP(AH$5,'07'!$D$136:$I$143,8,FALSE)/1000</f>
        <v>0</v>
      </c>
      <c r="AI33" s="123">
        <f>HLOOKUP(AI$5,'07'!$D$136:$I$143,8,FALSE)/1000</f>
        <v>0</v>
      </c>
      <c r="AJ33" s="123">
        <f>HLOOKUP(AJ$5,'07'!$D$136:$I$143,8,FALSE)/1000</f>
        <v>0</v>
      </c>
      <c r="AK33" s="123">
        <f>HLOOKUP(AK$5,'07'!$D$136:$I$143,8,FALSE)/1000</f>
        <v>0</v>
      </c>
      <c r="AL33" s="123">
        <f>HLOOKUP(AL$5,'07'!$D$136:$I$143,8,FALSE)/1000</f>
        <v>0</v>
      </c>
      <c r="AM33" s="123">
        <f>HLOOKUP(AM$5,'07'!$D$136:$I$143,8,FALSE)/1000</f>
        <v>0</v>
      </c>
      <c r="AN33" s="123">
        <f>HLOOKUP(AN$5,'07'!$D$136:$I$143,8,FALSE)/1000</f>
        <v>0</v>
      </c>
      <c r="AO33" s="123">
        <f>HLOOKUP(AO$5,'07'!$D$136:$I$143,8,FALSE)/1000</f>
        <v>0</v>
      </c>
      <c r="AP33" s="123">
        <f>HLOOKUP(AP$5,'07'!$D$136:$I$143,8,FALSE)/1000</f>
        <v>0</v>
      </c>
      <c r="AQ33" s="123">
        <f>HLOOKUP(AQ$5,'07'!$D$136:$I$143,8,FALSE)/1000</f>
        <v>0</v>
      </c>
      <c r="AR33" s="123">
        <f>HLOOKUP(AR$5,'07'!$D$136:$I$143,8,FALSE)/1000</f>
        <v>0</v>
      </c>
      <c r="AS33" s="123">
        <f>HLOOKUP(AS$5,'07'!$D$136:$I$143,8,FALSE)/1000</f>
        <v>0</v>
      </c>
      <c r="AT33" s="123">
        <f>HLOOKUP(AT$5,'07'!$D$136:$I$143,8,FALSE)/1000</f>
        <v>0</v>
      </c>
      <c r="AU33" s="123">
        <f>HLOOKUP(AU$5,'07'!$D$136:$I$143,8,FALSE)/1000</f>
        <v>0</v>
      </c>
      <c r="AV33" s="123">
        <f>HLOOKUP(AV$5,'07'!$D$136:$I$143,8,FALSE)/1000</f>
        <v>0</v>
      </c>
      <c r="AW33" s="123">
        <f>HLOOKUP(AW$5,'07'!$D$136:$I$143,8,FALSE)/1000</f>
        <v>0</v>
      </c>
      <c r="AX33" s="123">
        <f>HLOOKUP(AX$5,'07'!$D$136:$I$143,8,FALSE)/1000</f>
        <v>0</v>
      </c>
      <c r="AY33" s="123">
        <f>HLOOKUP(AY$5,'07'!$D$136:$I$143,8,FALSE)/1000</f>
        <v>0</v>
      </c>
      <c r="AZ33" s="123">
        <f>HLOOKUP(AZ$5,'07'!$D$136:$I$143,8,FALSE)/1000</f>
        <v>0</v>
      </c>
      <c r="BA33" s="123">
        <f>HLOOKUP(BA$5,'07'!$D$136:$I$143,8,FALSE)/1000</f>
        <v>0</v>
      </c>
      <c r="BB33" s="123">
        <f>HLOOKUP(BB$5,'07'!$D$136:$I$143,8,FALSE)/1000</f>
        <v>0</v>
      </c>
      <c r="BC33" s="123">
        <f>HLOOKUP(BC$5,'07'!$D$136:$I$143,8,FALSE)/1000</f>
        <v>0</v>
      </c>
      <c r="BD33" s="123">
        <f>HLOOKUP(BD$5,'07'!$D$136:$I$143,8,FALSE)/1000</f>
        <v>0</v>
      </c>
      <c r="BE33" s="123">
        <f>HLOOKUP(BE$5,'07'!$D$136:$I$143,8,FALSE)/1000</f>
        <v>0</v>
      </c>
      <c r="BF33" s="123">
        <f>HLOOKUP(BF$5,'07'!$D$136:$I$143,8,FALSE)/1000</f>
        <v>0</v>
      </c>
      <c r="BG33" s="123">
        <f>HLOOKUP(BG$5,'07'!$D$136:$I$143,8,FALSE)/1000</f>
        <v>0</v>
      </c>
      <c r="BH33" s="123">
        <f>HLOOKUP(BH$5,'07'!$D$136:$I$143,8,FALSE)/1000</f>
        <v>0</v>
      </c>
      <c r="BI33" s="123">
        <f>HLOOKUP(BI$5,'07'!$D$136:$I$143,8,FALSE)/1000</f>
        <v>0</v>
      </c>
      <c r="BJ33" s="123">
        <f>HLOOKUP(BJ$5,'07'!$D$136:$I$143,8,FALSE)/1000</f>
        <v>0</v>
      </c>
      <c r="BK33" s="123">
        <f>HLOOKUP(BK$5,'07'!$D$136:$I$143,8,FALSE)/1000</f>
        <v>0</v>
      </c>
      <c r="BL33" s="123"/>
      <c r="BQ33" s="123">
        <f t="shared" si="89"/>
        <v>0</v>
      </c>
      <c r="BR33" s="123">
        <f t="shared" si="89"/>
        <v>0</v>
      </c>
      <c r="BS33" s="123">
        <f t="shared" si="89"/>
        <v>0</v>
      </c>
      <c r="BT33" s="123">
        <f t="shared" si="89"/>
        <v>0</v>
      </c>
      <c r="BU33" s="123">
        <f t="shared" si="89"/>
        <v>0</v>
      </c>
      <c r="BV33" s="123">
        <f t="shared" si="89"/>
        <v>0</v>
      </c>
      <c r="BW33" s="123">
        <f t="shared" si="89"/>
        <v>0</v>
      </c>
      <c r="BY33" s="399"/>
    </row>
    <row r="34" spans="1:77" ht="3.75" customHeight="1" x14ac:dyDescent="0.25">
      <c r="BY34" s="399"/>
    </row>
    <row r="35" spans="1:77" ht="13.5" customHeight="1" x14ac:dyDescent="0.25">
      <c r="A35" s="26" t="s">
        <v>182</v>
      </c>
      <c r="D35" s="121">
        <f t="shared" ref="D35:AI35" si="90">-SUM(D36:D39)</f>
        <v>0</v>
      </c>
      <c r="E35" s="121">
        <f t="shared" si="90"/>
        <v>0</v>
      </c>
      <c r="F35" s="121">
        <f t="shared" si="90"/>
        <v>0</v>
      </c>
      <c r="G35" s="121">
        <f t="shared" si="90"/>
        <v>0</v>
      </c>
      <c r="H35" s="121">
        <f t="shared" si="90"/>
        <v>0</v>
      </c>
      <c r="I35" s="121">
        <f t="shared" si="90"/>
        <v>0</v>
      </c>
      <c r="J35" s="121">
        <f t="shared" si="90"/>
        <v>0</v>
      </c>
      <c r="K35" s="121">
        <f t="shared" si="90"/>
        <v>0</v>
      </c>
      <c r="L35" s="121">
        <f t="shared" si="90"/>
        <v>0</v>
      </c>
      <c r="M35" s="121">
        <f t="shared" si="90"/>
        <v>0</v>
      </c>
      <c r="N35" s="121">
        <f t="shared" si="90"/>
        <v>0</v>
      </c>
      <c r="O35" s="121">
        <f t="shared" si="90"/>
        <v>0</v>
      </c>
      <c r="P35" s="121">
        <f t="shared" si="90"/>
        <v>0</v>
      </c>
      <c r="Q35" s="121">
        <f t="shared" si="90"/>
        <v>0</v>
      </c>
      <c r="R35" s="121">
        <f t="shared" si="90"/>
        <v>0</v>
      </c>
      <c r="S35" s="121">
        <f t="shared" si="90"/>
        <v>0</v>
      </c>
      <c r="T35" s="121">
        <f t="shared" si="90"/>
        <v>0</v>
      </c>
      <c r="U35" s="121">
        <f t="shared" si="90"/>
        <v>0</v>
      </c>
      <c r="V35" s="121">
        <f t="shared" si="90"/>
        <v>0</v>
      </c>
      <c r="W35" s="121">
        <f t="shared" si="90"/>
        <v>0</v>
      </c>
      <c r="X35" s="121">
        <f t="shared" si="90"/>
        <v>0</v>
      </c>
      <c r="Y35" s="121">
        <f t="shared" si="90"/>
        <v>0</v>
      </c>
      <c r="Z35" s="121">
        <f t="shared" si="90"/>
        <v>0</v>
      </c>
      <c r="AA35" s="121">
        <f t="shared" si="90"/>
        <v>0</v>
      </c>
      <c r="AB35" s="121">
        <f t="shared" si="90"/>
        <v>0</v>
      </c>
      <c r="AC35" s="121">
        <f t="shared" si="90"/>
        <v>0</v>
      </c>
      <c r="AD35" s="121">
        <f t="shared" si="90"/>
        <v>0</v>
      </c>
      <c r="AE35" s="121">
        <f t="shared" si="90"/>
        <v>0</v>
      </c>
      <c r="AF35" s="121">
        <f t="shared" si="90"/>
        <v>0</v>
      </c>
      <c r="AG35" s="121">
        <f t="shared" si="90"/>
        <v>0</v>
      </c>
      <c r="AH35" s="121">
        <f t="shared" si="90"/>
        <v>0</v>
      </c>
      <c r="AI35" s="121">
        <f t="shared" si="90"/>
        <v>0</v>
      </c>
      <c r="AJ35" s="121">
        <f t="shared" ref="AJ35:BL35" si="91">-SUM(AJ36:AJ39)</f>
        <v>0</v>
      </c>
      <c r="AK35" s="121">
        <f t="shared" si="91"/>
        <v>0</v>
      </c>
      <c r="AL35" s="121">
        <f t="shared" si="91"/>
        <v>0</v>
      </c>
      <c r="AM35" s="121">
        <f t="shared" si="91"/>
        <v>0</v>
      </c>
      <c r="AN35" s="121">
        <f t="shared" si="91"/>
        <v>0</v>
      </c>
      <c r="AO35" s="121">
        <f t="shared" si="91"/>
        <v>0</v>
      </c>
      <c r="AP35" s="121">
        <f t="shared" si="91"/>
        <v>0</v>
      </c>
      <c r="AQ35" s="121">
        <f t="shared" si="91"/>
        <v>0</v>
      </c>
      <c r="AR35" s="121">
        <f t="shared" si="91"/>
        <v>0</v>
      </c>
      <c r="AS35" s="121">
        <f t="shared" si="91"/>
        <v>0</v>
      </c>
      <c r="AT35" s="121">
        <f t="shared" si="91"/>
        <v>0</v>
      </c>
      <c r="AU35" s="121">
        <f t="shared" si="91"/>
        <v>0</v>
      </c>
      <c r="AV35" s="121">
        <f t="shared" si="91"/>
        <v>0</v>
      </c>
      <c r="AW35" s="121">
        <f t="shared" si="91"/>
        <v>0</v>
      </c>
      <c r="AX35" s="121">
        <f t="shared" si="91"/>
        <v>0</v>
      </c>
      <c r="AY35" s="121">
        <f t="shared" si="91"/>
        <v>0</v>
      </c>
      <c r="AZ35" s="121">
        <f t="shared" si="91"/>
        <v>0</v>
      </c>
      <c r="BA35" s="121">
        <f t="shared" si="91"/>
        <v>0</v>
      </c>
      <c r="BB35" s="121">
        <f t="shared" si="91"/>
        <v>0</v>
      </c>
      <c r="BC35" s="121">
        <f t="shared" si="91"/>
        <v>0</v>
      </c>
      <c r="BD35" s="121">
        <f t="shared" si="91"/>
        <v>0</v>
      </c>
      <c r="BE35" s="121">
        <f t="shared" si="91"/>
        <v>0</v>
      </c>
      <c r="BF35" s="121">
        <f t="shared" si="91"/>
        <v>0</v>
      </c>
      <c r="BG35" s="121">
        <f t="shared" si="91"/>
        <v>0</v>
      </c>
      <c r="BH35" s="121">
        <f t="shared" si="91"/>
        <v>0</v>
      </c>
      <c r="BI35" s="121">
        <f t="shared" si="91"/>
        <v>0</v>
      </c>
      <c r="BJ35" s="121">
        <f t="shared" si="91"/>
        <v>0</v>
      </c>
      <c r="BK35" s="121">
        <f t="shared" si="91"/>
        <v>0</v>
      </c>
      <c r="BL35" s="121">
        <f t="shared" si="91"/>
        <v>0</v>
      </c>
      <c r="BQ35" s="121">
        <f t="shared" ref="BQ35:BW39" si="92">SUMIF($C$5:$BL$5,BQ$6,$C35:$BL35)</f>
        <v>0</v>
      </c>
      <c r="BR35" s="121">
        <f t="shared" si="92"/>
        <v>0</v>
      </c>
      <c r="BS35" s="121">
        <f t="shared" si="92"/>
        <v>0</v>
      </c>
      <c r="BT35" s="121">
        <f t="shared" si="92"/>
        <v>0</v>
      </c>
      <c r="BU35" s="121">
        <f t="shared" si="92"/>
        <v>0</v>
      </c>
      <c r="BV35" s="121">
        <f t="shared" si="92"/>
        <v>0</v>
      </c>
      <c r="BW35" s="121">
        <f t="shared" si="92"/>
        <v>0</v>
      </c>
      <c r="BY35" s="400" t="e">
        <f>SUM(BR35:BW35)/SUM($BR$48:$BW$48,$BR$53:$BW$53)</f>
        <v>#DIV/0!</v>
      </c>
    </row>
    <row r="36" spans="1:77" ht="13.5" customHeight="1" x14ac:dyDescent="0.25">
      <c r="A36" s="30" t="s">
        <v>119</v>
      </c>
      <c r="D36" s="122">
        <f>'06'!$J$95/1000</f>
        <v>0</v>
      </c>
      <c r="E36" s="122">
        <f>'06'!$J$95/1000</f>
        <v>0</v>
      </c>
      <c r="F36" s="122">
        <f>'06'!$J$95/1000</f>
        <v>0</v>
      </c>
      <c r="G36" s="122">
        <f>'06'!$J$95/1000</f>
        <v>0</v>
      </c>
      <c r="H36" s="122">
        <f>'06'!$J$95/1000</f>
        <v>0</v>
      </c>
      <c r="I36" s="122">
        <f>'06'!$J$95/1000</f>
        <v>0</v>
      </c>
      <c r="J36" s="122">
        <f>'06'!$J$95/1000</f>
        <v>0</v>
      </c>
      <c r="K36" s="122">
        <f>'06'!$J$95/1000</f>
        <v>0</v>
      </c>
      <c r="L36" s="122">
        <f>'06'!$J$95/1000</f>
        <v>0</v>
      </c>
      <c r="M36" s="122">
        <f>'06'!$J$95/1000</f>
        <v>0</v>
      </c>
      <c r="N36" s="122">
        <f>'06'!$J$95/1000</f>
        <v>0</v>
      </c>
      <c r="O36" s="122">
        <f>'06'!$J$95/1000</f>
        <v>0</v>
      </c>
      <c r="P36" s="122">
        <f>'06'!$J$95/1000</f>
        <v>0</v>
      </c>
      <c r="Q36" s="122">
        <f>'06'!$J$95/1000</f>
        <v>0</v>
      </c>
      <c r="R36" s="122">
        <f>'06'!$J$95/1000</f>
        <v>0</v>
      </c>
      <c r="S36" s="122">
        <f>'06'!$J$95/1000</f>
        <v>0</v>
      </c>
      <c r="T36" s="122">
        <f>'06'!$J$95/1000</f>
        <v>0</v>
      </c>
      <c r="U36" s="122">
        <f>'06'!$J$95/1000</f>
        <v>0</v>
      </c>
      <c r="V36" s="122">
        <f>'06'!$J$95/1000</f>
        <v>0</v>
      </c>
      <c r="W36" s="122">
        <f>'06'!$J$95/1000</f>
        <v>0</v>
      </c>
      <c r="X36" s="122">
        <f>'06'!$J$95/1000</f>
        <v>0</v>
      </c>
      <c r="Y36" s="122">
        <f>'06'!$J$95/1000</f>
        <v>0</v>
      </c>
      <c r="Z36" s="122">
        <f>'06'!$J$95/1000</f>
        <v>0</v>
      </c>
      <c r="AA36" s="122">
        <f>'06'!$J$95/1000</f>
        <v>0</v>
      </c>
      <c r="AB36" s="122">
        <f>'06'!$J$95/1000</f>
        <v>0</v>
      </c>
      <c r="AC36" s="122">
        <f>'06'!$J$95/1000</f>
        <v>0</v>
      </c>
      <c r="AD36" s="122">
        <f>'06'!$J$95/1000</f>
        <v>0</v>
      </c>
      <c r="AE36" s="122">
        <f>'06'!$J$95/1000</f>
        <v>0</v>
      </c>
      <c r="AF36" s="122">
        <f>'06'!$J$95/1000</f>
        <v>0</v>
      </c>
      <c r="AG36" s="122">
        <f>'06'!$J$95/1000</f>
        <v>0</v>
      </c>
      <c r="AH36" s="122">
        <f>'06'!$J$95/1000</f>
        <v>0</v>
      </c>
      <c r="AI36" s="122">
        <f>'06'!$J$95/1000</f>
        <v>0</v>
      </c>
      <c r="AJ36" s="122">
        <f>'06'!$J$95/1000</f>
        <v>0</v>
      </c>
      <c r="AK36" s="122">
        <f>'06'!$J$95/1000</f>
        <v>0</v>
      </c>
      <c r="AL36" s="122">
        <f>'06'!$J$95/1000</f>
        <v>0</v>
      </c>
      <c r="AM36" s="122">
        <f>'06'!$J$95/1000</f>
        <v>0</v>
      </c>
      <c r="AN36" s="122">
        <f>'06'!$J$95/1000</f>
        <v>0</v>
      </c>
      <c r="AO36" s="122">
        <f>'06'!$J$95/1000</f>
        <v>0</v>
      </c>
      <c r="AP36" s="122">
        <f>'06'!$J$95/1000</f>
        <v>0</v>
      </c>
      <c r="AQ36" s="122">
        <f>'06'!$J$95/1000</f>
        <v>0</v>
      </c>
      <c r="AR36" s="122">
        <f>'06'!$J$95/1000</f>
        <v>0</v>
      </c>
      <c r="AS36" s="122">
        <f>'06'!$J$95/1000</f>
        <v>0</v>
      </c>
      <c r="AT36" s="122">
        <f>'06'!$J$95/1000</f>
        <v>0</v>
      </c>
      <c r="AU36" s="122">
        <f>'06'!$J$95/1000</f>
        <v>0</v>
      </c>
      <c r="AV36" s="122">
        <f>'06'!$J$95/1000</f>
        <v>0</v>
      </c>
      <c r="AW36" s="122">
        <f>'06'!$J$95/1000</f>
        <v>0</v>
      </c>
      <c r="AX36" s="122">
        <f>'06'!$J$95/1000</f>
        <v>0</v>
      </c>
      <c r="AY36" s="122">
        <f>'06'!$J$95/1000</f>
        <v>0</v>
      </c>
      <c r="AZ36" s="122">
        <f>'06'!$J$95/1000</f>
        <v>0</v>
      </c>
      <c r="BA36" s="122">
        <f>'06'!$J$95/1000</f>
        <v>0</v>
      </c>
      <c r="BB36" s="122">
        <f>'06'!$J$95/1000</f>
        <v>0</v>
      </c>
      <c r="BC36" s="122">
        <f>'06'!$J$95/1000</f>
        <v>0</v>
      </c>
      <c r="BD36" s="122">
        <f>'06'!$J$95/1000</f>
        <v>0</v>
      </c>
      <c r="BE36" s="122">
        <f>'06'!$J$95/1000</f>
        <v>0</v>
      </c>
      <c r="BF36" s="122">
        <f>'06'!$J$95/1000</f>
        <v>0</v>
      </c>
      <c r="BG36" s="122">
        <f>'06'!$J$95/1000</f>
        <v>0</v>
      </c>
      <c r="BH36" s="122">
        <f>'06'!$J$95/1000</f>
        <v>0</v>
      </c>
      <c r="BI36" s="122">
        <f>'06'!$J$95/1000</f>
        <v>0</v>
      </c>
      <c r="BJ36" s="122">
        <f>'06'!$J$95/1000</f>
        <v>0</v>
      </c>
      <c r="BK36" s="122">
        <f>'06'!$J$95/1000</f>
        <v>0</v>
      </c>
      <c r="BL36" s="122"/>
      <c r="BQ36" s="122">
        <f t="shared" si="92"/>
        <v>0</v>
      </c>
      <c r="BR36" s="122">
        <f t="shared" si="92"/>
        <v>0</v>
      </c>
      <c r="BS36" s="122">
        <f t="shared" si="92"/>
        <v>0</v>
      </c>
      <c r="BT36" s="122">
        <f t="shared" si="92"/>
        <v>0</v>
      </c>
      <c r="BU36" s="122">
        <f t="shared" si="92"/>
        <v>0</v>
      </c>
      <c r="BV36" s="122">
        <f t="shared" si="92"/>
        <v>0</v>
      </c>
      <c r="BW36" s="122">
        <f t="shared" si="92"/>
        <v>0</v>
      </c>
      <c r="BY36" s="401"/>
    </row>
    <row r="37" spans="1:77" ht="13.5" customHeight="1" x14ac:dyDescent="0.25">
      <c r="A37" s="30" t="s">
        <v>118</v>
      </c>
      <c r="D37" s="122">
        <f>'06'!$J$109/1000</f>
        <v>0</v>
      </c>
      <c r="E37" s="122">
        <f>'06'!$J$109/1000</f>
        <v>0</v>
      </c>
      <c r="F37" s="122">
        <f>'06'!$J$109/1000</f>
        <v>0</v>
      </c>
      <c r="G37" s="122">
        <f>'06'!$J$109/1000</f>
        <v>0</v>
      </c>
      <c r="H37" s="122">
        <f>'06'!$J$109/1000</f>
        <v>0</v>
      </c>
      <c r="I37" s="122">
        <f>'06'!$J$109/1000</f>
        <v>0</v>
      </c>
      <c r="J37" s="122">
        <f>'06'!$J$109/1000</f>
        <v>0</v>
      </c>
      <c r="K37" s="122">
        <f>'06'!$J$109/1000</f>
        <v>0</v>
      </c>
      <c r="L37" s="122">
        <f>'06'!$J$109/1000</f>
        <v>0</v>
      </c>
      <c r="M37" s="122">
        <f>'06'!$J$109/1000</f>
        <v>0</v>
      </c>
      <c r="N37" s="122">
        <f>'06'!$J$109/1000</f>
        <v>0</v>
      </c>
      <c r="O37" s="122">
        <f>'06'!$J$109/1000</f>
        <v>0</v>
      </c>
      <c r="P37" s="122">
        <f>'06'!$J$109/1000</f>
        <v>0</v>
      </c>
      <c r="Q37" s="122">
        <f>'06'!$J$109/1000</f>
        <v>0</v>
      </c>
      <c r="R37" s="122">
        <f>'06'!$J$109/1000</f>
        <v>0</v>
      </c>
      <c r="S37" s="122">
        <f>'06'!$J$109/1000</f>
        <v>0</v>
      </c>
      <c r="T37" s="122">
        <f>'06'!$J$109/1000</f>
        <v>0</v>
      </c>
      <c r="U37" s="122">
        <f>'06'!$J$109/1000</f>
        <v>0</v>
      </c>
      <c r="V37" s="122">
        <f>'06'!$J$109/1000</f>
        <v>0</v>
      </c>
      <c r="W37" s="122">
        <f>'06'!$J$109/1000</f>
        <v>0</v>
      </c>
      <c r="X37" s="122">
        <f>'06'!$J$109/1000</f>
        <v>0</v>
      </c>
      <c r="Y37" s="122">
        <f>'06'!$J$109/1000</f>
        <v>0</v>
      </c>
      <c r="Z37" s="122">
        <f>'06'!$J$109/1000</f>
        <v>0</v>
      </c>
      <c r="AA37" s="122">
        <f>'06'!$J$109/1000</f>
        <v>0</v>
      </c>
      <c r="AB37" s="122">
        <f>'06'!$J$109/1000</f>
        <v>0</v>
      </c>
      <c r="AC37" s="122">
        <f>'06'!$J$109/1000</f>
        <v>0</v>
      </c>
      <c r="AD37" s="122">
        <f>'06'!$J$109/1000</f>
        <v>0</v>
      </c>
      <c r="AE37" s="122">
        <f>'06'!$J$109/1000</f>
        <v>0</v>
      </c>
      <c r="AF37" s="122">
        <f>'06'!$J$109/1000</f>
        <v>0</v>
      </c>
      <c r="AG37" s="122">
        <f>'06'!$J$109/1000</f>
        <v>0</v>
      </c>
      <c r="AH37" s="122">
        <f>'06'!$J$109/1000</f>
        <v>0</v>
      </c>
      <c r="AI37" s="122">
        <f>'06'!$J$109/1000</f>
        <v>0</v>
      </c>
      <c r="AJ37" s="122">
        <f>'06'!$J$109/1000</f>
        <v>0</v>
      </c>
      <c r="AK37" s="122">
        <f>'06'!$J$109/1000</f>
        <v>0</v>
      </c>
      <c r="AL37" s="122">
        <f>'06'!$J$109/1000</f>
        <v>0</v>
      </c>
      <c r="AM37" s="122">
        <f>'06'!$J$109/1000</f>
        <v>0</v>
      </c>
      <c r="AN37" s="122">
        <f>'06'!$J$109/1000</f>
        <v>0</v>
      </c>
      <c r="AO37" s="122">
        <f>'06'!$J$109/1000</f>
        <v>0</v>
      </c>
      <c r="AP37" s="122">
        <f>'06'!$J$109/1000</f>
        <v>0</v>
      </c>
      <c r="AQ37" s="122">
        <f>'06'!$J$109/1000</f>
        <v>0</v>
      </c>
      <c r="AR37" s="122">
        <f>'06'!$J$109/1000</f>
        <v>0</v>
      </c>
      <c r="AS37" s="122">
        <f>'06'!$J$109/1000</f>
        <v>0</v>
      </c>
      <c r="AT37" s="122">
        <f>'06'!$J$109/1000</f>
        <v>0</v>
      </c>
      <c r="AU37" s="122">
        <f>'06'!$J$109/1000</f>
        <v>0</v>
      </c>
      <c r="AV37" s="122">
        <f>'06'!$J$109/1000</f>
        <v>0</v>
      </c>
      <c r="AW37" s="122">
        <f>'06'!$J$109/1000</f>
        <v>0</v>
      </c>
      <c r="AX37" s="122">
        <f>'06'!$J$109/1000</f>
        <v>0</v>
      </c>
      <c r="AY37" s="122">
        <f>'06'!$J$109/1000</f>
        <v>0</v>
      </c>
      <c r="AZ37" s="122">
        <f>'06'!$J$109/1000</f>
        <v>0</v>
      </c>
      <c r="BA37" s="122">
        <f>'06'!$J$109/1000</f>
        <v>0</v>
      </c>
      <c r="BB37" s="122">
        <f>'06'!$J$109/1000</f>
        <v>0</v>
      </c>
      <c r="BC37" s="122">
        <f>'06'!$J$109/1000</f>
        <v>0</v>
      </c>
      <c r="BD37" s="122">
        <f>'06'!$J$109/1000</f>
        <v>0</v>
      </c>
      <c r="BE37" s="122">
        <f>'06'!$J$109/1000</f>
        <v>0</v>
      </c>
      <c r="BF37" s="122">
        <f>'06'!$J$109/1000</f>
        <v>0</v>
      </c>
      <c r="BG37" s="122">
        <f>'06'!$J$109/1000</f>
        <v>0</v>
      </c>
      <c r="BH37" s="122">
        <f>'06'!$J$109/1000</f>
        <v>0</v>
      </c>
      <c r="BI37" s="122">
        <f>'06'!$J$109/1000</f>
        <v>0</v>
      </c>
      <c r="BJ37" s="122">
        <f>'06'!$J$109/1000</f>
        <v>0</v>
      </c>
      <c r="BK37" s="122">
        <f>'06'!$J$109/1000</f>
        <v>0</v>
      </c>
      <c r="BL37" s="122"/>
      <c r="BQ37" s="122">
        <f t="shared" si="92"/>
        <v>0</v>
      </c>
      <c r="BR37" s="122">
        <f t="shared" si="92"/>
        <v>0</v>
      </c>
      <c r="BS37" s="122">
        <f t="shared" si="92"/>
        <v>0</v>
      </c>
      <c r="BT37" s="122">
        <f t="shared" si="92"/>
        <v>0</v>
      </c>
      <c r="BU37" s="122">
        <f t="shared" si="92"/>
        <v>0</v>
      </c>
      <c r="BV37" s="122">
        <f t="shared" si="92"/>
        <v>0</v>
      </c>
      <c r="BW37" s="122">
        <f t="shared" si="92"/>
        <v>0</v>
      </c>
      <c r="BY37" s="401"/>
    </row>
    <row r="38" spans="1:77" ht="13.5" customHeight="1" x14ac:dyDescent="0.25">
      <c r="A38" s="30" t="s">
        <v>72</v>
      </c>
      <c r="D38" s="122">
        <f>'06'!$J$123/1000</f>
        <v>0</v>
      </c>
      <c r="E38" s="122">
        <f>'06'!$J$123/1000</f>
        <v>0</v>
      </c>
      <c r="F38" s="122">
        <f>'06'!$J$123/1000</f>
        <v>0</v>
      </c>
      <c r="G38" s="122">
        <f>'06'!$J$123/1000</f>
        <v>0</v>
      </c>
      <c r="H38" s="122">
        <f>'06'!$J$123/1000</f>
        <v>0</v>
      </c>
      <c r="I38" s="122">
        <f>'06'!$J$123/1000</f>
        <v>0</v>
      </c>
      <c r="J38" s="122">
        <f>'06'!$J$123/1000</f>
        <v>0</v>
      </c>
      <c r="K38" s="122">
        <f>'06'!$J$123/1000</f>
        <v>0</v>
      </c>
      <c r="L38" s="122">
        <f>'06'!$J$123/1000</f>
        <v>0</v>
      </c>
      <c r="M38" s="122">
        <f>'06'!$J$123/1000</f>
        <v>0</v>
      </c>
      <c r="N38" s="122">
        <f>'06'!$J$123/1000</f>
        <v>0</v>
      </c>
      <c r="O38" s="122">
        <f>'06'!$J$123/1000</f>
        <v>0</v>
      </c>
      <c r="P38" s="122">
        <f>'06'!$J$123/1000</f>
        <v>0</v>
      </c>
      <c r="Q38" s="122">
        <f>'06'!$J$123/1000</f>
        <v>0</v>
      </c>
      <c r="R38" s="122">
        <f>'06'!$J$123/1000</f>
        <v>0</v>
      </c>
      <c r="S38" s="122">
        <f>'06'!$J$123/1000</f>
        <v>0</v>
      </c>
      <c r="T38" s="122">
        <f>'06'!$J$123/1000</f>
        <v>0</v>
      </c>
      <c r="U38" s="122">
        <f>'06'!$J$123/1000</f>
        <v>0</v>
      </c>
      <c r="V38" s="122">
        <f>'06'!$J$123/1000</f>
        <v>0</v>
      </c>
      <c r="W38" s="122">
        <f>'06'!$J$123/1000</f>
        <v>0</v>
      </c>
      <c r="X38" s="122">
        <f>'06'!$J$123/1000</f>
        <v>0</v>
      </c>
      <c r="Y38" s="122">
        <f>'06'!$J$123/1000</f>
        <v>0</v>
      </c>
      <c r="Z38" s="122">
        <f>'06'!$J$123/1000</f>
        <v>0</v>
      </c>
      <c r="AA38" s="122">
        <f>'06'!$J$123/1000</f>
        <v>0</v>
      </c>
      <c r="AB38" s="122">
        <f>'06'!$J$123/1000</f>
        <v>0</v>
      </c>
      <c r="AC38" s="122">
        <f>'06'!$J$123/1000</f>
        <v>0</v>
      </c>
      <c r="AD38" s="122">
        <f>'06'!$J$123/1000</f>
        <v>0</v>
      </c>
      <c r="AE38" s="122">
        <f>'06'!$J$123/1000</f>
        <v>0</v>
      </c>
      <c r="AF38" s="122">
        <f>'06'!$J$123/1000</f>
        <v>0</v>
      </c>
      <c r="AG38" s="122">
        <f>'06'!$J$123/1000</f>
        <v>0</v>
      </c>
      <c r="AH38" s="122">
        <f>'06'!$J$123/1000</f>
        <v>0</v>
      </c>
      <c r="AI38" s="122">
        <f>'06'!$J$123/1000</f>
        <v>0</v>
      </c>
      <c r="AJ38" s="122">
        <f>'06'!$J$123/1000</f>
        <v>0</v>
      </c>
      <c r="AK38" s="122">
        <f>'06'!$J$123/1000</f>
        <v>0</v>
      </c>
      <c r="AL38" s="122">
        <f>'06'!$J$123/1000</f>
        <v>0</v>
      </c>
      <c r="AM38" s="122">
        <f>'06'!$J$123/1000</f>
        <v>0</v>
      </c>
      <c r="AN38" s="122">
        <f>'06'!$J$123/1000</f>
        <v>0</v>
      </c>
      <c r="AO38" s="122">
        <f>'06'!$J$123/1000</f>
        <v>0</v>
      </c>
      <c r="AP38" s="122">
        <f>'06'!$J$123/1000</f>
        <v>0</v>
      </c>
      <c r="AQ38" s="122">
        <f>'06'!$J$123/1000</f>
        <v>0</v>
      </c>
      <c r="AR38" s="122">
        <f>'06'!$J$123/1000</f>
        <v>0</v>
      </c>
      <c r="AS38" s="122">
        <f>'06'!$J$123/1000</f>
        <v>0</v>
      </c>
      <c r="AT38" s="122">
        <f>'06'!$J$123/1000</f>
        <v>0</v>
      </c>
      <c r="AU38" s="122">
        <f>'06'!$J$123/1000</f>
        <v>0</v>
      </c>
      <c r="AV38" s="122">
        <f>'06'!$J$123/1000</f>
        <v>0</v>
      </c>
      <c r="AW38" s="122">
        <f>'06'!$J$123/1000</f>
        <v>0</v>
      </c>
      <c r="AX38" s="122">
        <f>'06'!$J$123/1000</f>
        <v>0</v>
      </c>
      <c r="AY38" s="122">
        <f>'06'!$J$123/1000</f>
        <v>0</v>
      </c>
      <c r="AZ38" s="122">
        <f>'06'!$J$123/1000</f>
        <v>0</v>
      </c>
      <c r="BA38" s="122">
        <f>'06'!$J$123/1000</f>
        <v>0</v>
      </c>
      <c r="BB38" s="122">
        <f>'06'!$J$123/1000</f>
        <v>0</v>
      </c>
      <c r="BC38" s="122">
        <f>'06'!$J$123/1000</f>
        <v>0</v>
      </c>
      <c r="BD38" s="122">
        <f>'06'!$J$123/1000</f>
        <v>0</v>
      </c>
      <c r="BE38" s="122">
        <f>'06'!$J$123/1000</f>
        <v>0</v>
      </c>
      <c r="BF38" s="122">
        <f>'06'!$J$123/1000</f>
        <v>0</v>
      </c>
      <c r="BG38" s="122">
        <f>'06'!$J$123/1000</f>
        <v>0</v>
      </c>
      <c r="BH38" s="122">
        <f>'06'!$J$123/1000</f>
        <v>0</v>
      </c>
      <c r="BI38" s="122">
        <f>'06'!$J$123/1000</f>
        <v>0</v>
      </c>
      <c r="BJ38" s="122">
        <f>'06'!$J$123/1000</f>
        <v>0</v>
      </c>
      <c r="BK38" s="122">
        <f>'06'!$J$123/1000</f>
        <v>0</v>
      </c>
      <c r="BL38" s="122"/>
      <c r="BQ38" s="122">
        <f t="shared" si="92"/>
        <v>0</v>
      </c>
      <c r="BR38" s="122">
        <f t="shared" si="92"/>
        <v>0</v>
      </c>
      <c r="BS38" s="122">
        <f t="shared" si="92"/>
        <v>0</v>
      </c>
      <c r="BT38" s="122">
        <f t="shared" si="92"/>
        <v>0</v>
      </c>
      <c r="BU38" s="122">
        <f t="shared" si="92"/>
        <v>0</v>
      </c>
      <c r="BV38" s="122">
        <f t="shared" si="92"/>
        <v>0</v>
      </c>
      <c r="BW38" s="122">
        <f t="shared" si="92"/>
        <v>0</v>
      </c>
      <c r="BY38" s="401"/>
    </row>
    <row r="39" spans="1:77" ht="13.5" customHeight="1" x14ac:dyDescent="0.25">
      <c r="A39" s="30" t="s">
        <v>499</v>
      </c>
      <c r="D39" s="123">
        <f>'06'!$C$129/1000</f>
        <v>0</v>
      </c>
      <c r="E39" s="123">
        <f>'06'!$C$129/1000</f>
        <v>0</v>
      </c>
      <c r="F39" s="123">
        <f>'06'!$C$129/1000</f>
        <v>0</v>
      </c>
      <c r="G39" s="123">
        <f>'06'!$C$129/1000</f>
        <v>0</v>
      </c>
      <c r="H39" s="123">
        <f>'06'!$C$129/1000</f>
        <v>0</v>
      </c>
      <c r="I39" s="123">
        <f>'06'!$C$129/1000</f>
        <v>0</v>
      </c>
      <c r="J39" s="123">
        <f>'06'!$C$129/1000</f>
        <v>0</v>
      </c>
      <c r="K39" s="123">
        <f>'06'!$C$129/1000</f>
        <v>0</v>
      </c>
      <c r="L39" s="123">
        <f>'06'!$C$129/1000</f>
        <v>0</v>
      </c>
      <c r="M39" s="123">
        <f>'06'!$C$129/1000</f>
        <v>0</v>
      </c>
      <c r="N39" s="123">
        <f>'06'!$C$129/1000</f>
        <v>0</v>
      </c>
      <c r="O39" s="123">
        <f>'06'!$C$129/1000</f>
        <v>0</v>
      </c>
      <c r="P39" s="123">
        <f>'06'!$C$129/1000</f>
        <v>0</v>
      </c>
      <c r="Q39" s="123">
        <f>'06'!$C$129/1000</f>
        <v>0</v>
      </c>
      <c r="R39" s="123">
        <f>'06'!$C$129/1000</f>
        <v>0</v>
      </c>
      <c r="S39" s="123">
        <f>'06'!$C$129/1000</f>
        <v>0</v>
      </c>
      <c r="T39" s="123">
        <f>'06'!$C$129/1000</f>
        <v>0</v>
      </c>
      <c r="U39" s="123">
        <f>'06'!$C$129/1000</f>
        <v>0</v>
      </c>
      <c r="V39" s="123">
        <f>'06'!$C$129/1000</f>
        <v>0</v>
      </c>
      <c r="W39" s="123">
        <f>'06'!$C$129/1000</f>
        <v>0</v>
      </c>
      <c r="X39" s="123">
        <f>'06'!$C$129/1000</f>
        <v>0</v>
      </c>
      <c r="Y39" s="123">
        <f>'06'!$C$129/1000</f>
        <v>0</v>
      </c>
      <c r="Z39" s="123">
        <f>'06'!$C$129/1000</f>
        <v>0</v>
      </c>
      <c r="AA39" s="123">
        <f>'06'!$C$129/1000</f>
        <v>0</v>
      </c>
      <c r="AB39" s="123">
        <f>'06'!$C$129/1000</f>
        <v>0</v>
      </c>
      <c r="AC39" s="123">
        <f>'06'!$C$129/1000</f>
        <v>0</v>
      </c>
      <c r="AD39" s="123">
        <f>'06'!$C$129/1000</f>
        <v>0</v>
      </c>
      <c r="AE39" s="123">
        <f>'06'!$C$129/1000</f>
        <v>0</v>
      </c>
      <c r="AF39" s="123">
        <f>'06'!$C$129/1000</f>
        <v>0</v>
      </c>
      <c r="AG39" s="123">
        <f>'06'!$C$129/1000</f>
        <v>0</v>
      </c>
      <c r="AH39" s="123">
        <f>'06'!$C$129/1000</f>
        <v>0</v>
      </c>
      <c r="AI39" s="123">
        <f>'06'!$C$129/1000</f>
        <v>0</v>
      </c>
      <c r="AJ39" s="123">
        <f>'06'!$C$129/1000</f>
        <v>0</v>
      </c>
      <c r="AK39" s="123">
        <f>'06'!$C$129/1000</f>
        <v>0</v>
      </c>
      <c r="AL39" s="123">
        <f>'06'!$C$129/1000</f>
        <v>0</v>
      </c>
      <c r="AM39" s="123">
        <f>'06'!$C$129/1000</f>
        <v>0</v>
      </c>
      <c r="AN39" s="123">
        <f>'06'!$C$129/1000</f>
        <v>0</v>
      </c>
      <c r="AO39" s="123">
        <f>'06'!$C$129/1000</f>
        <v>0</v>
      </c>
      <c r="AP39" s="123">
        <f>'06'!$C$129/1000</f>
        <v>0</v>
      </c>
      <c r="AQ39" s="123">
        <f>'06'!$C$129/1000</f>
        <v>0</v>
      </c>
      <c r="AR39" s="123">
        <f>'06'!$C$129/1000</f>
        <v>0</v>
      </c>
      <c r="AS39" s="123">
        <f>'06'!$C$129/1000</f>
        <v>0</v>
      </c>
      <c r="AT39" s="123">
        <f>'06'!$C$129/1000</f>
        <v>0</v>
      </c>
      <c r="AU39" s="123">
        <f>'06'!$C$129/1000</f>
        <v>0</v>
      </c>
      <c r="AV39" s="123">
        <f>'06'!$C$129/1000</f>
        <v>0</v>
      </c>
      <c r="AW39" s="123">
        <f>'06'!$C$129/1000</f>
        <v>0</v>
      </c>
      <c r="AX39" s="123">
        <f>'06'!$C$129/1000</f>
        <v>0</v>
      </c>
      <c r="AY39" s="123">
        <f>'06'!$C$129/1000</f>
        <v>0</v>
      </c>
      <c r="AZ39" s="123">
        <f>'06'!$C$129/1000</f>
        <v>0</v>
      </c>
      <c r="BA39" s="123">
        <f>'06'!$C$129/1000</f>
        <v>0</v>
      </c>
      <c r="BB39" s="123">
        <f>'06'!$C$129/1000</f>
        <v>0</v>
      </c>
      <c r="BC39" s="123">
        <f>'06'!$C$129/1000</f>
        <v>0</v>
      </c>
      <c r="BD39" s="123">
        <f>'06'!$C$129/1000</f>
        <v>0</v>
      </c>
      <c r="BE39" s="123">
        <f>'06'!$C$129/1000</f>
        <v>0</v>
      </c>
      <c r="BF39" s="123">
        <f>'06'!$C$129/1000</f>
        <v>0</v>
      </c>
      <c r="BG39" s="123">
        <f>'06'!$C$129/1000</f>
        <v>0</v>
      </c>
      <c r="BH39" s="123">
        <f>'06'!$C$129/1000</f>
        <v>0</v>
      </c>
      <c r="BI39" s="123">
        <f>'06'!$C$129/1000</f>
        <v>0</v>
      </c>
      <c r="BJ39" s="123">
        <f>'06'!$C$129/1000</f>
        <v>0</v>
      </c>
      <c r="BK39" s="123">
        <f>'06'!$C$129/1000</f>
        <v>0</v>
      </c>
      <c r="BL39" s="123"/>
      <c r="BQ39" s="123">
        <f t="shared" si="92"/>
        <v>0</v>
      </c>
      <c r="BR39" s="123">
        <f t="shared" si="92"/>
        <v>0</v>
      </c>
      <c r="BS39" s="123">
        <f t="shared" si="92"/>
        <v>0</v>
      </c>
      <c r="BT39" s="123">
        <f t="shared" si="92"/>
        <v>0</v>
      </c>
      <c r="BU39" s="123">
        <f t="shared" si="92"/>
        <v>0</v>
      </c>
      <c r="BV39" s="123">
        <f t="shared" si="92"/>
        <v>0</v>
      </c>
      <c r="BW39" s="123">
        <f t="shared" si="92"/>
        <v>0</v>
      </c>
      <c r="BY39" s="401"/>
    </row>
    <row r="40" spans="1:77" ht="3.75" customHeight="1" x14ac:dyDescent="0.25">
      <c r="BY40" s="401"/>
    </row>
    <row r="41" spans="1:77" ht="13.5" customHeight="1" x14ac:dyDescent="0.25">
      <c r="A41" s="26" t="s">
        <v>184</v>
      </c>
      <c r="D41" s="121">
        <f t="shared" ref="D41:AI41" si="93">-SUM(D42:D46)</f>
        <v>0</v>
      </c>
      <c r="E41" s="121">
        <f t="shared" si="93"/>
        <v>0</v>
      </c>
      <c r="F41" s="121">
        <f t="shared" si="93"/>
        <v>0</v>
      </c>
      <c r="G41" s="121">
        <f t="shared" si="93"/>
        <v>0</v>
      </c>
      <c r="H41" s="121">
        <f t="shared" si="93"/>
        <v>0</v>
      </c>
      <c r="I41" s="121">
        <f t="shared" si="93"/>
        <v>0</v>
      </c>
      <c r="J41" s="121">
        <f t="shared" si="93"/>
        <v>0</v>
      </c>
      <c r="K41" s="121">
        <f t="shared" si="93"/>
        <v>0</v>
      </c>
      <c r="L41" s="121">
        <f t="shared" si="93"/>
        <v>0</v>
      </c>
      <c r="M41" s="121">
        <f t="shared" si="93"/>
        <v>0</v>
      </c>
      <c r="N41" s="121">
        <f t="shared" si="93"/>
        <v>0</v>
      </c>
      <c r="O41" s="121">
        <f t="shared" si="93"/>
        <v>0</v>
      </c>
      <c r="P41" s="121">
        <f t="shared" si="93"/>
        <v>0</v>
      </c>
      <c r="Q41" s="121">
        <f t="shared" si="93"/>
        <v>0</v>
      </c>
      <c r="R41" s="121">
        <f t="shared" si="93"/>
        <v>0</v>
      </c>
      <c r="S41" s="121">
        <f t="shared" si="93"/>
        <v>0</v>
      </c>
      <c r="T41" s="121">
        <f t="shared" si="93"/>
        <v>0</v>
      </c>
      <c r="U41" s="121">
        <f t="shared" si="93"/>
        <v>0</v>
      </c>
      <c r="V41" s="121">
        <f t="shared" si="93"/>
        <v>0</v>
      </c>
      <c r="W41" s="121">
        <f t="shared" si="93"/>
        <v>0</v>
      </c>
      <c r="X41" s="121">
        <f t="shared" si="93"/>
        <v>0</v>
      </c>
      <c r="Y41" s="121">
        <f t="shared" si="93"/>
        <v>0</v>
      </c>
      <c r="Z41" s="121">
        <f t="shared" si="93"/>
        <v>0</v>
      </c>
      <c r="AA41" s="121">
        <f t="shared" si="93"/>
        <v>0</v>
      </c>
      <c r="AB41" s="121">
        <f t="shared" si="93"/>
        <v>0</v>
      </c>
      <c r="AC41" s="121">
        <f t="shared" si="93"/>
        <v>0</v>
      </c>
      <c r="AD41" s="121">
        <f t="shared" si="93"/>
        <v>0</v>
      </c>
      <c r="AE41" s="121">
        <f t="shared" si="93"/>
        <v>0</v>
      </c>
      <c r="AF41" s="121">
        <f t="shared" si="93"/>
        <v>0</v>
      </c>
      <c r="AG41" s="121">
        <f t="shared" si="93"/>
        <v>0</v>
      </c>
      <c r="AH41" s="121">
        <f t="shared" si="93"/>
        <v>0</v>
      </c>
      <c r="AI41" s="121">
        <f t="shared" si="93"/>
        <v>0</v>
      </c>
      <c r="AJ41" s="121">
        <f t="shared" ref="AJ41:BL41" si="94">-SUM(AJ42:AJ46)</f>
        <v>0</v>
      </c>
      <c r="AK41" s="121">
        <f t="shared" si="94"/>
        <v>0</v>
      </c>
      <c r="AL41" s="121">
        <f t="shared" si="94"/>
        <v>0</v>
      </c>
      <c r="AM41" s="121">
        <f t="shared" si="94"/>
        <v>0</v>
      </c>
      <c r="AN41" s="121">
        <f t="shared" si="94"/>
        <v>0</v>
      </c>
      <c r="AO41" s="121">
        <f t="shared" si="94"/>
        <v>0</v>
      </c>
      <c r="AP41" s="121">
        <f t="shared" si="94"/>
        <v>0</v>
      </c>
      <c r="AQ41" s="121">
        <f t="shared" si="94"/>
        <v>0</v>
      </c>
      <c r="AR41" s="121">
        <f t="shared" si="94"/>
        <v>0</v>
      </c>
      <c r="AS41" s="121">
        <f t="shared" si="94"/>
        <v>0</v>
      </c>
      <c r="AT41" s="121">
        <f t="shared" si="94"/>
        <v>0</v>
      </c>
      <c r="AU41" s="121">
        <f t="shared" si="94"/>
        <v>0</v>
      </c>
      <c r="AV41" s="121">
        <f t="shared" si="94"/>
        <v>0</v>
      </c>
      <c r="AW41" s="121">
        <f t="shared" si="94"/>
        <v>0</v>
      </c>
      <c r="AX41" s="121">
        <f t="shared" si="94"/>
        <v>0</v>
      </c>
      <c r="AY41" s="121">
        <f t="shared" si="94"/>
        <v>0</v>
      </c>
      <c r="AZ41" s="121">
        <f t="shared" si="94"/>
        <v>0</v>
      </c>
      <c r="BA41" s="121">
        <f t="shared" si="94"/>
        <v>0</v>
      </c>
      <c r="BB41" s="121">
        <f t="shared" si="94"/>
        <v>0</v>
      </c>
      <c r="BC41" s="121">
        <f t="shared" si="94"/>
        <v>0</v>
      </c>
      <c r="BD41" s="121">
        <f t="shared" si="94"/>
        <v>0</v>
      </c>
      <c r="BE41" s="121">
        <f t="shared" si="94"/>
        <v>0</v>
      </c>
      <c r="BF41" s="121">
        <f t="shared" si="94"/>
        <v>0</v>
      </c>
      <c r="BG41" s="121">
        <f t="shared" si="94"/>
        <v>0</v>
      </c>
      <c r="BH41" s="121">
        <f t="shared" si="94"/>
        <v>0</v>
      </c>
      <c r="BI41" s="121">
        <f t="shared" si="94"/>
        <v>0</v>
      </c>
      <c r="BJ41" s="121">
        <f t="shared" si="94"/>
        <v>0</v>
      </c>
      <c r="BK41" s="121">
        <f t="shared" si="94"/>
        <v>0</v>
      </c>
      <c r="BL41" s="121">
        <f t="shared" si="94"/>
        <v>0</v>
      </c>
      <c r="BQ41" s="121">
        <f t="shared" ref="BQ41:BW46" si="95">SUMIF($C$5:$BL$5,BQ$6,$C41:$BL41)</f>
        <v>0</v>
      </c>
      <c r="BR41" s="121">
        <f t="shared" si="95"/>
        <v>0</v>
      </c>
      <c r="BS41" s="121">
        <f t="shared" si="95"/>
        <v>0</v>
      </c>
      <c r="BT41" s="121">
        <f t="shared" si="95"/>
        <v>0</v>
      </c>
      <c r="BU41" s="121">
        <f t="shared" si="95"/>
        <v>0</v>
      </c>
      <c r="BV41" s="121">
        <f t="shared" si="95"/>
        <v>0</v>
      </c>
      <c r="BW41" s="121">
        <f t="shared" si="95"/>
        <v>0</v>
      </c>
      <c r="BY41" s="400" t="e">
        <f>SUM(BR41:BW41)/SUM($BR$48:$BW$48,$BR$53:$BW$53)</f>
        <v>#DIV/0!</v>
      </c>
    </row>
    <row r="42" spans="1:77" ht="13.5" customHeight="1" x14ac:dyDescent="0.25">
      <c r="A42" s="30" t="s">
        <v>185</v>
      </c>
      <c r="D42" s="123">
        <f>'06'!$C$138/1000</f>
        <v>0</v>
      </c>
      <c r="E42" s="123">
        <f>'06'!$C$138/1000</f>
        <v>0</v>
      </c>
      <c r="F42" s="123">
        <f>'06'!$C$138/1000</f>
        <v>0</v>
      </c>
      <c r="G42" s="123">
        <f>'06'!$C$138/1000</f>
        <v>0</v>
      </c>
      <c r="H42" s="123">
        <f>'06'!$C$138/1000</f>
        <v>0</v>
      </c>
      <c r="I42" s="123">
        <f>'06'!$C$138/1000</f>
        <v>0</v>
      </c>
      <c r="J42" s="123">
        <f>'06'!$C$138/1000</f>
        <v>0</v>
      </c>
      <c r="K42" s="123">
        <f>'06'!$C$138/1000</f>
        <v>0</v>
      </c>
      <c r="L42" s="123">
        <f>'06'!$C$138/1000</f>
        <v>0</v>
      </c>
      <c r="M42" s="123">
        <f>'06'!$C$138/1000</f>
        <v>0</v>
      </c>
      <c r="N42" s="123">
        <f>'06'!$C$138/1000</f>
        <v>0</v>
      </c>
      <c r="O42" s="123">
        <f>'06'!$C$138/1000</f>
        <v>0</v>
      </c>
      <c r="P42" s="123">
        <f>'06'!$C$138/1000</f>
        <v>0</v>
      </c>
      <c r="Q42" s="123">
        <f>'06'!$C$138/1000</f>
        <v>0</v>
      </c>
      <c r="R42" s="123">
        <f>'06'!$C$138/1000</f>
        <v>0</v>
      </c>
      <c r="S42" s="123">
        <f>'06'!$C$138/1000</f>
        <v>0</v>
      </c>
      <c r="T42" s="123">
        <f>'06'!$C$138/1000</f>
        <v>0</v>
      </c>
      <c r="U42" s="123">
        <f>'06'!$C$138/1000</f>
        <v>0</v>
      </c>
      <c r="V42" s="123">
        <f>'06'!$C$138/1000</f>
        <v>0</v>
      </c>
      <c r="W42" s="123">
        <f>'06'!$C$138/1000</f>
        <v>0</v>
      </c>
      <c r="X42" s="123">
        <f>'06'!$C$138/1000</f>
        <v>0</v>
      </c>
      <c r="Y42" s="123">
        <f>'06'!$C$138/1000</f>
        <v>0</v>
      </c>
      <c r="Z42" s="123">
        <f>'06'!$C$138/1000</f>
        <v>0</v>
      </c>
      <c r="AA42" s="123">
        <f>'06'!$C$138/1000</f>
        <v>0</v>
      </c>
      <c r="AB42" s="123">
        <f>'06'!$C$138/1000</f>
        <v>0</v>
      </c>
      <c r="AC42" s="123">
        <f>'06'!$C$138/1000</f>
        <v>0</v>
      </c>
      <c r="AD42" s="123">
        <f>'06'!$C$138/1000</f>
        <v>0</v>
      </c>
      <c r="AE42" s="123">
        <f>'06'!$C$138/1000</f>
        <v>0</v>
      </c>
      <c r="AF42" s="123">
        <f>'06'!$C$138/1000</f>
        <v>0</v>
      </c>
      <c r="AG42" s="123">
        <f>'06'!$C$138/1000</f>
        <v>0</v>
      </c>
      <c r="AH42" s="123">
        <f>'06'!$C$138/1000</f>
        <v>0</v>
      </c>
      <c r="AI42" s="123">
        <f>'06'!$C$138/1000</f>
        <v>0</v>
      </c>
      <c r="AJ42" s="123">
        <f>'06'!$C$138/1000</f>
        <v>0</v>
      </c>
      <c r="AK42" s="123">
        <f>'06'!$C$138/1000</f>
        <v>0</v>
      </c>
      <c r="AL42" s="123">
        <f>'06'!$C$138/1000</f>
        <v>0</v>
      </c>
      <c r="AM42" s="123">
        <f>'06'!$C$138/1000</f>
        <v>0</v>
      </c>
      <c r="AN42" s="123">
        <f>'06'!$C$138/1000</f>
        <v>0</v>
      </c>
      <c r="AO42" s="123">
        <f>'06'!$C$138/1000</f>
        <v>0</v>
      </c>
      <c r="AP42" s="123">
        <f>'06'!$C$138/1000</f>
        <v>0</v>
      </c>
      <c r="AQ42" s="123">
        <f>'06'!$C$138/1000</f>
        <v>0</v>
      </c>
      <c r="AR42" s="123">
        <f>'06'!$C$138/1000</f>
        <v>0</v>
      </c>
      <c r="AS42" s="123">
        <f>'06'!$C$138/1000</f>
        <v>0</v>
      </c>
      <c r="AT42" s="123">
        <f>'06'!$C$138/1000</f>
        <v>0</v>
      </c>
      <c r="AU42" s="123">
        <f>'06'!$C$138/1000</f>
        <v>0</v>
      </c>
      <c r="AV42" s="123">
        <f>'06'!$C$138/1000</f>
        <v>0</v>
      </c>
      <c r="AW42" s="123">
        <f>'06'!$C$138/1000</f>
        <v>0</v>
      </c>
      <c r="AX42" s="123">
        <f>'06'!$C$138/1000</f>
        <v>0</v>
      </c>
      <c r="AY42" s="123">
        <f>'06'!$C$138/1000</f>
        <v>0</v>
      </c>
      <c r="AZ42" s="123">
        <f>'06'!$C$138/1000</f>
        <v>0</v>
      </c>
      <c r="BA42" s="123">
        <f>'06'!$C$138/1000</f>
        <v>0</v>
      </c>
      <c r="BB42" s="123">
        <f>'06'!$C$138/1000</f>
        <v>0</v>
      </c>
      <c r="BC42" s="123">
        <f>'06'!$C$138/1000</f>
        <v>0</v>
      </c>
      <c r="BD42" s="123">
        <f>'06'!$C$138/1000</f>
        <v>0</v>
      </c>
      <c r="BE42" s="123">
        <f>'06'!$C$138/1000</f>
        <v>0</v>
      </c>
      <c r="BF42" s="123">
        <f>'06'!$C$138/1000</f>
        <v>0</v>
      </c>
      <c r="BG42" s="123">
        <f>'06'!$C$138/1000</f>
        <v>0</v>
      </c>
      <c r="BH42" s="123">
        <f>'06'!$C$138/1000</f>
        <v>0</v>
      </c>
      <c r="BI42" s="123">
        <f>'06'!$C$138/1000</f>
        <v>0</v>
      </c>
      <c r="BJ42" s="123">
        <f>'06'!$C$138/1000</f>
        <v>0</v>
      </c>
      <c r="BK42" s="123">
        <f>'06'!$C$138/1000</f>
        <v>0</v>
      </c>
      <c r="BL42" s="123"/>
      <c r="BQ42" s="123">
        <f t="shared" si="95"/>
        <v>0</v>
      </c>
      <c r="BR42" s="123">
        <f t="shared" si="95"/>
        <v>0</v>
      </c>
      <c r="BS42" s="123">
        <f t="shared" si="95"/>
        <v>0</v>
      </c>
      <c r="BT42" s="123">
        <f t="shared" si="95"/>
        <v>0</v>
      </c>
      <c r="BU42" s="123">
        <f t="shared" si="95"/>
        <v>0</v>
      </c>
      <c r="BV42" s="123">
        <f t="shared" si="95"/>
        <v>0</v>
      </c>
      <c r="BW42" s="123">
        <f t="shared" si="95"/>
        <v>0</v>
      </c>
      <c r="BY42" s="444"/>
    </row>
    <row r="43" spans="1:77" ht="13.5" customHeight="1" x14ac:dyDescent="0.25">
      <c r="A43" s="30" t="s">
        <v>124</v>
      </c>
      <c r="D43" s="123">
        <f>'06'!$C$143/1000</f>
        <v>0</v>
      </c>
      <c r="E43" s="123">
        <f>'06'!$C$143/1000</f>
        <v>0</v>
      </c>
      <c r="F43" s="123">
        <f>'06'!$C$143/1000</f>
        <v>0</v>
      </c>
      <c r="G43" s="123">
        <f>'06'!$C$143/1000</f>
        <v>0</v>
      </c>
      <c r="H43" s="123">
        <f>'06'!$C$143/1000</f>
        <v>0</v>
      </c>
      <c r="I43" s="123">
        <f>'06'!$C$143/1000</f>
        <v>0</v>
      </c>
      <c r="J43" s="123">
        <f>'06'!$C$143/1000</f>
        <v>0</v>
      </c>
      <c r="K43" s="123">
        <f>'06'!$C$143/1000</f>
        <v>0</v>
      </c>
      <c r="L43" s="123">
        <f>'06'!$C$143/1000</f>
        <v>0</v>
      </c>
      <c r="M43" s="123">
        <f>'06'!$C$143/1000</f>
        <v>0</v>
      </c>
      <c r="N43" s="123">
        <f>'06'!$C$143/1000</f>
        <v>0</v>
      </c>
      <c r="O43" s="123">
        <f>'06'!$C$143/1000</f>
        <v>0</v>
      </c>
      <c r="P43" s="123">
        <f>'06'!$C$143/1000</f>
        <v>0</v>
      </c>
      <c r="Q43" s="123">
        <f>'06'!$C$143/1000</f>
        <v>0</v>
      </c>
      <c r="R43" s="123">
        <f>'06'!$C$143/1000</f>
        <v>0</v>
      </c>
      <c r="S43" s="123">
        <f>'06'!$C$143/1000</f>
        <v>0</v>
      </c>
      <c r="T43" s="123">
        <f>'06'!$C$143/1000</f>
        <v>0</v>
      </c>
      <c r="U43" s="123">
        <f>'06'!$C$143/1000</f>
        <v>0</v>
      </c>
      <c r="V43" s="123">
        <f>'06'!$C$143/1000</f>
        <v>0</v>
      </c>
      <c r="W43" s="123">
        <f>'06'!$C$143/1000</f>
        <v>0</v>
      </c>
      <c r="X43" s="123">
        <f>'06'!$C$143/1000</f>
        <v>0</v>
      </c>
      <c r="Y43" s="123">
        <f>'06'!$C$143/1000</f>
        <v>0</v>
      </c>
      <c r="Z43" s="123">
        <f>'06'!$C$143/1000</f>
        <v>0</v>
      </c>
      <c r="AA43" s="123">
        <f>'06'!$C$143/1000</f>
        <v>0</v>
      </c>
      <c r="AB43" s="123">
        <f>'06'!$C$143/1000</f>
        <v>0</v>
      </c>
      <c r="AC43" s="123">
        <f>'06'!$C$143/1000</f>
        <v>0</v>
      </c>
      <c r="AD43" s="123">
        <f>'06'!$C$143/1000</f>
        <v>0</v>
      </c>
      <c r="AE43" s="123">
        <f>'06'!$C$143/1000</f>
        <v>0</v>
      </c>
      <c r="AF43" s="123">
        <f>'06'!$C$143/1000</f>
        <v>0</v>
      </c>
      <c r="AG43" s="123">
        <f>'06'!$C$143/1000</f>
        <v>0</v>
      </c>
      <c r="AH43" s="123">
        <f>'06'!$C$143/1000</f>
        <v>0</v>
      </c>
      <c r="AI43" s="123">
        <f>'06'!$C$143/1000</f>
        <v>0</v>
      </c>
      <c r="AJ43" s="123">
        <f>'06'!$C$143/1000</f>
        <v>0</v>
      </c>
      <c r="AK43" s="123">
        <f>'06'!$C$143/1000</f>
        <v>0</v>
      </c>
      <c r="AL43" s="123">
        <f>'06'!$C$143/1000</f>
        <v>0</v>
      </c>
      <c r="AM43" s="123">
        <f>'06'!$C$143/1000</f>
        <v>0</v>
      </c>
      <c r="AN43" s="123">
        <f>'06'!$C$143/1000</f>
        <v>0</v>
      </c>
      <c r="AO43" s="123">
        <f>'06'!$C$143/1000</f>
        <v>0</v>
      </c>
      <c r="AP43" s="123">
        <f>'06'!$C$143/1000</f>
        <v>0</v>
      </c>
      <c r="AQ43" s="123">
        <f>'06'!$C$143/1000</f>
        <v>0</v>
      </c>
      <c r="AR43" s="123">
        <f>'06'!$C$143/1000</f>
        <v>0</v>
      </c>
      <c r="AS43" s="123">
        <f>'06'!$C$143/1000</f>
        <v>0</v>
      </c>
      <c r="AT43" s="123">
        <f>'06'!$C$143/1000</f>
        <v>0</v>
      </c>
      <c r="AU43" s="123">
        <f>'06'!$C$143/1000</f>
        <v>0</v>
      </c>
      <c r="AV43" s="123">
        <f>'06'!$C$143/1000</f>
        <v>0</v>
      </c>
      <c r="AW43" s="123">
        <f>'06'!$C$143/1000</f>
        <v>0</v>
      </c>
      <c r="AX43" s="123">
        <f>'06'!$C$143/1000</f>
        <v>0</v>
      </c>
      <c r="AY43" s="123">
        <f>'06'!$C$143/1000</f>
        <v>0</v>
      </c>
      <c r="AZ43" s="123">
        <f>'06'!$C$143/1000</f>
        <v>0</v>
      </c>
      <c r="BA43" s="123">
        <f>'06'!$C$143/1000</f>
        <v>0</v>
      </c>
      <c r="BB43" s="123">
        <f>'06'!$C$143/1000</f>
        <v>0</v>
      </c>
      <c r="BC43" s="123">
        <f>'06'!$C$143/1000</f>
        <v>0</v>
      </c>
      <c r="BD43" s="123">
        <f>'06'!$C$143/1000</f>
        <v>0</v>
      </c>
      <c r="BE43" s="123">
        <f>'06'!$C$143/1000</f>
        <v>0</v>
      </c>
      <c r="BF43" s="123">
        <f>'06'!$C$143/1000</f>
        <v>0</v>
      </c>
      <c r="BG43" s="123">
        <f>'06'!$C$143/1000</f>
        <v>0</v>
      </c>
      <c r="BH43" s="123">
        <f>'06'!$C$143/1000</f>
        <v>0</v>
      </c>
      <c r="BI43" s="123">
        <f>'06'!$C$143/1000</f>
        <v>0</v>
      </c>
      <c r="BJ43" s="123">
        <f>'06'!$C$143/1000</f>
        <v>0</v>
      </c>
      <c r="BK43" s="123">
        <f>'06'!$C$143/1000</f>
        <v>0</v>
      </c>
      <c r="BL43" s="123"/>
      <c r="BQ43" s="123">
        <f t="shared" si="95"/>
        <v>0</v>
      </c>
      <c r="BR43" s="123">
        <f t="shared" si="95"/>
        <v>0</v>
      </c>
      <c r="BS43" s="123">
        <f t="shared" si="95"/>
        <v>0</v>
      </c>
      <c r="BT43" s="123">
        <f t="shared" si="95"/>
        <v>0</v>
      </c>
      <c r="BU43" s="123">
        <f t="shared" si="95"/>
        <v>0</v>
      </c>
      <c r="BV43" s="123">
        <f t="shared" si="95"/>
        <v>0</v>
      </c>
      <c r="BW43" s="123">
        <f t="shared" si="95"/>
        <v>0</v>
      </c>
      <c r="BY43" s="399"/>
    </row>
    <row r="44" spans="1:77" ht="13.5" customHeight="1" x14ac:dyDescent="0.25">
      <c r="A44" s="30" t="s">
        <v>504</v>
      </c>
      <c r="D44" s="123">
        <f>'06'!$C$149/1000/12</f>
        <v>0</v>
      </c>
      <c r="E44" s="123">
        <f>'06'!$C$149/1000/12</f>
        <v>0</v>
      </c>
      <c r="F44" s="123">
        <f>'06'!$C$149/1000/12</f>
        <v>0</v>
      </c>
      <c r="G44" s="123">
        <f>'06'!$C$149/1000/12</f>
        <v>0</v>
      </c>
      <c r="H44" s="123">
        <f>'06'!$C$149/1000/12</f>
        <v>0</v>
      </c>
      <c r="I44" s="123">
        <f>'06'!$C$149/1000/12</f>
        <v>0</v>
      </c>
      <c r="J44" s="123">
        <f>'06'!$C$149/1000/12</f>
        <v>0</v>
      </c>
      <c r="K44" s="123">
        <f>'06'!$C$149/1000/12</f>
        <v>0</v>
      </c>
      <c r="L44" s="123">
        <f>'06'!$C$149/1000/12</f>
        <v>0</v>
      </c>
      <c r="M44" s="123">
        <f>'06'!$C$149/1000/12</f>
        <v>0</v>
      </c>
      <c r="N44" s="123">
        <f>'06'!$C$149/1000/12</f>
        <v>0</v>
      </c>
      <c r="O44" s="123">
        <f>'06'!$C$149/1000/12</f>
        <v>0</v>
      </c>
      <c r="P44" s="123">
        <f>'06'!$C$149/1000/12</f>
        <v>0</v>
      </c>
      <c r="Q44" s="123">
        <f>'06'!$C$149/1000/12</f>
        <v>0</v>
      </c>
      <c r="R44" s="123">
        <f>'06'!$C$149/1000/12</f>
        <v>0</v>
      </c>
      <c r="S44" s="123">
        <f>'06'!$C$149/1000/12</f>
        <v>0</v>
      </c>
      <c r="T44" s="123">
        <f>'06'!$C$149/1000/12</f>
        <v>0</v>
      </c>
      <c r="U44" s="123">
        <f>'06'!$C$149/1000/12</f>
        <v>0</v>
      </c>
      <c r="V44" s="123">
        <f>'06'!$C$149/1000/12</f>
        <v>0</v>
      </c>
      <c r="W44" s="123">
        <f>'06'!$C$149/1000/12</f>
        <v>0</v>
      </c>
      <c r="X44" s="123">
        <f>'06'!$C$149/1000/12</f>
        <v>0</v>
      </c>
      <c r="Y44" s="123">
        <f>'06'!$C$149/1000/12</f>
        <v>0</v>
      </c>
      <c r="Z44" s="123">
        <f>'06'!$C$149/1000/12</f>
        <v>0</v>
      </c>
      <c r="AA44" s="123">
        <f>'06'!$C$149/1000/12</f>
        <v>0</v>
      </c>
      <c r="AB44" s="123">
        <f>'06'!$C$149/1000/12</f>
        <v>0</v>
      </c>
      <c r="AC44" s="123">
        <f>'06'!$C$149/1000/12</f>
        <v>0</v>
      </c>
      <c r="AD44" s="123">
        <f>'06'!$C$149/1000/12</f>
        <v>0</v>
      </c>
      <c r="AE44" s="123">
        <f>'06'!$C$149/1000/12</f>
        <v>0</v>
      </c>
      <c r="AF44" s="123">
        <f>'06'!$C$149/1000/12</f>
        <v>0</v>
      </c>
      <c r="AG44" s="123">
        <f>'06'!$C$149/1000/12</f>
        <v>0</v>
      </c>
      <c r="AH44" s="123">
        <f>'06'!$C$149/1000/12</f>
        <v>0</v>
      </c>
      <c r="AI44" s="123">
        <f>'06'!$C$149/1000/12</f>
        <v>0</v>
      </c>
      <c r="AJ44" s="123">
        <f>'06'!$C$149/1000/12</f>
        <v>0</v>
      </c>
      <c r="AK44" s="123">
        <f>'06'!$C$149/1000/12</f>
        <v>0</v>
      </c>
      <c r="AL44" s="123">
        <f>'06'!$C$149/1000/12</f>
        <v>0</v>
      </c>
      <c r="AM44" s="123">
        <f>'06'!$C$149/1000/12</f>
        <v>0</v>
      </c>
      <c r="AN44" s="123">
        <f>'06'!$C$149/1000/12</f>
        <v>0</v>
      </c>
      <c r="AO44" s="123">
        <f>'06'!$C$149/1000/12</f>
        <v>0</v>
      </c>
      <c r="AP44" s="123">
        <f>'06'!$C$149/1000/12</f>
        <v>0</v>
      </c>
      <c r="AQ44" s="123">
        <f>'06'!$C$149/1000/12</f>
        <v>0</v>
      </c>
      <c r="AR44" s="123">
        <f>'06'!$C$149/1000/12</f>
        <v>0</v>
      </c>
      <c r="AS44" s="123">
        <f>'06'!$C$149/1000/12</f>
        <v>0</v>
      </c>
      <c r="AT44" s="123">
        <f>'06'!$C$149/1000/12</f>
        <v>0</v>
      </c>
      <c r="AU44" s="123">
        <f>'06'!$C$149/1000/12</f>
        <v>0</v>
      </c>
      <c r="AV44" s="123">
        <f>'06'!$C$149/1000/12</f>
        <v>0</v>
      </c>
      <c r="AW44" s="123">
        <f>'06'!$C$149/1000/12</f>
        <v>0</v>
      </c>
      <c r="AX44" s="123">
        <f>'06'!$C$149/1000/12</f>
        <v>0</v>
      </c>
      <c r="AY44" s="123">
        <f>'06'!$C$149/1000/12</f>
        <v>0</v>
      </c>
      <c r="AZ44" s="123">
        <f>'06'!$C$149/1000/12</f>
        <v>0</v>
      </c>
      <c r="BA44" s="123">
        <f>'06'!$C$149/1000/12</f>
        <v>0</v>
      </c>
      <c r="BB44" s="123">
        <f>'06'!$C$149/1000/12</f>
        <v>0</v>
      </c>
      <c r="BC44" s="123">
        <f>'06'!$C$149/1000/12</f>
        <v>0</v>
      </c>
      <c r="BD44" s="123">
        <f>'06'!$C$149/1000/12</f>
        <v>0</v>
      </c>
      <c r="BE44" s="123">
        <f>'06'!$C$149/1000/12</f>
        <v>0</v>
      </c>
      <c r="BF44" s="123">
        <f>'06'!$C$149/1000/12</f>
        <v>0</v>
      </c>
      <c r="BG44" s="123">
        <f>'06'!$C$149/1000/12</f>
        <v>0</v>
      </c>
      <c r="BH44" s="123">
        <f>'06'!$C$149/1000/12</f>
        <v>0</v>
      </c>
      <c r="BI44" s="123">
        <f>'06'!$C$149/1000/12</f>
        <v>0</v>
      </c>
      <c r="BJ44" s="123">
        <f>'06'!$C$149/1000/12</f>
        <v>0</v>
      </c>
      <c r="BK44" s="123">
        <f>'06'!$C$149/1000/12</f>
        <v>0</v>
      </c>
      <c r="BL44" s="123"/>
      <c r="BQ44" s="123">
        <f t="shared" si="95"/>
        <v>0</v>
      </c>
      <c r="BR44" s="123">
        <f t="shared" si="95"/>
        <v>0</v>
      </c>
      <c r="BS44" s="123">
        <f t="shared" si="95"/>
        <v>0</v>
      </c>
      <c r="BT44" s="123">
        <f t="shared" si="95"/>
        <v>0</v>
      </c>
      <c r="BU44" s="123">
        <f t="shared" si="95"/>
        <v>0</v>
      </c>
      <c r="BV44" s="123">
        <f t="shared" si="95"/>
        <v>0</v>
      </c>
      <c r="BW44" s="123">
        <f t="shared" si="95"/>
        <v>0</v>
      </c>
      <c r="BY44" s="399"/>
    </row>
    <row r="45" spans="1:77" ht="13.5" customHeight="1" x14ac:dyDescent="0.25">
      <c r="A45" s="30" t="s">
        <v>520</v>
      </c>
      <c r="D45" s="123">
        <f>'06'!$C$155/1000</f>
        <v>0</v>
      </c>
      <c r="E45" s="123">
        <f>'06'!$C$155/1000</f>
        <v>0</v>
      </c>
      <c r="F45" s="123">
        <f>'06'!$C$155/1000</f>
        <v>0</v>
      </c>
      <c r="G45" s="123">
        <f>'06'!$C$155/1000</f>
        <v>0</v>
      </c>
      <c r="H45" s="123">
        <f>'06'!$C$155/1000</f>
        <v>0</v>
      </c>
      <c r="I45" s="123">
        <f>'06'!$C$155/1000</f>
        <v>0</v>
      </c>
      <c r="J45" s="123">
        <f>'06'!$C$155/1000</f>
        <v>0</v>
      </c>
      <c r="K45" s="123">
        <f>'06'!$C$155/1000</f>
        <v>0</v>
      </c>
      <c r="L45" s="123">
        <f>'06'!$C$155/1000</f>
        <v>0</v>
      </c>
      <c r="M45" s="123">
        <f>'06'!$C$155/1000</f>
        <v>0</v>
      </c>
      <c r="N45" s="123">
        <f>'06'!$C$155/1000</f>
        <v>0</v>
      </c>
      <c r="O45" s="123">
        <f>'06'!$C$155/1000</f>
        <v>0</v>
      </c>
      <c r="P45" s="123">
        <f>'06'!$C$155/1000</f>
        <v>0</v>
      </c>
      <c r="Q45" s="123">
        <f>'06'!$C$155/1000</f>
        <v>0</v>
      </c>
      <c r="R45" s="123">
        <f>'06'!$C$155/1000</f>
        <v>0</v>
      </c>
      <c r="S45" s="123">
        <f>'06'!$C$155/1000</f>
        <v>0</v>
      </c>
      <c r="T45" s="123">
        <f>'06'!$C$155/1000</f>
        <v>0</v>
      </c>
      <c r="U45" s="123">
        <f>'06'!$C$155/1000</f>
        <v>0</v>
      </c>
      <c r="V45" s="123">
        <f>'06'!$C$155/1000</f>
        <v>0</v>
      </c>
      <c r="W45" s="123">
        <f>'06'!$C$155/1000</f>
        <v>0</v>
      </c>
      <c r="X45" s="123">
        <f>'06'!$C$155/1000</f>
        <v>0</v>
      </c>
      <c r="Y45" s="123">
        <f>'06'!$C$155/1000</f>
        <v>0</v>
      </c>
      <c r="Z45" s="123">
        <f>'06'!$C$155/1000</f>
        <v>0</v>
      </c>
      <c r="AA45" s="123">
        <f>'06'!$C$155/1000</f>
        <v>0</v>
      </c>
      <c r="AB45" s="123">
        <f>'06'!$C$155/1000</f>
        <v>0</v>
      </c>
      <c r="AC45" s="123">
        <f>'06'!$C$155/1000</f>
        <v>0</v>
      </c>
      <c r="AD45" s="123">
        <f>'06'!$C$155/1000</f>
        <v>0</v>
      </c>
      <c r="AE45" s="123">
        <f>'06'!$C$155/1000</f>
        <v>0</v>
      </c>
      <c r="AF45" s="123">
        <f>'06'!$C$155/1000</f>
        <v>0</v>
      </c>
      <c r="AG45" s="123">
        <f>'06'!$C$155/1000</f>
        <v>0</v>
      </c>
      <c r="AH45" s="123">
        <f>'06'!$C$155/1000</f>
        <v>0</v>
      </c>
      <c r="AI45" s="123">
        <f>'06'!$C$155/1000</f>
        <v>0</v>
      </c>
      <c r="AJ45" s="123">
        <f>'06'!$C$155/1000</f>
        <v>0</v>
      </c>
      <c r="AK45" s="123">
        <f>'06'!$C$155/1000</f>
        <v>0</v>
      </c>
      <c r="AL45" s="123">
        <f>'06'!$C$155/1000</f>
        <v>0</v>
      </c>
      <c r="AM45" s="123">
        <f>'06'!$C$155/1000</f>
        <v>0</v>
      </c>
      <c r="AN45" s="123">
        <f>'06'!$C$155/1000</f>
        <v>0</v>
      </c>
      <c r="AO45" s="123">
        <f>'06'!$C$155/1000</f>
        <v>0</v>
      </c>
      <c r="AP45" s="123">
        <f>'06'!$C$155/1000</f>
        <v>0</v>
      </c>
      <c r="AQ45" s="123">
        <f>'06'!$C$155/1000</f>
        <v>0</v>
      </c>
      <c r="AR45" s="123">
        <f>'06'!$C$155/1000</f>
        <v>0</v>
      </c>
      <c r="AS45" s="123">
        <f>'06'!$C$155/1000</f>
        <v>0</v>
      </c>
      <c r="AT45" s="123">
        <f>'06'!$C$155/1000</f>
        <v>0</v>
      </c>
      <c r="AU45" s="123">
        <f>'06'!$C$155/1000</f>
        <v>0</v>
      </c>
      <c r="AV45" s="123">
        <f>'06'!$C$155/1000</f>
        <v>0</v>
      </c>
      <c r="AW45" s="123">
        <f>'06'!$C$155/1000</f>
        <v>0</v>
      </c>
      <c r="AX45" s="123">
        <f>'06'!$C$155/1000</f>
        <v>0</v>
      </c>
      <c r="AY45" s="123">
        <f>'06'!$C$155/1000</f>
        <v>0</v>
      </c>
      <c r="AZ45" s="123">
        <f>'06'!$C$155/1000</f>
        <v>0</v>
      </c>
      <c r="BA45" s="123">
        <f>'06'!$C$155/1000</f>
        <v>0</v>
      </c>
      <c r="BB45" s="123">
        <f>'06'!$C$155/1000</f>
        <v>0</v>
      </c>
      <c r="BC45" s="123">
        <f>'06'!$C$155/1000</f>
        <v>0</v>
      </c>
      <c r="BD45" s="123">
        <f>'06'!$C$155/1000</f>
        <v>0</v>
      </c>
      <c r="BE45" s="123">
        <f>'06'!$C$155/1000</f>
        <v>0</v>
      </c>
      <c r="BF45" s="123">
        <f>'06'!$C$155/1000</f>
        <v>0</v>
      </c>
      <c r="BG45" s="123">
        <f>'06'!$C$155/1000</f>
        <v>0</v>
      </c>
      <c r="BH45" s="123">
        <f>'06'!$C$155/1000</f>
        <v>0</v>
      </c>
      <c r="BI45" s="123">
        <f>'06'!$C$155/1000</f>
        <v>0</v>
      </c>
      <c r="BJ45" s="123">
        <f>'06'!$C$155/1000</f>
        <v>0</v>
      </c>
      <c r="BK45" s="123">
        <f>'06'!$C$155/1000</f>
        <v>0</v>
      </c>
      <c r="BL45" s="123"/>
      <c r="BQ45" s="123">
        <f t="shared" si="95"/>
        <v>0</v>
      </c>
      <c r="BR45" s="123">
        <f t="shared" si="95"/>
        <v>0</v>
      </c>
      <c r="BS45" s="123">
        <f t="shared" si="95"/>
        <v>0</v>
      </c>
      <c r="BT45" s="123">
        <f t="shared" si="95"/>
        <v>0</v>
      </c>
      <c r="BU45" s="123">
        <f t="shared" si="95"/>
        <v>0</v>
      </c>
      <c r="BV45" s="123">
        <f t="shared" si="95"/>
        <v>0</v>
      </c>
      <c r="BW45" s="123">
        <f t="shared" si="95"/>
        <v>0</v>
      </c>
      <c r="BY45" s="399"/>
    </row>
    <row r="46" spans="1:77" ht="13.5" customHeight="1" x14ac:dyDescent="0.25">
      <c r="A46" s="30" t="s">
        <v>550</v>
      </c>
      <c r="D46" s="123">
        <f>'06'!$C$162/12/1000</f>
        <v>0</v>
      </c>
      <c r="E46" s="123">
        <f>'06'!$C$162/12/1000</f>
        <v>0</v>
      </c>
      <c r="F46" s="123">
        <f>'06'!$C$162/12/1000</f>
        <v>0</v>
      </c>
      <c r="G46" s="123">
        <f>'06'!$C$162/12/1000</f>
        <v>0</v>
      </c>
      <c r="H46" s="123">
        <f>'06'!$C$162/12/1000</f>
        <v>0</v>
      </c>
      <c r="I46" s="123">
        <f>'06'!$C$162/12/1000</f>
        <v>0</v>
      </c>
      <c r="J46" s="123">
        <f>'06'!$C$162/12/1000</f>
        <v>0</v>
      </c>
      <c r="K46" s="123">
        <f>'06'!$C$162/12/1000</f>
        <v>0</v>
      </c>
      <c r="L46" s="123">
        <f>'06'!$C$162/12/1000</f>
        <v>0</v>
      </c>
      <c r="M46" s="123">
        <f>'06'!$C$162/12/1000</f>
        <v>0</v>
      </c>
      <c r="N46" s="123">
        <f>'06'!$C$162/12/1000</f>
        <v>0</v>
      </c>
      <c r="O46" s="123">
        <f>'06'!$C$162/12/1000</f>
        <v>0</v>
      </c>
      <c r="P46" s="123">
        <f>'06'!$C$162/12/1000</f>
        <v>0</v>
      </c>
      <c r="Q46" s="123">
        <f>'06'!$C$162/12/1000</f>
        <v>0</v>
      </c>
      <c r="R46" s="123">
        <f>'06'!$C$162/12/1000</f>
        <v>0</v>
      </c>
      <c r="S46" s="123">
        <f>'06'!$C$162/12/1000</f>
        <v>0</v>
      </c>
      <c r="T46" s="123">
        <f>'06'!$C$162/12/1000</f>
        <v>0</v>
      </c>
      <c r="U46" s="123">
        <f>'06'!$C$162/12/1000</f>
        <v>0</v>
      </c>
      <c r="V46" s="123">
        <f>'06'!$C$162/12/1000</f>
        <v>0</v>
      </c>
      <c r="W46" s="123">
        <f>'06'!$C$162/12/1000</f>
        <v>0</v>
      </c>
      <c r="X46" s="123">
        <f>'06'!$C$162/12/1000</f>
        <v>0</v>
      </c>
      <c r="Y46" s="123">
        <f>'06'!$C$162/12/1000</f>
        <v>0</v>
      </c>
      <c r="Z46" s="123">
        <f>'06'!$C$162/12/1000</f>
        <v>0</v>
      </c>
      <c r="AA46" s="123">
        <f>'06'!$C$162/12/1000</f>
        <v>0</v>
      </c>
      <c r="AB46" s="123">
        <f>'06'!$C$162/12/1000</f>
        <v>0</v>
      </c>
      <c r="AC46" s="123">
        <f>'06'!$C$162/12/1000</f>
        <v>0</v>
      </c>
      <c r="AD46" s="123">
        <f>'06'!$C$162/12/1000</f>
        <v>0</v>
      </c>
      <c r="AE46" s="123">
        <f>'06'!$C$162/12/1000</f>
        <v>0</v>
      </c>
      <c r="AF46" s="123">
        <f>'06'!$C$162/12/1000</f>
        <v>0</v>
      </c>
      <c r="AG46" s="123">
        <f>'06'!$C$162/12/1000</f>
        <v>0</v>
      </c>
      <c r="AH46" s="123">
        <f>'06'!$C$162/12/1000</f>
        <v>0</v>
      </c>
      <c r="AI46" s="123">
        <f>'06'!$C$162/12/1000</f>
        <v>0</v>
      </c>
      <c r="AJ46" s="123">
        <f>'06'!$C$162/12/1000</f>
        <v>0</v>
      </c>
      <c r="AK46" s="123">
        <f>'06'!$C$162/12/1000</f>
        <v>0</v>
      </c>
      <c r="AL46" s="123">
        <f>'06'!$C$162/12/1000</f>
        <v>0</v>
      </c>
      <c r="AM46" s="123">
        <f>'06'!$C$162/12/1000</f>
        <v>0</v>
      </c>
      <c r="AN46" s="123">
        <f>'06'!$C$162/12/1000</f>
        <v>0</v>
      </c>
      <c r="AO46" s="123">
        <f>'06'!$C$162/12/1000</f>
        <v>0</v>
      </c>
      <c r="AP46" s="123">
        <f>'06'!$C$162/12/1000</f>
        <v>0</v>
      </c>
      <c r="AQ46" s="123">
        <f>'06'!$C$162/12/1000</f>
        <v>0</v>
      </c>
      <c r="AR46" s="123">
        <f>'06'!$C$162/12/1000</f>
        <v>0</v>
      </c>
      <c r="AS46" s="123">
        <f>'06'!$C$162/12/1000</f>
        <v>0</v>
      </c>
      <c r="AT46" s="123">
        <f>'06'!$C$162/12/1000</f>
        <v>0</v>
      </c>
      <c r="AU46" s="123">
        <f>'06'!$C$162/12/1000</f>
        <v>0</v>
      </c>
      <c r="AV46" s="123">
        <f>'06'!$C$162/12/1000</f>
        <v>0</v>
      </c>
      <c r="AW46" s="123">
        <f>'06'!$C$162/12/1000</f>
        <v>0</v>
      </c>
      <c r="AX46" s="123">
        <f>'06'!$C$162/12/1000</f>
        <v>0</v>
      </c>
      <c r="AY46" s="123">
        <f>'06'!$C$162/12/1000</f>
        <v>0</v>
      </c>
      <c r="AZ46" s="123">
        <f>'06'!$C$162/12/1000</f>
        <v>0</v>
      </c>
      <c r="BA46" s="123">
        <f>'06'!$C$162/12/1000</f>
        <v>0</v>
      </c>
      <c r="BB46" s="123">
        <f>'06'!$C$162/12/1000</f>
        <v>0</v>
      </c>
      <c r="BC46" s="123">
        <f>'06'!$C$162/12/1000</f>
        <v>0</v>
      </c>
      <c r="BD46" s="123">
        <f>'06'!$C$162/12/1000</f>
        <v>0</v>
      </c>
      <c r="BE46" s="123">
        <f>'06'!$C$162/12/1000</f>
        <v>0</v>
      </c>
      <c r="BF46" s="123">
        <f>'06'!$C$162/12/1000</f>
        <v>0</v>
      </c>
      <c r="BG46" s="123">
        <f>'06'!$C$162/12/1000</f>
        <v>0</v>
      </c>
      <c r="BH46" s="123">
        <f>'06'!$C$162/12/1000</f>
        <v>0</v>
      </c>
      <c r="BI46" s="123">
        <f>'06'!$C$162/12/1000</f>
        <v>0</v>
      </c>
      <c r="BJ46" s="123">
        <f>'06'!$C$162/12/1000</f>
        <v>0</v>
      </c>
      <c r="BK46" s="123">
        <f>'06'!$C$162/12/1000</f>
        <v>0</v>
      </c>
      <c r="BL46" s="123"/>
      <c r="BQ46" s="123">
        <f t="shared" si="95"/>
        <v>0</v>
      </c>
      <c r="BR46" s="123">
        <f t="shared" si="95"/>
        <v>0</v>
      </c>
      <c r="BS46" s="123">
        <f t="shared" si="95"/>
        <v>0</v>
      </c>
      <c r="BT46" s="123">
        <f t="shared" si="95"/>
        <v>0</v>
      </c>
      <c r="BU46" s="123">
        <f t="shared" si="95"/>
        <v>0</v>
      </c>
      <c r="BV46" s="123">
        <f t="shared" si="95"/>
        <v>0</v>
      </c>
      <c r="BW46" s="123">
        <f t="shared" si="95"/>
        <v>0</v>
      </c>
      <c r="BY46" s="399"/>
    </row>
    <row r="47" spans="1:77" ht="3.75" customHeight="1" x14ac:dyDescent="0.25">
      <c r="BY47" s="399"/>
    </row>
    <row r="48" spans="1:77" ht="13.5" customHeight="1" thickBot="1" x14ac:dyDescent="0.3">
      <c r="A48" s="118" t="s">
        <v>186</v>
      </c>
      <c r="B48" s="108"/>
      <c r="C48" s="108"/>
      <c r="D48" s="119">
        <f t="shared" ref="D48:AI48" si="96">(D41+D35+D28)</f>
        <v>0</v>
      </c>
      <c r="E48" s="119">
        <f t="shared" si="96"/>
        <v>0</v>
      </c>
      <c r="F48" s="119">
        <f t="shared" si="96"/>
        <v>0</v>
      </c>
      <c r="G48" s="119">
        <f t="shared" si="96"/>
        <v>0</v>
      </c>
      <c r="H48" s="119">
        <f t="shared" si="96"/>
        <v>0</v>
      </c>
      <c r="I48" s="119">
        <f t="shared" si="96"/>
        <v>0</v>
      </c>
      <c r="J48" s="120">
        <f t="shared" si="96"/>
        <v>0</v>
      </c>
      <c r="K48" s="120">
        <f t="shared" si="96"/>
        <v>0</v>
      </c>
      <c r="L48" s="120">
        <f t="shared" si="96"/>
        <v>0</v>
      </c>
      <c r="M48" s="120">
        <f t="shared" si="96"/>
        <v>0</v>
      </c>
      <c r="N48" s="120">
        <f t="shared" si="96"/>
        <v>0</v>
      </c>
      <c r="O48" s="120">
        <f t="shared" si="96"/>
        <v>0</v>
      </c>
      <c r="P48" s="120">
        <f t="shared" si="96"/>
        <v>0</v>
      </c>
      <c r="Q48" s="120">
        <f t="shared" si="96"/>
        <v>0</v>
      </c>
      <c r="R48" s="120">
        <f t="shared" si="96"/>
        <v>0</v>
      </c>
      <c r="S48" s="120">
        <f t="shared" si="96"/>
        <v>0</v>
      </c>
      <c r="T48" s="120">
        <f t="shared" si="96"/>
        <v>0</v>
      </c>
      <c r="U48" s="120">
        <f t="shared" si="96"/>
        <v>0</v>
      </c>
      <c r="V48" s="120">
        <f t="shared" si="96"/>
        <v>0</v>
      </c>
      <c r="W48" s="120">
        <f t="shared" si="96"/>
        <v>0</v>
      </c>
      <c r="X48" s="120">
        <f t="shared" si="96"/>
        <v>0</v>
      </c>
      <c r="Y48" s="120">
        <f t="shared" si="96"/>
        <v>0</v>
      </c>
      <c r="Z48" s="120">
        <f t="shared" si="96"/>
        <v>0</v>
      </c>
      <c r="AA48" s="120">
        <f t="shared" si="96"/>
        <v>0</v>
      </c>
      <c r="AB48" s="120">
        <f t="shared" si="96"/>
        <v>0</v>
      </c>
      <c r="AC48" s="120">
        <f t="shared" si="96"/>
        <v>0</v>
      </c>
      <c r="AD48" s="120">
        <f t="shared" si="96"/>
        <v>0</v>
      </c>
      <c r="AE48" s="120">
        <f t="shared" si="96"/>
        <v>0</v>
      </c>
      <c r="AF48" s="120">
        <f t="shared" si="96"/>
        <v>0</v>
      </c>
      <c r="AG48" s="120">
        <f t="shared" si="96"/>
        <v>0</v>
      </c>
      <c r="AH48" s="120">
        <f t="shared" si="96"/>
        <v>0</v>
      </c>
      <c r="AI48" s="120">
        <f t="shared" si="96"/>
        <v>0</v>
      </c>
      <c r="AJ48" s="120">
        <f t="shared" ref="AJ48:BL48" si="97">(AJ41+AJ35+AJ28)</f>
        <v>0</v>
      </c>
      <c r="AK48" s="120">
        <f t="shared" si="97"/>
        <v>0</v>
      </c>
      <c r="AL48" s="120">
        <f t="shared" si="97"/>
        <v>0</v>
      </c>
      <c r="AM48" s="120">
        <f t="shared" si="97"/>
        <v>0</v>
      </c>
      <c r="AN48" s="120">
        <f t="shared" si="97"/>
        <v>0</v>
      </c>
      <c r="AO48" s="120">
        <f t="shared" si="97"/>
        <v>0</v>
      </c>
      <c r="AP48" s="120">
        <f t="shared" si="97"/>
        <v>0</v>
      </c>
      <c r="AQ48" s="120">
        <f t="shared" si="97"/>
        <v>0</v>
      </c>
      <c r="AR48" s="120">
        <f t="shared" si="97"/>
        <v>0</v>
      </c>
      <c r="AS48" s="120">
        <f t="shared" si="97"/>
        <v>0</v>
      </c>
      <c r="AT48" s="120">
        <f t="shared" si="97"/>
        <v>0</v>
      </c>
      <c r="AU48" s="120">
        <f t="shared" si="97"/>
        <v>0</v>
      </c>
      <c r="AV48" s="120">
        <f t="shared" si="97"/>
        <v>0</v>
      </c>
      <c r="AW48" s="120">
        <f t="shared" si="97"/>
        <v>0</v>
      </c>
      <c r="AX48" s="120">
        <f t="shared" si="97"/>
        <v>0</v>
      </c>
      <c r="AY48" s="120">
        <f t="shared" si="97"/>
        <v>0</v>
      </c>
      <c r="AZ48" s="120">
        <f t="shared" si="97"/>
        <v>0</v>
      </c>
      <c r="BA48" s="120">
        <f t="shared" si="97"/>
        <v>0</v>
      </c>
      <c r="BB48" s="120">
        <f t="shared" si="97"/>
        <v>0</v>
      </c>
      <c r="BC48" s="120">
        <f t="shared" si="97"/>
        <v>0</v>
      </c>
      <c r="BD48" s="120">
        <f t="shared" si="97"/>
        <v>0</v>
      </c>
      <c r="BE48" s="120">
        <f t="shared" si="97"/>
        <v>0</v>
      </c>
      <c r="BF48" s="120">
        <f t="shared" si="97"/>
        <v>0</v>
      </c>
      <c r="BG48" s="120">
        <f t="shared" si="97"/>
        <v>0</v>
      </c>
      <c r="BH48" s="120">
        <f t="shared" si="97"/>
        <v>0</v>
      </c>
      <c r="BI48" s="120">
        <f t="shared" si="97"/>
        <v>0</v>
      </c>
      <c r="BJ48" s="120">
        <f t="shared" si="97"/>
        <v>0</v>
      </c>
      <c r="BK48" s="120">
        <f t="shared" si="97"/>
        <v>0</v>
      </c>
      <c r="BL48" s="120">
        <f t="shared" si="97"/>
        <v>0</v>
      </c>
      <c r="BQ48" s="120">
        <f t="shared" ref="BQ48:BW48" si="98">SUMIF($C$5:$BL$5,BQ$6,$C48:$BL48)</f>
        <v>0</v>
      </c>
      <c r="BR48" s="120">
        <f t="shared" si="98"/>
        <v>0</v>
      </c>
      <c r="BS48" s="120">
        <f t="shared" si="98"/>
        <v>0</v>
      </c>
      <c r="BT48" s="120">
        <f t="shared" si="98"/>
        <v>0</v>
      </c>
      <c r="BU48" s="120">
        <f t="shared" si="98"/>
        <v>0</v>
      </c>
      <c r="BV48" s="120">
        <f t="shared" si="98"/>
        <v>0</v>
      </c>
      <c r="BW48" s="120">
        <f t="shared" si="98"/>
        <v>0</v>
      </c>
      <c r="BY48" s="399"/>
    </row>
    <row r="49" spans="1:77" ht="3.75" customHeight="1" x14ac:dyDescent="0.25">
      <c r="BY49" s="399"/>
    </row>
    <row r="50" spans="1:77" ht="13.5" customHeight="1" thickBot="1" x14ac:dyDescent="0.3">
      <c r="A50" s="118" t="s">
        <v>187</v>
      </c>
      <c r="B50" s="108"/>
      <c r="C50" s="108"/>
      <c r="D50" s="119">
        <f t="shared" ref="D50:AI50" si="99">D26+D48</f>
        <v>0</v>
      </c>
      <c r="E50" s="119">
        <f t="shared" si="99"/>
        <v>0</v>
      </c>
      <c r="F50" s="119">
        <f t="shared" si="99"/>
        <v>0</v>
      </c>
      <c r="G50" s="119">
        <f t="shared" si="99"/>
        <v>0</v>
      </c>
      <c r="H50" s="119">
        <f t="shared" si="99"/>
        <v>0</v>
      </c>
      <c r="I50" s="119">
        <f t="shared" si="99"/>
        <v>0</v>
      </c>
      <c r="J50" s="120">
        <f t="shared" si="99"/>
        <v>0</v>
      </c>
      <c r="K50" s="120">
        <f t="shared" si="99"/>
        <v>0</v>
      </c>
      <c r="L50" s="120">
        <f t="shared" si="99"/>
        <v>0</v>
      </c>
      <c r="M50" s="120">
        <f t="shared" si="99"/>
        <v>0</v>
      </c>
      <c r="N50" s="120">
        <f t="shared" si="99"/>
        <v>0</v>
      </c>
      <c r="O50" s="120">
        <f t="shared" si="99"/>
        <v>0</v>
      </c>
      <c r="P50" s="120">
        <f t="shared" si="99"/>
        <v>0</v>
      </c>
      <c r="Q50" s="120">
        <f t="shared" si="99"/>
        <v>0</v>
      </c>
      <c r="R50" s="120">
        <f t="shared" si="99"/>
        <v>0</v>
      </c>
      <c r="S50" s="120">
        <f t="shared" si="99"/>
        <v>0</v>
      </c>
      <c r="T50" s="120">
        <f t="shared" si="99"/>
        <v>0</v>
      </c>
      <c r="U50" s="120">
        <f t="shared" si="99"/>
        <v>0</v>
      </c>
      <c r="V50" s="120">
        <f t="shared" si="99"/>
        <v>0</v>
      </c>
      <c r="W50" s="120">
        <f t="shared" si="99"/>
        <v>0</v>
      </c>
      <c r="X50" s="120">
        <f t="shared" si="99"/>
        <v>0</v>
      </c>
      <c r="Y50" s="120">
        <f t="shared" si="99"/>
        <v>0</v>
      </c>
      <c r="Z50" s="120">
        <f t="shared" si="99"/>
        <v>0</v>
      </c>
      <c r="AA50" s="120">
        <f t="shared" si="99"/>
        <v>0</v>
      </c>
      <c r="AB50" s="120">
        <f t="shared" si="99"/>
        <v>0</v>
      </c>
      <c r="AC50" s="120">
        <f t="shared" si="99"/>
        <v>0</v>
      </c>
      <c r="AD50" s="120">
        <f t="shared" si="99"/>
        <v>0</v>
      </c>
      <c r="AE50" s="120">
        <f t="shared" si="99"/>
        <v>0</v>
      </c>
      <c r="AF50" s="120">
        <f t="shared" si="99"/>
        <v>0</v>
      </c>
      <c r="AG50" s="120">
        <f t="shared" si="99"/>
        <v>0</v>
      </c>
      <c r="AH50" s="120">
        <f t="shared" si="99"/>
        <v>0</v>
      </c>
      <c r="AI50" s="120">
        <f t="shared" si="99"/>
        <v>0</v>
      </c>
      <c r="AJ50" s="120">
        <f t="shared" ref="AJ50:BL50" si="100">AJ26+AJ48</f>
        <v>0</v>
      </c>
      <c r="AK50" s="120">
        <f t="shared" si="100"/>
        <v>0</v>
      </c>
      <c r="AL50" s="120">
        <f t="shared" si="100"/>
        <v>0</v>
      </c>
      <c r="AM50" s="120">
        <f t="shared" si="100"/>
        <v>0</v>
      </c>
      <c r="AN50" s="120">
        <f t="shared" si="100"/>
        <v>0</v>
      </c>
      <c r="AO50" s="120">
        <f t="shared" si="100"/>
        <v>0</v>
      </c>
      <c r="AP50" s="120">
        <f t="shared" si="100"/>
        <v>0</v>
      </c>
      <c r="AQ50" s="120">
        <f t="shared" si="100"/>
        <v>0</v>
      </c>
      <c r="AR50" s="120">
        <f t="shared" si="100"/>
        <v>0</v>
      </c>
      <c r="AS50" s="120">
        <f t="shared" si="100"/>
        <v>0</v>
      </c>
      <c r="AT50" s="120">
        <f t="shared" si="100"/>
        <v>0</v>
      </c>
      <c r="AU50" s="120">
        <f t="shared" si="100"/>
        <v>0</v>
      </c>
      <c r="AV50" s="120">
        <f t="shared" si="100"/>
        <v>0</v>
      </c>
      <c r="AW50" s="120">
        <f t="shared" si="100"/>
        <v>0</v>
      </c>
      <c r="AX50" s="120">
        <f t="shared" si="100"/>
        <v>0</v>
      </c>
      <c r="AY50" s="120">
        <f t="shared" si="100"/>
        <v>0</v>
      </c>
      <c r="AZ50" s="120">
        <f t="shared" si="100"/>
        <v>0</v>
      </c>
      <c r="BA50" s="120">
        <f t="shared" si="100"/>
        <v>0</v>
      </c>
      <c r="BB50" s="120">
        <f t="shared" si="100"/>
        <v>0</v>
      </c>
      <c r="BC50" s="120">
        <f t="shared" si="100"/>
        <v>0</v>
      </c>
      <c r="BD50" s="120">
        <f t="shared" si="100"/>
        <v>0</v>
      </c>
      <c r="BE50" s="120">
        <f t="shared" si="100"/>
        <v>0</v>
      </c>
      <c r="BF50" s="120">
        <f t="shared" si="100"/>
        <v>0</v>
      </c>
      <c r="BG50" s="120">
        <f t="shared" si="100"/>
        <v>0</v>
      </c>
      <c r="BH50" s="120">
        <f t="shared" si="100"/>
        <v>0</v>
      </c>
      <c r="BI50" s="120">
        <f t="shared" si="100"/>
        <v>0</v>
      </c>
      <c r="BJ50" s="120">
        <f t="shared" si="100"/>
        <v>0</v>
      </c>
      <c r="BK50" s="120">
        <f t="shared" si="100"/>
        <v>0</v>
      </c>
      <c r="BL50" s="120">
        <f t="shared" si="100"/>
        <v>0</v>
      </c>
      <c r="BQ50" s="120">
        <f t="shared" ref="BQ50:BW50" si="101">SUMIF($C$5:$BL$5,BQ$6,$C50:$BL50)</f>
        <v>0</v>
      </c>
      <c r="BR50" s="120">
        <f t="shared" si="101"/>
        <v>0</v>
      </c>
      <c r="BS50" s="120">
        <f t="shared" si="101"/>
        <v>0</v>
      </c>
      <c r="BT50" s="120">
        <f t="shared" si="101"/>
        <v>0</v>
      </c>
      <c r="BU50" s="120">
        <f t="shared" si="101"/>
        <v>0</v>
      </c>
      <c r="BV50" s="120">
        <f t="shared" si="101"/>
        <v>0</v>
      </c>
      <c r="BW50" s="120">
        <f t="shared" si="101"/>
        <v>0</v>
      </c>
      <c r="BY50" s="399"/>
    </row>
    <row r="51" spans="1:77" ht="3.75" customHeight="1" x14ac:dyDescent="0.25">
      <c r="A51" s="116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1"/>
      <c r="AG51" s="171"/>
      <c r="AH51" s="171"/>
      <c r="AI51" s="171"/>
      <c r="AJ51" s="171"/>
      <c r="AK51" s="171"/>
      <c r="AL51" s="171"/>
      <c r="AM51" s="171"/>
      <c r="AN51" s="171"/>
      <c r="AO51" s="171"/>
      <c r="AP51" s="171"/>
      <c r="AQ51" s="171"/>
      <c r="AR51" s="171"/>
      <c r="AS51" s="171"/>
      <c r="AT51" s="171"/>
      <c r="AU51" s="171"/>
      <c r="AV51" s="171"/>
      <c r="AW51" s="171"/>
      <c r="AX51" s="171"/>
      <c r="AY51" s="171"/>
      <c r="AZ51" s="171"/>
      <c r="BA51" s="171"/>
      <c r="BB51" s="171"/>
      <c r="BC51" s="171"/>
      <c r="BD51" s="171"/>
      <c r="BE51" s="171"/>
      <c r="BF51" s="171"/>
      <c r="BG51" s="171"/>
      <c r="BH51" s="171"/>
      <c r="BI51" s="171"/>
      <c r="BJ51" s="171"/>
      <c r="BK51" s="171"/>
      <c r="BL51" s="170"/>
      <c r="BQ51" s="170"/>
      <c r="BR51" s="446"/>
      <c r="BS51" s="446"/>
      <c r="BT51" s="446"/>
      <c r="BU51" s="446"/>
      <c r="BV51" s="446"/>
      <c r="BW51" s="170"/>
      <c r="BY51" s="399"/>
    </row>
    <row r="52" spans="1:77" ht="3.75" customHeight="1" x14ac:dyDescent="0.25">
      <c r="A52" s="124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  <c r="AT52" s="165"/>
      <c r="AU52" s="165"/>
      <c r="AV52" s="165"/>
      <c r="AW52" s="165"/>
      <c r="AX52" s="165"/>
      <c r="AY52" s="165"/>
      <c r="AZ52" s="165"/>
      <c r="BA52" s="165"/>
      <c r="BB52" s="165"/>
      <c r="BC52" s="165"/>
      <c r="BD52" s="165"/>
      <c r="BE52" s="165"/>
      <c r="BF52" s="165"/>
      <c r="BG52" s="165"/>
      <c r="BH52" s="165"/>
      <c r="BI52" s="165"/>
      <c r="BJ52" s="165"/>
      <c r="BK52" s="165"/>
      <c r="BY52" s="399"/>
    </row>
    <row r="53" spans="1:77" ht="13.5" customHeight="1" x14ac:dyDescent="0.25">
      <c r="A53" s="26" t="s">
        <v>358</v>
      </c>
      <c r="D53" s="121">
        <f t="shared" ref="D53:BK53" si="102">-SUM(D54:D56)</f>
        <v>0</v>
      </c>
      <c r="E53" s="121">
        <f t="shared" si="102"/>
        <v>0</v>
      </c>
      <c r="F53" s="121">
        <f t="shared" si="102"/>
        <v>0</v>
      </c>
      <c r="G53" s="121">
        <f t="shared" si="102"/>
        <v>0</v>
      </c>
      <c r="H53" s="121">
        <f t="shared" si="102"/>
        <v>0</v>
      </c>
      <c r="I53" s="121">
        <f t="shared" si="102"/>
        <v>0</v>
      </c>
      <c r="J53" s="121">
        <f t="shared" si="102"/>
        <v>0</v>
      </c>
      <c r="K53" s="121">
        <f t="shared" si="102"/>
        <v>0</v>
      </c>
      <c r="L53" s="121">
        <f t="shared" si="102"/>
        <v>0</v>
      </c>
      <c r="M53" s="121">
        <f t="shared" si="102"/>
        <v>0</v>
      </c>
      <c r="N53" s="121">
        <f t="shared" si="102"/>
        <v>0</v>
      </c>
      <c r="O53" s="121">
        <f t="shared" si="102"/>
        <v>0</v>
      </c>
      <c r="P53" s="121">
        <f t="shared" si="102"/>
        <v>0</v>
      </c>
      <c r="Q53" s="121">
        <f t="shared" si="102"/>
        <v>0</v>
      </c>
      <c r="R53" s="121">
        <f t="shared" si="102"/>
        <v>0</v>
      </c>
      <c r="S53" s="121">
        <f t="shared" si="102"/>
        <v>0</v>
      </c>
      <c r="T53" s="121">
        <f t="shared" si="102"/>
        <v>0</v>
      </c>
      <c r="U53" s="121">
        <f t="shared" si="102"/>
        <v>0</v>
      </c>
      <c r="V53" s="121">
        <f t="shared" si="102"/>
        <v>0</v>
      </c>
      <c r="W53" s="121">
        <f t="shared" si="102"/>
        <v>0</v>
      </c>
      <c r="X53" s="121">
        <f t="shared" si="102"/>
        <v>0</v>
      </c>
      <c r="Y53" s="121">
        <f t="shared" si="102"/>
        <v>0</v>
      </c>
      <c r="Z53" s="121">
        <f t="shared" si="102"/>
        <v>0</v>
      </c>
      <c r="AA53" s="121">
        <f t="shared" si="102"/>
        <v>0</v>
      </c>
      <c r="AB53" s="121">
        <f t="shared" si="102"/>
        <v>0</v>
      </c>
      <c r="AC53" s="121">
        <f t="shared" si="102"/>
        <v>0</v>
      </c>
      <c r="AD53" s="121">
        <f t="shared" si="102"/>
        <v>0</v>
      </c>
      <c r="AE53" s="121">
        <f t="shared" si="102"/>
        <v>0</v>
      </c>
      <c r="AF53" s="121">
        <f t="shared" si="102"/>
        <v>0</v>
      </c>
      <c r="AG53" s="121">
        <f t="shared" si="102"/>
        <v>0</v>
      </c>
      <c r="AH53" s="121">
        <f t="shared" si="102"/>
        <v>0</v>
      </c>
      <c r="AI53" s="121">
        <f t="shared" si="102"/>
        <v>0</v>
      </c>
      <c r="AJ53" s="121">
        <f t="shared" si="102"/>
        <v>0</v>
      </c>
      <c r="AK53" s="121">
        <f t="shared" si="102"/>
        <v>0</v>
      </c>
      <c r="AL53" s="121">
        <f t="shared" si="102"/>
        <v>0</v>
      </c>
      <c r="AM53" s="121">
        <f t="shared" si="102"/>
        <v>0</v>
      </c>
      <c r="AN53" s="121">
        <f t="shared" si="102"/>
        <v>0</v>
      </c>
      <c r="AO53" s="121">
        <f t="shared" si="102"/>
        <v>0</v>
      </c>
      <c r="AP53" s="121">
        <f t="shared" si="102"/>
        <v>0</v>
      </c>
      <c r="AQ53" s="121">
        <f t="shared" si="102"/>
        <v>0</v>
      </c>
      <c r="AR53" s="121">
        <f t="shared" si="102"/>
        <v>0</v>
      </c>
      <c r="AS53" s="121">
        <f t="shared" si="102"/>
        <v>0</v>
      </c>
      <c r="AT53" s="121">
        <f t="shared" si="102"/>
        <v>0</v>
      </c>
      <c r="AU53" s="121">
        <f t="shared" si="102"/>
        <v>0</v>
      </c>
      <c r="AV53" s="121">
        <f t="shared" si="102"/>
        <v>0</v>
      </c>
      <c r="AW53" s="121">
        <f t="shared" si="102"/>
        <v>0</v>
      </c>
      <c r="AX53" s="121">
        <f t="shared" si="102"/>
        <v>0</v>
      </c>
      <c r="AY53" s="121">
        <f t="shared" si="102"/>
        <v>0</v>
      </c>
      <c r="AZ53" s="121">
        <f t="shared" si="102"/>
        <v>0</v>
      </c>
      <c r="BA53" s="121">
        <f t="shared" si="102"/>
        <v>0</v>
      </c>
      <c r="BB53" s="121">
        <f t="shared" si="102"/>
        <v>0</v>
      </c>
      <c r="BC53" s="121">
        <f t="shared" si="102"/>
        <v>0</v>
      </c>
      <c r="BD53" s="121">
        <f t="shared" si="102"/>
        <v>0</v>
      </c>
      <c r="BE53" s="121">
        <f t="shared" si="102"/>
        <v>0</v>
      </c>
      <c r="BF53" s="121">
        <f t="shared" si="102"/>
        <v>0</v>
      </c>
      <c r="BG53" s="121">
        <f t="shared" si="102"/>
        <v>0</v>
      </c>
      <c r="BH53" s="121">
        <f t="shared" si="102"/>
        <v>0</v>
      </c>
      <c r="BI53" s="121">
        <f t="shared" si="102"/>
        <v>0</v>
      </c>
      <c r="BJ53" s="121">
        <f t="shared" si="102"/>
        <v>0</v>
      </c>
      <c r="BK53" s="121">
        <f t="shared" si="102"/>
        <v>0</v>
      </c>
      <c r="BL53" s="121">
        <f t="shared" ref="BL53" si="103">-SUM(BL54:BL56)</f>
        <v>0</v>
      </c>
      <c r="BQ53" s="121">
        <f t="shared" ref="BQ53:BW56" si="104">SUMIF($C$5:$BL$5,BQ$6,$C53:$BL53)</f>
        <v>0</v>
      </c>
      <c r="BR53" s="121">
        <f t="shared" si="104"/>
        <v>0</v>
      </c>
      <c r="BS53" s="121">
        <f t="shared" si="104"/>
        <v>0</v>
      </c>
      <c r="BT53" s="121">
        <f t="shared" si="104"/>
        <v>0</v>
      </c>
      <c r="BU53" s="121">
        <f t="shared" si="104"/>
        <v>0</v>
      </c>
      <c r="BV53" s="121">
        <f t="shared" si="104"/>
        <v>0</v>
      </c>
      <c r="BW53" s="121">
        <f t="shared" si="104"/>
        <v>0</v>
      </c>
      <c r="BY53" s="400" t="e">
        <f>SUM(BR53:BW53)/SUM($BR$48:$BW$48,$BR$53:$BW$53)</f>
        <v>#DIV/0!</v>
      </c>
    </row>
    <row r="54" spans="1:77" ht="13.5" customHeight="1" x14ac:dyDescent="0.25">
      <c r="A54" s="125" t="s">
        <v>188</v>
      </c>
      <c r="D54" s="123">
        <f>HLOOKUP(D$5,'11'!$D$31:$I$39,9,FALSE)/1000/12</f>
        <v>0</v>
      </c>
      <c r="E54" s="123">
        <f>HLOOKUP(E$5,'11'!$D$31:$I$39,9,FALSE)/1000/12</f>
        <v>0</v>
      </c>
      <c r="F54" s="123">
        <f>HLOOKUP(F$5,'11'!$D$31:$I$39,9,FALSE)/1000/12</f>
        <v>0</v>
      </c>
      <c r="G54" s="123">
        <f>HLOOKUP(G$5,'11'!$D$31:$I$39,9,FALSE)/1000/12</f>
        <v>0</v>
      </c>
      <c r="H54" s="123">
        <f>HLOOKUP(H$5,'11'!$D$31:$I$39,9,FALSE)/1000/12</f>
        <v>0</v>
      </c>
      <c r="I54" s="123">
        <f>HLOOKUP(I$5,'11'!$D$31:$I$39,9,FALSE)/1000/12</f>
        <v>0</v>
      </c>
      <c r="J54" s="123">
        <f>HLOOKUP(J$5,'11'!$D$31:$I$39,9,FALSE)/1000/12</f>
        <v>0</v>
      </c>
      <c r="K54" s="123">
        <f>HLOOKUP(K$5,'11'!$D$31:$I$39,9,FALSE)/1000/12</f>
        <v>0</v>
      </c>
      <c r="L54" s="123">
        <f>HLOOKUP(L$5,'11'!$D$31:$I$39,9,FALSE)/1000/12</f>
        <v>0</v>
      </c>
      <c r="M54" s="123">
        <f>HLOOKUP(M$5,'11'!$D$31:$I$39,9,FALSE)/1000/12</f>
        <v>0</v>
      </c>
      <c r="N54" s="123">
        <f>HLOOKUP(N$5,'11'!$D$31:$I$39,9,FALSE)/1000/12</f>
        <v>0</v>
      </c>
      <c r="O54" s="123">
        <f>HLOOKUP(O$5,'11'!$D$31:$I$39,9,FALSE)/1000/12</f>
        <v>0</v>
      </c>
      <c r="P54" s="123">
        <f>HLOOKUP(P$5,'11'!$D$31:$I$39,9,FALSE)/1000/12</f>
        <v>0</v>
      </c>
      <c r="Q54" s="123">
        <f>HLOOKUP(Q$5,'11'!$D$31:$I$39,9,FALSE)/1000/12</f>
        <v>0</v>
      </c>
      <c r="R54" s="123">
        <f>HLOOKUP(R$5,'11'!$D$31:$I$39,9,FALSE)/1000/12</f>
        <v>0</v>
      </c>
      <c r="S54" s="123">
        <f>HLOOKUP(S$5,'11'!$D$31:$I$39,9,FALSE)/1000/12</f>
        <v>0</v>
      </c>
      <c r="T54" s="123">
        <f>HLOOKUP(T$5,'11'!$D$31:$I$39,9,FALSE)/1000/12</f>
        <v>0</v>
      </c>
      <c r="U54" s="123">
        <f>HLOOKUP(U$5,'11'!$D$31:$I$39,9,FALSE)/1000/12</f>
        <v>0</v>
      </c>
      <c r="V54" s="123">
        <f>HLOOKUP(V$5,'11'!$D$31:$I$39,9,FALSE)/1000/12</f>
        <v>0</v>
      </c>
      <c r="W54" s="123">
        <f>HLOOKUP(W$5,'11'!$D$31:$I$39,9,FALSE)/1000/12</f>
        <v>0</v>
      </c>
      <c r="X54" s="123">
        <f>HLOOKUP(X$5,'11'!$D$31:$I$39,9,FALSE)/1000/12</f>
        <v>0</v>
      </c>
      <c r="Y54" s="123">
        <f>HLOOKUP(Y$5,'11'!$D$31:$I$39,9,FALSE)/1000/12</f>
        <v>0</v>
      </c>
      <c r="Z54" s="123">
        <f>HLOOKUP(Z$5,'11'!$D$31:$I$39,9,FALSE)/1000/12</f>
        <v>0</v>
      </c>
      <c r="AA54" s="123">
        <f>HLOOKUP(AA$5,'11'!$D$31:$I$39,9,FALSE)/1000/12</f>
        <v>0</v>
      </c>
      <c r="AB54" s="123">
        <f>HLOOKUP(AB$5,'11'!$D$31:$I$39,9,FALSE)/1000/12</f>
        <v>0</v>
      </c>
      <c r="AC54" s="123">
        <f>HLOOKUP(AC$5,'11'!$D$31:$I$39,9,FALSE)/1000/12</f>
        <v>0</v>
      </c>
      <c r="AD54" s="123">
        <f>HLOOKUP(AD$5,'11'!$D$31:$I$39,9,FALSE)/1000/12</f>
        <v>0</v>
      </c>
      <c r="AE54" s="123">
        <f>HLOOKUP(AE$5,'11'!$D$31:$I$39,9,FALSE)/1000/12</f>
        <v>0</v>
      </c>
      <c r="AF54" s="123">
        <f>HLOOKUP(AF$5,'11'!$D$31:$I$39,9,FALSE)/1000/12</f>
        <v>0</v>
      </c>
      <c r="AG54" s="123">
        <f>HLOOKUP(AG$5,'11'!$D$31:$I$39,9,FALSE)/1000/12</f>
        <v>0</v>
      </c>
      <c r="AH54" s="123">
        <f>HLOOKUP(AH$5,'11'!$D$31:$I$39,9,FALSE)/1000/12</f>
        <v>0</v>
      </c>
      <c r="AI54" s="123">
        <f>HLOOKUP(AI$5,'11'!$D$31:$I$39,9,FALSE)/1000/12</f>
        <v>0</v>
      </c>
      <c r="AJ54" s="123">
        <f>HLOOKUP(AJ$5,'11'!$D$31:$I$39,9,FALSE)/1000/12</f>
        <v>0</v>
      </c>
      <c r="AK54" s="123">
        <f>HLOOKUP(AK$5,'11'!$D$31:$I$39,9,FALSE)/1000/12</f>
        <v>0</v>
      </c>
      <c r="AL54" s="123">
        <f>HLOOKUP(AL$5,'11'!$D$31:$I$39,9,FALSE)/1000/12</f>
        <v>0</v>
      </c>
      <c r="AM54" s="123">
        <f>HLOOKUP(AM$5,'11'!$D$31:$I$39,9,FALSE)/1000/12</f>
        <v>0</v>
      </c>
      <c r="AN54" s="123">
        <f>HLOOKUP(AN$5,'11'!$D$31:$I$39,9,FALSE)/1000/12</f>
        <v>0</v>
      </c>
      <c r="AO54" s="123">
        <f>HLOOKUP(AO$5,'11'!$D$31:$I$39,9,FALSE)/1000/12</f>
        <v>0</v>
      </c>
      <c r="AP54" s="123">
        <f>HLOOKUP(AP$5,'11'!$D$31:$I$39,9,FALSE)/1000/12</f>
        <v>0</v>
      </c>
      <c r="AQ54" s="123">
        <f>HLOOKUP(AQ$5,'11'!$D$31:$I$39,9,FALSE)/1000/12</f>
        <v>0</v>
      </c>
      <c r="AR54" s="123">
        <f>HLOOKUP(AR$5,'11'!$D$31:$I$39,9,FALSE)/1000/12</f>
        <v>0</v>
      </c>
      <c r="AS54" s="123">
        <f>HLOOKUP(AS$5,'11'!$D$31:$I$39,9,FALSE)/1000/12</f>
        <v>0</v>
      </c>
      <c r="AT54" s="123">
        <f>HLOOKUP(AT$5,'11'!$D$31:$I$39,9,FALSE)/1000/12</f>
        <v>0</v>
      </c>
      <c r="AU54" s="123">
        <f>HLOOKUP(AU$5,'11'!$D$31:$I$39,9,FALSE)/1000/12</f>
        <v>0</v>
      </c>
      <c r="AV54" s="123">
        <f>HLOOKUP(AV$5,'11'!$D$31:$I$39,9,FALSE)/1000/12</f>
        <v>0</v>
      </c>
      <c r="AW54" s="123">
        <f>HLOOKUP(AW$5,'11'!$D$31:$I$39,9,FALSE)/1000/12</f>
        <v>0</v>
      </c>
      <c r="AX54" s="123">
        <f>HLOOKUP(AX$5,'11'!$D$31:$I$39,9,FALSE)/1000/12</f>
        <v>0</v>
      </c>
      <c r="AY54" s="123">
        <f>HLOOKUP(AY$5,'11'!$D$31:$I$39,9,FALSE)/1000/12</f>
        <v>0</v>
      </c>
      <c r="AZ54" s="123">
        <f>HLOOKUP(AZ$5,'11'!$D$31:$I$39,9,FALSE)/1000/12</f>
        <v>0</v>
      </c>
      <c r="BA54" s="123">
        <f>HLOOKUP(BA$5,'11'!$D$31:$I$39,9,FALSE)/1000/12</f>
        <v>0</v>
      </c>
      <c r="BB54" s="123">
        <f>HLOOKUP(BB$5,'11'!$D$31:$I$39,9,FALSE)/1000/12</f>
        <v>0</v>
      </c>
      <c r="BC54" s="123">
        <f>HLOOKUP(BC$5,'11'!$D$31:$I$39,9,FALSE)/1000/12</f>
        <v>0</v>
      </c>
      <c r="BD54" s="123">
        <f>HLOOKUP(BD$5,'11'!$D$31:$I$39,9,FALSE)/1000/12</f>
        <v>0</v>
      </c>
      <c r="BE54" s="123">
        <f>HLOOKUP(BE$5,'11'!$D$31:$I$39,9,FALSE)/1000/12</f>
        <v>0</v>
      </c>
      <c r="BF54" s="123">
        <f>HLOOKUP(BF$5,'11'!$D$31:$I$39,9,FALSE)/1000/12</f>
        <v>0</v>
      </c>
      <c r="BG54" s="123">
        <f>HLOOKUP(BG$5,'11'!$D$31:$I$39,9,FALSE)/1000/12</f>
        <v>0</v>
      </c>
      <c r="BH54" s="123">
        <f>HLOOKUP(BH$5,'11'!$D$31:$I$39,9,FALSE)/1000/12</f>
        <v>0</v>
      </c>
      <c r="BI54" s="123">
        <f>HLOOKUP(BI$5,'11'!$D$31:$I$39,9,FALSE)/1000/12</f>
        <v>0</v>
      </c>
      <c r="BJ54" s="123">
        <f>HLOOKUP(BJ$5,'11'!$D$31:$I$39,9,FALSE)/1000/12</f>
        <v>0</v>
      </c>
      <c r="BK54" s="123">
        <f>HLOOKUP(BK$5,'11'!$D$31:$I$39,9,FALSE)/1000/12</f>
        <v>0</v>
      </c>
      <c r="BL54" s="123"/>
      <c r="BQ54" s="123">
        <f t="shared" si="104"/>
        <v>0</v>
      </c>
      <c r="BR54" s="123">
        <f t="shared" si="104"/>
        <v>0</v>
      </c>
      <c r="BS54" s="123">
        <f t="shared" si="104"/>
        <v>0</v>
      </c>
      <c r="BT54" s="123">
        <f t="shared" si="104"/>
        <v>0</v>
      </c>
      <c r="BU54" s="123">
        <f t="shared" si="104"/>
        <v>0</v>
      </c>
      <c r="BV54" s="123">
        <f t="shared" si="104"/>
        <v>0</v>
      </c>
      <c r="BW54" s="123">
        <f t="shared" si="104"/>
        <v>0</v>
      </c>
    </row>
    <row r="55" spans="1:77" ht="13.5" customHeight="1" x14ac:dyDescent="0.25">
      <c r="A55" s="125" t="s">
        <v>209</v>
      </c>
      <c r="D55" s="123">
        <f>HLOOKUP(D$5,'09'!$D$66:$I$74,9,FALSE)/1000/12</f>
        <v>0</v>
      </c>
      <c r="E55" s="123">
        <f>HLOOKUP(E$5,'09'!$D$66:$I$74,9,FALSE)/1000/12</f>
        <v>0</v>
      </c>
      <c r="F55" s="123">
        <f>HLOOKUP(F$5,'09'!$D$66:$I$74,9,FALSE)/1000/12</f>
        <v>0</v>
      </c>
      <c r="G55" s="123">
        <f>HLOOKUP(G$5,'09'!$D$66:$I$74,9,FALSE)/1000/12</f>
        <v>0</v>
      </c>
      <c r="H55" s="123">
        <f>HLOOKUP(H$5,'09'!$D$66:$I$74,9,FALSE)/1000/12</f>
        <v>0</v>
      </c>
      <c r="I55" s="123">
        <f>HLOOKUP(I$5,'09'!$D$66:$I$74,9,FALSE)/1000/12</f>
        <v>0</v>
      </c>
      <c r="J55" s="123">
        <f>HLOOKUP(J$5,'09'!$D$66:$I$74,9,FALSE)/1000/12</f>
        <v>0</v>
      </c>
      <c r="K55" s="123">
        <f>HLOOKUP(K$5,'09'!$D$66:$I$74,9,FALSE)/1000/12</f>
        <v>0</v>
      </c>
      <c r="L55" s="123">
        <f>HLOOKUP(L$5,'09'!$D$66:$I$74,9,FALSE)/1000/12</f>
        <v>0</v>
      </c>
      <c r="M55" s="123">
        <f>HLOOKUP(M$5,'09'!$D$66:$I$74,9,FALSE)/1000/12</f>
        <v>0</v>
      </c>
      <c r="N55" s="123">
        <f>HLOOKUP(N$5,'09'!$D$66:$I$74,9,FALSE)/1000/12</f>
        <v>0</v>
      </c>
      <c r="O55" s="123">
        <f>HLOOKUP(O$5,'09'!$D$66:$I$74,9,FALSE)/1000/12</f>
        <v>0</v>
      </c>
      <c r="P55" s="123">
        <f>HLOOKUP(P$5,'09'!$D$66:$I$74,9,FALSE)/1000/12</f>
        <v>0</v>
      </c>
      <c r="Q55" s="123">
        <f>HLOOKUP(Q$5,'09'!$D$66:$I$74,9,FALSE)/1000/12</f>
        <v>0</v>
      </c>
      <c r="R55" s="123">
        <f>HLOOKUP(R$5,'09'!$D$66:$I$74,9,FALSE)/1000/12</f>
        <v>0</v>
      </c>
      <c r="S55" s="123">
        <f>HLOOKUP(S$5,'09'!$D$66:$I$74,9,FALSE)/1000/12</f>
        <v>0</v>
      </c>
      <c r="T55" s="123">
        <f>HLOOKUP(T$5,'09'!$D$66:$I$74,9,FALSE)/1000/12</f>
        <v>0</v>
      </c>
      <c r="U55" s="123">
        <f>HLOOKUP(U$5,'09'!$D$66:$I$74,9,FALSE)/1000/12</f>
        <v>0</v>
      </c>
      <c r="V55" s="123">
        <f>HLOOKUP(V$5,'09'!$D$66:$I$74,9,FALSE)/1000/12</f>
        <v>0</v>
      </c>
      <c r="W55" s="123">
        <f>HLOOKUP(W$5,'09'!$D$66:$I$74,9,FALSE)/1000/12</f>
        <v>0</v>
      </c>
      <c r="X55" s="123">
        <f>HLOOKUP(X$5,'09'!$D$66:$I$74,9,FALSE)/1000/12</f>
        <v>0</v>
      </c>
      <c r="Y55" s="123">
        <f>HLOOKUP(Y$5,'09'!$D$66:$I$74,9,FALSE)/1000/12</f>
        <v>0</v>
      </c>
      <c r="Z55" s="123">
        <f>HLOOKUP(Z$5,'09'!$D$66:$I$74,9,FALSE)/1000/12</f>
        <v>0</v>
      </c>
      <c r="AA55" s="123">
        <f>HLOOKUP(AA$5,'09'!$D$66:$I$74,9,FALSE)/1000/12</f>
        <v>0</v>
      </c>
      <c r="AB55" s="123">
        <f>HLOOKUP(AB$5,'09'!$D$66:$I$74,9,FALSE)/1000/12</f>
        <v>0</v>
      </c>
      <c r="AC55" s="123">
        <f>HLOOKUP(AC$5,'09'!$D$66:$I$74,9,FALSE)/1000/12</f>
        <v>0</v>
      </c>
      <c r="AD55" s="123">
        <f>HLOOKUP(AD$5,'09'!$D$66:$I$74,9,FALSE)/1000/12</f>
        <v>0</v>
      </c>
      <c r="AE55" s="123">
        <f>HLOOKUP(AE$5,'09'!$D$66:$I$74,9,FALSE)/1000/12</f>
        <v>0</v>
      </c>
      <c r="AF55" s="123">
        <f>HLOOKUP(AF$5,'09'!$D$66:$I$74,9,FALSE)/1000/12</f>
        <v>0</v>
      </c>
      <c r="AG55" s="123">
        <f>HLOOKUP(AG$5,'09'!$D$66:$I$74,9,FALSE)/1000/12</f>
        <v>0</v>
      </c>
      <c r="AH55" s="123">
        <f>HLOOKUP(AH$5,'09'!$D$66:$I$74,9,FALSE)/1000/12</f>
        <v>0</v>
      </c>
      <c r="AI55" s="123">
        <f>HLOOKUP(AI$5,'09'!$D$66:$I$74,9,FALSE)/1000/12</f>
        <v>0</v>
      </c>
      <c r="AJ55" s="123">
        <f>HLOOKUP(AJ$5,'09'!$D$66:$I$74,9,FALSE)/1000/12</f>
        <v>0</v>
      </c>
      <c r="AK55" s="123">
        <f>HLOOKUP(AK$5,'09'!$D$66:$I$74,9,FALSE)/1000/12</f>
        <v>0</v>
      </c>
      <c r="AL55" s="123">
        <f>HLOOKUP(AL$5,'09'!$D$66:$I$74,9,FALSE)/1000/12</f>
        <v>0</v>
      </c>
      <c r="AM55" s="123">
        <f>HLOOKUP(AM$5,'09'!$D$66:$I$74,9,FALSE)/1000/12</f>
        <v>0</v>
      </c>
      <c r="AN55" s="123">
        <f>HLOOKUP(AN$5,'09'!$D$66:$I$74,9,FALSE)/1000/12</f>
        <v>0</v>
      </c>
      <c r="AO55" s="123">
        <f>HLOOKUP(AO$5,'09'!$D$66:$I$74,9,FALSE)/1000/12</f>
        <v>0</v>
      </c>
      <c r="AP55" s="123">
        <f>HLOOKUP(AP$5,'09'!$D$66:$I$74,9,FALSE)/1000/12</f>
        <v>0</v>
      </c>
      <c r="AQ55" s="123">
        <f>HLOOKUP(AQ$5,'09'!$D$66:$I$74,9,FALSE)/1000/12</f>
        <v>0</v>
      </c>
      <c r="AR55" s="123">
        <f>HLOOKUP(AR$5,'09'!$D$66:$I$74,9,FALSE)/1000/12</f>
        <v>0</v>
      </c>
      <c r="AS55" s="123">
        <f>HLOOKUP(AS$5,'09'!$D$66:$I$74,9,FALSE)/1000/12</f>
        <v>0</v>
      </c>
      <c r="AT55" s="123">
        <f>HLOOKUP(AT$5,'09'!$D$66:$I$74,9,FALSE)/1000/12</f>
        <v>0</v>
      </c>
      <c r="AU55" s="123">
        <f>HLOOKUP(AU$5,'09'!$D$66:$I$74,9,FALSE)/1000/12</f>
        <v>0</v>
      </c>
      <c r="AV55" s="123">
        <f>HLOOKUP(AV$5,'09'!$D$66:$I$74,9,FALSE)/1000/12</f>
        <v>0</v>
      </c>
      <c r="AW55" s="123">
        <f>HLOOKUP(AW$5,'09'!$D$66:$I$74,9,FALSE)/1000/12</f>
        <v>0</v>
      </c>
      <c r="AX55" s="123">
        <f>HLOOKUP(AX$5,'09'!$D$66:$I$74,9,FALSE)/1000/12</f>
        <v>0</v>
      </c>
      <c r="AY55" s="123">
        <f>HLOOKUP(AY$5,'09'!$D$66:$I$74,9,FALSE)/1000/12</f>
        <v>0</v>
      </c>
      <c r="AZ55" s="123">
        <f>HLOOKUP(AZ$5,'09'!$D$66:$I$74,9,FALSE)/1000/12</f>
        <v>0</v>
      </c>
      <c r="BA55" s="123">
        <f>HLOOKUP(BA$5,'09'!$D$66:$I$74,9,FALSE)/1000/12</f>
        <v>0</v>
      </c>
      <c r="BB55" s="123">
        <f>HLOOKUP(BB$5,'09'!$D$66:$I$74,9,FALSE)/1000/12</f>
        <v>0</v>
      </c>
      <c r="BC55" s="123">
        <f>HLOOKUP(BC$5,'09'!$D$66:$I$74,9,FALSE)/1000/12</f>
        <v>0</v>
      </c>
      <c r="BD55" s="123">
        <f>HLOOKUP(BD$5,'09'!$D$66:$I$74,9,FALSE)/1000/12</f>
        <v>0</v>
      </c>
      <c r="BE55" s="123">
        <f>HLOOKUP(BE$5,'09'!$D$66:$I$74,9,FALSE)/1000/12</f>
        <v>0</v>
      </c>
      <c r="BF55" s="123">
        <f>HLOOKUP(BF$5,'09'!$D$66:$I$74,9,FALSE)/1000/12</f>
        <v>0</v>
      </c>
      <c r="BG55" s="123">
        <f>HLOOKUP(BG$5,'09'!$D$66:$I$74,9,FALSE)/1000/12</f>
        <v>0</v>
      </c>
      <c r="BH55" s="123">
        <f>HLOOKUP(BH$5,'09'!$D$66:$I$74,9,FALSE)/1000/12</f>
        <v>0</v>
      </c>
      <c r="BI55" s="123">
        <f>HLOOKUP(BI$5,'09'!$D$66:$I$74,9,FALSE)/1000/12</f>
        <v>0</v>
      </c>
      <c r="BJ55" s="123">
        <f>HLOOKUP(BJ$5,'09'!$D$66:$I$74,9,FALSE)/1000/12</f>
        <v>0</v>
      </c>
      <c r="BK55" s="123">
        <f>HLOOKUP(BK$5,'09'!$D$66:$I$74,9,FALSE)/1000/12</f>
        <v>0</v>
      </c>
      <c r="BL55" s="123"/>
      <c r="BQ55" s="123">
        <f t="shared" si="104"/>
        <v>0</v>
      </c>
      <c r="BR55" s="123">
        <f t="shared" si="104"/>
        <v>0</v>
      </c>
      <c r="BS55" s="123">
        <f t="shared" si="104"/>
        <v>0</v>
      </c>
      <c r="BT55" s="123">
        <f t="shared" si="104"/>
        <v>0</v>
      </c>
      <c r="BU55" s="123">
        <f t="shared" si="104"/>
        <v>0</v>
      </c>
      <c r="BV55" s="123">
        <f t="shared" si="104"/>
        <v>0</v>
      </c>
      <c r="BW55" s="123">
        <f t="shared" si="104"/>
        <v>0</v>
      </c>
    </row>
    <row r="56" spans="1:77" ht="13.5" customHeight="1" x14ac:dyDescent="0.25">
      <c r="A56" s="125" t="s">
        <v>210</v>
      </c>
      <c r="D56" s="123">
        <f>(HLOOKUP(D$5,'10'!$D$48:$I$56,9,FALSE)+HLOOKUP(D$5,'10'!$D$68:$I$76,9,FALSE))/1000/12</f>
        <v>0</v>
      </c>
      <c r="E56" s="123">
        <f>(HLOOKUP(E$5,'10'!$D$48:$I$56,9,FALSE)+HLOOKUP(E$5,'10'!$D$68:$I$76,9,FALSE))/1000/12</f>
        <v>0</v>
      </c>
      <c r="F56" s="123">
        <f>(HLOOKUP(F$5,'10'!$D$48:$I$56,9,FALSE)+HLOOKUP(F$5,'10'!$D$68:$I$76,9,FALSE))/1000/12</f>
        <v>0</v>
      </c>
      <c r="G56" s="123">
        <f>(HLOOKUP(G$5,'10'!$D$48:$I$56,9,FALSE)+HLOOKUP(G$5,'10'!$D$68:$I$76,9,FALSE))/1000/12</f>
        <v>0</v>
      </c>
      <c r="H56" s="123">
        <f>(HLOOKUP(H$5,'10'!$D$48:$I$56,9,FALSE)+HLOOKUP(H$5,'10'!$D$68:$I$76,9,FALSE))/1000/12</f>
        <v>0</v>
      </c>
      <c r="I56" s="123">
        <f>(HLOOKUP(I$5,'10'!$D$48:$I$56,9,FALSE)+HLOOKUP(I$5,'10'!$D$68:$I$76,9,FALSE))/1000/12</f>
        <v>0</v>
      </c>
      <c r="J56" s="123">
        <f>(HLOOKUP(J$5,'10'!$D$48:$I$56,9,FALSE)+HLOOKUP(J$5,'10'!$D$68:$I$76,9,FALSE))/1000/12</f>
        <v>0</v>
      </c>
      <c r="K56" s="123">
        <f>(HLOOKUP(K$5,'10'!$D$48:$I$56,9,FALSE)+HLOOKUP(K$5,'10'!$D$68:$I$76,9,FALSE))/1000/12</f>
        <v>0</v>
      </c>
      <c r="L56" s="123">
        <f>(HLOOKUP(L$5,'10'!$D$48:$I$56,9,FALSE)+HLOOKUP(L$5,'10'!$D$68:$I$76,9,FALSE))/1000/12</f>
        <v>0</v>
      </c>
      <c r="M56" s="123">
        <f>(HLOOKUP(M$5,'10'!$D$48:$I$56,9,FALSE)+HLOOKUP(M$5,'10'!$D$68:$I$76,9,FALSE))/1000/12</f>
        <v>0</v>
      </c>
      <c r="N56" s="123">
        <f>(HLOOKUP(N$5,'10'!$D$48:$I$56,9,FALSE)+HLOOKUP(N$5,'10'!$D$68:$I$76,9,FALSE))/1000/12</f>
        <v>0</v>
      </c>
      <c r="O56" s="123">
        <f>(HLOOKUP(O$5,'10'!$D$48:$I$56,9,FALSE)+HLOOKUP(O$5,'10'!$D$68:$I$76,9,FALSE))/1000/12</f>
        <v>0</v>
      </c>
      <c r="P56" s="123">
        <f>(HLOOKUP(P$5,'10'!$D$48:$I$56,9,FALSE)+HLOOKUP(P$5,'10'!$D$68:$I$76,9,FALSE))/1000/12</f>
        <v>0</v>
      </c>
      <c r="Q56" s="123">
        <f>(HLOOKUP(Q$5,'10'!$D$48:$I$56,9,FALSE)+HLOOKUP(Q$5,'10'!$D$68:$I$76,9,FALSE))/1000/12</f>
        <v>0</v>
      </c>
      <c r="R56" s="123">
        <f>(HLOOKUP(R$5,'10'!$D$48:$I$56,9,FALSE)+HLOOKUP(R$5,'10'!$D$68:$I$76,9,FALSE))/1000/12</f>
        <v>0</v>
      </c>
      <c r="S56" s="123">
        <f>(HLOOKUP(S$5,'10'!$D$48:$I$56,9,FALSE)+HLOOKUP(S$5,'10'!$D$68:$I$76,9,FALSE))/1000/12</f>
        <v>0</v>
      </c>
      <c r="T56" s="123">
        <f>(HLOOKUP(T$5,'10'!$D$48:$I$56,9,FALSE)+HLOOKUP(T$5,'10'!$D$68:$I$76,9,FALSE))/1000/12</f>
        <v>0</v>
      </c>
      <c r="U56" s="123">
        <f>(HLOOKUP(U$5,'10'!$D$48:$I$56,9,FALSE)+HLOOKUP(U$5,'10'!$D$68:$I$76,9,FALSE))/1000/12</f>
        <v>0</v>
      </c>
      <c r="V56" s="123">
        <f>(HLOOKUP(V$5,'10'!$D$48:$I$56,9,FALSE)+HLOOKUP(V$5,'10'!$D$68:$I$76,9,FALSE))/1000/12</f>
        <v>0</v>
      </c>
      <c r="W56" s="123">
        <f>(HLOOKUP(W$5,'10'!$D$48:$I$56,9,FALSE)+HLOOKUP(W$5,'10'!$D$68:$I$76,9,FALSE))/1000/12</f>
        <v>0</v>
      </c>
      <c r="X56" s="123">
        <f>(HLOOKUP(X$5,'10'!$D$48:$I$56,9,FALSE)+HLOOKUP(X$5,'10'!$D$68:$I$76,9,FALSE))/1000/12</f>
        <v>0</v>
      </c>
      <c r="Y56" s="123">
        <f>(HLOOKUP(Y$5,'10'!$D$48:$I$56,9,FALSE)+HLOOKUP(Y$5,'10'!$D$68:$I$76,9,FALSE))/1000/12</f>
        <v>0</v>
      </c>
      <c r="Z56" s="123">
        <f>(HLOOKUP(Z$5,'10'!$D$48:$I$56,9,FALSE)+HLOOKUP(Z$5,'10'!$D$68:$I$76,9,FALSE))/1000/12</f>
        <v>0</v>
      </c>
      <c r="AA56" s="123">
        <f>(HLOOKUP(AA$5,'10'!$D$48:$I$56,9,FALSE)+HLOOKUP(AA$5,'10'!$D$68:$I$76,9,FALSE))/1000/12</f>
        <v>0</v>
      </c>
      <c r="AB56" s="123">
        <f>(HLOOKUP(AB$5,'10'!$D$48:$I$56,9,FALSE)+HLOOKUP(AB$5,'10'!$D$68:$I$76,9,FALSE))/1000/12</f>
        <v>0</v>
      </c>
      <c r="AC56" s="123">
        <f>(HLOOKUP(AC$5,'10'!$D$48:$I$56,9,FALSE)+HLOOKUP(AC$5,'10'!$D$68:$I$76,9,FALSE))/1000/12</f>
        <v>0</v>
      </c>
      <c r="AD56" s="123">
        <f>(HLOOKUP(AD$5,'10'!$D$48:$I$56,9,FALSE)+HLOOKUP(AD$5,'10'!$D$68:$I$76,9,FALSE))/1000/12</f>
        <v>0</v>
      </c>
      <c r="AE56" s="123">
        <f>(HLOOKUP(AE$5,'10'!$D$48:$I$56,9,FALSE)+HLOOKUP(AE$5,'10'!$D$68:$I$76,9,FALSE))/1000/12</f>
        <v>0</v>
      </c>
      <c r="AF56" s="123">
        <f>(HLOOKUP(AF$5,'10'!$D$48:$I$56,9,FALSE)+HLOOKUP(AF$5,'10'!$D$68:$I$76,9,FALSE))/1000/12</f>
        <v>0</v>
      </c>
      <c r="AG56" s="123">
        <f>(HLOOKUP(AG$5,'10'!$D$48:$I$56,9,FALSE)+HLOOKUP(AG$5,'10'!$D$68:$I$76,9,FALSE))/1000/12</f>
        <v>0</v>
      </c>
      <c r="AH56" s="123">
        <f>(HLOOKUP(AH$5,'10'!$D$48:$I$56,9,FALSE)+HLOOKUP(AH$5,'10'!$D$68:$I$76,9,FALSE))/1000/12</f>
        <v>0</v>
      </c>
      <c r="AI56" s="123">
        <f>(HLOOKUP(AI$5,'10'!$D$48:$I$56,9,FALSE)+HLOOKUP(AI$5,'10'!$D$68:$I$76,9,FALSE))/1000/12</f>
        <v>0</v>
      </c>
      <c r="AJ56" s="123">
        <f>(HLOOKUP(AJ$5,'10'!$D$48:$I$56,9,FALSE)+HLOOKUP(AJ$5,'10'!$D$68:$I$76,9,FALSE))/1000/12</f>
        <v>0</v>
      </c>
      <c r="AK56" s="123">
        <f>(HLOOKUP(AK$5,'10'!$D$48:$I$56,9,FALSE)+HLOOKUP(AK$5,'10'!$D$68:$I$76,9,FALSE))/1000/12</f>
        <v>0</v>
      </c>
      <c r="AL56" s="123">
        <f>(HLOOKUP(AL$5,'10'!$D$48:$I$56,9,FALSE)+HLOOKUP(AL$5,'10'!$D$68:$I$76,9,FALSE))/1000/12</f>
        <v>0</v>
      </c>
      <c r="AM56" s="123">
        <f>(HLOOKUP(AM$5,'10'!$D$48:$I$56,9,FALSE)+HLOOKUP(AM$5,'10'!$D$68:$I$76,9,FALSE))/1000/12</f>
        <v>0</v>
      </c>
      <c r="AN56" s="123">
        <f>(HLOOKUP(AN$5,'10'!$D$48:$I$56,9,FALSE)+HLOOKUP(AN$5,'10'!$D$68:$I$76,9,FALSE))/1000/12</f>
        <v>0</v>
      </c>
      <c r="AO56" s="123">
        <f>(HLOOKUP(AO$5,'10'!$D$48:$I$56,9,FALSE)+HLOOKUP(AO$5,'10'!$D$68:$I$76,9,FALSE))/1000/12</f>
        <v>0</v>
      </c>
      <c r="AP56" s="123">
        <f>(HLOOKUP(AP$5,'10'!$D$48:$I$56,9,FALSE)+HLOOKUP(AP$5,'10'!$D$68:$I$76,9,FALSE))/1000/12</f>
        <v>0</v>
      </c>
      <c r="AQ56" s="123">
        <f>(HLOOKUP(AQ$5,'10'!$D$48:$I$56,9,FALSE)+HLOOKUP(AQ$5,'10'!$D$68:$I$76,9,FALSE))/1000/12</f>
        <v>0</v>
      </c>
      <c r="AR56" s="123">
        <f>(HLOOKUP(AR$5,'10'!$D$48:$I$56,9,FALSE)+HLOOKUP(AR$5,'10'!$D$68:$I$76,9,FALSE))/1000/12</f>
        <v>0</v>
      </c>
      <c r="AS56" s="123">
        <f>(HLOOKUP(AS$5,'10'!$D$48:$I$56,9,FALSE)+HLOOKUP(AS$5,'10'!$D$68:$I$76,9,FALSE))/1000/12</f>
        <v>0</v>
      </c>
      <c r="AT56" s="123">
        <f>(HLOOKUP(AT$5,'10'!$D$48:$I$56,9,FALSE)+HLOOKUP(AT$5,'10'!$D$68:$I$76,9,FALSE))/1000/12</f>
        <v>0</v>
      </c>
      <c r="AU56" s="123">
        <f>(HLOOKUP(AU$5,'10'!$D$48:$I$56,9,FALSE)+HLOOKUP(AU$5,'10'!$D$68:$I$76,9,FALSE))/1000/12</f>
        <v>0</v>
      </c>
      <c r="AV56" s="123">
        <f>(HLOOKUP(AV$5,'10'!$D$48:$I$56,9,FALSE)+HLOOKUP(AV$5,'10'!$D$68:$I$76,9,FALSE))/1000/12</f>
        <v>0</v>
      </c>
      <c r="AW56" s="123">
        <f>(HLOOKUP(AW$5,'10'!$D$48:$I$56,9,FALSE)+HLOOKUP(AW$5,'10'!$D$68:$I$76,9,FALSE))/1000/12</f>
        <v>0</v>
      </c>
      <c r="AX56" s="123">
        <f>(HLOOKUP(AX$5,'10'!$D$48:$I$56,9,FALSE)+HLOOKUP(AX$5,'10'!$D$68:$I$76,9,FALSE))/1000/12</f>
        <v>0</v>
      </c>
      <c r="AY56" s="123">
        <f>(HLOOKUP(AY$5,'10'!$D$48:$I$56,9,FALSE)+HLOOKUP(AY$5,'10'!$D$68:$I$76,9,FALSE))/1000/12</f>
        <v>0</v>
      </c>
      <c r="AZ56" s="123">
        <f>(HLOOKUP(AZ$5,'10'!$D$48:$I$56,9,FALSE)+HLOOKUP(AZ$5,'10'!$D$68:$I$76,9,FALSE))/1000/12</f>
        <v>0</v>
      </c>
      <c r="BA56" s="123">
        <f>(HLOOKUP(BA$5,'10'!$D$48:$I$56,9,FALSE)+HLOOKUP(BA$5,'10'!$D$68:$I$76,9,FALSE))/1000/12</f>
        <v>0</v>
      </c>
      <c r="BB56" s="123">
        <f>(HLOOKUP(BB$5,'10'!$D$48:$I$56,9,FALSE)+HLOOKUP(BB$5,'10'!$D$68:$I$76,9,FALSE))/1000/12</f>
        <v>0</v>
      </c>
      <c r="BC56" s="123">
        <f>(HLOOKUP(BC$5,'10'!$D$48:$I$56,9,FALSE)+HLOOKUP(BC$5,'10'!$D$68:$I$76,9,FALSE))/1000/12</f>
        <v>0</v>
      </c>
      <c r="BD56" s="123">
        <f>(HLOOKUP(BD$5,'10'!$D$48:$I$56,9,FALSE)+HLOOKUP(BD$5,'10'!$D$68:$I$76,9,FALSE))/1000/12</f>
        <v>0</v>
      </c>
      <c r="BE56" s="123">
        <f>(HLOOKUP(BE$5,'10'!$D$48:$I$56,9,FALSE)+HLOOKUP(BE$5,'10'!$D$68:$I$76,9,FALSE))/1000/12</f>
        <v>0</v>
      </c>
      <c r="BF56" s="123">
        <f>(HLOOKUP(BF$5,'10'!$D$48:$I$56,9,FALSE)+HLOOKUP(BF$5,'10'!$D$68:$I$76,9,FALSE))/1000/12</f>
        <v>0</v>
      </c>
      <c r="BG56" s="123">
        <f>(HLOOKUP(BG$5,'10'!$D$48:$I$56,9,FALSE)+HLOOKUP(BG$5,'10'!$D$68:$I$76,9,FALSE))/1000/12</f>
        <v>0</v>
      </c>
      <c r="BH56" s="123">
        <f>(HLOOKUP(BH$5,'10'!$D$48:$I$56,9,FALSE)+HLOOKUP(BH$5,'10'!$D$68:$I$76,9,FALSE))/1000/12</f>
        <v>0</v>
      </c>
      <c r="BI56" s="123">
        <f>(HLOOKUP(BI$5,'10'!$D$48:$I$56,9,FALSE)+HLOOKUP(BI$5,'10'!$D$68:$I$76,9,FALSE))/1000/12</f>
        <v>0</v>
      </c>
      <c r="BJ56" s="123">
        <f>(HLOOKUP(BJ$5,'10'!$D$48:$I$56,9,FALSE)+HLOOKUP(BJ$5,'10'!$D$68:$I$76,9,FALSE))/1000/12</f>
        <v>0</v>
      </c>
      <c r="BK56" s="123">
        <f>(HLOOKUP(BK$5,'10'!$D$48:$I$56,9,FALSE)+HLOOKUP(BK$5,'10'!$D$68:$I$76,9,FALSE))/1000/12</f>
        <v>0</v>
      </c>
      <c r="BL56" s="123"/>
      <c r="BQ56" s="123">
        <f t="shared" si="104"/>
        <v>0</v>
      </c>
      <c r="BR56" s="123">
        <f t="shared" si="104"/>
        <v>0</v>
      </c>
      <c r="BS56" s="123">
        <f t="shared" si="104"/>
        <v>0</v>
      </c>
      <c r="BT56" s="123">
        <f t="shared" si="104"/>
        <v>0</v>
      </c>
      <c r="BU56" s="123">
        <f t="shared" si="104"/>
        <v>0</v>
      </c>
      <c r="BV56" s="123">
        <f t="shared" si="104"/>
        <v>0</v>
      </c>
      <c r="BW56" s="123">
        <f t="shared" si="104"/>
        <v>0</v>
      </c>
    </row>
    <row r="57" spans="1:77" ht="3.75" customHeight="1" x14ac:dyDescent="0.25"/>
    <row r="58" spans="1:77" ht="13.5" customHeight="1" thickBot="1" x14ac:dyDescent="0.3">
      <c r="A58" s="118" t="s">
        <v>189</v>
      </c>
      <c r="B58" s="108"/>
      <c r="C58" s="108"/>
      <c r="D58" s="119">
        <f t="shared" ref="D58:BK58" si="105">D50+D53</f>
        <v>0</v>
      </c>
      <c r="E58" s="119">
        <f t="shared" si="105"/>
        <v>0</v>
      </c>
      <c r="F58" s="119">
        <f t="shared" si="105"/>
        <v>0</v>
      </c>
      <c r="G58" s="119">
        <f t="shared" si="105"/>
        <v>0</v>
      </c>
      <c r="H58" s="119">
        <f t="shared" si="105"/>
        <v>0</v>
      </c>
      <c r="I58" s="119">
        <f t="shared" si="105"/>
        <v>0</v>
      </c>
      <c r="J58" s="120">
        <f t="shared" si="105"/>
        <v>0</v>
      </c>
      <c r="K58" s="120">
        <f t="shared" si="105"/>
        <v>0</v>
      </c>
      <c r="L58" s="120">
        <f t="shared" si="105"/>
        <v>0</v>
      </c>
      <c r="M58" s="120">
        <f t="shared" si="105"/>
        <v>0</v>
      </c>
      <c r="N58" s="120">
        <f t="shared" si="105"/>
        <v>0</v>
      </c>
      <c r="O58" s="120">
        <f t="shared" si="105"/>
        <v>0</v>
      </c>
      <c r="P58" s="120">
        <f t="shared" si="105"/>
        <v>0</v>
      </c>
      <c r="Q58" s="120">
        <f t="shared" si="105"/>
        <v>0</v>
      </c>
      <c r="R58" s="120">
        <f t="shared" si="105"/>
        <v>0</v>
      </c>
      <c r="S58" s="120">
        <f t="shared" si="105"/>
        <v>0</v>
      </c>
      <c r="T58" s="120">
        <f t="shared" si="105"/>
        <v>0</v>
      </c>
      <c r="U58" s="120">
        <f t="shared" si="105"/>
        <v>0</v>
      </c>
      <c r="V58" s="120">
        <f t="shared" si="105"/>
        <v>0</v>
      </c>
      <c r="W58" s="120">
        <f t="shared" si="105"/>
        <v>0</v>
      </c>
      <c r="X58" s="120">
        <f t="shared" si="105"/>
        <v>0</v>
      </c>
      <c r="Y58" s="120">
        <f t="shared" si="105"/>
        <v>0</v>
      </c>
      <c r="Z58" s="120">
        <f t="shared" si="105"/>
        <v>0</v>
      </c>
      <c r="AA58" s="120">
        <f t="shared" si="105"/>
        <v>0</v>
      </c>
      <c r="AB58" s="120">
        <f t="shared" si="105"/>
        <v>0</v>
      </c>
      <c r="AC58" s="120">
        <f t="shared" si="105"/>
        <v>0</v>
      </c>
      <c r="AD58" s="120">
        <f t="shared" si="105"/>
        <v>0</v>
      </c>
      <c r="AE58" s="120">
        <f t="shared" si="105"/>
        <v>0</v>
      </c>
      <c r="AF58" s="120">
        <f t="shared" si="105"/>
        <v>0</v>
      </c>
      <c r="AG58" s="120">
        <f t="shared" si="105"/>
        <v>0</v>
      </c>
      <c r="AH58" s="120">
        <f t="shared" si="105"/>
        <v>0</v>
      </c>
      <c r="AI58" s="120">
        <f t="shared" si="105"/>
        <v>0</v>
      </c>
      <c r="AJ58" s="120">
        <f t="shared" si="105"/>
        <v>0</v>
      </c>
      <c r="AK58" s="120">
        <f t="shared" si="105"/>
        <v>0</v>
      </c>
      <c r="AL58" s="120">
        <f t="shared" si="105"/>
        <v>0</v>
      </c>
      <c r="AM58" s="120">
        <f t="shared" si="105"/>
        <v>0</v>
      </c>
      <c r="AN58" s="120">
        <f t="shared" si="105"/>
        <v>0</v>
      </c>
      <c r="AO58" s="120">
        <f t="shared" si="105"/>
        <v>0</v>
      </c>
      <c r="AP58" s="120">
        <f t="shared" si="105"/>
        <v>0</v>
      </c>
      <c r="AQ58" s="120">
        <f t="shared" si="105"/>
        <v>0</v>
      </c>
      <c r="AR58" s="120">
        <f t="shared" si="105"/>
        <v>0</v>
      </c>
      <c r="AS58" s="120">
        <f t="shared" si="105"/>
        <v>0</v>
      </c>
      <c r="AT58" s="120">
        <f t="shared" si="105"/>
        <v>0</v>
      </c>
      <c r="AU58" s="120">
        <f t="shared" si="105"/>
        <v>0</v>
      </c>
      <c r="AV58" s="120">
        <f t="shared" si="105"/>
        <v>0</v>
      </c>
      <c r="AW58" s="120">
        <f t="shared" si="105"/>
        <v>0</v>
      </c>
      <c r="AX58" s="120">
        <f t="shared" si="105"/>
        <v>0</v>
      </c>
      <c r="AY58" s="120">
        <f t="shared" si="105"/>
        <v>0</v>
      </c>
      <c r="AZ58" s="120">
        <f t="shared" si="105"/>
        <v>0</v>
      </c>
      <c r="BA58" s="120">
        <f t="shared" si="105"/>
        <v>0</v>
      </c>
      <c r="BB58" s="120">
        <f t="shared" si="105"/>
        <v>0</v>
      </c>
      <c r="BC58" s="120">
        <f t="shared" si="105"/>
        <v>0</v>
      </c>
      <c r="BD58" s="120">
        <f t="shared" si="105"/>
        <v>0</v>
      </c>
      <c r="BE58" s="120">
        <f t="shared" si="105"/>
        <v>0</v>
      </c>
      <c r="BF58" s="120">
        <f t="shared" si="105"/>
        <v>0</v>
      </c>
      <c r="BG58" s="120">
        <f t="shared" si="105"/>
        <v>0</v>
      </c>
      <c r="BH58" s="120">
        <f t="shared" si="105"/>
        <v>0</v>
      </c>
      <c r="BI58" s="120">
        <f t="shared" si="105"/>
        <v>0</v>
      </c>
      <c r="BJ58" s="120">
        <f t="shared" si="105"/>
        <v>0</v>
      </c>
      <c r="BK58" s="120">
        <f t="shared" si="105"/>
        <v>0</v>
      </c>
      <c r="BL58" s="120">
        <f t="shared" ref="BL58" si="106">BL50+BL53</f>
        <v>0</v>
      </c>
      <c r="BQ58" s="120">
        <f t="shared" ref="BQ58:BW58" si="107">SUMIF($C$5:$BL$5,BQ$6,$C58:$BL58)</f>
        <v>0</v>
      </c>
      <c r="BR58" s="120">
        <f t="shared" si="107"/>
        <v>0</v>
      </c>
      <c r="BS58" s="120">
        <f t="shared" si="107"/>
        <v>0</v>
      </c>
      <c r="BT58" s="120">
        <f t="shared" si="107"/>
        <v>0</v>
      </c>
      <c r="BU58" s="120">
        <f t="shared" si="107"/>
        <v>0</v>
      </c>
      <c r="BV58" s="120">
        <f t="shared" si="107"/>
        <v>0</v>
      </c>
      <c r="BW58" s="120">
        <f t="shared" si="107"/>
        <v>0</v>
      </c>
    </row>
    <row r="59" spans="1:77" ht="3.75" customHeight="1" x14ac:dyDescent="0.25"/>
    <row r="60" spans="1:77" ht="13.5" customHeight="1" x14ac:dyDescent="0.25">
      <c r="A60" s="116" t="s">
        <v>190</v>
      </c>
      <c r="D60" s="117">
        <f t="shared" ref="D60" si="108">-SUM(D61:D63)</f>
        <v>0</v>
      </c>
      <c r="E60" s="117">
        <f t="shared" ref="E60:AY60" si="109">-SUM(E61:E63)</f>
        <v>0</v>
      </c>
      <c r="F60" s="117">
        <f t="shared" si="109"/>
        <v>0</v>
      </c>
      <c r="G60" s="117">
        <f t="shared" si="109"/>
        <v>0</v>
      </c>
      <c r="H60" s="117">
        <f t="shared" si="109"/>
        <v>0</v>
      </c>
      <c r="I60" s="117">
        <f t="shared" si="109"/>
        <v>0</v>
      </c>
      <c r="J60" s="117">
        <f t="shared" si="109"/>
        <v>0</v>
      </c>
      <c r="K60" s="117">
        <f t="shared" si="109"/>
        <v>0</v>
      </c>
      <c r="L60" s="117">
        <f t="shared" si="109"/>
        <v>0</v>
      </c>
      <c r="M60" s="117">
        <f t="shared" si="109"/>
        <v>0</v>
      </c>
      <c r="N60" s="117">
        <f t="shared" si="109"/>
        <v>0</v>
      </c>
      <c r="O60" s="117">
        <f t="shared" si="109"/>
        <v>0</v>
      </c>
      <c r="P60" s="117">
        <f t="shared" si="109"/>
        <v>0</v>
      </c>
      <c r="Q60" s="117">
        <f t="shared" si="109"/>
        <v>0</v>
      </c>
      <c r="R60" s="117">
        <f t="shared" si="109"/>
        <v>0</v>
      </c>
      <c r="S60" s="117">
        <f t="shared" si="109"/>
        <v>0</v>
      </c>
      <c r="T60" s="117">
        <f t="shared" si="109"/>
        <v>0</v>
      </c>
      <c r="U60" s="117">
        <f t="shared" si="109"/>
        <v>0</v>
      </c>
      <c r="V60" s="117">
        <f t="shared" si="109"/>
        <v>0</v>
      </c>
      <c r="W60" s="117">
        <f t="shared" si="109"/>
        <v>0</v>
      </c>
      <c r="X60" s="117">
        <f t="shared" si="109"/>
        <v>0</v>
      </c>
      <c r="Y60" s="117">
        <f t="shared" si="109"/>
        <v>0</v>
      </c>
      <c r="Z60" s="117">
        <f t="shared" si="109"/>
        <v>0</v>
      </c>
      <c r="AA60" s="117">
        <f t="shared" si="109"/>
        <v>0</v>
      </c>
      <c r="AB60" s="117">
        <f t="shared" si="109"/>
        <v>0</v>
      </c>
      <c r="AC60" s="117">
        <f t="shared" si="109"/>
        <v>0</v>
      </c>
      <c r="AD60" s="117">
        <f t="shared" si="109"/>
        <v>0</v>
      </c>
      <c r="AE60" s="117">
        <f t="shared" si="109"/>
        <v>0</v>
      </c>
      <c r="AF60" s="117">
        <f t="shared" si="109"/>
        <v>0</v>
      </c>
      <c r="AG60" s="117">
        <f t="shared" si="109"/>
        <v>0</v>
      </c>
      <c r="AH60" s="117">
        <f t="shared" si="109"/>
        <v>0</v>
      </c>
      <c r="AI60" s="117">
        <f t="shared" si="109"/>
        <v>0</v>
      </c>
      <c r="AJ60" s="117">
        <f t="shared" si="109"/>
        <v>0</v>
      </c>
      <c r="AK60" s="117">
        <f t="shared" si="109"/>
        <v>0</v>
      </c>
      <c r="AL60" s="117">
        <f t="shared" si="109"/>
        <v>0</v>
      </c>
      <c r="AM60" s="117">
        <f t="shared" si="109"/>
        <v>0</v>
      </c>
      <c r="AN60" s="117">
        <f t="shared" si="109"/>
        <v>0</v>
      </c>
      <c r="AO60" s="117">
        <f t="shared" si="109"/>
        <v>0</v>
      </c>
      <c r="AP60" s="117">
        <f t="shared" si="109"/>
        <v>0</v>
      </c>
      <c r="AQ60" s="117">
        <f t="shared" si="109"/>
        <v>0</v>
      </c>
      <c r="AR60" s="117">
        <f t="shared" si="109"/>
        <v>0</v>
      </c>
      <c r="AS60" s="117">
        <f t="shared" si="109"/>
        <v>0</v>
      </c>
      <c r="AT60" s="117">
        <f t="shared" si="109"/>
        <v>0</v>
      </c>
      <c r="AU60" s="117">
        <f t="shared" si="109"/>
        <v>0</v>
      </c>
      <c r="AV60" s="117">
        <f t="shared" si="109"/>
        <v>0</v>
      </c>
      <c r="AW60" s="117">
        <f t="shared" si="109"/>
        <v>0</v>
      </c>
      <c r="AX60" s="117">
        <f t="shared" si="109"/>
        <v>0</v>
      </c>
      <c r="AY60" s="117">
        <f t="shared" si="109"/>
        <v>0</v>
      </c>
      <c r="AZ60" s="117">
        <f t="shared" ref="AZ60:BK60" si="110">-SUM(AZ61:AZ63)</f>
        <v>0</v>
      </c>
      <c r="BA60" s="117">
        <f t="shared" si="110"/>
        <v>0</v>
      </c>
      <c r="BB60" s="117">
        <f t="shared" si="110"/>
        <v>0</v>
      </c>
      <c r="BC60" s="117">
        <f t="shared" si="110"/>
        <v>0</v>
      </c>
      <c r="BD60" s="117">
        <f t="shared" si="110"/>
        <v>0</v>
      </c>
      <c r="BE60" s="117">
        <f t="shared" si="110"/>
        <v>0</v>
      </c>
      <c r="BF60" s="117">
        <f t="shared" si="110"/>
        <v>0</v>
      </c>
      <c r="BG60" s="117">
        <f t="shared" si="110"/>
        <v>0</v>
      </c>
      <c r="BH60" s="117">
        <f t="shared" si="110"/>
        <v>0</v>
      </c>
      <c r="BI60" s="117">
        <f t="shared" si="110"/>
        <v>0</v>
      </c>
      <c r="BJ60" s="117">
        <f t="shared" si="110"/>
        <v>0</v>
      </c>
      <c r="BK60" s="117">
        <f t="shared" si="110"/>
        <v>0</v>
      </c>
      <c r="BL60" s="117">
        <f t="shared" ref="BL60" si="111">-SUM(BL61:BL63)</f>
        <v>0</v>
      </c>
      <c r="BQ60" s="117">
        <f t="shared" ref="BQ60:BW63" si="112">SUMIF($C$5:$BL$5,BQ$6,$C60:$BL60)</f>
        <v>0</v>
      </c>
      <c r="BR60" s="117">
        <f t="shared" si="112"/>
        <v>0</v>
      </c>
      <c r="BS60" s="117">
        <f t="shared" si="112"/>
        <v>0</v>
      </c>
      <c r="BT60" s="117">
        <f t="shared" si="112"/>
        <v>0</v>
      </c>
      <c r="BU60" s="117">
        <f t="shared" si="112"/>
        <v>0</v>
      </c>
      <c r="BV60" s="117">
        <f t="shared" si="112"/>
        <v>0</v>
      </c>
      <c r="BW60" s="117">
        <f t="shared" si="112"/>
        <v>0</v>
      </c>
    </row>
    <row r="61" spans="1:77" ht="13.5" customHeight="1" x14ac:dyDescent="0.25">
      <c r="A61" s="30" t="s">
        <v>191</v>
      </c>
      <c r="B61" s="31">
        <v>0.09</v>
      </c>
      <c r="D61" s="123">
        <f>IF(D58&lt;0,0,D58*$B$61)</f>
        <v>0</v>
      </c>
      <c r="E61" s="123">
        <f t="shared" ref="E61:BK61" si="113">IF(E58&lt;0,0,E58*$B$61)</f>
        <v>0</v>
      </c>
      <c r="F61" s="123">
        <f t="shared" si="113"/>
        <v>0</v>
      </c>
      <c r="G61" s="123">
        <f t="shared" si="113"/>
        <v>0</v>
      </c>
      <c r="H61" s="123">
        <f t="shared" si="113"/>
        <v>0</v>
      </c>
      <c r="I61" s="123">
        <f t="shared" si="113"/>
        <v>0</v>
      </c>
      <c r="J61" s="123">
        <f t="shared" si="113"/>
        <v>0</v>
      </c>
      <c r="K61" s="123">
        <f t="shared" si="113"/>
        <v>0</v>
      </c>
      <c r="L61" s="123">
        <f t="shared" si="113"/>
        <v>0</v>
      </c>
      <c r="M61" s="123">
        <f t="shared" si="113"/>
        <v>0</v>
      </c>
      <c r="N61" s="123">
        <f t="shared" si="113"/>
        <v>0</v>
      </c>
      <c r="O61" s="123">
        <f t="shared" si="113"/>
        <v>0</v>
      </c>
      <c r="P61" s="123">
        <f t="shared" si="113"/>
        <v>0</v>
      </c>
      <c r="Q61" s="123">
        <f t="shared" si="113"/>
        <v>0</v>
      </c>
      <c r="R61" s="123">
        <f t="shared" si="113"/>
        <v>0</v>
      </c>
      <c r="S61" s="123">
        <f t="shared" si="113"/>
        <v>0</v>
      </c>
      <c r="T61" s="123">
        <f t="shared" si="113"/>
        <v>0</v>
      </c>
      <c r="U61" s="123">
        <f t="shared" si="113"/>
        <v>0</v>
      </c>
      <c r="V61" s="123">
        <f t="shared" si="113"/>
        <v>0</v>
      </c>
      <c r="W61" s="123">
        <f t="shared" si="113"/>
        <v>0</v>
      </c>
      <c r="X61" s="123">
        <f t="shared" si="113"/>
        <v>0</v>
      </c>
      <c r="Y61" s="123">
        <f t="shared" si="113"/>
        <v>0</v>
      </c>
      <c r="Z61" s="123">
        <f t="shared" si="113"/>
        <v>0</v>
      </c>
      <c r="AA61" s="123">
        <f t="shared" si="113"/>
        <v>0</v>
      </c>
      <c r="AB61" s="123">
        <f t="shared" si="113"/>
        <v>0</v>
      </c>
      <c r="AC61" s="123">
        <f t="shared" si="113"/>
        <v>0</v>
      </c>
      <c r="AD61" s="123">
        <f t="shared" si="113"/>
        <v>0</v>
      </c>
      <c r="AE61" s="123">
        <f t="shared" si="113"/>
        <v>0</v>
      </c>
      <c r="AF61" s="123">
        <f t="shared" si="113"/>
        <v>0</v>
      </c>
      <c r="AG61" s="123">
        <f t="shared" si="113"/>
        <v>0</v>
      </c>
      <c r="AH61" s="123">
        <f t="shared" si="113"/>
        <v>0</v>
      </c>
      <c r="AI61" s="123">
        <f t="shared" si="113"/>
        <v>0</v>
      </c>
      <c r="AJ61" s="123">
        <f t="shared" si="113"/>
        <v>0</v>
      </c>
      <c r="AK61" s="123">
        <f t="shared" si="113"/>
        <v>0</v>
      </c>
      <c r="AL61" s="123">
        <f t="shared" si="113"/>
        <v>0</v>
      </c>
      <c r="AM61" s="123">
        <f t="shared" si="113"/>
        <v>0</v>
      </c>
      <c r="AN61" s="123">
        <f t="shared" si="113"/>
        <v>0</v>
      </c>
      <c r="AO61" s="123">
        <f t="shared" si="113"/>
        <v>0</v>
      </c>
      <c r="AP61" s="123">
        <f t="shared" si="113"/>
        <v>0</v>
      </c>
      <c r="AQ61" s="123">
        <f t="shared" si="113"/>
        <v>0</v>
      </c>
      <c r="AR61" s="123">
        <f t="shared" si="113"/>
        <v>0</v>
      </c>
      <c r="AS61" s="123">
        <f t="shared" si="113"/>
        <v>0</v>
      </c>
      <c r="AT61" s="123">
        <f t="shared" si="113"/>
        <v>0</v>
      </c>
      <c r="AU61" s="123">
        <f t="shared" si="113"/>
        <v>0</v>
      </c>
      <c r="AV61" s="123">
        <f t="shared" si="113"/>
        <v>0</v>
      </c>
      <c r="AW61" s="123">
        <f t="shared" si="113"/>
        <v>0</v>
      </c>
      <c r="AX61" s="123">
        <f t="shared" si="113"/>
        <v>0</v>
      </c>
      <c r="AY61" s="123">
        <f t="shared" si="113"/>
        <v>0</v>
      </c>
      <c r="AZ61" s="123">
        <f t="shared" si="113"/>
        <v>0</v>
      </c>
      <c r="BA61" s="123">
        <f t="shared" si="113"/>
        <v>0</v>
      </c>
      <c r="BB61" s="123">
        <f t="shared" si="113"/>
        <v>0</v>
      </c>
      <c r="BC61" s="123">
        <f t="shared" si="113"/>
        <v>0</v>
      </c>
      <c r="BD61" s="123">
        <f t="shared" si="113"/>
        <v>0</v>
      </c>
      <c r="BE61" s="123">
        <f t="shared" si="113"/>
        <v>0</v>
      </c>
      <c r="BF61" s="123">
        <f t="shared" si="113"/>
        <v>0</v>
      </c>
      <c r="BG61" s="123">
        <f t="shared" si="113"/>
        <v>0</v>
      </c>
      <c r="BH61" s="123">
        <f t="shared" si="113"/>
        <v>0</v>
      </c>
      <c r="BI61" s="123">
        <f t="shared" si="113"/>
        <v>0</v>
      </c>
      <c r="BJ61" s="123">
        <f t="shared" si="113"/>
        <v>0</v>
      </c>
      <c r="BK61" s="123">
        <f t="shared" si="113"/>
        <v>0</v>
      </c>
      <c r="BL61" s="123">
        <f t="shared" ref="BL61" si="114">IF(BL58&lt;0,0,BL58*$B$61)</f>
        <v>0</v>
      </c>
      <c r="BQ61" s="123">
        <f t="shared" si="112"/>
        <v>0</v>
      </c>
      <c r="BR61" s="123">
        <f t="shared" si="112"/>
        <v>0</v>
      </c>
      <c r="BS61" s="123">
        <f t="shared" si="112"/>
        <v>0</v>
      </c>
      <c r="BT61" s="123">
        <f t="shared" si="112"/>
        <v>0</v>
      </c>
      <c r="BU61" s="123">
        <f t="shared" si="112"/>
        <v>0</v>
      </c>
      <c r="BV61" s="123">
        <f t="shared" si="112"/>
        <v>0</v>
      </c>
      <c r="BW61" s="123">
        <f t="shared" si="112"/>
        <v>0</v>
      </c>
    </row>
    <row r="62" spans="1:77" ht="13.5" customHeight="1" x14ac:dyDescent="0.25">
      <c r="A62" s="30" t="s">
        <v>192</v>
      </c>
      <c r="B62" s="31">
        <v>0.15</v>
      </c>
      <c r="D62" s="123">
        <f>IF(D58&lt;0.2,0,D58*$B$62)</f>
        <v>0</v>
      </c>
      <c r="E62" s="123">
        <f t="shared" ref="E62:BK62" si="115">IF(E58&lt;0.2,0,E58*$B$62)</f>
        <v>0</v>
      </c>
      <c r="F62" s="123">
        <f t="shared" si="115"/>
        <v>0</v>
      </c>
      <c r="G62" s="123">
        <f t="shared" si="115"/>
        <v>0</v>
      </c>
      <c r="H62" s="123">
        <f t="shared" si="115"/>
        <v>0</v>
      </c>
      <c r="I62" s="123">
        <f t="shared" si="115"/>
        <v>0</v>
      </c>
      <c r="J62" s="123">
        <f t="shared" si="115"/>
        <v>0</v>
      </c>
      <c r="K62" s="123">
        <f t="shared" si="115"/>
        <v>0</v>
      </c>
      <c r="L62" s="123">
        <f t="shared" si="115"/>
        <v>0</v>
      </c>
      <c r="M62" s="123">
        <f t="shared" si="115"/>
        <v>0</v>
      </c>
      <c r="N62" s="123">
        <f t="shared" si="115"/>
        <v>0</v>
      </c>
      <c r="O62" s="123">
        <f t="shared" si="115"/>
        <v>0</v>
      </c>
      <c r="P62" s="123">
        <f t="shared" si="115"/>
        <v>0</v>
      </c>
      <c r="Q62" s="123">
        <f t="shared" si="115"/>
        <v>0</v>
      </c>
      <c r="R62" s="123">
        <f t="shared" si="115"/>
        <v>0</v>
      </c>
      <c r="S62" s="123">
        <f t="shared" si="115"/>
        <v>0</v>
      </c>
      <c r="T62" s="123">
        <f t="shared" si="115"/>
        <v>0</v>
      </c>
      <c r="U62" s="123">
        <f t="shared" si="115"/>
        <v>0</v>
      </c>
      <c r="V62" s="123">
        <f t="shared" si="115"/>
        <v>0</v>
      </c>
      <c r="W62" s="123">
        <f t="shared" si="115"/>
        <v>0</v>
      </c>
      <c r="X62" s="123">
        <f t="shared" si="115"/>
        <v>0</v>
      </c>
      <c r="Y62" s="123">
        <f t="shared" si="115"/>
        <v>0</v>
      </c>
      <c r="Z62" s="123">
        <f t="shared" si="115"/>
        <v>0</v>
      </c>
      <c r="AA62" s="123">
        <f t="shared" si="115"/>
        <v>0</v>
      </c>
      <c r="AB62" s="123">
        <f t="shared" si="115"/>
        <v>0</v>
      </c>
      <c r="AC62" s="123">
        <f t="shared" si="115"/>
        <v>0</v>
      </c>
      <c r="AD62" s="123">
        <f t="shared" si="115"/>
        <v>0</v>
      </c>
      <c r="AE62" s="123">
        <f t="shared" si="115"/>
        <v>0</v>
      </c>
      <c r="AF62" s="123">
        <f t="shared" si="115"/>
        <v>0</v>
      </c>
      <c r="AG62" s="123">
        <f t="shared" si="115"/>
        <v>0</v>
      </c>
      <c r="AH62" s="123">
        <f t="shared" si="115"/>
        <v>0</v>
      </c>
      <c r="AI62" s="123">
        <f t="shared" si="115"/>
        <v>0</v>
      </c>
      <c r="AJ62" s="123">
        <f t="shared" si="115"/>
        <v>0</v>
      </c>
      <c r="AK62" s="123">
        <f t="shared" si="115"/>
        <v>0</v>
      </c>
      <c r="AL62" s="123">
        <f t="shared" si="115"/>
        <v>0</v>
      </c>
      <c r="AM62" s="123">
        <f t="shared" si="115"/>
        <v>0</v>
      </c>
      <c r="AN62" s="123">
        <f t="shared" si="115"/>
        <v>0</v>
      </c>
      <c r="AO62" s="123">
        <f t="shared" si="115"/>
        <v>0</v>
      </c>
      <c r="AP62" s="123">
        <f t="shared" si="115"/>
        <v>0</v>
      </c>
      <c r="AQ62" s="123">
        <f t="shared" si="115"/>
        <v>0</v>
      </c>
      <c r="AR62" s="123">
        <f t="shared" si="115"/>
        <v>0</v>
      </c>
      <c r="AS62" s="123">
        <f t="shared" si="115"/>
        <v>0</v>
      </c>
      <c r="AT62" s="123">
        <f t="shared" si="115"/>
        <v>0</v>
      </c>
      <c r="AU62" s="123">
        <f t="shared" si="115"/>
        <v>0</v>
      </c>
      <c r="AV62" s="123">
        <f t="shared" si="115"/>
        <v>0</v>
      </c>
      <c r="AW62" s="123">
        <f t="shared" si="115"/>
        <v>0</v>
      </c>
      <c r="AX62" s="123">
        <f t="shared" si="115"/>
        <v>0</v>
      </c>
      <c r="AY62" s="123">
        <f t="shared" si="115"/>
        <v>0</v>
      </c>
      <c r="AZ62" s="123">
        <f t="shared" si="115"/>
        <v>0</v>
      </c>
      <c r="BA62" s="123">
        <f t="shared" si="115"/>
        <v>0</v>
      </c>
      <c r="BB62" s="123">
        <f t="shared" si="115"/>
        <v>0</v>
      </c>
      <c r="BC62" s="123">
        <f t="shared" si="115"/>
        <v>0</v>
      </c>
      <c r="BD62" s="123">
        <f t="shared" si="115"/>
        <v>0</v>
      </c>
      <c r="BE62" s="123">
        <f t="shared" si="115"/>
        <v>0</v>
      </c>
      <c r="BF62" s="123">
        <f t="shared" si="115"/>
        <v>0</v>
      </c>
      <c r="BG62" s="123">
        <f t="shared" si="115"/>
        <v>0</v>
      </c>
      <c r="BH62" s="123">
        <f t="shared" si="115"/>
        <v>0</v>
      </c>
      <c r="BI62" s="123">
        <f t="shared" si="115"/>
        <v>0</v>
      </c>
      <c r="BJ62" s="123">
        <f t="shared" si="115"/>
        <v>0</v>
      </c>
      <c r="BK62" s="123">
        <f t="shared" si="115"/>
        <v>0</v>
      </c>
      <c r="BL62" s="123">
        <f t="shared" ref="BL62" si="116">IF(BL58&lt;0.2,0,BL58*$B$62)</f>
        <v>0</v>
      </c>
      <c r="BQ62" s="123">
        <f t="shared" si="112"/>
        <v>0</v>
      </c>
      <c r="BR62" s="123">
        <f t="shared" si="112"/>
        <v>0</v>
      </c>
      <c r="BS62" s="123">
        <f t="shared" si="112"/>
        <v>0</v>
      </c>
      <c r="BT62" s="123">
        <f t="shared" si="112"/>
        <v>0</v>
      </c>
      <c r="BU62" s="123">
        <f t="shared" si="112"/>
        <v>0</v>
      </c>
      <c r="BV62" s="123">
        <f t="shared" si="112"/>
        <v>0</v>
      </c>
      <c r="BW62" s="123">
        <f t="shared" si="112"/>
        <v>0</v>
      </c>
    </row>
    <row r="63" spans="1:77" ht="13.5" customHeight="1" x14ac:dyDescent="0.25">
      <c r="A63" s="30" t="s">
        <v>193</v>
      </c>
      <c r="B63" s="31">
        <v>0.1</v>
      </c>
      <c r="D63" s="123">
        <f>IF(OR(D58&lt;0,D58&lt;0.02),0,(D58-0.02)*$B$63)</f>
        <v>0</v>
      </c>
      <c r="E63" s="123">
        <f t="shared" ref="E63:BK63" si="117">IF(OR(E58&lt;0,E58&lt;0.02),0,(E58-0.02)*$B$63)</f>
        <v>0</v>
      </c>
      <c r="F63" s="123">
        <f t="shared" si="117"/>
        <v>0</v>
      </c>
      <c r="G63" s="123">
        <f t="shared" si="117"/>
        <v>0</v>
      </c>
      <c r="H63" s="123">
        <f t="shared" si="117"/>
        <v>0</v>
      </c>
      <c r="I63" s="123">
        <f t="shared" si="117"/>
        <v>0</v>
      </c>
      <c r="J63" s="123">
        <f t="shared" si="117"/>
        <v>0</v>
      </c>
      <c r="K63" s="123">
        <f t="shared" si="117"/>
        <v>0</v>
      </c>
      <c r="L63" s="123">
        <f t="shared" si="117"/>
        <v>0</v>
      </c>
      <c r="M63" s="123">
        <f t="shared" si="117"/>
        <v>0</v>
      </c>
      <c r="N63" s="123">
        <f t="shared" si="117"/>
        <v>0</v>
      </c>
      <c r="O63" s="123">
        <f t="shared" si="117"/>
        <v>0</v>
      </c>
      <c r="P63" s="123">
        <f t="shared" si="117"/>
        <v>0</v>
      </c>
      <c r="Q63" s="123">
        <f t="shared" si="117"/>
        <v>0</v>
      </c>
      <c r="R63" s="123">
        <f t="shared" si="117"/>
        <v>0</v>
      </c>
      <c r="S63" s="123">
        <f t="shared" si="117"/>
        <v>0</v>
      </c>
      <c r="T63" s="123">
        <f t="shared" si="117"/>
        <v>0</v>
      </c>
      <c r="U63" s="123">
        <f t="shared" si="117"/>
        <v>0</v>
      </c>
      <c r="V63" s="123">
        <f t="shared" si="117"/>
        <v>0</v>
      </c>
      <c r="W63" s="123">
        <f t="shared" si="117"/>
        <v>0</v>
      </c>
      <c r="X63" s="123">
        <f t="shared" si="117"/>
        <v>0</v>
      </c>
      <c r="Y63" s="123">
        <f t="shared" si="117"/>
        <v>0</v>
      </c>
      <c r="Z63" s="123">
        <f t="shared" si="117"/>
        <v>0</v>
      </c>
      <c r="AA63" s="123">
        <f t="shared" si="117"/>
        <v>0</v>
      </c>
      <c r="AB63" s="123">
        <f t="shared" si="117"/>
        <v>0</v>
      </c>
      <c r="AC63" s="123">
        <f t="shared" si="117"/>
        <v>0</v>
      </c>
      <c r="AD63" s="123">
        <f t="shared" si="117"/>
        <v>0</v>
      </c>
      <c r="AE63" s="123">
        <f t="shared" si="117"/>
        <v>0</v>
      </c>
      <c r="AF63" s="123">
        <f t="shared" si="117"/>
        <v>0</v>
      </c>
      <c r="AG63" s="123">
        <f t="shared" si="117"/>
        <v>0</v>
      </c>
      <c r="AH63" s="123">
        <f t="shared" si="117"/>
        <v>0</v>
      </c>
      <c r="AI63" s="123">
        <f t="shared" si="117"/>
        <v>0</v>
      </c>
      <c r="AJ63" s="123">
        <f t="shared" si="117"/>
        <v>0</v>
      </c>
      <c r="AK63" s="123">
        <f t="shared" si="117"/>
        <v>0</v>
      </c>
      <c r="AL63" s="123">
        <f t="shared" si="117"/>
        <v>0</v>
      </c>
      <c r="AM63" s="123">
        <f t="shared" si="117"/>
        <v>0</v>
      </c>
      <c r="AN63" s="123">
        <f t="shared" si="117"/>
        <v>0</v>
      </c>
      <c r="AO63" s="123">
        <f t="shared" si="117"/>
        <v>0</v>
      </c>
      <c r="AP63" s="123">
        <f t="shared" si="117"/>
        <v>0</v>
      </c>
      <c r="AQ63" s="123">
        <f t="shared" si="117"/>
        <v>0</v>
      </c>
      <c r="AR63" s="123">
        <f t="shared" si="117"/>
        <v>0</v>
      </c>
      <c r="AS63" s="123">
        <f t="shared" si="117"/>
        <v>0</v>
      </c>
      <c r="AT63" s="123">
        <f t="shared" si="117"/>
        <v>0</v>
      </c>
      <c r="AU63" s="123">
        <f t="shared" si="117"/>
        <v>0</v>
      </c>
      <c r="AV63" s="123">
        <f t="shared" si="117"/>
        <v>0</v>
      </c>
      <c r="AW63" s="123">
        <f t="shared" si="117"/>
        <v>0</v>
      </c>
      <c r="AX63" s="123">
        <f t="shared" si="117"/>
        <v>0</v>
      </c>
      <c r="AY63" s="123">
        <f t="shared" si="117"/>
        <v>0</v>
      </c>
      <c r="AZ63" s="123">
        <f t="shared" si="117"/>
        <v>0</v>
      </c>
      <c r="BA63" s="123">
        <f t="shared" si="117"/>
        <v>0</v>
      </c>
      <c r="BB63" s="123">
        <f t="shared" si="117"/>
        <v>0</v>
      </c>
      <c r="BC63" s="123">
        <f t="shared" si="117"/>
        <v>0</v>
      </c>
      <c r="BD63" s="123">
        <f t="shared" si="117"/>
        <v>0</v>
      </c>
      <c r="BE63" s="123">
        <f t="shared" si="117"/>
        <v>0</v>
      </c>
      <c r="BF63" s="123">
        <f t="shared" si="117"/>
        <v>0</v>
      </c>
      <c r="BG63" s="123">
        <f t="shared" si="117"/>
        <v>0</v>
      </c>
      <c r="BH63" s="123">
        <f t="shared" si="117"/>
        <v>0</v>
      </c>
      <c r="BI63" s="123">
        <f t="shared" si="117"/>
        <v>0</v>
      </c>
      <c r="BJ63" s="123">
        <f t="shared" si="117"/>
        <v>0</v>
      </c>
      <c r="BK63" s="123">
        <f t="shared" si="117"/>
        <v>0</v>
      </c>
      <c r="BL63" s="123">
        <f t="shared" ref="BL63" si="118">IF(OR(BL58&lt;0,BL58&lt;0.02),0,(BL58-0.02)*$B$63)</f>
        <v>0</v>
      </c>
      <c r="BQ63" s="123">
        <f t="shared" si="112"/>
        <v>0</v>
      </c>
      <c r="BR63" s="123">
        <f t="shared" si="112"/>
        <v>0</v>
      </c>
      <c r="BS63" s="123">
        <f t="shared" si="112"/>
        <v>0</v>
      </c>
      <c r="BT63" s="123">
        <f t="shared" si="112"/>
        <v>0</v>
      </c>
      <c r="BU63" s="123">
        <f t="shared" si="112"/>
        <v>0</v>
      </c>
      <c r="BV63" s="123">
        <f t="shared" si="112"/>
        <v>0</v>
      </c>
      <c r="BW63" s="123">
        <f t="shared" si="112"/>
        <v>0</v>
      </c>
    </row>
    <row r="64" spans="1:77" ht="3.75" customHeight="1" x14ac:dyDescent="0.25">
      <c r="A64" s="30"/>
      <c r="B64" s="31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Q64" s="95"/>
      <c r="BW64" s="95"/>
    </row>
    <row r="65" spans="1:75" ht="15" customHeight="1" x14ac:dyDescent="0.25">
      <c r="A65" s="153" t="s">
        <v>501</v>
      </c>
      <c r="B65" s="246">
        <v>3.15E-2</v>
      </c>
      <c r="D65" s="123">
        <f>$B$65*D48</f>
        <v>0</v>
      </c>
      <c r="E65" s="123">
        <f t="shared" ref="E65:BK65" si="119">$B$65*E48</f>
        <v>0</v>
      </c>
      <c r="F65" s="123">
        <f t="shared" si="119"/>
        <v>0</v>
      </c>
      <c r="G65" s="123">
        <f t="shared" si="119"/>
        <v>0</v>
      </c>
      <c r="H65" s="123">
        <f t="shared" si="119"/>
        <v>0</v>
      </c>
      <c r="I65" s="123">
        <f t="shared" si="119"/>
        <v>0</v>
      </c>
      <c r="J65" s="123">
        <f t="shared" si="119"/>
        <v>0</v>
      </c>
      <c r="K65" s="123">
        <f t="shared" si="119"/>
        <v>0</v>
      </c>
      <c r="L65" s="123">
        <f t="shared" si="119"/>
        <v>0</v>
      </c>
      <c r="M65" s="123">
        <f t="shared" si="119"/>
        <v>0</v>
      </c>
      <c r="N65" s="123">
        <f t="shared" si="119"/>
        <v>0</v>
      </c>
      <c r="O65" s="123">
        <f t="shared" si="119"/>
        <v>0</v>
      </c>
      <c r="P65" s="123">
        <f t="shared" si="119"/>
        <v>0</v>
      </c>
      <c r="Q65" s="123">
        <f t="shared" si="119"/>
        <v>0</v>
      </c>
      <c r="R65" s="123">
        <f t="shared" si="119"/>
        <v>0</v>
      </c>
      <c r="S65" s="123">
        <f t="shared" si="119"/>
        <v>0</v>
      </c>
      <c r="T65" s="123">
        <f t="shared" si="119"/>
        <v>0</v>
      </c>
      <c r="U65" s="123">
        <f t="shared" si="119"/>
        <v>0</v>
      </c>
      <c r="V65" s="123">
        <f t="shared" si="119"/>
        <v>0</v>
      </c>
      <c r="W65" s="123">
        <f t="shared" si="119"/>
        <v>0</v>
      </c>
      <c r="X65" s="123">
        <f t="shared" si="119"/>
        <v>0</v>
      </c>
      <c r="Y65" s="123">
        <f t="shared" si="119"/>
        <v>0</v>
      </c>
      <c r="Z65" s="123">
        <f t="shared" si="119"/>
        <v>0</v>
      </c>
      <c r="AA65" s="123">
        <f t="shared" si="119"/>
        <v>0</v>
      </c>
      <c r="AB65" s="123">
        <f t="shared" si="119"/>
        <v>0</v>
      </c>
      <c r="AC65" s="123">
        <f t="shared" si="119"/>
        <v>0</v>
      </c>
      <c r="AD65" s="123">
        <f t="shared" si="119"/>
        <v>0</v>
      </c>
      <c r="AE65" s="123">
        <f t="shared" si="119"/>
        <v>0</v>
      </c>
      <c r="AF65" s="123">
        <f t="shared" si="119"/>
        <v>0</v>
      </c>
      <c r="AG65" s="123">
        <f t="shared" si="119"/>
        <v>0</v>
      </c>
      <c r="AH65" s="123">
        <f t="shared" si="119"/>
        <v>0</v>
      </c>
      <c r="AI65" s="123">
        <f t="shared" si="119"/>
        <v>0</v>
      </c>
      <c r="AJ65" s="123">
        <f t="shared" si="119"/>
        <v>0</v>
      </c>
      <c r="AK65" s="123">
        <f t="shared" si="119"/>
        <v>0</v>
      </c>
      <c r="AL65" s="123">
        <f t="shared" si="119"/>
        <v>0</v>
      </c>
      <c r="AM65" s="123">
        <f t="shared" si="119"/>
        <v>0</v>
      </c>
      <c r="AN65" s="123">
        <f t="shared" si="119"/>
        <v>0</v>
      </c>
      <c r="AO65" s="123">
        <f t="shared" si="119"/>
        <v>0</v>
      </c>
      <c r="AP65" s="123">
        <f t="shared" si="119"/>
        <v>0</v>
      </c>
      <c r="AQ65" s="123">
        <f t="shared" si="119"/>
        <v>0</v>
      </c>
      <c r="AR65" s="123">
        <f t="shared" si="119"/>
        <v>0</v>
      </c>
      <c r="AS65" s="123">
        <f t="shared" si="119"/>
        <v>0</v>
      </c>
      <c r="AT65" s="123">
        <f t="shared" si="119"/>
        <v>0</v>
      </c>
      <c r="AU65" s="123">
        <f t="shared" si="119"/>
        <v>0</v>
      </c>
      <c r="AV65" s="123">
        <f t="shared" si="119"/>
        <v>0</v>
      </c>
      <c r="AW65" s="123">
        <f t="shared" si="119"/>
        <v>0</v>
      </c>
      <c r="AX65" s="123">
        <f t="shared" si="119"/>
        <v>0</v>
      </c>
      <c r="AY65" s="123">
        <f t="shared" si="119"/>
        <v>0</v>
      </c>
      <c r="AZ65" s="123">
        <f t="shared" si="119"/>
        <v>0</v>
      </c>
      <c r="BA65" s="123">
        <f t="shared" si="119"/>
        <v>0</v>
      </c>
      <c r="BB65" s="123">
        <f t="shared" si="119"/>
        <v>0</v>
      </c>
      <c r="BC65" s="123">
        <f t="shared" si="119"/>
        <v>0</v>
      </c>
      <c r="BD65" s="123">
        <f t="shared" si="119"/>
        <v>0</v>
      </c>
      <c r="BE65" s="123">
        <f t="shared" si="119"/>
        <v>0</v>
      </c>
      <c r="BF65" s="123">
        <f t="shared" si="119"/>
        <v>0</v>
      </c>
      <c r="BG65" s="123">
        <f t="shared" si="119"/>
        <v>0</v>
      </c>
      <c r="BH65" s="123">
        <f t="shared" si="119"/>
        <v>0</v>
      </c>
      <c r="BI65" s="123">
        <f t="shared" si="119"/>
        <v>0</v>
      </c>
      <c r="BJ65" s="123">
        <f t="shared" si="119"/>
        <v>0</v>
      </c>
      <c r="BK65" s="123">
        <f t="shared" si="119"/>
        <v>0</v>
      </c>
      <c r="BL65" s="123">
        <f t="shared" ref="BL65" si="120">$B$65*BL48</f>
        <v>0</v>
      </c>
      <c r="BQ65" s="123">
        <f t="shared" ref="BQ65:BW65" si="121">SUMIF($C$5:$BL$5,BQ$6,$C65:$BL65)</f>
        <v>0</v>
      </c>
      <c r="BR65" s="123">
        <f t="shared" si="121"/>
        <v>0</v>
      </c>
      <c r="BS65" s="123">
        <f t="shared" si="121"/>
        <v>0</v>
      </c>
      <c r="BT65" s="123">
        <f t="shared" si="121"/>
        <v>0</v>
      </c>
      <c r="BU65" s="123">
        <f t="shared" si="121"/>
        <v>0</v>
      </c>
      <c r="BV65" s="123">
        <f t="shared" si="121"/>
        <v>0</v>
      </c>
      <c r="BW65" s="123">
        <f t="shared" si="121"/>
        <v>0</v>
      </c>
    </row>
    <row r="66" spans="1:75" ht="3.75" customHeight="1" x14ac:dyDescent="0.25">
      <c r="A66" s="30"/>
      <c r="B66" s="31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Q66" s="95"/>
      <c r="BW66" s="95"/>
    </row>
    <row r="67" spans="1:75" ht="13.5" customHeight="1" thickBot="1" x14ac:dyDescent="0.3">
      <c r="A67" s="118" t="s">
        <v>194</v>
      </c>
      <c r="B67" s="108"/>
      <c r="C67" s="108"/>
      <c r="D67" s="119">
        <f>D58+D60+D65</f>
        <v>0</v>
      </c>
      <c r="E67" s="119">
        <f t="shared" ref="E67:BK67" si="122">E58+E60+E65</f>
        <v>0</v>
      </c>
      <c r="F67" s="119">
        <f t="shared" si="122"/>
        <v>0</v>
      </c>
      <c r="G67" s="119">
        <f t="shared" si="122"/>
        <v>0</v>
      </c>
      <c r="H67" s="119">
        <f t="shared" si="122"/>
        <v>0</v>
      </c>
      <c r="I67" s="119">
        <f t="shared" si="122"/>
        <v>0</v>
      </c>
      <c r="J67" s="119">
        <f t="shared" si="122"/>
        <v>0</v>
      </c>
      <c r="K67" s="119">
        <f t="shared" si="122"/>
        <v>0</v>
      </c>
      <c r="L67" s="119">
        <f t="shared" si="122"/>
        <v>0</v>
      </c>
      <c r="M67" s="119">
        <f t="shared" si="122"/>
        <v>0</v>
      </c>
      <c r="N67" s="119">
        <f t="shared" si="122"/>
        <v>0</v>
      </c>
      <c r="O67" s="119">
        <f t="shared" si="122"/>
        <v>0</v>
      </c>
      <c r="P67" s="119">
        <f t="shared" si="122"/>
        <v>0</v>
      </c>
      <c r="Q67" s="119">
        <f t="shared" si="122"/>
        <v>0</v>
      </c>
      <c r="R67" s="119">
        <f t="shared" si="122"/>
        <v>0</v>
      </c>
      <c r="S67" s="119">
        <f t="shared" si="122"/>
        <v>0</v>
      </c>
      <c r="T67" s="119">
        <f t="shared" si="122"/>
        <v>0</v>
      </c>
      <c r="U67" s="119">
        <f t="shared" si="122"/>
        <v>0</v>
      </c>
      <c r="V67" s="119">
        <f t="shared" si="122"/>
        <v>0</v>
      </c>
      <c r="W67" s="119">
        <f t="shared" si="122"/>
        <v>0</v>
      </c>
      <c r="X67" s="119">
        <f t="shared" si="122"/>
        <v>0</v>
      </c>
      <c r="Y67" s="119">
        <f t="shared" si="122"/>
        <v>0</v>
      </c>
      <c r="Z67" s="119">
        <f t="shared" si="122"/>
        <v>0</v>
      </c>
      <c r="AA67" s="119">
        <f t="shared" si="122"/>
        <v>0</v>
      </c>
      <c r="AB67" s="119">
        <f t="shared" si="122"/>
        <v>0</v>
      </c>
      <c r="AC67" s="119">
        <f t="shared" si="122"/>
        <v>0</v>
      </c>
      <c r="AD67" s="119">
        <f t="shared" si="122"/>
        <v>0</v>
      </c>
      <c r="AE67" s="119">
        <f t="shared" si="122"/>
        <v>0</v>
      </c>
      <c r="AF67" s="119">
        <f t="shared" si="122"/>
        <v>0</v>
      </c>
      <c r="AG67" s="119">
        <f t="shared" si="122"/>
        <v>0</v>
      </c>
      <c r="AH67" s="119">
        <f t="shared" si="122"/>
        <v>0</v>
      </c>
      <c r="AI67" s="119">
        <f t="shared" si="122"/>
        <v>0</v>
      </c>
      <c r="AJ67" s="119">
        <f t="shared" si="122"/>
        <v>0</v>
      </c>
      <c r="AK67" s="119">
        <f t="shared" si="122"/>
        <v>0</v>
      </c>
      <c r="AL67" s="119">
        <f t="shared" si="122"/>
        <v>0</v>
      </c>
      <c r="AM67" s="119">
        <f t="shared" si="122"/>
        <v>0</v>
      </c>
      <c r="AN67" s="119">
        <f t="shared" si="122"/>
        <v>0</v>
      </c>
      <c r="AO67" s="119">
        <f t="shared" si="122"/>
        <v>0</v>
      </c>
      <c r="AP67" s="119">
        <f t="shared" si="122"/>
        <v>0</v>
      </c>
      <c r="AQ67" s="119">
        <f t="shared" si="122"/>
        <v>0</v>
      </c>
      <c r="AR67" s="119">
        <f t="shared" si="122"/>
        <v>0</v>
      </c>
      <c r="AS67" s="119">
        <f t="shared" si="122"/>
        <v>0</v>
      </c>
      <c r="AT67" s="119">
        <f t="shared" si="122"/>
        <v>0</v>
      </c>
      <c r="AU67" s="119">
        <f t="shared" si="122"/>
        <v>0</v>
      </c>
      <c r="AV67" s="119">
        <f t="shared" si="122"/>
        <v>0</v>
      </c>
      <c r="AW67" s="119">
        <f t="shared" si="122"/>
        <v>0</v>
      </c>
      <c r="AX67" s="119">
        <f t="shared" si="122"/>
        <v>0</v>
      </c>
      <c r="AY67" s="119">
        <f t="shared" si="122"/>
        <v>0</v>
      </c>
      <c r="AZ67" s="119">
        <f t="shared" si="122"/>
        <v>0</v>
      </c>
      <c r="BA67" s="119">
        <f t="shared" si="122"/>
        <v>0</v>
      </c>
      <c r="BB67" s="119">
        <f t="shared" si="122"/>
        <v>0</v>
      </c>
      <c r="BC67" s="119">
        <f t="shared" si="122"/>
        <v>0</v>
      </c>
      <c r="BD67" s="119">
        <f t="shared" si="122"/>
        <v>0</v>
      </c>
      <c r="BE67" s="119">
        <f t="shared" si="122"/>
        <v>0</v>
      </c>
      <c r="BF67" s="119">
        <f t="shared" si="122"/>
        <v>0</v>
      </c>
      <c r="BG67" s="119">
        <f t="shared" si="122"/>
        <v>0</v>
      </c>
      <c r="BH67" s="119">
        <f t="shared" si="122"/>
        <v>0</v>
      </c>
      <c r="BI67" s="119">
        <f t="shared" si="122"/>
        <v>0</v>
      </c>
      <c r="BJ67" s="119">
        <f t="shared" si="122"/>
        <v>0</v>
      </c>
      <c r="BK67" s="119">
        <f t="shared" si="122"/>
        <v>0</v>
      </c>
      <c r="BL67" s="119">
        <f t="shared" ref="BL67" si="123">BL58+BL60+BL65</f>
        <v>0</v>
      </c>
      <c r="BQ67" s="119">
        <f t="shared" ref="BQ67:BW67" si="124">SUMIF($C$5:$BL$5,BQ$6,$C67:$BL67)</f>
        <v>0</v>
      </c>
      <c r="BR67" s="119">
        <f t="shared" si="124"/>
        <v>0</v>
      </c>
      <c r="BS67" s="119">
        <f t="shared" si="124"/>
        <v>0</v>
      </c>
      <c r="BT67" s="119">
        <f t="shared" si="124"/>
        <v>0</v>
      </c>
      <c r="BU67" s="119">
        <f t="shared" si="124"/>
        <v>0</v>
      </c>
      <c r="BV67" s="119">
        <f t="shared" si="124"/>
        <v>0</v>
      </c>
      <c r="BW67" s="119">
        <f t="shared" si="124"/>
        <v>0</v>
      </c>
    </row>
    <row r="68" spans="1:75" ht="3.75" customHeight="1" x14ac:dyDescent="0.25">
      <c r="D68" s="95"/>
    </row>
    <row r="69" spans="1:75" ht="13.5" customHeight="1" x14ac:dyDescent="0.25">
      <c r="A69" s="126" t="s">
        <v>195</v>
      </c>
      <c r="BV69" s="447"/>
    </row>
    <row r="70" spans="1:75" ht="3.75" customHeight="1" x14ac:dyDescent="0.25">
      <c r="A70" s="126"/>
    </row>
    <row r="71" spans="1:75" ht="13.5" customHeight="1" x14ac:dyDescent="0.25">
      <c r="A71" s="126" t="s">
        <v>359</v>
      </c>
      <c r="D71" s="134">
        <f t="shared" ref="D71:BK71" si="125">SUM(D72:D74)</f>
        <v>0</v>
      </c>
      <c r="E71" s="134">
        <f t="shared" si="125"/>
        <v>0</v>
      </c>
      <c r="F71" s="134">
        <f t="shared" si="125"/>
        <v>0</v>
      </c>
      <c r="G71" s="134">
        <f t="shared" si="125"/>
        <v>0</v>
      </c>
      <c r="H71" s="134">
        <f t="shared" si="125"/>
        <v>0</v>
      </c>
      <c r="I71" s="134">
        <f t="shared" si="125"/>
        <v>0</v>
      </c>
      <c r="J71" s="134">
        <f t="shared" si="125"/>
        <v>0</v>
      </c>
      <c r="K71" s="134">
        <f t="shared" si="125"/>
        <v>0</v>
      </c>
      <c r="L71" s="134">
        <f t="shared" si="125"/>
        <v>0</v>
      </c>
      <c r="M71" s="134">
        <f t="shared" si="125"/>
        <v>0</v>
      </c>
      <c r="N71" s="134">
        <f t="shared" si="125"/>
        <v>0</v>
      </c>
      <c r="O71" s="134">
        <f t="shared" si="125"/>
        <v>0</v>
      </c>
      <c r="P71" s="134">
        <f t="shared" si="125"/>
        <v>0</v>
      </c>
      <c r="Q71" s="134">
        <f t="shared" si="125"/>
        <v>0</v>
      </c>
      <c r="R71" s="134">
        <f t="shared" si="125"/>
        <v>0</v>
      </c>
      <c r="S71" s="134">
        <f t="shared" si="125"/>
        <v>0</v>
      </c>
      <c r="T71" s="134">
        <f t="shared" si="125"/>
        <v>0</v>
      </c>
      <c r="U71" s="134">
        <f t="shared" si="125"/>
        <v>0</v>
      </c>
      <c r="V71" s="134">
        <f t="shared" si="125"/>
        <v>0</v>
      </c>
      <c r="W71" s="134">
        <f t="shared" si="125"/>
        <v>0</v>
      </c>
      <c r="X71" s="134">
        <f t="shared" si="125"/>
        <v>0</v>
      </c>
      <c r="Y71" s="134">
        <f t="shared" si="125"/>
        <v>0</v>
      </c>
      <c r="Z71" s="134">
        <f t="shared" si="125"/>
        <v>0</v>
      </c>
      <c r="AA71" s="134">
        <f t="shared" si="125"/>
        <v>0</v>
      </c>
      <c r="AB71" s="134">
        <f t="shared" si="125"/>
        <v>0</v>
      </c>
      <c r="AC71" s="134">
        <f t="shared" si="125"/>
        <v>0</v>
      </c>
      <c r="AD71" s="134">
        <f t="shared" si="125"/>
        <v>0</v>
      </c>
      <c r="AE71" s="134">
        <f t="shared" si="125"/>
        <v>0</v>
      </c>
      <c r="AF71" s="134">
        <f t="shared" si="125"/>
        <v>0</v>
      </c>
      <c r="AG71" s="134">
        <f t="shared" si="125"/>
        <v>0</v>
      </c>
      <c r="AH71" s="134">
        <f t="shared" si="125"/>
        <v>0</v>
      </c>
      <c r="AI71" s="134">
        <f t="shared" si="125"/>
        <v>0</v>
      </c>
      <c r="AJ71" s="134">
        <f t="shared" si="125"/>
        <v>0</v>
      </c>
      <c r="AK71" s="134">
        <f t="shared" si="125"/>
        <v>0</v>
      </c>
      <c r="AL71" s="134">
        <f t="shared" si="125"/>
        <v>0</v>
      </c>
      <c r="AM71" s="134">
        <f t="shared" si="125"/>
        <v>0</v>
      </c>
      <c r="AN71" s="134">
        <f t="shared" si="125"/>
        <v>0</v>
      </c>
      <c r="AO71" s="134">
        <f t="shared" si="125"/>
        <v>0</v>
      </c>
      <c r="AP71" s="134">
        <f t="shared" si="125"/>
        <v>0</v>
      </c>
      <c r="AQ71" s="134">
        <f t="shared" si="125"/>
        <v>0</v>
      </c>
      <c r="AR71" s="134">
        <f t="shared" si="125"/>
        <v>0</v>
      </c>
      <c r="AS71" s="134">
        <f t="shared" si="125"/>
        <v>0</v>
      </c>
      <c r="AT71" s="134">
        <f t="shared" si="125"/>
        <v>0</v>
      </c>
      <c r="AU71" s="134">
        <f t="shared" si="125"/>
        <v>0</v>
      </c>
      <c r="AV71" s="134">
        <f t="shared" si="125"/>
        <v>0</v>
      </c>
      <c r="AW71" s="134">
        <f t="shared" si="125"/>
        <v>0</v>
      </c>
      <c r="AX71" s="134">
        <f t="shared" si="125"/>
        <v>0</v>
      </c>
      <c r="AY71" s="134">
        <f t="shared" si="125"/>
        <v>0</v>
      </c>
      <c r="AZ71" s="134">
        <f t="shared" si="125"/>
        <v>0</v>
      </c>
      <c r="BA71" s="134">
        <f t="shared" si="125"/>
        <v>0</v>
      </c>
      <c r="BB71" s="134">
        <f t="shared" si="125"/>
        <v>0</v>
      </c>
      <c r="BC71" s="134">
        <f t="shared" si="125"/>
        <v>0</v>
      </c>
      <c r="BD71" s="134">
        <f t="shared" si="125"/>
        <v>0</v>
      </c>
      <c r="BE71" s="134">
        <f t="shared" si="125"/>
        <v>0</v>
      </c>
      <c r="BF71" s="134">
        <f t="shared" si="125"/>
        <v>0</v>
      </c>
      <c r="BG71" s="134">
        <f t="shared" si="125"/>
        <v>0</v>
      </c>
      <c r="BH71" s="134">
        <f t="shared" si="125"/>
        <v>0</v>
      </c>
      <c r="BI71" s="134">
        <f t="shared" si="125"/>
        <v>0</v>
      </c>
      <c r="BJ71" s="134">
        <f t="shared" si="125"/>
        <v>0</v>
      </c>
      <c r="BK71" s="134">
        <f t="shared" si="125"/>
        <v>0</v>
      </c>
      <c r="BL71" s="134">
        <f t="shared" ref="BL71" si="126">SUM(BL72:BL74)</f>
        <v>0</v>
      </c>
      <c r="BQ71" s="134">
        <f t="shared" ref="BQ71:BW74" si="127">SUMIF($C$5:$BL$5,BQ$6,$C71:$BL71)</f>
        <v>0</v>
      </c>
      <c r="BR71" s="117">
        <f t="shared" si="127"/>
        <v>0</v>
      </c>
      <c r="BS71" s="117">
        <f t="shared" si="127"/>
        <v>0</v>
      </c>
      <c r="BT71" s="117">
        <f t="shared" si="127"/>
        <v>0</v>
      </c>
      <c r="BU71" s="117">
        <f t="shared" si="127"/>
        <v>0</v>
      </c>
      <c r="BV71" s="117">
        <f t="shared" si="127"/>
        <v>0</v>
      </c>
      <c r="BW71" s="134">
        <f t="shared" si="127"/>
        <v>0</v>
      </c>
    </row>
    <row r="72" spans="1:75" ht="13.5" customHeight="1" x14ac:dyDescent="0.25">
      <c r="A72" s="125" t="s">
        <v>196</v>
      </c>
      <c r="D72" s="135">
        <f t="shared" ref="D72:BK72" si="128">D54</f>
        <v>0</v>
      </c>
      <c r="E72" s="135">
        <f t="shared" si="128"/>
        <v>0</v>
      </c>
      <c r="F72" s="135">
        <f t="shared" si="128"/>
        <v>0</v>
      </c>
      <c r="G72" s="135">
        <f t="shared" si="128"/>
        <v>0</v>
      </c>
      <c r="H72" s="135">
        <f t="shared" si="128"/>
        <v>0</v>
      </c>
      <c r="I72" s="135">
        <f t="shared" si="128"/>
        <v>0</v>
      </c>
      <c r="J72" s="135">
        <f t="shared" si="128"/>
        <v>0</v>
      </c>
      <c r="K72" s="135">
        <f t="shared" si="128"/>
        <v>0</v>
      </c>
      <c r="L72" s="135">
        <f t="shared" si="128"/>
        <v>0</v>
      </c>
      <c r="M72" s="135">
        <f t="shared" si="128"/>
        <v>0</v>
      </c>
      <c r="N72" s="135">
        <f t="shared" si="128"/>
        <v>0</v>
      </c>
      <c r="O72" s="135">
        <f t="shared" si="128"/>
        <v>0</v>
      </c>
      <c r="P72" s="135">
        <f t="shared" si="128"/>
        <v>0</v>
      </c>
      <c r="Q72" s="135">
        <f t="shared" si="128"/>
        <v>0</v>
      </c>
      <c r="R72" s="135">
        <f t="shared" si="128"/>
        <v>0</v>
      </c>
      <c r="S72" s="135">
        <f t="shared" si="128"/>
        <v>0</v>
      </c>
      <c r="T72" s="135">
        <f t="shared" si="128"/>
        <v>0</v>
      </c>
      <c r="U72" s="135">
        <f t="shared" si="128"/>
        <v>0</v>
      </c>
      <c r="V72" s="135">
        <f t="shared" si="128"/>
        <v>0</v>
      </c>
      <c r="W72" s="135">
        <f t="shared" si="128"/>
        <v>0</v>
      </c>
      <c r="X72" s="135">
        <f t="shared" si="128"/>
        <v>0</v>
      </c>
      <c r="Y72" s="135">
        <f t="shared" si="128"/>
        <v>0</v>
      </c>
      <c r="Z72" s="135">
        <f t="shared" si="128"/>
        <v>0</v>
      </c>
      <c r="AA72" s="135">
        <f t="shared" si="128"/>
        <v>0</v>
      </c>
      <c r="AB72" s="135">
        <f t="shared" si="128"/>
        <v>0</v>
      </c>
      <c r="AC72" s="135">
        <f t="shared" si="128"/>
        <v>0</v>
      </c>
      <c r="AD72" s="135">
        <f t="shared" si="128"/>
        <v>0</v>
      </c>
      <c r="AE72" s="135">
        <f t="shared" si="128"/>
        <v>0</v>
      </c>
      <c r="AF72" s="135">
        <f t="shared" si="128"/>
        <v>0</v>
      </c>
      <c r="AG72" s="135">
        <f t="shared" si="128"/>
        <v>0</v>
      </c>
      <c r="AH72" s="135">
        <f t="shared" si="128"/>
        <v>0</v>
      </c>
      <c r="AI72" s="135">
        <f t="shared" si="128"/>
        <v>0</v>
      </c>
      <c r="AJ72" s="135">
        <f t="shared" si="128"/>
        <v>0</v>
      </c>
      <c r="AK72" s="135">
        <f t="shared" si="128"/>
        <v>0</v>
      </c>
      <c r="AL72" s="135">
        <f t="shared" si="128"/>
        <v>0</v>
      </c>
      <c r="AM72" s="135">
        <f t="shared" si="128"/>
        <v>0</v>
      </c>
      <c r="AN72" s="135">
        <f t="shared" si="128"/>
        <v>0</v>
      </c>
      <c r="AO72" s="135">
        <f t="shared" si="128"/>
        <v>0</v>
      </c>
      <c r="AP72" s="135">
        <f t="shared" si="128"/>
        <v>0</v>
      </c>
      <c r="AQ72" s="135">
        <f t="shared" si="128"/>
        <v>0</v>
      </c>
      <c r="AR72" s="135">
        <f t="shared" si="128"/>
        <v>0</v>
      </c>
      <c r="AS72" s="135">
        <f t="shared" si="128"/>
        <v>0</v>
      </c>
      <c r="AT72" s="135">
        <f t="shared" si="128"/>
        <v>0</v>
      </c>
      <c r="AU72" s="135">
        <f t="shared" si="128"/>
        <v>0</v>
      </c>
      <c r="AV72" s="135">
        <f t="shared" si="128"/>
        <v>0</v>
      </c>
      <c r="AW72" s="135">
        <f t="shared" si="128"/>
        <v>0</v>
      </c>
      <c r="AX72" s="135">
        <f t="shared" si="128"/>
        <v>0</v>
      </c>
      <c r="AY72" s="135">
        <f t="shared" si="128"/>
        <v>0</v>
      </c>
      <c r="AZ72" s="135">
        <f t="shared" si="128"/>
        <v>0</v>
      </c>
      <c r="BA72" s="135">
        <f t="shared" si="128"/>
        <v>0</v>
      </c>
      <c r="BB72" s="135">
        <f t="shared" si="128"/>
        <v>0</v>
      </c>
      <c r="BC72" s="135">
        <f t="shared" si="128"/>
        <v>0</v>
      </c>
      <c r="BD72" s="135">
        <f t="shared" si="128"/>
        <v>0</v>
      </c>
      <c r="BE72" s="135">
        <f t="shared" si="128"/>
        <v>0</v>
      </c>
      <c r="BF72" s="135">
        <f t="shared" si="128"/>
        <v>0</v>
      </c>
      <c r="BG72" s="135">
        <f t="shared" si="128"/>
        <v>0</v>
      </c>
      <c r="BH72" s="135">
        <f t="shared" si="128"/>
        <v>0</v>
      </c>
      <c r="BI72" s="135">
        <f t="shared" si="128"/>
        <v>0</v>
      </c>
      <c r="BJ72" s="135">
        <f t="shared" si="128"/>
        <v>0</v>
      </c>
      <c r="BK72" s="135">
        <f t="shared" si="128"/>
        <v>0</v>
      </c>
      <c r="BL72" s="135">
        <f t="shared" ref="BL72" si="129">BL54</f>
        <v>0</v>
      </c>
      <c r="BN72" s="95"/>
      <c r="BQ72" s="135">
        <f t="shared" si="127"/>
        <v>0</v>
      </c>
      <c r="BR72" s="448">
        <f t="shared" si="127"/>
        <v>0</v>
      </c>
      <c r="BS72" s="448">
        <f t="shared" si="127"/>
        <v>0</v>
      </c>
      <c r="BT72" s="448">
        <f t="shared" si="127"/>
        <v>0</v>
      </c>
      <c r="BU72" s="448">
        <f t="shared" si="127"/>
        <v>0</v>
      </c>
      <c r="BV72" s="448">
        <f t="shared" si="127"/>
        <v>0</v>
      </c>
      <c r="BW72" s="135">
        <f t="shared" si="127"/>
        <v>0</v>
      </c>
    </row>
    <row r="73" spans="1:75" ht="13.5" customHeight="1" x14ac:dyDescent="0.25">
      <c r="A73" s="125" t="s">
        <v>211</v>
      </c>
      <c r="D73" s="135">
        <f t="shared" ref="D73:BK73" si="130">D55</f>
        <v>0</v>
      </c>
      <c r="E73" s="135">
        <f t="shared" si="130"/>
        <v>0</v>
      </c>
      <c r="F73" s="135">
        <f t="shared" si="130"/>
        <v>0</v>
      </c>
      <c r="G73" s="135">
        <f t="shared" si="130"/>
        <v>0</v>
      </c>
      <c r="H73" s="135">
        <f t="shared" si="130"/>
        <v>0</v>
      </c>
      <c r="I73" s="135">
        <f t="shared" si="130"/>
        <v>0</v>
      </c>
      <c r="J73" s="135">
        <f t="shared" si="130"/>
        <v>0</v>
      </c>
      <c r="K73" s="135">
        <f t="shared" si="130"/>
        <v>0</v>
      </c>
      <c r="L73" s="135">
        <f t="shared" si="130"/>
        <v>0</v>
      </c>
      <c r="M73" s="135">
        <f t="shared" si="130"/>
        <v>0</v>
      </c>
      <c r="N73" s="135">
        <f t="shared" si="130"/>
        <v>0</v>
      </c>
      <c r="O73" s="135">
        <f t="shared" si="130"/>
        <v>0</v>
      </c>
      <c r="P73" s="135">
        <f t="shared" si="130"/>
        <v>0</v>
      </c>
      <c r="Q73" s="135">
        <f t="shared" si="130"/>
        <v>0</v>
      </c>
      <c r="R73" s="135">
        <f t="shared" si="130"/>
        <v>0</v>
      </c>
      <c r="S73" s="135">
        <f t="shared" si="130"/>
        <v>0</v>
      </c>
      <c r="T73" s="135">
        <f t="shared" si="130"/>
        <v>0</v>
      </c>
      <c r="U73" s="135">
        <f t="shared" si="130"/>
        <v>0</v>
      </c>
      <c r="V73" s="135">
        <f t="shared" si="130"/>
        <v>0</v>
      </c>
      <c r="W73" s="135">
        <f t="shared" si="130"/>
        <v>0</v>
      </c>
      <c r="X73" s="135">
        <f t="shared" si="130"/>
        <v>0</v>
      </c>
      <c r="Y73" s="135">
        <f t="shared" si="130"/>
        <v>0</v>
      </c>
      <c r="Z73" s="135">
        <f t="shared" si="130"/>
        <v>0</v>
      </c>
      <c r="AA73" s="135">
        <f t="shared" si="130"/>
        <v>0</v>
      </c>
      <c r="AB73" s="135">
        <f t="shared" si="130"/>
        <v>0</v>
      </c>
      <c r="AC73" s="135">
        <f t="shared" si="130"/>
        <v>0</v>
      </c>
      <c r="AD73" s="135">
        <f t="shared" si="130"/>
        <v>0</v>
      </c>
      <c r="AE73" s="135">
        <f t="shared" si="130"/>
        <v>0</v>
      </c>
      <c r="AF73" s="135">
        <f t="shared" si="130"/>
        <v>0</v>
      </c>
      <c r="AG73" s="135">
        <f t="shared" si="130"/>
        <v>0</v>
      </c>
      <c r="AH73" s="135">
        <f t="shared" si="130"/>
        <v>0</v>
      </c>
      <c r="AI73" s="135">
        <f t="shared" si="130"/>
        <v>0</v>
      </c>
      <c r="AJ73" s="135">
        <f t="shared" si="130"/>
        <v>0</v>
      </c>
      <c r="AK73" s="135">
        <f t="shared" si="130"/>
        <v>0</v>
      </c>
      <c r="AL73" s="135">
        <f t="shared" si="130"/>
        <v>0</v>
      </c>
      <c r="AM73" s="135">
        <f t="shared" si="130"/>
        <v>0</v>
      </c>
      <c r="AN73" s="135">
        <f t="shared" si="130"/>
        <v>0</v>
      </c>
      <c r="AO73" s="135">
        <f t="shared" si="130"/>
        <v>0</v>
      </c>
      <c r="AP73" s="135">
        <f t="shared" si="130"/>
        <v>0</v>
      </c>
      <c r="AQ73" s="135">
        <f t="shared" si="130"/>
        <v>0</v>
      </c>
      <c r="AR73" s="135">
        <f t="shared" si="130"/>
        <v>0</v>
      </c>
      <c r="AS73" s="135">
        <f t="shared" si="130"/>
        <v>0</v>
      </c>
      <c r="AT73" s="135">
        <f t="shared" si="130"/>
        <v>0</v>
      </c>
      <c r="AU73" s="135">
        <f t="shared" si="130"/>
        <v>0</v>
      </c>
      <c r="AV73" s="135">
        <f t="shared" si="130"/>
        <v>0</v>
      </c>
      <c r="AW73" s="135">
        <f t="shared" si="130"/>
        <v>0</v>
      </c>
      <c r="AX73" s="135">
        <f t="shared" si="130"/>
        <v>0</v>
      </c>
      <c r="AY73" s="135">
        <f t="shared" si="130"/>
        <v>0</v>
      </c>
      <c r="AZ73" s="135">
        <f t="shared" si="130"/>
        <v>0</v>
      </c>
      <c r="BA73" s="135">
        <f t="shared" si="130"/>
        <v>0</v>
      </c>
      <c r="BB73" s="135">
        <f t="shared" si="130"/>
        <v>0</v>
      </c>
      <c r="BC73" s="135">
        <f t="shared" si="130"/>
        <v>0</v>
      </c>
      <c r="BD73" s="135">
        <f t="shared" si="130"/>
        <v>0</v>
      </c>
      <c r="BE73" s="135">
        <f t="shared" si="130"/>
        <v>0</v>
      </c>
      <c r="BF73" s="135">
        <f t="shared" si="130"/>
        <v>0</v>
      </c>
      <c r="BG73" s="135">
        <f t="shared" si="130"/>
        <v>0</v>
      </c>
      <c r="BH73" s="135">
        <f t="shared" si="130"/>
        <v>0</v>
      </c>
      <c r="BI73" s="135">
        <f t="shared" si="130"/>
        <v>0</v>
      </c>
      <c r="BJ73" s="135">
        <f t="shared" si="130"/>
        <v>0</v>
      </c>
      <c r="BK73" s="135">
        <f t="shared" si="130"/>
        <v>0</v>
      </c>
      <c r="BL73" s="135">
        <f t="shared" ref="BL73" si="131">BL55</f>
        <v>0</v>
      </c>
      <c r="BQ73" s="135">
        <f t="shared" si="127"/>
        <v>0</v>
      </c>
      <c r="BR73" s="448">
        <f t="shared" si="127"/>
        <v>0</v>
      </c>
      <c r="BS73" s="448">
        <f t="shared" si="127"/>
        <v>0</v>
      </c>
      <c r="BT73" s="448">
        <f t="shared" si="127"/>
        <v>0</v>
      </c>
      <c r="BU73" s="448">
        <f t="shared" si="127"/>
        <v>0</v>
      </c>
      <c r="BV73" s="448">
        <f t="shared" si="127"/>
        <v>0</v>
      </c>
      <c r="BW73" s="135">
        <f t="shared" si="127"/>
        <v>0</v>
      </c>
    </row>
    <row r="74" spans="1:75" ht="13.5" customHeight="1" x14ac:dyDescent="0.25">
      <c r="A74" s="125" t="s">
        <v>212</v>
      </c>
      <c r="D74" s="135">
        <f t="shared" ref="D74:BK74" si="132">D56</f>
        <v>0</v>
      </c>
      <c r="E74" s="135">
        <f t="shared" si="132"/>
        <v>0</v>
      </c>
      <c r="F74" s="135">
        <f t="shared" si="132"/>
        <v>0</v>
      </c>
      <c r="G74" s="135">
        <f t="shared" si="132"/>
        <v>0</v>
      </c>
      <c r="H74" s="135">
        <f t="shared" si="132"/>
        <v>0</v>
      </c>
      <c r="I74" s="135">
        <f t="shared" si="132"/>
        <v>0</v>
      </c>
      <c r="J74" s="135">
        <f t="shared" si="132"/>
        <v>0</v>
      </c>
      <c r="K74" s="135">
        <f t="shared" si="132"/>
        <v>0</v>
      </c>
      <c r="L74" s="135">
        <f t="shared" si="132"/>
        <v>0</v>
      </c>
      <c r="M74" s="135">
        <f t="shared" si="132"/>
        <v>0</v>
      </c>
      <c r="N74" s="135">
        <f t="shared" si="132"/>
        <v>0</v>
      </c>
      <c r="O74" s="135">
        <f t="shared" si="132"/>
        <v>0</v>
      </c>
      <c r="P74" s="135">
        <f t="shared" si="132"/>
        <v>0</v>
      </c>
      <c r="Q74" s="135">
        <f t="shared" si="132"/>
        <v>0</v>
      </c>
      <c r="R74" s="135">
        <f t="shared" si="132"/>
        <v>0</v>
      </c>
      <c r="S74" s="135">
        <f t="shared" si="132"/>
        <v>0</v>
      </c>
      <c r="T74" s="135">
        <f t="shared" si="132"/>
        <v>0</v>
      </c>
      <c r="U74" s="135">
        <f t="shared" si="132"/>
        <v>0</v>
      </c>
      <c r="V74" s="135">
        <f t="shared" si="132"/>
        <v>0</v>
      </c>
      <c r="W74" s="135">
        <f t="shared" si="132"/>
        <v>0</v>
      </c>
      <c r="X74" s="135">
        <f t="shared" si="132"/>
        <v>0</v>
      </c>
      <c r="Y74" s="135">
        <f t="shared" si="132"/>
        <v>0</v>
      </c>
      <c r="Z74" s="135">
        <f t="shared" si="132"/>
        <v>0</v>
      </c>
      <c r="AA74" s="135">
        <f t="shared" si="132"/>
        <v>0</v>
      </c>
      <c r="AB74" s="135">
        <f t="shared" si="132"/>
        <v>0</v>
      </c>
      <c r="AC74" s="135">
        <f t="shared" si="132"/>
        <v>0</v>
      </c>
      <c r="AD74" s="135">
        <f t="shared" si="132"/>
        <v>0</v>
      </c>
      <c r="AE74" s="135">
        <f t="shared" si="132"/>
        <v>0</v>
      </c>
      <c r="AF74" s="135">
        <f t="shared" si="132"/>
        <v>0</v>
      </c>
      <c r="AG74" s="135">
        <f t="shared" si="132"/>
        <v>0</v>
      </c>
      <c r="AH74" s="135">
        <f t="shared" si="132"/>
        <v>0</v>
      </c>
      <c r="AI74" s="135">
        <f t="shared" si="132"/>
        <v>0</v>
      </c>
      <c r="AJ74" s="135">
        <f t="shared" si="132"/>
        <v>0</v>
      </c>
      <c r="AK74" s="135">
        <f t="shared" si="132"/>
        <v>0</v>
      </c>
      <c r="AL74" s="135">
        <f t="shared" si="132"/>
        <v>0</v>
      </c>
      <c r="AM74" s="135">
        <f t="shared" si="132"/>
        <v>0</v>
      </c>
      <c r="AN74" s="135">
        <f t="shared" si="132"/>
        <v>0</v>
      </c>
      <c r="AO74" s="135">
        <f t="shared" si="132"/>
        <v>0</v>
      </c>
      <c r="AP74" s="135">
        <f t="shared" si="132"/>
        <v>0</v>
      </c>
      <c r="AQ74" s="135">
        <f t="shared" si="132"/>
        <v>0</v>
      </c>
      <c r="AR74" s="135">
        <f t="shared" si="132"/>
        <v>0</v>
      </c>
      <c r="AS74" s="135">
        <f t="shared" si="132"/>
        <v>0</v>
      </c>
      <c r="AT74" s="135">
        <f t="shared" si="132"/>
        <v>0</v>
      </c>
      <c r="AU74" s="135">
        <f t="shared" si="132"/>
        <v>0</v>
      </c>
      <c r="AV74" s="135">
        <f t="shared" si="132"/>
        <v>0</v>
      </c>
      <c r="AW74" s="135">
        <f t="shared" si="132"/>
        <v>0</v>
      </c>
      <c r="AX74" s="135">
        <f t="shared" si="132"/>
        <v>0</v>
      </c>
      <c r="AY74" s="135">
        <f t="shared" si="132"/>
        <v>0</v>
      </c>
      <c r="AZ74" s="135">
        <f t="shared" si="132"/>
        <v>0</v>
      </c>
      <c r="BA74" s="135">
        <f t="shared" si="132"/>
        <v>0</v>
      </c>
      <c r="BB74" s="135">
        <f t="shared" si="132"/>
        <v>0</v>
      </c>
      <c r="BC74" s="135">
        <f t="shared" si="132"/>
        <v>0</v>
      </c>
      <c r="BD74" s="135">
        <f t="shared" si="132"/>
        <v>0</v>
      </c>
      <c r="BE74" s="135">
        <f t="shared" si="132"/>
        <v>0</v>
      </c>
      <c r="BF74" s="135">
        <f t="shared" si="132"/>
        <v>0</v>
      </c>
      <c r="BG74" s="135">
        <f t="shared" si="132"/>
        <v>0</v>
      </c>
      <c r="BH74" s="135">
        <f t="shared" si="132"/>
        <v>0</v>
      </c>
      <c r="BI74" s="135">
        <f t="shared" si="132"/>
        <v>0</v>
      </c>
      <c r="BJ74" s="135">
        <f t="shared" si="132"/>
        <v>0</v>
      </c>
      <c r="BK74" s="135">
        <f t="shared" si="132"/>
        <v>0</v>
      </c>
      <c r="BL74" s="135">
        <f t="shared" ref="BL74" si="133">BL56</f>
        <v>0</v>
      </c>
      <c r="BQ74" s="135">
        <f t="shared" si="127"/>
        <v>0</v>
      </c>
      <c r="BR74" s="448">
        <f t="shared" si="127"/>
        <v>0</v>
      </c>
      <c r="BS74" s="448">
        <f t="shared" si="127"/>
        <v>0</v>
      </c>
      <c r="BT74" s="448">
        <f t="shared" si="127"/>
        <v>0</v>
      </c>
      <c r="BU74" s="448">
        <f t="shared" si="127"/>
        <v>0</v>
      </c>
      <c r="BV74" s="448">
        <f t="shared" si="127"/>
        <v>0</v>
      </c>
      <c r="BW74" s="135">
        <f t="shared" si="127"/>
        <v>0</v>
      </c>
    </row>
    <row r="75" spans="1:75" ht="3.75" customHeight="1" x14ac:dyDescent="0.25">
      <c r="A75" s="126"/>
    </row>
    <row r="76" spans="1:75" ht="13.5" customHeight="1" thickBot="1" x14ac:dyDescent="0.3">
      <c r="A76" s="118" t="s">
        <v>197</v>
      </c>
      <c r="B76" s="108"/>
      <c r="C76" s="108"/>
      <c r="D76" s="119">
        <f t="shared" ref="D76:BK76" si="134">D67+D71</f>
        <v>0</v>
      </c>
      <c r="E76" s="119">
        <f t="shared" si="134"/>
        <v>0</v>
      </c>
      <c r="F76" s="119">
        <f t="shared" si="134"/>
        <v>0</v>
      </c>
      <c r="G76" s="119">
        <f t="shared" si="134"/>
        <v>0</v>
      </c>
      <c r="H76" s="119">
        <f t="shared" si="134"/>
        <v>0</v>
      </c>
      <c r="I76" s="119">
        <f t="shared" si="134"/>
        <v>0</v>
      </c>
      <c r="J76" s="119">
        <f t="shared" si="134"/>
        <v>0</v>
      </c>
      <c r="K76" s="119">
        <f t="shared" si="134"/>
        <v>0</v>
      </c>
      <c r="L76" s="119">
        <f t="shared" si="134"/>
        <v>0</v>
      </c>
      <c r="M76" s="119">
        <f t="shared" si="134"/>
        <v>0</v>
      </c>
      <c r="N76" s="119">
        <f t="shared" si="134"/>
        <v>0</v>
      </c>
      <c r="O76" s="119">
        <f t="shared" si="134"/>
        <v>0</v>
      </c>
      <c r="P76" s="119">
        <f t="shared" si="134"/>
        <v>0</v>
      </c>
      <c r="Q76" s="119">
        <f t="shared" si="134"/>
        <v>0</v>
      </c>
      <c r="R76" s="119">
        <f t="shared" si="134"/>
        <v>0</v>
      </c>
      <c r="S76" s="119">
        <f t="shared" si="134"/>
        <v>0</v>
      </c>
      <c r="T76" s="119">
        <f t="shared" si="134"/>
        <v>0</v>
      </c>
      <c r="U76" s="119">
        <f t="shared" si="134"/>
        <v>0</v>
      </c>
      <c r="V76" s="119">
        <f t="shared" si="134"/>
        <v>0</v>
      </c>
      <c r="W76" s="119">
        <f t="shared" si="134"/>
        <v>0</v>
      </c>
      <c r="X76" s="119">
        <f t="shared" si="134"/>
        <v>0</v>
      </c>
      <c r="Y76" s="119">
        <f t="shared" si="134"/>
        <v>0</v>
      </c>
      <c r="Z76" s="119">
        <f t="shared" si="134"/>
        <v>0</v>
      </c>
      <c r="AA76" s="119">
        <f t="shared" si="134"/>
        <v>0</v>
      </c>
      <c r="AB76" s="119">
        <f t="shared" si="134"/>
        <v>0</v>
      </c>
      <c r="AC76" s="119">
        <f t="shared" si="134"/>
        <v>0</v>
      </c>
      <c r="AD76" s="119">
        <f t="shared" si="134"/>
        <v>0</v>
      </c>
      <c r="AE76" s="119">
        <f t="shared" si="134"/>
        <v>0</v>
      </c>
      <c r="AF76" s="119">
        <f t="shared" si="134"/>
        <v>0</v>
      </c>
      <c r="AG76" s="119">
        <f t="shared" si="134"/>
        <v>0</v>
      </c>
      <c r="AH76" s="119">
        <f t="shared" si="134"/>
        <v>0</v>
      </c>
      <c r="AI76" s="119">
        <f t="shared" si="134"/>
        <v>0</v>
      </c>
      <c r="AJ76" s="119">
        <f t="shared" si="134"/>
        <v>0</v>
      </c>
      <c r="AK76" s="119">
        <f t="shared" si="134"/>
        <v>0</v>
      </c>
      <c r="AL76" s="119">
        <f t="shared" si="134"/>
        <v>0</v>
      </c>
      <c r="AM76" s="119">
        <f t="shared" si="134"/>
        <v>0</v>
      </c>
      <c r="AN76" s="119">
        <f t="shared" si="134"/>
        <v>0</v>
      </c>
      <c r="AO76" s="119">
        <f t="shared" si="134"/>
        <v>0</v>
      </c>
      <c r="AP76" s="119">
        <f t="shared" si="134"/>
        <v>0</v>
      </c>
      <c r="AQ76" s="119">
        <f t="shared" si="134"/>
        <v>0</v>
      </c>
      <c r="AR76" s="119">
        <f t="shared" si="134"/>
        <v>0</v>
      </c>
      <c r="AS76" s="119">
        <f t="shared" si="134"/>
        <v>0</v>
      </c>
      <c r="AT76" s="119">
        <f t="shared" si="134"/>
        <v>0</v>
      </c>
      <c r="AU76" s="119">
        <f t="shared" si="134"/>
        <v>0</v>
      </c>
      <c r="AV76" s="119">
        <f t="shared" si="134"/>
        <v>0</v>
      </c>
      <c r="AW76" s="119">
        <f t="shared" si="134"/>
        <v>0</v>
      </c>
      <c r="AX76" s="119">
        <f t="shared" si="134"/>
        <v>0</v>
      </c>
      <c r="AY76" s="119">
        <f t="shared" si="134"/>
        <v>0</v>
      </c>
      <c r="AZ76" s="119">
        <f t="shared" si="134"/>
        <v>0</v>
      </c>
      <c r="BA76" s="119">
        <f t="shared" si="134"/>
        <v>0</v>
      </c>
      <c r="BB76" s="119">
        <f t="shared" si="134"/>
        <v>0</v>
      </c>
      <c r="BC76" s="119">
        <f t="shared" si="134"/>
        <v>0</v>
      </c>
      <c r="BD76" s="119">
        <f t="shared" si="134"/>
        <v>0</v>
      </c>
      <c r="BE76" s="119">
        <f t="shared" si="134"/>
        <v>0</v>
      </c>
      <c r="BF76" s="119">
        <f t="shared" si="134"/>
        <v>0</v>
      </c>
      <c r="BG76" s="119">
        <f t="shared" si="134"/>
        <v>0</v>
      </c>
      <c r="BH76" s="119">
        <f t="shared" si="134"/>
        <v>0</v>
      </c>
      <c r="BI76" s="119">
        <f t="shared" si="134"/>
        <v>0</v>
      </c>
      <c r="BJ76" s="119">
        <f t="shared" si="134"/>
        <v>0</v>
      </c>
      <c r="BK76" s="119">
        <f t="shared" si="134"/>
        <v>0</v>
      </c>
      <c r="BL76" s="119">
        <f t="shared" ref="BL76" si="135">BL67+BL71</f>
        <v>0</v>
      </c>
      <c r="BQ76" s="119">
        <f t="shared" ref="BQ76:BW76" si="136">SUMIF($C$5:$BL$5,BQ$6,$C76:$BL76)</f>
        <v>0</v>
      </c>
      <c r="BR76" s="119">
        <f t="shared" si="136"/>
        <v>0</v>
      </c>
      <c r="BS76" s="119">
        <f t="shared" si="136"/>
        <v>0</v>
      </c>
      <c r="BT76" s="119">
        <f t="shared" si="136"/>
        <v>0</v>
      </c>
      <c r="BU76" s="119">
        <f t="shared" si="136"/>
        <v>0</v>
      </c>
      <c r="BV76" s="119">
        <f t="shared" si="136"/>
        <v>0</v>
      </c>
      <c r="BW76" s="119">
        <f t="shared" si="136"/>
        <v>0</v>
      </c>
    </row>
    <row r="77" spans="1:75" ht="3.75" customHeight="1" x14ac:dyDescent="0.25"/>
    <row r="78" spans="1:75" ht="13.5" customHeight="1" x14ac:dyDescent="0.25">
      <c r="A78" s="116" t="s">
        <v>198</v>
      </c>
      <c r="C78" s="117">
        <f t="shared" ref="C78:BK78" si="137">SUM(C79:C81)</f>
        <v>0</v>
      </c>
      <c r="D78" s="117">
        <f t="shared" si="137"/>
        <v>0</v>
      </c>
      <c r="E78" s="117">
        <f t="shared" si="137"/>
        <v>0</v>
      </c>
      <c r="F78" s="117">
        <f t="shared" si="137"/>
        <v>0</v>
      </c>
      <c r="G78" s="117">
        <f t="shared" si="137"/>
        <v>0</v>
      </c>
      <c r="H78" s="117">
        <f t="shared" si="137"/>
        <v>0</v>
      </c>
      <c r="I78" s="117">
        <f t="shared" si="137"/>
        <v>0</v>
      </c>
      <c r="J78" s="117">
        <f t="shared" si="137"/>
        <v>0</v>
      </c>
      <c r="K78" s="117">
        <f t="shared" si="137"/>
        <v>0</v>
      </c>
      <c r="L78" s="117">
        <f t="shared" si="137"/>
        <v>0</v>
      </c>
      <c r="M78" s="117">
        <f t="shared" si="137"/>
        <v>0</v>
      </c>
      <c r="N78" s="117">
        <f t="shared" si="137"/>
        <v>0</v>
      </c>
      <c r="O78" s="117">
        <f t="shared" si="137"/>
        <v>0</v>
      </c>
      <c r="P78" s="117">
        <f t="shared" si="137"/>
        <v>0</v>
      </c>
      <c r="Q78" s="117">
        <f t="shared" si="137"/>
        <v>0</v>
      </c>
      <c r="R78" s="117">
        <f t="shared" si="137"/>
        <v>0</v>
      </c>
      <c r="S78" s="117">
        <f t="shared" si="137"/>
        <v>0</v>
      </c>
      <c r="T78" s="117">
        <f t="shared" si="137"/>
        <v>0</v>
      </c>
      <c r="U78" s="117">
        <f t="shared" si="137"/>
        <v>0</v>
      </c>
      <c r="V78" s="117">
        <f t="shared" si="137"/>
        <v>0</v>
      </c>
      <c r="W78" s="117">
        <f t="shared" si="137"/>
        <v>0</v>
      </c>
      <c r="X78" s="117">
        <f t="shared" si="137"/>
        <v>0</v>
      </c>
      <c r="Y78" s="117">
        <f t="shared" si="137"/>
        <v>0</v>
      </c>
      <c r="Z78" s="117">
        <f t="shared" si="137"/>
        <v>0</v>
      </c>
      <c r="AA78" s="117">
        <f t="shared" si="137"/>
        <v>0</v>
      </c>
      <c r="AB78" s="117">
        <f t="shared" si="137"/>
        <v>0</v>
      </c>
      <c r="AC78" s="117">
        <f t="shared" si="137"/>
        <v>0</v>
      </c>
      <c r="AD78" s="117">
        <f t="shared" si="137"/>
        <v>0</v>
      </c>
      <c r="AE78" s="117">
        <f t="shared" si="137"/>
        <v>0</v>
      </c>
      <c r="AF78" s="117">
        <f t="shared" si="137"/>
        <v>0</v>
      </c>
      <c r="AG78" s="117">
        <f t="shared" si="137"/>
        <v>0</v>
      </c>
      <c r="AH78" s="117">
        <f t="shared" si="137"/>
        <v>0</v>
      </c>
      <c r="AI78" s="117">
        <f t="shared" si="137"/>
        <v>0</v>
      </c>
      <c r="AJ78" s="117">
        <f t="shared" si="137"/>
        <v>0</v>
      </c>
      <c r="AK78" s="117">
        <f t="shared" si="137"/>
        <v>0</v>
      </c>
      <c r="AL78" s="117">
        <f t="shared" si="137"/>
        <v>0</v>
      </c>
      <c r="AM78" s="117">
        <f t="shared" si="137"/>
        <v>0</v>
      </c>
      <c r="AN78" s="117">
        <f t="shared" si="137"/>
        <v>0</v>
      </c>
      <c r="AO78" s="117">
        <f t="shared" si="137"/>
        <v>0</v>
      </c>
      <c r="AP78" s="117">
        <f t="shared" si="137"/>
        <v>0</v>
      </c>
      <c r="AQ78" s="117">
        <f t="shared" si="137"/>
        <v>0</v>
      </c>
      <c r="AR78" s="117">
        <f t="shared" si="137"/>
        <v>0</v>
      </c>
      <c r="AS78" s="117">
        <f t="shared" si="137"/>
        <v>0</v>
      </c>
      <c r="AT78" s="117">
        <f t="shared" si="137"/>
        <v>0</v>
      </c>
      <c r="AU78" s="117">
        <f t="shared" si="137"/>
        <v>0</v>
      </c>
      <c r="AV78" s="117">
        <f t="shared" si="137"/>
        <v>0</v>
      </c>
      <c r="AW78" s="117">
        <f t="shared" si="137"/>
        <v>0</v>
      </c>
      <c r="AX78" s="117">
        <f t="shared" si="137"/>
        <v>0</v>
      </c>
      <c r="AY78" s="117">
        <f t="shared" si="137"/>
        <v>0</v>
      </c>
      <c r="AZ78" s="117">
        <f t="shared" si="137"/>
        <v>0</v>
      </c>
      <c r="BA78" s="117">
        <f t="shared" si="137"/>
        <v>0</v>
      </c>
      <c r="BB78" s="117">
        <f t="shared" si="137"/>
        <v>0</v>
      </c>
      <c r="BC78" s="117">
        <f t="shared" si="137"/>
        <v>0</v>
      </c>
      <c r="BD78" s="117">
        <f t="shared" si="137"/>
        <v>0</v>
      </c>
      <c r="BE78" s="117">
        <f t="shared" si="137"/>
        <v>0</v>
      </c>
      <c r="BF78" s="117">
        <f t="shared" si="137"/>
        <v>0</v>
      </c>
      <c r="BG78" s="117">
        <f t="shared" si="137"/>
        <v>0</v>
      </c>
      <c r="BH78" s="117">
        <f t="shared" si="137"/>
        <v>0</v>
      </c>
      <c r="BI78" s="117">
        <f t="shared" si="137"/>
        <v>0</v>
      </c>
      <c r="BJ78" s="117">
        <f t="shared" si="137"/>
        <v>0</v>
      </c>
      <c r="BK78" s="117">
        <f t="shared" si="137"/>
        <v>0</v>
      </c>
      <c r="BL78" s="117">
        <f t="shared" ref="BL78" si="138">SUM(BL79:BL81)</f>
        <v>0</v>
      </c>
      <c r="BQ78" s="117">
        <f t="shared" ref="BQ78:BW81" si="139">SUMIF($C$5:$BL$5,BQ$6,$C78:$BL78)</f>
        <v>0</v>
      </c>
      <c r="BR78" s="117">
        <f t="shared" si="139"/>
        <v>0</v>
      </c>
      <c r="BS78" s="117">
        <f t="shared" si="139"/>
        <v>0</v>
      </c>
      <c r="BT78" s="117">
        <f t="shared" si="139"/>
        <v>0</v>
      </c>
      <c r="BU78" s="117">
        <f t="shared" si="139"/>
        <v>0</v>
      </c>
      <c r="BV78" s="117">
        <f t="shared" si="139"/>
        <v>0</v>
      </c>
      <c r="BW78" s="117">
        <f t="shared" si="139"/>
        <v>0</v>
      </c>
    </row>
    <row r="79" spans="1:75" ht="13.5" customHeight="1" x14ac:dyDescent="0.25">
      <c r="A79" s="125" t="s">
        <v>199</v>
      </c>
      <c r="C79" s="123">
        <f>'11'!$D$16/1000</f>
        <v>0</v>
      </c>
      <c r="D79" s="123">
        <f>HLOOKUP(D$5,'11'!$E$9:$X$16,8,FALSE)/1000/12</f>
        <v>0</v>
      </c>
      <c r="E79" s="123">
        <f>HLOOKUP(E$5,'11'!$E$9:$X$16,8,FALSE)/1000/12</f>
        <v>0</v>
      </c>
      <c r="F79" s="123">
        <f>HLOOKUP(F$5,'11'!$E$9:$X$16,8,FALSE)/1000/12</f>
        <v>0</v>
      </c>
      <c r="G79" s="123">
        <f>HLOOKUP(G$5,'11'!$E$9:$X$16,8,FALSE)/1000/12</f>
        <v>0</v>
      </c>
      <c r="H79" s="123">
        <f>HLOOKUP(H$5,'11'!$E$9:$X$16,8,FALSE)/1000/12</f>
        <v>0</v>
      </c>
      <c r="I79" s="123">
        <f>HLOOKUP(I$5,'11'!$E$9:$X$16,8,FALSE)/1000/12</f>
        <v>0</v>
      </c>
      <c r="J79" s="123">
        <f>HLOOKUP(J$5,'11'!$E$9:$X$16,8,FALSE)/1000/12</f>
        <v>0</v>
      </c>
      <c r="K79" s="123">
        <f>HLOOKUP(K$5,'11'!$E$9:$X$16,8,FALSE)/1000/12</f>
        <v>0</v>
      </c>
      <c r="L79" s="123">
        <f>HLOOKUP(L$5,'11'!$E$9:$X$16,8,FALSE)/1000/12</f>
        <v>0</v>
      </c>
      <c r="M79" s="123">
        <f>HLOOKUP(M$5,'11'!$E$9:$X$16,8,FALSE)/1000/12</f>
        <v>0</v>
      </c>
      <c r="N79" s="123">
        <f>HLOOKUP(N$5,'11'!$E$9:$X$16,8,FALSE)/1000/12</f>
        <v>0</v>
      </c>
      <c r="O79" s="123">
        <f>HLOOKUP(O$5,'11'!$E$9:$X$16,8,FALSE)/1000/12</f>
        <v>0</v>
      </c>
      <c r="P79" s="123">
        <f>HLOOKUP(P$5,'11'!$E$9:$X$16,8,FALSE)/1000/12</f>
        <v>0</v>
      </c>
      <c r="Q79" s="123">
        <f>HLOOKUP(Q$5,'11'!$E$9:$X$16,8,FALSE)/1000/12</f>
        <v>0</v>
      </c>
      <c r="R79" s="123">
        <f>HLOOKUP(R$5,'11'!$E$9:$X$16,8,FALSE)/1000/12</f>
        <v>0</v>
      </c>
      <c r="S79" s="123">
        <f>HLOOKUP(S$5,'11'!$E$9:$X$16,8,FALSE)/1000/12</f>
        <v>0</v>
      </c>
      <c r="T79" s="123">
        <f>HLOOKUP(T$5,'11'!$E$9:$X$16,8,FALSE)/1000/12</f>
        <v>0</v>
      </c>
      <c r="U79" s="123">
        <f>HLOOKUP(U$5,'11'!$E$9:$X$16,8,FALSE)/1000/12</f>
        <v>0</v>
      </c>
      <c r="V79" s="123">
        <f>HLOOKUP(V$5,'11'!$E$9:$X$16,8,FALSE)/1000/12</f>
        <v>0</v>
      </c>
      <c r="W79" s="123">
        <f>HLOOKUP(W$5,'11'!$E$9:$X$16,8,FALSE)/1000/12</f>
        <v>0</v>
      </c>
      <c r="X79" s="123">
        <f>HLOOKUP(X$5,'11'!$E$9:$X$16,8,FALSE)/1000/12</f>
        <v>0</v>
      </c>
      <c r="Y79" s="123">
        <f>HLOOKUP(Y$5,'11'!$E$9:$X$16,8,FALSE)/1000/12</f>
        <v>0</v>
      </c>
      <c r="Z79" s="123">
        <f>HLOOKUP(Z$5,'11'!$E$9:$X$16,8,FALSE)/1000/12</f>
        <v>0</v>
      </c>
      <c r="AA79" s="123">
        <f>HLOOKUP(AA$5,'11'!$E$9:$X$16,8,FALSE)/1000/12</f>
        <v>0</v>
      </c>
      <c r="AB79" s="123">
        <f>HLOOKUP(AB$5,'11'!$E$9:$X$16,8,FALSE)/1000/12</f>
        <v>0</v>
      </c>
      <c r="AC79" s="123">
        <f>HLOOKUP(AC$5,'11'!$E$9:$X$16,8,FALSE)/1000/12</f>
        <v>0</v>
      </c>
      <c r="AD79" s="123">
        <f>HLOOKUP(AD$5,'11'!$E$9:$X$16,8,FALSE)/1000/12</f>
        <v>0</v>
      </c>
      <c r="AE79" s="123">
        <f>HLOOKUP(AE$5,'11'!$E$9:$X$16,8,FALSE)/1000/12</f>
        <v>0</v>
      </c>
      <c r="AF79" s="123">
        <f>HLOOKUP(AF$5,'11'!$E$9:$X$16,8,FALSE)/1000/12</f>
        <v>0</v>
      </c>
      <c r="AG79" s="123">
        <f>HLOOKUP(AG$5,'11'!$E$9:$X$16,8,FALSE)/1000/12</f>
        <v>0</v>
      </c>
      <c r="AH79" s="123">
        <f>HLOOKUP(AH$5,'11'!$E$9:$X$16,8,FALSE)/1000/12</f>
        <v>0</v>
      </c>
      <c r="AI79" s="123">
        <f>HLOOKUP(AI$5,'11'!$E$9:$X$16,8,FALSE)/1000/12</f>
        <v>0</v>
      </c>
      <c r="AJ79" s="123">
        <f>HLOOKUP(AJ$5,'11'!$E$9:$X$16,8,FALSE)/1000/12</f>
        <v>0</v>
      </c>
      <c r="AK79" s="123">
        <f>HLOOKUP(AK$5,'11'!$E$9:$X$16,8,FALSE)/1000/12</f>
        <v>0</v>
      </c>
      <c r="AL79" s="123">
        <f>HLOOKUP(AL$5,'11'!$E$9:$X$16,8,FALSE)/1000/12</f>
        <v>0</v>
      </c>
      <c r="AM79" s="123">
        <f>HLOOKUP(AM$5,'11'!$E$9:$X$16,8,FALSE)/1000/12</f>
        <v>0</v>
      </c>
      <c r="AN79" s="123">
        <f>HLOOKUP(AN$5,'11'!$E$9:$X$16,8,FALSE)/1000/12</f>
        <v>0</v>
      </c>
      <c r="AO79" s="123">
        <f>HLOOKUP(AO$5,'11'!$E$9:$X$16,8,FALSE)/1000/12</f>
        <v>0</v>
      </c>
      <c r="AP79" s="123">
        <f>HLOOKUP(AP$5,'11'!$E$9:$X$16,8,FALSE)/1000/12</f>
        <v>0</v>
      </c>
      <c r="AQ79" s="123">
        <f>HLOOKUP(AQ$5,'11'!$E$9:$X$16,8,FALSE)/1000/12</f>
        <v>0</v>
      </c>
      <c r="AR79" s="123">
        <f>HLOOKUP(AR$5,'11'!$E$9:$X$16,8,FALSE)/1000/12</f>
        <v>0</v>
      </c>
      <c r="AS79" s="123">
        <f>HLOOKUP(AS$5,'11'!$E$9:$X$16,8,FALSE)/1000/12</f>
        <v>0</v>
      </c>
      <c r="AT79" s="123">
        <f>HLOOKUP(AT$5,'11'!$E$9:$X$16,8,FALSE)/1000/12</f>
        <v>0</v>
      </c>
      <c r="AU79" s="123">
        <f>HLOOKUP(AU$5,'11'!$E$9:$X$16,8,FALSE)/1000/12</f>
        <v>0</v>
      </c>
      <c r="AV79" s="123">
        <f>HLOOKUP(AV$5,'11'!$E$9:$X$16,8,FALSE)/1000/12</f>
        <v>0</v>
      </c>
      <c r="AW79" s="123">
        <f>HLOOKUP(AW$5,'11'!$E$9:$X$16,8,FALSE)/1000/12</f>
        <v>0</v>
      </c>
      <c r="AX79" s="123">
        <f>HLOOKUP(AX$5,'11'!$E$9:$X$16,8,FALSE)/1000/12</f>
        <v>0</v>
      </c>
      <c r="AY79" s="123">
        <f>HLOOKUP(AY$5,'11'!$E$9:$X$16,8,FALSE)/1000/12</f>
        <v>0</v>
      </c>
      <c r="AZ79" s="123">
        <f>HLOOKUP(AZ$5,'11'!$E$9:$X$16,8,FALSE)/1000/12</f>
        <v>0</v>
      </c>
      <c r="BA79" s="123">
        <f>HLOOKUP(BA$5,'11'!$E$9:$X$16,8,FALSE)/1000/12</f>
        <v>0</v>
      </c>
      <c r="BB79" s="123">
        <f>HLOOKUP(BB$5,'11'!$E$9:$X$16,8,FALSE)/1000/12</f>
        <v>0</v>
      </c>
      <c r="BC79" s="123">
        <f>HLOOKUP(BC$5,'11'!$E$9:$X$16,8,FALSE)/1000/12</f>
        <v>0</v>
      </c>
      <c r="BD79" s="123">
        <f>HLOOKUP(BD$5,'11'!$E$9:$X$16,8,FALSE)/1000/12</f>
        <v>0</v>
      </c>
      <c r="BE79" s="123">
        <f>HLOOKUP(BE$5,'11'!$E$9:$X$16,8,FALSE)/1000/12</f>
        <v>0</v>
      </c>
      <c r="BF79" s="123">
        <f>HLOOKUP(BF$5,'11'!$E$9:$X$16,8,FALSE)/1000/12</f>
        <v>0</v>
      </c>
      <c r="BG79" s="123">
        <f>HLOOKUP(BG$5,'11'!$E$9:$X$16,8,FALSE)/1000/12</f>
        <v>0</v>
      </c>
      <c r="BH79" s="123">
        <f>HLOOKUP(BH$5,'11'!$E$9:$X$16,8,FALSE)/1000/12</f>
        <v>0</v>
      </c>
      <c r="BI79" s="123">
        <f>HLOOKUP(BI$5,'11'!$E$9:$X$16,8,FALSE)/1000/12</f>
        <v>0</v>
      </c>
      <c r="BJ79" s="123">
        <f>HLOOKUP(BJ$5,'11'!$E$9:$X$16,8,FALSE)/1000/12</f>
        <v>0</v>
      </c>
      <c r="BK79" s="123">
        <f>HLOOKUP(BK$5,'11'!$E$9:$X$16,8,FALSE)/1000/12</f>
        <v>0</v>
      </c>
      <c r="BL79" s="123"/>
      <c r="BN79" s="95"/>
      <c r="BQ79" s="123">
        <f t="shared" si="139"/>
        <v>0</v>
      </c>
      <c r="BR79" s="123">
        <f t="shared" si="139"/>
        <v>0</v>
      </c>
      <c r="BS79" s="123">
        <f t="shared" si="139"/>
        <v>0</v>
      </c>
      <c r="BT79" s="123">
        <f t="shared" si="139"/>
        <v>0</v>
      </c>
      <c r="BU79" s="123">
        <f t="shared" si="139"/>
        <v>0</v>
      </c>
      <c r="BV79" s="123">
        <f t="shared" si="139"/>
        <v>0</v>
      </c>
      <c r="BW79" s="123">
        <f t="shared" si="139"/>
        <v>0</v>
      </c>
    </row>
    <row r="80" spans="1:75" ht="13.5" customHeight="1" x14ac:dyDescent="0.25">
      <c r="A80" s="125" t="s">
        <v>546</v>
      </c>
      <c r="C80" s="123">
        <f>'10'!$D$11/1000</f>
        <v>0</v>
      </c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  <c r="AM80" s="123"/>
      <c r="AN80" s="123"/>
      <c r="AO80" s="123"/>
      <c r="AP80" s="123"/>
      <c r="AQ80" s="123"/>
      <c r="AR80" s="123"/>
      <c r="AS80" s="123"/>
      <c r="AT80" s="123"/>
      <c r="AU80" s="123"/>
      <c r="AV80" s="123"/>
      <c r="AW80" s="123"/>
      <c r="AX80" s="123"/>
      <c r="AY80" s="123"/>
      <c r="AZ80" s="123"/>
      <c r="BA80" s="123"/>
      <c r="BB80" s="123"/>
      <c r="BC80" s="123"/>
      <c r="BD80" s="123"/>
      <c r="BE80" s="123"/>
      <c r="BF80" s="123"/>
      <c r="BG80" s="123"/>
      <c r="BH80" s="123"/>
      <c r="BI80" s="123"/>
      <c r="BJ80" s="123"/>
      <c r="BK80" s="123"/>
      <c r="BL80" s="123"/>
      <c r="BN80" s="95"/>
      <c r="BQ80" s="123">
        <f t="shared" si="139"/>
        <v>0</v>
      </c>
      <c r="BR80" s="123">
        <f t="shared" si="139"/>
        <v>0</v>
      </c>
      <c r="BS80" s="123">
        <f t="shared" si="139"/>
        <v>0</v>
      </c>
      <c r="BT80" s="123">
        <f t="shared" si="139"/>
        <v>0</v>
      </c>
      <c r="BU80" s="123">
        <f t="shared" si="139"/>
        <v>0</v>
      </c>
      <c r="BV80" s="123">
        <f t="shared" si="139"/>
        <v>0</v>
      </c>
      <c r="BW80" s="123">
        <f t="shared" si="139"/>
        <v>0</v>
      </c>
    </row>
    <row r="81" spans="1:75" ht="13.5" customHeight="1" x14ac:dyDescent="0.25">
      <c r="A81" s="125" t="s">
        <v>463</v>
      </c>
      <c r="C81" s="123">
        <f>'09'!$D$36/1000</f>
        <v>0</v>
      </c>
      <c r="D81" s="123">
        <f>HLOOKUP(D$5,'09'!$E$25:$AD$36,12,FALSE)/1000/12</f>
        <v>0</v>
      </c>
      <c r="E81" s="123">
        <f>HLOOKUP(E$5,'09'!$E$25:$AD$36,12,FALSE)/1000/12</f>
        <v>0</v>
      </c>
      <c r="F81" s="123">
        <f>HLOOKUP(F$5,'09'!$E$25:$AD$36,12,FALSE)/1000/12</f>
        <v>0</v>
      </c>
      <c r="G81" s="123">
        <f>HLOOKUP(G$5,'09'!$E$25:$AD$36,12,FALSE)/1000/12</f>
        <v>0</v>
      </c>
      <c r="H81" s="123">
        <f>HLOOKUP(H$5,'09'!$E$25:$AD$36,12,FALSE)/1000/12</f>
        <v>0</v>
      </c>
      <c r="I81" s="123">
        <f>HLOOKUP(I$5,'09'!$E$25:$AD$36,12,FALSE)/1000/12</f>
        <v>0</v>
      </c>
      <c r="J81" s="123">
        <f>HLOOKUP(J$5,'09'!$E$25:$AD$36,12,FALSE)/1000/12</f>
        <v>0</v>
      </c>
      <c r="K81" s="123">
        <f>HLOOKUP(K$5,'09'!$E$25:$AD$36,12,FALSE)/1000/12</f>
        <v>0</v>
      </c>
      <c r="L81" s="123">
        <f>HLOOKUP(L$5,'09'!$E$25:$AD$36,12,FALSE)/1000/12</f>
        <v>0</v>
      </c>
      <c r="M81" s="123">
        <f>HLOOKUP(M$5,'09'!$E$25:$AD$36,12,FALSE)/1000/12</f>
        <v>0</v>
      </c>
      <c r="N81" s="123">
        <f>HLOOKUP(N$5,'09'!$E$25:$AD$36,12,FALSE)/1000/12</f>
        <v>0</v>
      </c>
      <c r="O81" s="123">
        <f>HLOOKUP(O$5,'09'!$E$25:$AD$36,12,FALSE)/1000/12</f>
        <v>0</v>
      </c>
      <c r="P81" s="123">
        <f>HLOOKUP(P$5,'09'!$E$25:$AD$36,12,FALSE)/1000/12</f>
        <v>0</v>
      </c>
      <c r="Q81" s="123">
        <f>HLOOKUP(Q$5,'09'!$E$25:$AD$36,12,FALSE)/1000/12</f>
        <v>0</v>
      </c>
      <c r="R81" s="123">
        <f>HLOOKUP(R$5,'09'!$E$25:$AD$36,12,FALSE)/1000/12</f>
        <v>0</v>
      </c>
      <c r="S81" s="123">
        <f>HLOOKUP(S$5,'09'!$E$25:$AD$36,12,FALSE)/1000/12</f>
        <v>0</v>
      </c>
      <c r="T81" s="123">
        <f>HLOOKUP(T$5,'09'!$E$25:$AD$36,12,FALSE)/1000/12</f>
        <v>0</v>
      </c>
      <c r="U81" s="123">
        <f>HLOOKUP(U$5,'09'!$E$25:$AD$36,12,FALSE)/1000/12</f>
        <v>0</v>
      </c>
      <c r="V81" s="123">
        <f>HLOOKUP(V$5,'09'!$E$25:$AD$36,12,FALSE)/1000/12</f>
        <v>0</v>
      </c>
      <c r="W81" s="123">
        <f>HLOOKUP(W$5,'09'!$E$25:$AD$36,12,FALSE)/1000/12</f>
        <v>0</v>
      </c>
      <c r="X81" s="123">
        <f>HLOOKUP(X$5,'09'!$E$25:$AD$36,12,FALSE)/1000/12</f>
        <v>0</v>
      </c>
      <c r="Y81" s="123">
        <f>HLOOKUP(Y$5,'09'!$E$25:$AD$36,12,FALSE)/1000/12</f>
        <v>0</v>
      </c>
      <c r="Z81" s="123">
        <f>HLOOKUP(Z$5,'09'!$E$25:$AD$36,12,FALSE)/1000/12</f>
        <v>0</v>
      </c>
      <c r="AA81" s="123">
        <f>HLOOKUP(AA$5,'09'!$E$25:$AD$36,12,FALSE)/1000/12</f>
        <v>0</v>
      </c>
      <c r="AB81" s="123">
        <f>HLOOKUP(AB$5,'09'!$E$25:$AD$36,12,FALSE)/1000/12</f>
        <v>0</v>
      </c>
      <c r="AC81" s="123">
        <f>HLOOKUP(AC$5,'09'!$E$25:$AD$36,12,FALSE)/1000/12</f>
        <v>0</v>
      </c>
      <c r="AD81" s="123">
        <f>HLOOKUP(AD$5,'09'!$E$25:$AD$36,12,FALSE)/1000/12</f>
        <v>0</v>
      </c>
      <c r="AE81" s="123">
        <f>HLOOKUP(AE$5,'09'!$E$25:$AD$36,12,FALSE)/1000/12</f>
        <v>0</v>
      </c>
      <c r="AF81" s="123">
        <f>HLOOKUP(AF$5,'09'!$E$25:$AD$36,12,FALSE)/1000/12</f>
        <v>0</v>
      </c>
      <c r="AG81" s="123">
        <f>HLOOKUP(AG$5,'09'!$E$25:$AD$36,12,FALSE)/1000/12</f>
        <v>0</v>
      </c>
      <c r="AH81" s="123">
        <f>HLOOKUP(AH$5,'09'!$E$25:$AD$36,12,FALSE)/1000/12</f>
        <v>0</v>
      </c>
      <c r="AI81" s="123">
        <f>HLOOKUP(AI$5,'09'!$E$25:$AD$36,12,FALSE)/1000/12</f>
        <v>0</v>
      </c>
      <c r="AJ81" s="123">
        <f>HLOOKUP(AJ$5,'09'!$E$25:$AD$36,12,FALSE)/1000/12</f>
        <v>0</v>
      </c>
      <c r="AK81" s="123">
        <f>HLOOKUP(AK$5,'09'!$E$25:$AD$36,12,FALSE)/1000/12</f>
        <v>0</v>
      </c>
      <c r="AL81" s="123">
        <f>HLOOKUP(AL$5,'09'!$E$25:$AD$36,12,FALSE)/1000/12</f>
        <v>0</v>
      </c>
      <c r="AM81" s="123">
        <f>HLOOKUP(AM$5,'09'!$E$25:$AD$36,12,FALSE)/1000/12</f>
        <v>0</v>
      </c>
      <c r="AN81" s="123">
        <f>HLOOKUP(AN$5,'09'!$E$25:$AD$36,12,FALSE)/1000/12</f>
        <v>0</v>
      </c>
      <c r="AO81" s="123">
        <f>HLOOKUP(AO$5,'09'!$E$25:$AD$36,12,FALSE)/1000/12</f>
        <v>0</v>
      </c>
      <c r="AP81" s="123">
        <f>HLOOKUP(AP$5,'09'!$E$25:$AD$36,12,FALSE)/1000/12</f>
        <v>0</v>
      </c>
      <c r="AQ81" s="123">
        <f>HLOOKUP(AQ$5,'09'!$E$25:$AD$36,12,FALSE)/1000/12</f>
        <v>0</v>
      </c>
      <c r="AR81" s="123">
        <f>HLOOKUP(AR$5,'09'!$E$25:$AD$36,12,FALSE)/1000/12</f>
        <v>0</v>
      </c>
      <c r="AS81" s="123">
        <f>HLOOKUP(AS$5,'09'!$E$25:$AD$36,12,FALSE)/1000/12</f>
        <v>0</v>
      </c>
      <c r="AT81" s="123">
        <f>HLOOKUP(AT$5,'09'!$E$25:$AD$36,12,FALSE)/1000/12</f>
        <v>0</v>
      </c>
      <c r="AU81" s="123">
        <f>HLOOKUP(AU$5,'09'!$E$25:$AD$36,12,FALSE)/1000/12</f>
        <v>0</v>
      </c>
      <c r="AV81" s="123">
        <f>HLOOKUP(AV$5,'09'!$E$25:$AD$36,12,FALSE)/1000/12</f>
        <v>0</v>
      </c>
      <c r="AW81" s="123">
        <f>HLOOKUP(AW$5,'09'!$E$25:$AD$36,12,FALSE)/1000/12</f>
        <v>0</v>
      </c>
      <c r="AX81" s="123">
        <f>HLOOKUP(AX$5,'09'!$E$25:$AD$36,12,FALSE)/1000/12</f>
        <v>0</v>
      </c>
      <c r="AY81" s="123">
        <f>HLOOKUP(AY$5,'09'!$E$25:$AD$36,12,FALSE)/1000/12</f>
        <v>0</v>
      </c>
      <c r="AZ81" s="123">
        <f>HLOOKUP(AZ$5,'09'!$E$25:$AD$36,12,FALSE)/1000/12</f>
        <v>0</v>
      </c>
      <c r="BA81" s="123">
        <f>HLOOKUP(BA$5,'09'!$E$25:$AD$36,12,FALSE)/1000/12</f>
        <v>0</v>
      </c>
      <c r="BB81" s="123">
        <f>HLOOKUP(BB$5,'09'!$E$25:$AD$36,12,FALSE)/1000/12</f>
        <v>0</v>
      </c>
      <c r="BC81" s="123">
        <f>HLOOKUP(BC$5,'09'!$E$25:$AD$36,12,FALSE)/1000/12</f>
        <v>0</v>
      </c>
      <c r="BD81" s="123">
        <f>HLOOKUP(BD$5,'09'!$E$25:$AD$36,12,FALSE)/1000/12</f>
        <v>0</v>
      </c>
      <c r="BE81" s="123">
        <f>HLOOKUP(BE$5,'09'!$E$25:$AD$36,12,FALSE)/1000/12</f>
        <v>0</v>
      </c>
      <c r="BF81" s="123">
        <f>HLOOKUP(BF$5,'09'!$E$25:$AD$36,12,FALSE)/1000/12</f>
        <v>0</v>
      </c>
      <c r="BG81" s="123">
        <f>HLOOKUP(BG$5,'09'!$E$25:$AD$36,12,FALSE)/1000/12</f>
        <v>0</v>
      </c>
      <c r="BH81" s="123">
        <f>HLOOKUP(BH$5,'09'!$E$25:$AD$36,12,FALSE)/1000/12</f>
        <v>0</v>
      </c>
      <c r="BI81" s="123">
        <f>HLOOKUP(BI$5,'09'!$E$25:$AD$36,12,FALSE)/1000/12</f>
        <v>0</v>
      </c>
      <c r="BJ81" s="123">
        <f>HLOOKUP(BJ$5,'09'!$E$25:$AD$36,12,FALSE)/1000/12</f>
        <v>0</v>
      </c>
      <c r="BK81" s="123">
        <f>HLOOKUP(BK$5,'09'!$E$25:$AD$36,12,FALSE)/1000/12</f>
        <v>0</v>
      </c>
      <c r="BL81" s="123"/>
      <c r="BQ81" s="123">
        <f t="shared" si="139"/>
        <v>0</v>
      </c>
      <c r="BR81" s="123">
        <f t="shared" si="139"/>
        <v>0</v>
      </c>
      <c r="BS81" s="123">
        <f t="shared" si="139"/>
        <v>0</v>
      </c>
      <c r="BT81" s="123">
        <f t="shared" si="139"/>
        <v>0</v>
      </c>
      <c r="BU81" s="123">
        <f t="shared" si="139"/>
        <v>0</v>
      </c>
      <c r="BV81" s="123">
        <f t="shared" si="139"/>
        <v>0</v>
      </c>
      <c r="BW81" s="123">
        <f t="shared" si="139"/>
        <v>0</v>
      </c>
    </row>
    <row r="82" spans="1:75" ht="3.75" customHeight="1" x14ac:dyDescent="0.25">
      <c r="A82" s="125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  <c r="BA82" s="136"/>
      <c r="BB82" s="136"/>
      <c r="BC82" s="136"/>
      <c r="BD82" s="136"/>
      <c r="BE82" s="136"/>
      <c r="BF82" s="136"/>
      <c r="BG82" s="136"/>
      <c r="BH82" s="136"/>
      <c r="BI82" s="136"/>
      <c r="BJ82" s="136"/>
      <c r="BK82" s="136"/>
      <c r="BL82" s="136"/>
      <c r="BQ82" s="136"/>
      <c r="BR82" s="136"/>
      <c r="BS82" s="136"/>
      <c r="BT82" s="136"/>
      <c r="BU82" s="136"/>
      <c r="BV82" s="136"/>
      <c r="BW82" s="136"/>
    </row>
    <row r="83" spans="1:75" ht="13.5" customHeight="1" x14ac:dyDescent="0.25">
      <c r="A83" s="116" t="s">
        <v>213</v>
      </c>
      <c r="C83" s="117"/>
      <c r="D83" s="117">
        <f ca="1">SUM(D84:D88)</f>
        <v>0</v>
      </c>
      <c r="E83" s="117">
        <f t="shared" ref="E83:BK83" ca="1" si="140">SUM(E84:E88)</f>
        <v>0</v>
      </c>
      <c r="F83" s="117">
        <f t="shared" ca="1" si="140"/>
        <v>0</v>
      </c>
      <c r="G83" s="117">
        <f t="shared" ca="1" si="140"/>
        <v>0</v>
      </c>
      <c r="H83" s="117">
        <f t="shared" ca="1" si="140"/>
        <v>0</v>
      </c>
      <c r="I83" s="117">
        <f t="shared" ca="1" si="140"/>
        <v>0</v>
      </c>
      <c r="J83" s="117">
        <f t="shared" ca="1" si="140"/>
        <v>0</v>
      </c>
      <c r="K83" s="117">
        <f t="shared" ca="1" si="140"/>
        <v>0</v>
      </c>
      <c r="L83" s="117">
        <f t="shared" ca="1" si="140"/>
        <v>0</v>
      </c>
      <c r="M83" s="117">
        <f t="shared" ca="1" si="140"/>
        <v>0</v>
      </c>
      <c r="N83" s="117">
        <f t="shared" ca="1" si="140"/>
        <v>0</v>
      </c>
      <c r="O83" s="117">
        <f t="shared" ca="1" si="140"/>
        <v>0</v>
      </c>
      <c r="P83" s="117">
        <f t="shared" ca="1" si="140"/>
        <v>0</v>
      </c>
      <c r="Q83" s="117">
        <f t="shared" ca="1" si="140"/>
        <v>0</v>
      </c>
      <c r="R83" s="117">
        <f t="shared" ca="1" si="140"/>
        <v>0</v>
      </c>
      <c r="S83" s="117">
        <f t="shared" ca="1" si="140"/>
        <v>0</v>
      </c>
      <c r="T83" s="117">
        <f t="shared" ca="1" si="140"/>
        <v>0</v>
      </c>
      <c r="U83" s="117">
        <f t="shared" ca="1" si="140"/>
        <v>0</v>
      </c>
      <c r="V83" s="117">
        <f t="shared" ca="1" si="140"/>
        <v>0</v>
      </c>
      <c r="W83" s="117">
        <f t="shared" ca="1" si="140"/>
        <v>0</v>
      </c>
      <c r="X83" s="117">
        <f t="shared" ca="1" si="140"/>
        <v>0</v>
      </c>
      <c r="Y83" s="117">
        <f t="shared" ca="1" si="140"/>
        <v>0</v>
      </c>
      <c r="Z83" s="117">
        <f t="shared" ca="1" si="140"/>
        <v>0</v>
      </c>
      <c r="AA83" s="117">
        <f t="shared" ca="1" si="140"/>
        <v>0</v>
      </c>
      <c r="AB83" s="117">
        <f t="shared" ca="1" si="140"/>
        <v>0</v>
      </c>
      <c r="AC83" s="117">
        <f t="shared" ca="1" si="140"/>
        <v>0</v>
      </c>
      <c r="AD83" s="117">
        <f t="shared" ca="1" si="140"/>
        <v>0</v>
      </c>
      <c r="AE83" s="117">
        <f t="shared" ca="1" si="140"/>
        <v>0</v>
      </c>
      <c r="AF83" s="117">
        <f t="shared" ca="1" si="140"/>
        <v>0</v>
      </c>
      <c r="AG83" s="117">
        <f t="shared" ca="1" si="140"/>
        <v>0</v>
      </c>
      <c r="AH83" s="117">
        <f t="shared" ca="1" si="140"/>
        <v>0</v>
      </c>
      <c r="AI83" s="117">
        <f t="shared" ca="1" si="140"/>
        <v>0</v>
      </c>
      <c r="AJ83" s="117">
        <f t="shared" ca="1" si="140"/>
        <v>0</v>
      </c>
      <c r="AK83" s="117">
        <f t="shared" ca="1" si="140"/>
        <v>0</v>
      </c>
      <c r="AL83" s="117">
        <f t="shared" ca="1" si="140"/>
        <v>0</v>
      </c>
      <c r="AM83" s="117">
        <f t="shared" ca="1" si="140"/>
        <v>0</v>
      </c>
      <c r="AN83" s="117">
        <f t="shared" ca="1" si="140"/>
        <v>0</v>
      </c>
      <c r="AO83" s="117">
        <f t="shared" ca="1" si="140"/>
        <v>0</v>
      </c>
      <c r="AP83" s="117">
        <f t="shared" ca="1" si="140"/>
        <v>0</v>
      </c>
      <c r="AQ83" s="117">
        <f t="shared" ca="1" si="140"/>
        <v>0</v>
      </c>
      <c r="AR83" s="117">
        <f t="shared" ca="1" si="140"/>
        <v>0</v>
      </c>
      <c r="AS83" s="117">
        <f t="shared" ca="1" si="140"/>
        <v>0</v>
      </c>
      <c r="AT83" s="117">
        <f t="shared" ca="1" si="140"/>
        <v>0</v>
      </c>
      <c r="AU83" s="117">
        <f t="shared" ca="1" si="140"/>
        <v>0</v>
      </c>
      <c r="AV83" s="117">
        <f t="shared" ca="1" si="140"/>
        <v>0</v>
      </c>
      <c r="AW83" s="117">
        <f t="shared" ca="1" si="140"/>
        <v>0</v>
      </c>
      <c r="AX83" s="117">
        <f t="shared" ca="1" si="140"/>
        <v>0</v>
      </c>
      <c r="AY83" s="117">
        <f t="shared" ca="1" si="140"/>
        <v>0</v>
      </c>
      <c r="AZ83" s="117">
        <f t="shared" si="140"/>
        <v>0</v>
      </c>
      <c r="BA83" s="117">
        <f t="shared" si="140"/>
        <v>0</v>
      </c>
      <c r="BB83" s="117">
        <f t="shared" si="140"/>
        <v>0</v>
      </c>
      <c r="BC83" s="117">
        <f t="shared" si="140"/>
        <v>0</v>
      </c>
      <c r="BD83" s="117">
        <f t="shared" si="140"/>
        <v>0</v>
      </c>
      <c r="BE83" s="117">
        <f t="shared" si="140"/>
        <v>0</v>
      </c>
      <c r="BF83" s="117">
        <f t="shared" si="140"/>
        <v>0</v>
      </c>
      <c r="BG83" s="117">
        <f t="shared" si="140"/>
        <v>0</v>
      </c>
      <c r="BH83" s="117">
        <f t="shared" si="140"/>
        <v>0</v>
      </c>
      <c r="BI83" s="117">
        <f t="shared" si="140"/>
        <v>0</v>
      </c>
      <c r="BJ83" s="117">
        <f t="shared" si="140"/>
        <v>0</v>
      </c>
      <c r="BK83" s="117">
        <f t="shared" si="140"/>
        <v>0</v>
      </c>
      <c r="BL83" s="117">
        <f t="shared" ref="BL83" ca="1" si="141">SUM(BL84:BL88)</f>
        <v>0</v>
      </c>
      <c r="BQ83" s="117">
        <f t="shared" ref="BQ83:BW88" si="142">SUMIF($C$5:$BL$5,BQ$6,$C83:$BL83)</f>
        <v>0</v>
      </c>
      <c r="BR83" s="117">
        <f t="shared" ca="1" si="142"/>
        <v>0</v>
      </c>
      <c r="BS83" s="117">
        <f t="shared" ca="1" si="142"/>
        <v>0</v>
      </c>
      <c r="BT83" s="117">
        <f t="shared" ca="1" si="142"/>
        <v>0</v>
      </c>
      <c r="BU83" s="117">
        <f t="shared" ca="1" si="142"/>
        <v>0</v>
      </c>
      <c r="BV83" s="117">
        <f t="shared" si="142"/>
        <v>0</v>
      </c>
      <c r="BW83" s="117">
        <f t="shared" ca="1" si="142"/>
        <v>0</v>
      </c>
    </row>
    <row r="84" spans="1:75" ht="13.5" customHeight="1" x14ac:dyDescent="0.25">
      <c r="A84" s="125" t="s">
        <v>200</v>
      </c>
      <c r="C84" s="123"/>
      <c r="D84" s="123">
        <f>HLOOKUP(D$5,'08'!$D$443:$I$471,29,FALSE)/1000/12</f>
        <v>0</v>
      </c>
      <c r="E84" s="123">
        <f>HLOOKUP(E$5,'08'!$D$443:$I$471,29,FALSE)/1000/12</f>
        <v>0</v>
      </c>
      <c r="F84" s="123">
        <f>HLOOKUP(F$5,'08'!$D$443:$I$471,29,FALSE)/1000/12</f>
        <v>0</v>
      </c>
      <c r="G84" s="123">
        <f>HLOOKUP(G$5,'08'!$D$443:$I$471,29,FALSE)/1000/12</f>
        <v>0</v>
      </c>
      <c r="H84" s="123">
        <f>HLOOKUP(H$5,'08'!$D$443:$I$471,29,FALSE)/1000/12</f>
        <v>0</v>
      </c>
      <c r="I84" s="123">
        <f>HLOOKUP(I$5,'08'!$D$443:$I$471,29,FALSE)/1000/12</f>
        <v>0</v>
      </c>
      <c r="J84" s="123">
        <f>HLOOKUP(J$5,'08'!$D$443:$I$471,29,FALSE)/1000/12</f>
        <v>0</v>
      </c>
      <c r="K84" s="123">
        <f>HLOOKUP(K$5,'08'!$D$443:$I$471,29,FALSE)/1000/12</f>
        <v>0</v>
      </c>
      <c r="L84" s="123">
        <f>HLOOKUP(L$5,'08'!$D$443:$I$471,29,FALSE)/1000/12</f>
        <v>0</v>
      </c>
      <c r="M84" s="123">
        <f>HLOOKUP(M$5,'08'!$D$443:$I$471,29,FALSE)/1000/12</f>
        <v>0</v>
      </c>
      <c r="N84" s="123">
        <f>HLOOKUP(N$5,'08'!$D$443:$I$471,29,FALSE)/1000/12</f>
        <v>0</v>
      </c>
      <c r="O84" s="123">
        <f>HLOOKUP(O$5,'08'!$D$443:$I$471,29,FALSE)/1000/12</f>
        <v>0</v>
      </c>
      <c r="P84" s="123">
        <f>HLOOKUP(P$5,'08'!$D$443:$I$471,29,FALSE)/1000/12</f>
        <v>0</v>
      </c>
      <c r="Q84" s="123">
        <f>HLOOKUP(Q$5,'08'!$D$443:$I$471,29,FALSE)/1000/12</f>
        <v>0</v>
      </c>
      <c r="R84" s="123">
        <f>HLOOKUP(R$5,'08'!$D$443:$I$471,29,FALSE)/1000/12</f>
        <v>0</v>
      </c>
      <c r="S84" s="123">
        <f>HLOOKUP(S$5,'08'!$D$443:$I$471,29,FALSE)/1000/12</f>
        <v>0</v>
      </c>
      <c r="T84" s="123">
        <f>HLOOKUP(T$5,'08'!$D$443:$I$471,29,FALSE)/1000/12</f>
        <v>0</v>
      </c>
      <c r="U84" s="123">
        <f>HLOOKUP(U$5,'08'!$D$443:$I$471,29,FALSE)/1000/12</f>
        <v>0</v>
      </c>
      <c r="V84" s="123">
        <f>HLOOKUP(V$5,'08'!$D$443:$I$471,29,FALSE)/1000/12</f>
        <v>0</v>
      </c>
      <c r="W84" s="123">
        <f>HLOOKUP(W$5,'08'!$D$443:$I$471,29,FALSE)/1000/12</f>
        <v>0</v>
      </c>
      <c r="X84" s="123">
        <f>HLOOKUP(X$5,'08'!$D$443:$I$471,29,FALSE)/1000/12</f>
        <v>0</v>
      </c>
      <c r="Y84" s="123">
        <f>HLOOKUP(Y$5,'08'!$D$443:$I$471,29,FALSE)/1000/12</f>
        <v>0</v>
      </c>
      <c r="Z84" s="123">
        <f>HLOOKUP(Z$5,'08'!$D$443:$I$471,29,FALSE)/1000/12</f>
        <v>0</v>
      </c>
      <c r="AA84" s="123">
        <f>HLOOKUP(AA$5,'08'!$D$443:$I$471,29,FALSE)/1000/12</f>
        <v>0</v>
      </c>
      <c r="AB84" s="123">
        <f>HLOOKUP(AB$5,'08'!$D$443:$I$471,29,FALSE)/1000/12</f>
        <v>0</v>
      </c>
      <c r="AC84" s="123">
        <f>HLOOKUP(AC$5,'08'!$D$443:$I$471,29,FALSE)/1000/12</f>
        <v>0</v>
      </c>
      <c r="AD84" s="123">
        <f>HLOOKUP(AD$5,'08'!$D$443:$I$471,29,FALSE)/1000/12</f>
        <v>0</v>
      </c>
      <c r="AE84" s="123">
        <f>HLOOKUP(AE$5,'08'!$D$443:$I$471,29,FALSE)/1000/12</f>
        <v>0</v>
      </c>
      <c r="AF84" s="123">
        <f>HLOOKUP(AF$5,'08'!$D$443:$I$471,29,FALSE)/1000/12</f>
        <v>0</v>
      </c>
      <c r="AG84" s="123">
        <f>HLOOKUP(AG$5,'08'!$D$443:$I$471,29,FALSE)/1000/12</f>
        <v>0</v>
      </c>
      <c r="AH84" s="123">
        <f>HLOOKUP(AH$5,'08'!$D$443:$I$471,29,FALSE)/1000/12</f>
        <v>0</v>
      </c>
      <c r="AI84" s="123">
        <f>HLOOKUP(AI$5,'08'!$D$443:$I$471,29,FALSE)/1000/12</f>
        <v>0</v>
      </c>
      <c r="AJ84" s="123">
        <f>HLOOKUP(AJ$5,'08'!$D$443:$I$471,29,FALSE)/1000/12</f>
        <v>0</v>
      </c>
      <c r="AK84" s="123">
        <f>HLOOKUP(AK$5,'08'!$D$443:$I$471,29,FALSE)/1000/12</f>
        <v>0</v>
      </c>
      <c r="AL84" s="123">
        <f>HLOOKUP(AL$5,'08'!$D$443:$I$471,29,FALSE)/1000/12</f>
        <v>0</v>
      </c>
      <c r="AM84" s="123">
        <f>HLOOKUP(AM$5,'08'!$D$443:$I$471,29,FALSE)/1000/12</f>
        <v>0</v>
      </c>
      <c r="AN84" s="123">
        <f>HLOOKUP(AN$5,'08'!$D$443:$I$471,29,FALSE)/1000/12</f>
        <v>0</v>
      </c>
      <c r="AO84" s="123">
        <f>HLOOKUP(AO$5,'08'!$D$443:$I$471,29,FALSE)/1000/12</f>
        <v>0</v>
      </c>
      <c r="AP84" s="123">
        <f>HLOOKUP(AP$5,'08'!$D$443:$I$471,29,FALSE)/1000/12</f>
        <v>0</v>
      </c>
      <c r="AQ84" s="123">
        <f>HLOOKUP(AQ$5,'08'!$D$443:$I$471,29,FALSE)/1000/12</f>
        <v>0</v>
      </c>
      <c r="AR84" s="123">
        <f>HLOOKUP(AR$5,'08'!$D$443:$I$471,29,FALSE)/1000/12</f>
        <v>0</v>
      </c>
      <c r="AS84" s="123">
        <f>HLOOKUP(AS$5,'08'!$D$443:$I$471,29,FALSE)/1000/12</f>
        <v>0</v>
      </c>
      <c r="AT84" s="123">
        <f>HLOOKUP(AT$5,'08'!$D$443:$I$471,29,FALSE)/1000/12</f>
        <v>0</v>
      </c>
      <c r="AU84" s="123">
        <f>HLOOKUP(AU$5,'08'!$D$443:$I$471,29,FALSE)/1000/12</f>
        <v>0</v>
      </c>
      <c r="AV84" s="123">
        <f>HLOOKUP(AV$5,'08'!$D$443:$I$471,29,FALSE)/1000/12</f>
        <v>0</v>
      </c>
      <c r="AW84" s="123">
        <f>HLOOKUP(AW$5,'08'!$D$443:$I$471,29,FALSE)/1000/12</f>
        <v>0</v>
      </c>
      <c r="AX84" s="123">
        <f>HLOOKUP(AX$5,'08'!$D$443:$I$471,29,FALSE)/1000/12</f>
        <v>0</v>
      </c>
      <c r="AY84" s="123">
        <f>HLOOKUP(AY$5,'08'!$D$443:$I$471,29,FALSE)/1000/12</f>
        <v>0</v>
      </c>
      <c r="AZ84" s="123">
        <f>HLOOKUP(AZ$5,'08'!$D$443:$I$471,29,FALSE)/1000/12</f>
        <v>0</v>
      </c>
      <c r="BA84" s="123">
        <f>HLOOKUP(BA$5,'08'!$D$443:$I$471,29,FALSE)/1000/12</f>
        <v>0</v>
      </c>
      <c r="BB84" s="123">
        <f>HLOOKUP(BB$5,'08'!$D$443:$I$471,29,FALSE)/1000/12</f>
        <v>0</v>
      </c>
      <c r="BC84" s="123">
        <f>HLOOKUP(BC$5,'08'!$D$443:$I$471,29,FALSE)/1000/12</f>
        <v>0</v>
      </c>
      <c r="BD84" s="123">
        <f>HLOOKUP(BD$5,'08'!$D$443:$I$471,29,FALSE)/1000/12</f>
        <v>0</v>
      </c>
      <c r="BE84" s="123">
        <f>HLOOKUP(BE$5,'08'!$D$443:$I$471,29,FALSE)/1000/12</f>
        <v>0</v>
      </c>
      <c r="BF84" s="123">
        <f>HLOOKUP(BF$5,'08'!$D$443:$I$471,29,FALSE)/1000/12</f>
        <v>0</v>
      </c>
      <c r="BG84" s="123">
        <f>HLOOKUP(BG$5,'08'!$D$443:$I$471,29,FALSE)/1000/12</f>
        <v>0</v>
      </c>
      <c r="BH84" s="123">
        <f>HLOOKUP(BH$5,'08'!$D$443:$I$471,29,FALSE)/1000/12</f>
        <v>0</v>
      </c>
      <c r="BI84" s="123">
        <f>HLOOKUP(BI$5,'08'!$D$443:$I$471,29,FALSE)/1000/12</f>
        <v>0</v>
      </c>
      <c r="BJ84" s="123">
        <f>HLOOKUP(BJ$5,'08'!$D$443:$I$471,29,FALSE)/1000/12</f>
        <v>0</v>
      </c>
      <c r="BK84" s="123">
        <f>HLOOKUP(BK$5,'08'!$D$443:$I$471,29,FALSE)/1000/12</f>
        <v>0</v>
      </c>
      <c r="BL84" s="123">
        <f>HLOOKUP(BL$5,'08'!$D$443:$I$472,29,FALSE)/1000</f>
        <v>0</v>
      </c>
      <c r="BN84" s="95"/>
      <c r="BQ84" s="123">
        <f t="shared" si="142"/>
        <v>0</v>
      </c>
      <c r="BR84" s="123">
        <f t="shared" si="142"/>
        <v>0</v>
      </c>
      <c r="BS84" s="123">
        <f t="shared" si="142"/>
        <v>0</v>
      </c>
      <c r="BT84" s="123">
        <f t="shared" si="142"/>
        <v>0</v>
      </c>
      <c r="BU84" s="123">
        <f t="shared" si="142"/>
        <v>0</v>
      </c>
      <c r="BV84" s="123">
        <f t="shared" si="142"/>
        <v>0</v>
      </c>
      <c r="BW84" s="123">
        <f t="shared" si="142"/>
        <v>0</v>
      </c>
    </row>
    <row r="85" spans="1:75" ht="13.5" hidden="1" customHeight="1" x14ac:dyDescent="0.25">
      <c r="A85" s="125" t="s">
        <v>201</v>
      </c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  <c r="AL85" s="123"/>
      <c r="AM85" s="123"/>
      <c r="AN85" s="123"/>
      <c r="AO85" s="123"/>
      <c r="AP85" s="123"/>
      <c r="AQ85" s="123"/>
      <c r="AR85" s="123"/>
      <c r="AS85" s="123"/>
      <c r="AT85" s="123"/>
      <c r="AU85" s="123"/>
      <c r="AV85" s="123"/>
      <c r="AW85" s="123"/>
      <c r="AX85" s="123"/>
      <c r="AY85" s="123"/>
      <c r="AZ85" s="123"/>
      <c r="BA85" s="123"/>
      <c r="BB85" s="123"/>
      <c r="BC85" s="123"/>
      <c r="BD85" s="123"/>
      <c r="BE85" s="123"/>
      <c r="BF85" s="123"/>
      <c r="BG85" s="123"/>
      <c r="BH85" s="123"/>
      <c r="BI85" s="123"/>
      <c r="BJ85" s="123"/>
      <c r="BK85" s="123"/>
      <c r="BL85" s="123"/>
      <c r="BQ85" s="123">
        <f t="shared" si="142"/>
        <v>0</v>
      </c>
      <c r="BR85" s="123">
        <f t="shared" si="142"/>
        <v>0</v>
      </c>
      <c r="BS85" s="123">
        <f t="shared" si="142"/>
        <v>0</v>
      </c>
      <c r="BT85" s="123">
        <f t="shared" si="142"/>
        <v>0</v>
      </c>
      <c r="BU85" s="123">
        <f t="shared" si="142"/>
        <v>0</v>
      </c>
      <c r="BV85" s="123">
        <f t="shared" si="142"/>
        <v>0</v>
      </c>
      <c r="BW85" s="123">
        <f t="shared" si="142"/>
        <v>0</v>
      </c>
    </row>
    <row r="86" spans="1:75" ht="13.5" hidden="1" customHeight="1" x14ac:dyDescent="0.25">
      <c r="A86" s="125" t="s">
        <v>214</v>
      </c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  <c r="AL86" s="123"/>
      <c r="AM86" s="123"/>
      <c r="AN86" s="123"/>
      <c r="AO86" s="123"/>
      <c r="AP86" s="123"/>
      <c r="AQ86" s="123"/>
      <c r="AR86" s="123"/>
      <c r="AS86" s="123"/>
      <c r="AT86" s="123"/>
      <c r="AU86" s="123"/>
      <c r="AV86" s="123"/>
      <c r="AW86" s="123"/>
      <c r="AX86" s="123"/>
      <c r="AY86" s="123"/>
      <c r="AZ86" s="123"/>
      <c r="BA86" s="123"/>
      <c r="BB86" s="123"/>
      <c r="BC86" s="123"/>
      <c r="BD86" s="123"/>
      <c r="BE86" s="123"/>
      <c r="BF86" s="123"/>
      <c r="BG86" s="123"/>
      <c r="BH86" s="123"/>
      <c r="BI86" s="123"/>
      <c r="BJ86" s="123"/>
      <c r="BK86" s="123"/>
      <c r="BL86" s="123"/>
      <c r="BQ86" s="123">
        <f t="shared" si="142"/>
        <v>0</v>
      </c>
      <c r="BR86" s="123">
        <f t="shared" si="142"/>
        <v>0</v>
      </c>
      <c r="BS86" s="123">
        <f t="shared" si="142"/>
        <v>0</v>
      </c>
      <c r="BT86" s="123">
        <f t="shared" si="142"/>
        <v>0</v>
      </c>
      <c r="BU86" s="123">
        <f t="shared" si="142"/>
        <v>0</v>
      </c>
      <c r="BV86" s="123">
        <f t="shared" si="142"/>
        <v>0</v>
      </c>
      <c r="BW86" s="123">
        <f t="shared" si="142"/>
        <v>0</v>
      </c>
    </row>
    <row r="87" spans="1:75" ht="13.5" hidden="1" customHeight="1" x14ac:dyDescent="0.25">
      <c r="A87" s="125" t="s">
        <v>215</v>
      </c>
      <c r="C87" s="123"/>
      <c r="D87" s="123">
        <f ca="1">SUM(OFFSET('10'!$E$85:$E$86,0,D5-1))/1000/12</f>
        <v>0</v>
      </c>
      <c r="E87" s="123">
        <f ca="1">SUM(OFFSET('10'!$E$85:$E$86,0,E5-1))/1000/12</f>
        <v>0</v>
      </c>
      <c r="F87" s="123">
        <f ca="1">SUM(OFFSET('10'!$E$85:$E$86,0,F5-1))/1000/12</f>
        <v>0</v>
      </c>
      <c r="G87" s="123">
        <f ca="1">SUM(OFFSET('10'!$E$85:$E$86,0,G5-1))/1000/12</f>
        <v>0</v>
      </c>
      <c r="H87" s="123">
        <f ca="1">SUM(OFFSET('10'!$E$85:$E$86,0,H5-1))/1000/12</f>
        <v>0</v>
      </c>
      <c r="I87" s="123">
        <f ca="1">SUM(OFFSET('10'!$E$85:$E$86,0,I5-1))/1000/12</f>
        <v>0</v>
      </c>
      <c r="J87" s="123">
        <f ca="1">SUM(OFFSET('10'!$E$85:$E$86,0,J5-1))/1000/12</f>
        <v>0</v>
      </c>
      <c r="K87" s="123">
        <f ca="1">SUM(OFFSET('10'!$E$85:$E$86,0,K5-1))/1000/12</f>
        <v>0</v>
      </c>
      <c r="L87" s="123">
        <f ca="1">SUM(OFFSET('10'!$E$85:$E$86,0,L5-1))/1000/12</f>
        <v>0</v>
      </c>
      <c r="M87" s="123">
        <f ca="1">SUM(OFFSET('10'!$E$85:$E$86,0,M5-1))/1000/12</f>
        <v>0</v>
      </c>
      <c r="N87" s="123">
        <f ca="1">SUM(OFFSET('10'!$E$85:$E$86,0,N5-1))/1000/12</f>
        <v>0</v>
      </c>
      <c r="O87" s="123">
        <f ca="1">SUM(OFFSET('10'!$E$85:$E$86,0,O5-1))/1000/12</f>
        <v>0</v>
      </c>
      <c r="P87" s="123">
        <f ca="1">SUM(OFFSET('10'!$E$85:$E$86,0,P5-1))/1000/12</f>
        <v>0</v>
      </c>
      <c r="Q87" s="123">
        <f ca="1">SUM(OFFSET('10'!$E$85:$E$86,0,Q5-1))/1000/12</f>
        <v>0</v>
      </c>
      <c r="R87" s="123">
        <f ca="1">SUM(OFFSET('10'!$E$85:$E$86,0,R5-1))/1000/12</f>
        <v>0</v>
      </c>
      <c r="S87" s="123">
        <f ca="1">SUM(OFFSET('10'!$E$85:$E$86,0,S5-1))/1000/12</f>
        <v>0</v>
      </c>
      <c r="T87" s="123">
        <f ca="1">SUM(OFFSET('10'!$E$85:$E$86,0,T5-1))/1000/12</f>
        <v>0</v>
      </c>
      <c r="U87" s="123">
        <f ca="1">SUM(OFFSET('10'!$E$85:$E$86,0,U5-1))/1000/12</f>
        <v>0</v>
      </c>
      <c r="V87" s="123">
        <f ca="1">SUM(OFFSET('10'!$E$85:$E$86,0,V5-1))/1000/12</f>
        <v>0</v>
      </c>
      <c r="W87" s="123">
        <f ca="1">SUM(OFFSET('10'!$E$85:$E$86,0,W5-1))/1000/12</f>
        <v>0</v>
      </c>
      <c r="X87" s="123">
        <f ca="1">SUM(OFFSET('10'!$E$85:$E$86,0,X5-1))/1000/12</f>
        <v>0</v>
      </c>
      <c r="Y87" s="123">
        <f ca="1">SUM(OFFSET('10'!$E$85:$E$86,0,Y5-1))/1000/12</f>
        <v>0</v>
      </c>
      <c r="Z87" s="123">
        <f ca="1">SUM(OFFSET('10'!$E$85:$E$86,0,Z5-1))/1000/12</f>
        <v>0</v>
      </c>
      <c r="AA87" s="123">
        <f ca="1">SUM(OFFSET('10'!$E$85:$E$86,0,AA5-1))/1000/12</f>
        <v>0</v>
      </c>
      <c r="AB87" s="123">
        <f ca="1">SUM(OFFSET('10'!$E$85:$E$86,0,AB5-1))/1000/12</f>
        <v>0</v>
      </c>
      <c r="AC87" s="123">
        <f ca="1">SUM(OFFSET('10'!$E$85:$E$86,0,AC5-1))/1000/12</f>
        <v>0</v>
      </c>
      <c r="AD87" s="123">
        <f ca="1">SUM(OFFSET('10'!$E$85:$E$86,0,AD5-1))/1000/12</f>
        <v>0</v>
      </c>
      <c r="AE87" s="123">
        <f ca="1">SUM(OFFSET('10'!$E$85:$E$86,0,AE5-1))/1000/12</f>
        <v>0</v>
      </c>
      <c r="AF87" s="123">
        <f ca="1">SUM(OFFSET('10'!$E$85:$E$86,0,AF5-1))/1000/12</f>
        <v>0</v>
      </c>
      <c r="AG87" s="123">
        <f ca="1">SUM(OFFSET('10'!$E$85:$E$86,0,AG5-1))/1000/12</f>
        <v>0</v>
      </c>
      <c r="AH87" s="123">
        <f ca="1">SUM(OFFSET('10'!$E$85:$E$86,0,AH5-1))/1000/12</f>
        <v>0</v>
      </c>
      <c r="AI87" s="123">
        <f ca="1">SUM(OFFSET('10'!$E$85:$E$86,0,AI5-1))/1000/12</f>
        <v>0</v>
      </c>
      <c r="AJ87" s="123">
        <f ca="1">SUM(OFFSET('10'!$E$85:$E$86,0,AJ5-1))/1000/12</f>
        <v>0</v>
      </c>
      <c r="AK87" s="123">
        <f ca="1">SUM(OFFSET('10'!$E$85:$E$86,0,AK5-1))/1000/12</f>
        <v>0</v>
      </c>
      <c r="AL87" s="123">
        <f ca="1">SUM(OFFSET('10'!$E$85:$E$86,0,AL5-1))/1000/12</f>
        <v>0</v>
      </c>
      <c r="AM87" s="123">
        <f ca="1">SUM(OFFSET('10'!$E$85:$E$86,0,AM5-1))/1000/12</f>
        <v>0</v>
      </c>
      <c r="AN87" s="123">
        <f ca="1">SUM(OFFSET('10'!$E$85:$E$86,0,AN5-1))/1000/12</f>
        <v>0</v>
      </c>
      <c r="AO87" s="123">
        <f ca="1">SUM(OFFSET('10'!$E$85:$E$86,0,AO5-1))/1000/12</f>
        <v>0</v>
      </c>
      <c r="AP87" s="123">
        <f ca="1">SUM(OFFSET('10'!$E$85:$E$86,0,AP5-1))/1000/12</f>
        <v>0</v>
      </c>
      <c r="AQ87" s="123">
        <f ca="1">SUM(OFFSET('10'!$E$85:$E$86,0,AQ5-1))/1000/12</f>
        <v>0</v>
      </c>
      <c r="AR87" s="123">
        <f ca="1">SUM(OFFSET('10'!$E$85:$E$86,0,AR5-1))/1000/12</f>
        <v>0</v>
      </c>
      <c r="AS87" s="123">
        <f ca="1">SUM(OFFSET('10'!$E$85:$E$86,0,AS5-1))/1000/12</f>
        <v>0</v>
      </c>
      <c r="AT87" s="123">
        <f ca="1">SUM(OFFSET('10'!$E$85:$E$86,0,AT5-1))/1000/12</f>
        <v>0</v>
      </c>
      <c r="AU87" s="123">
        <f ca="1">SUM(OFFSET('10'!$E$85:$E$86,0,AU5-1))/1000/12</f>
        <v>0</v>
      </c>
      <c r="AV87" s="123">
        <f ca="1">SUM(OFFSET('10'!$E$85:$E$86,0,AV5-1))/1000/12</f>
        <v>0</v>
      </c>
      <c r="AW87" s="123">
        <f ca="1">SUM(OFFSET('10'!$E$85:$E$86,0,AW5-1))/1000/12</f>
        <v>0</v>
      </c>
      <c r="AX87" s="123">
        <f ca="1">SUM(OFFSET('10'!$E$85:$E$86,0,AX5-1))/1000/12</f>
        <v>0</v>
      </c>
      <c r="AY87" s="123">
        <f ca="1">SUM(OFFSET('10'!$E$85:$E$86,0,AY5-1))/1000/12</f>
        <v>0</v>
      </c>
      <c r="AZ87" s="123"/>
      <c r="BA87" s="123"/>
      <c r="BB87" s="123"/>
      <c r="BC87" s="123"/>
      <c r="BD87" s="123"/>
      <c r="BE87" s="123"/>
      <c r="BF87" s="123"/>
      <c r="BG87" s="123"/>
      <c r="BH87" s="123"/>
      <c r="BI87" s="123"/>
      <c r="BJ87" s="123"/>
      <c r="BK87" s="123"/>
      <c r="BL87" s="123">
        <f ca="1">SUM(OFFSET('10'!$E$85:$E$86,0,BL5-1))/1000</f>
        <v>0</v>
      </c>
      <c r="BQ87" s="123">
        <f t="shared" si="142"/>
        <v>0</v>
      </c>
      <c r="BR87" s="123">
        <f t="shared" ca="1" si="142"/>
        <v>0</v>
      </c>
      <c r="BS87" s="123">
        <f t="shared" ca="1" si="142"/>
        <v>0</v>
      </c>
      <c r="BT87" s="123">
        <f t="shared" ca="1" si="142"/>
        <v>0</v>
      </c>
      <c r="BU87" s="123">
        <f t="shared" ca="1" si="142"/>
        <v>0</v>
      </c>
      <c r="BV87" s="123">
        <f t="shared" si="142"/>
        <v>0</v>
      </c>
      <c r="BW87" s="123">
        <f t="shared" ca="1" si="142"/>
        <v>0</v>
      </c>
    </row>
    <row r="88" spans="1:75" ht="13.5" hidden="1" customHeight="1" x14ac:dyDescent="0.25">
      <c r="A88" s="125" t="s">
        <v>216</v>
      </c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  <c r="AL88" s="123"/>
      <c r="AM88" s="123"/>
      <c r="AN88" s="123"/>
      <c r="AO88" s="123"/>
      <c r="AP88" s="123"/>
      <c r="AQ88" s="123"/>
      <c r="AR88" s="123"/>
      <c r="AS88" s="123"/>
      <c r="AT88" s="123"/>
      <c r="AU88" s="123"/>
      <c r="AV88" s="123"/>
      <c r="AW88" s="123"/>
      <c r="AX88" s="123"/>
      <c r="AY88" s="123"/>
      <c r="AZ88" s="123"/>
      <c r="BA88" s="123"/>
      <c r="BB88" s="123"/>
      <c r="BC88" s="123"/>
      <c r="BD88" s="123"/>
      <c r="BE88" s="123"/>
      <c r="BF88" s="123"/>
      <c r="BG88" s="123"/>
      <c r="BH88" s="123"/>
      <c r="BI88" s="123"/>
      <c r="BJ88" s="123"/>
      <c r="BK88" s="123"/>
      <c r="BL88" s="123"/>
      <c r="BQ88" s="123">
        <f t="shared" si="142"/>
        <v>0</v>
      </c>
      <c r="BR88" s="123">
        <f t="shared" si="142"/>
        <v>0</v>
      </c>
      <c r="BS88" s="123">
        <f t="shared" si="142"/>
        <v>0</v>
      </c>
      <c r="BT88" s="123">
        <f t="shared" si="142"/>
        <v>0</v>
      </c>
      <c r="BU88" s="123">
        <f t="shared" si="142"/>
        <v>0</v>
      </c>
      <c r="BV88" s="123">
        <f t="shared" si="142"/>
        <v>0</v>
      </c>
      <c r="BW88" s="123">
        <f t="shared" si="142"/>
        <v>0</v>
      </c>
    </row>
    <row r="89" spans="1:75" ht="3.75" hidden="1" customHeight="1" x14ac:dyDescent="0.25">
      <c r="A89" s="12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  <c r="BC89" s="95"/>
      <c r="BD89" s="95"/>
      <c r="BE89" s="95"/>
      <c r="BF89" s="95"/>
      <c r="BG89" s="95"/>
      <c r="BH89" s="95"/>
      <c r="BI89" s="95"/>
      <c r="BJ89" s="95"/>
      <c r="BK89" s="95"/>
      <c r="BL89" s="95"/>
      <c r="BQ89" s="95"/>
      <c r="BW89" s="95"/>
    </row>
    <row r="90" spans="1:75" ht="13.5" customHeight="1" x14ac:dyDescent="0.25">
      <c r="A90" s="127" t="s">
        <v>202</v>
      </c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5"/>
      <c r="AS90" s="95"/>
      <c r="AT90" s="95"/>
      <c r="AU90" s="95"/>
      <c r="AV90" s="95"/>
      <c r="AW90" s="95"/>
      <c r="AX90" s="95"/>
      <c r="AY90" s="95"/>
      <c r="AZ90" s="95"/>
      <c r="BA90" s="95"/>
      <c r="BB90" s="95"/>
      <c r="BC90" s="95"/>
      <c r="BD90" s="95"/>
      <c r="BE90" s="95"/>
      <c r="BF90" s="95"/>
      <c r="BG90" s="95"/>
      <c r="BH90" s="95"/>
      <c r="BI90" s="95"/>
      <c r="BJ90" s="95"/>
      <c r="BK90" s="95"/>
      <c r="BL90" s="95"/>
      <c r="BQ90" s="95"/>
      <c r="BW90" s="95"/>
    </row>
    <row r="91" spans="1:75" ht="13.5" customHeight="1" x14ac:dyDescent="0.25">
      <c r="A91" s="125" t="s">
        <v>240</v>
      </c>
      <c r="C91" s="117"/>
      <c r="D91" s="117">
        <f t="shared" ref="D91" ca="1" si="143">D83</f>
        <v>0</v>
      </c>
      <c r="E91" s="117">
        <f t="shared" ref="E91:BK91" ca="1" si="144">E83</f>
        <v>0</v>
      </c>
      <c r="F91" s="117">
        <f t="shared" ca="1" si="144"/>
        <v>0</v>
      </c>
      <c r="G91" s="117">
        <f t="shared" ca="1" si="144"/>
        <v>0</v>
      </c>
      <c r="H91" s="117">
        <f t="shared" ca="1" si="144"/>
        <v>0</v>
      </c>
      <c r="I91" s="117">
        <f t="shared" ca="1" si="144"/>
        <v>0</v>
      </c>
      <c r="J91" s="117">
        <f t="shared" ca="1" si="144"/>
        <v>0</v>
      </c>
      <c r="K91" s="117">
        <f t="shared" ca="1" si="144"/>
        <v>0</v>
      </c>
      <c r="L91" s="117">
        <f t="shared" ca="1" si="144"/>
        <v>0</v>
      </c>
      <c r="M91" s="117">
        <f t="shared" ca="1" si="144"/>
        <v>0</v>
      </c>
      <c r="N91" s="117">
        <f t="shared" ca="1" si="144"/>
        <v>0</v>
      </c>
      <c r="O91" s="117">
        <f t="shared" ca="1" si="144"/>
        <v>0</v>
      </c>
      <c r="P91" s="117">
        <f t="shared" ca="1" si="144"/>
        <v>0</v>
      </c>
      <c r="Q91" s="117">
        <f t="shared" ca="1" si="144"/>
        <v>0</v>
      </c>
      <c r="R91" s="117">
        <f t="shared" ca="1" si="144"/>
        <v>0</v>
      </c>
      <c r="S91" s="117">
        <f t="shared" ca="1" si="144"/>
        <v>0</v>
      </c>
      <c r="T91" s="117">
        <f t="shared" ca="1" si="144"/>
        <v>0</v>
      </c>
      <c r="U91" s="117">
        <f t="shared" ca="1" si="144"/>
        <v>0</v>
      </c>
      <c r="V91" s="117">
        <f t="shared" ca="1" si="144"/>
        <v>0</v>
      </c>
      <c r="W91" s="117">
        <f t="shared" ca="1" si="144"/>
        <v>0</v>
      </c>
      <c r="X91" s="117">
        <f t="shared" ca="1" si="144"/>
        <v>0</v>
      </c>
      <c r="Y91" s="117">
        <f t="shared" ca="1" si="144"/>
        <v>0</v>
      </c>
      <c r="Z91" s="117">
        <f t="shared" ca="1" si="144"/>
        <v>0</v>
      </c>
      <c r="AA91" s="117">
        <f t="shared" ca="1" si="144"/>
        <v>0</v>
      </c>
      <c r="AB91" s="117">
        <f t="shared" ca="1" si="144"/>
        <v>0</v>
      </c>
      <c r="AC91" s="117">
        <f t="shared" ca="1" si="144"/>
        <v>0</v>
      </c>
      <c r="AD91" s="117">
        <f t="shared" ca="1" si="144"/>
        <v>0</v>
      </c>
      <c r="AE91" s="117">
        <f t="shared" ca="1" si="144"/>
        <v>0</v>
      </c>
      <c r="AF91" s="117">
        <f t="shared" ca="1" si="144"/>
        <v>0</v>
      </c>
      <c r="AG91" s="117">
        <f t="shared" ca="1" si="144"/>
        <v>0</v>
      </c>
      <c r="AH91" s="117">
        <f t="shared" ca="1" si="144"/>
        <v>0</v>
      </c>
      <c r="AI91" s="117">
        <f t="shared" ca="1" si="144"/>
        <v>0</v>
      </c>
      <c r="AJ91" s="117">
        <f t="shared" ca="1" si="144"/>
        <v>0</v>
      </c>
      <c r="AK91" s="117">
        <f t="shared" ca="1" si="144"/>
        <v>0</v>
      </c>
      <c r="AL91" s="117">
        <f t="shared" ca="1" si="144"/>
        <v>0</v>
      </c>
      <c r="AM91" s="117">
        <f t="shared" ca="1" si="144"/>
        <v>0</v>
      </c>
      <c r="AN91" s="117">
        <f t="shared" ca="1" si="144"/>
        <v>0</v>
      </c>
      <c r="AO91" s="117">
        <f t="shared" ca="1" si="144"/>
        <v>0</v>
      </c>
      <c r="AP91" s="117">
        <f t="shared" ca="1" si="144"/>
        <v>0</v>
      </c>
      <c r="AQ91" s="117">
        <f t="shared" ca="1" si="144"/>
        <v>0</v>
      </c>
      <c r="AR91" s="117">
        <f t="shared" ca="1" si="144"/>
        <v>0</v>
      </c>
      <c r="AS91" s="117">
        <f t="shared" ca="1" si="144"/>
        <v>0</v>
      </c>
      <c r="AT91" s="117">
        <f t="shared" ca="1" si="144"/>
        <v>0</v>
      </c>
      <c r="AU91" s="117">
        <f t="shared" ca="1" si="144"/>
        <v>0</v>
      </c>
      <c r="AV91" s="117">
        <f t="shared" ca="1" si="144"/>
        <v>0</v>
      </c>
      <c r="AW91" s="117">
        <f t="shared" ca="1" si="144"/>
        <v>0</v>
      </c>
      <c r="AX91" s="117">
        <f t="shared" ca="1" si="144"/>
        <v>0</v>
      </c>
      <c r="AY91" s="117">
        <f t="shared" ca="1" si="144"/>
        <v>0</v>
      </c>
      <c r="AZ91" s="117">
        <f t="shared" si="144"/>
        <v>0</v>
      </c>
      <c r="BA91" s="117">
        <f t="shared" si="144"/>
        <v>0</v>
      </c>
      <c r="BB91" s="117">
        <f t="shared" si="144"/>
        <v>0</v>
      </c>
      <c r="BC91" s="117">
        <f t="shared" si="144"/>
        <v>0</v>
      </c>
      <c r="BD91" s="117">
        <f t="shared" si="144"/>
        <v>0</v>
      </c>
      <c r="BE91" s="117">
        <f t="shared" si="144"/>
        <v>0</v>
      </c>
      <c r="BF91" s="117">
        <f t="shared" si="144"/>
        <v>0</v>
      </c>
      <c r="BG91" s="117">
        <f t="shared" si="144"/>
        <v>0</v>
      </c>
      <c r="BH91" s="117">
        <f t="shared" si="144"/>
        <v>0</v>
      </c>
      <c r="BI91" s="117">
        <f t="shared" si="144"/>
        <v>0</v>
      </c>
      <c r="BJ91" s="117">
        <f t="shared" si="144"/>
        <v>0</v>
      </c>
      <c r="BK91" s="117">
        <f t="shared" si="144"/>
        <v>0</v>
      </c>
      <c r="BL91" s="117">
        <f>HLOOKUP(BL$5,'08'!$D$443:$I$472,30,FALSE)/1000</f>
        <v>0</v>
      </c>
      <c r="BQ91" s="117">
        <f t="shared" ref="BQ91:BW92" si="145">SUMIF($C$5:$BL$5,BQ$6,$C91:$BL91)</f>
        <v>0</v>
      </c>
      <c r="BR91" s="117">
        <f t="shared" ca="1" si="145"/>
        <v>0</v>
      </c>
      <c r="BS91" s="117">
        <f t="shared" ca="1" si="145"/>
        <v>0</v>
      </c>
      <c r="BT91" s="117">
        <f t="shared" ca="1" si="145"/>
        <v>0</v>
      </c>
      <c r="BU91" s="117">
        <f t="shared" ca="1" si="145"/>
        <v>0</v>
      </c>
      <c r="BV91" s="117">
        <f t="shared" si="145"/>
        <v>0</v>
      </c>
      <c r="BW91" s="117">
        <f t="shared" si="145"/>
        <v>0</v>
      </c>
    </row>
    <row r="92" spans="1:75" ht="13.5" customHeight="1" x14ac:dyDescent="0.25">
      <c r="A92" s="30" t="s">
        <v>241</v>
      </c>
      <c r="B92" s="31"/>
      <c r="C92" s="117"/>
      <c r="D92" s="117">
        <f t="shared" ref="D92:BK92" ca="1" si="146">IFERROR(D91*-SUM($B$61:$B$63),0)</f>
        <v>0</v>
      </c>
      <c r="E92" s="117">
        <f t="shared" ca="1" si="146"/>
        <v>0</v>
      </c>
      <c r="F92" s="117">
        <f t="shared" ca="1" si="146"/>
        <v>0</v>
      </c>
      <c r="G92" s="117">
        <f t="shared" ca="1" si="146"/>
        <v>0</v>
      </c>
      <c r="H92" s="117">
        <f t="shared" ca="1" si="146"/>
        <v>0</v>
      </c>
      <c r="I92" s="117">
        <f t="shared" ca="1" si="146"/>
        <v>0</v>
      </c>
      <c r="J92" s="117">
        <f t="shared" ca="1" si="146"/>
        <v>0</v>
      </c>
      <c r="K92" s="117">
        <f t="shared" ca="1" si="146"/>
        <v>0</v>
      </c>
      <c r="L92" s="117">
        <f t="shared" ca="1" si="146"/>
        <v>0</v>
      </c>
      <c r="M92" s="117">
        <f t="shared" ca="1" si="146"/>
        <v>0</v>
      </c>
      <c r="N92" s="117">
        <f t="shared" ca="1" si="146"/>
        <v>0</v>
      </c>
      <c r="O92" s="117">
        <f t="shared" ca="1" si="146"/>
        <v>0</v>
      </c>
      <c r="P92" s="117">
        <f t="shared" ca="1" si="146"/>
        <v>0</v>
      </c>
      <c r="Q92" s="117">
        <f t="shared" ca="1" si="146"/>
        <v>0</v>
      </c>
      <c r="R92" s="117">
        <f t="shared" ca="1" si="146"/>
        <v>0</v>
      </c>
      <c r="S92" s="117">
        <f t="shared" ca="1" si="146"/>
        <v>0</v>
      </c>
      <c r="T92" s="117">
        <f t="shared" ca="1" si="146"/>
        <v>0</v>
      </c>
      <c r="U92" s="117">
        <f t="shared" ca="1" si="146"/>
        <v>0</v>
      </c>
      <c r="V92" s="117">
        <f t="shared" ca="1" si="146"/>
        <v>0</v>
      </c>
      <c r="W92" s="117">
        <f t="shared" ca="1" si="146"/>
        <v>0</v>
      </c>
      <c r="X92" s="117">
        <f t="shared" ca="1" si="146"/>
        <v>0</v>
      </c>
      <c r="Y92" s="117">
        <f t="shared" ca="1" si="146"/>
        <v>0</v>
      </c>
      <c r="Z92" s="117">
        <f t="shared" ca="1" si="146"/>
        <v>0</v>
      </c>
      <c r="AA92" s="117">
        <f t="shared" ca="1" si="146"/>
        <v>0</v>
      </c>
      <c r="AB92" s="117">
        <f t="shared" ca="1" si="146"/>
        <v>0</v>
      </c>
      <c r="AC92" s="117">
        <f t="shared" ca="1" si="146"/>
        <v>0</v>
      </c>
      <c r="AD92" s="117">
        <f t="shared" ca="1" si="146"/>
        <v>0</v>
      </c>
      <c r="AE92" s="117">
        <f t="shared" ca="1" si="146"/>
        <v>0</v>
      </c>
      <c r="AF92" s="117">
        <f t="shared" ca="1" si="146"/>
        <v>0</v>
      </c>
      <c r="AG92" s="117">
        <f t="shared" ca="1" si="146"/>
        <v>0</v>
      </c>
      <c r="AH92" s="117">
        <f t="shared" ca="1" si="146"/>
        <v>0</v>
      </c>
      <c r="AI92" s="117">
        <f t="shared" ca="1" si="146"/>
        <v>0</v>
      </c>
      <c r="AJ92" s="117">
        <f t="shared" ca="1" si="146"/>
        <v>0</v>
      </c>
      <c r="AK92" s="117">
        <f t="shared" ca="1" si="146"/>
        <v>0</v>
      </c>
      <c r="AL92" s="117">
        <f t="shared" ca="1" si="146"/>
        <v>0</v>
      </c>
      <c r="AM92" s="117">
        <f t="shared" ca="1" si="146"/>
        <v>0</v>
      </c>
      <c r="AN92" s="117">
        <f t="shared" ca="1" si="146"/>
        <v>0</v>
      </c>
      <c r="AO92" s="117">
        <f t="shared" ca="1" si="146"/>
        <v>0</v>
      </c>
      <c r="AP92" s="117">
        <f t="shared" ca="1" si="146"/>
        <v>0</v>
      </c>
      <c r="AQ92" s="117">
        <f t="shared" ca="1" si="146"/>
        <v>0</v>
      </c>
      <c r="AR92" s="117">
        <f t="shared" ca="1" si="146"/>
        <v>0</v>
      </c>
      <c r="AS92" s="117">
        <f t="shared" ca="1" si="146"/>
        <v>0</v>
      </c>
      <c r="AT92" s="117">
        <f t="shared" ca="1" si="146"/>
        <v>0</v>
      </c>
      <c r="AU92" s="117">
        <f t="shared" ca="1" si="146"/>
        <v>0</v>
      </c>
      <c r="AV92" s="117">
        <f t="shared" ca="1" si="146"/>
        <v>0</v>
      </c>
      <c r="AW92" s="117">
        <f t="shared" ca="1" si="146"/>
        <v>0</v>
      </c>
      <c r="AX92" s="117">
        <f t="shared" ca="1" si="146"/>
        <v>0</v>
      </c>
      <c r="AY92" s="117">
        <f t="shared" ca="1" si="146"/>
        <v>0</v>
      </c>
      <c r="AZ92" s="117">
        <f t="shared" si="146"/>
        <v>0</v>
      </c>
      <c r="BA92" s="117">
        <f t="shared" si="146"/>
        <v>0</v>
      </c>
      <c r="BB92" s="117">
        <f t="shared" si="146"/>
        <v>0</v>
      </c>
      <c r="BC92" s="117">
        <f t="shared" si="146"/>
        <v>0</v>
      </c>
      <c r="BD92" s="117">
        <f t="shared" si="146"/>
        <v>0</v>
      </c>
      <c r="BE92" s="117">
        <f t="shared" si="146"/>
        <v>0</v>
      </c>
      <c r="BF92" s="117">
        <f t="shared" si="146"/>
        <v>0</v>
      </c>
      <c r="BG92" s="117">
        <f t="shared" si="146"/>
        <v>0</v>
      </c>
      <c r="BH92" s="117">
        <f t="shared" si="146"/>
        <v>0</v>
      </c>
      <c r="BI92" s="117">
        <f t="shared" si="146"/>
        <v>0</v>
      </c>
      <c r="BJ92" s="117">
        <f t="shared" si="146"/>
        <v>0</v>
      </c>
      <c r="BK92" s="117">
        <f t="shared" si="146"/>
        <v>0</v>
      </c>
      <c r="BL92" s="117">
        <f t="shared" ref="BL92" si="147">IFERROR(BL91*-SUM($B$61:$B$63),0)</f>
        <v>0</v>
      </c>
      <c r="BQ92" s="117">
        <f t="shared" si="145"/>
        <v>0</v>
      </c>
      <c r="BR92" s="117">
        <f t="shared" ca="1" si="145"/>
        <v>0</v>
      </c>
      <c r="BS92" s="117">
        <f t="shared" ca="1" si="145"/>
        <v>0</v>
      </c>
      <c r="BT92" s="117">
        <f t="shared" ca="1" si="145"/>
        <v>0</v>
      </c>
      <c r="BU92" s="117">
        <f t="shared" ca="1" si="145"/>
        <v>0</v>
      </c>
      <c r="BV92" s="117">
        <f t="shared" si="145"/>
        <v>0</v>
      </c>
      <c r="BW92" s="117">
        <f t="shared" si="145"/>
        <v>0</v>
      </c>
    </row>
    <row r="93" spans="1:75" ht="3.75" customHeight="1" x14ac:dyDescent="0.25"/>
    <row r="94" spans="1:75" ht="13.5" customHeight="1" thickBot="1" x14ac:dyDescent="0.3">
      <c r="A94" s="118" t="s">
        <v>203</v>
      </c>
      <c r="B94" s="108"/>
      <c r="C94" s="128">
        <f>-C78+C83-C92</f>
        <v>0</v>
      </c>
      <c r="D94" s="128">
        <f t="shared" ref="D94:BK94" ca="1" si="148">-D78+D83-D92</f>
        <v>0</v>
      </c>
      <c r="E94" s="128">
        <f t="shared" ca="1" si="148"/>
        <v>0</v>
      </c>
      <c r="F94" s="128">
        <f t="shared" ca="1" si="148"/>
        <v>0</v>
      </c>
      <c r="G94" s="128">
        <f t="shared" ca="1" si="148"/>
        <v>0</v>
      </c>
      <c r="H94" s="128">
        <f t="shared" ca="1" si="148"/>
        <v>0</v>
      </c>
      <c r="I94" s="128">
        <f t="shared" ca="1" si="148"/>
        <v>0</v>
      </c>
      <c r="J94" s="128">
        <f t="shared" ca="1" si="148"/>
        <v>0</v>
      </c>
      <c r="K94" s="128">
        <f t="shared" ca="1" si="148"/>
        <v>0</v>
      </c>
      <c r="L94" s="128">
        <f t="shared" ca="1" si="148"/>
        <v>0</v>
      </c>
      <c r="M94" s="128">
        <f t="shared" ca="1" si="148"/>
        <v>0</v>
      </c>
      <c r="N94" s="128">
        <f t="shared" ca="1" si="148"/>
        <v>0</v>
      </c>
      <c r="O94" s="128">
        <f t="shared" ca="1" si="148"/>
        <v>0</v>
      </c>
      <c r="P94" s="128">
        <f t="shared" ca="1" si="148"/>
        <v>0</v>
      </c>
      <c r="Q94" s="128">
        <f t="shared" ca="1" si="148"/>
        <v>0</v>
      </c>
      <c r="R94" s="128">
        <f t="shared" ca="1" si="148"/>
        <v>0</v>
      </c>
      <c r="S94" s="128">
        <f t="shared" ca="1" si="148"/>
        <v>0</v>
      </c>
      <c r="T94" s="128">
        <f t="shared" ca="1" si="148"/>
        <v>0</v>
      </c>
      <c r="U94" s="128">
        <f t="shared" ca="1" si="148"/>
        <v>0</v>
      </c>
      <c r="V94" s="128">
        <f t="shared" ca="1" si="148"/>
        <v>0</v>
      </c>
      <c r="W94" s="128">
        <f t="shared" ca="1" si="148"/>
        <v>0</v>
      </c>
      <c r="X94" s="128">
        <f t="shared" ca="1" si="148"/>
        <v>0</v>
      </c>
      <c r="Y94" s="128">
        <f t="shared" ca="1" si="148"/>
        <v>0</v>
      </c>
      <c r="Z94" s="128">
        <f t="shared" ca="1" si="148"/>
        <v>0</v>
      </c>
      <c r="AA94" s="128">
        <f t="shared" ca="1" si="148"/>
        <v>0</v>
      </c>
      <c r="AB94" s="128">
        <f t="shared" ca="1" si="148"/>
        <v>0</v>
      </c>
      <c r="AC94" s="128">
        <f t="shared" ca="1" si="148"/>
        <v>0</v>
      </c>
      <c r="AD94" s="128">
        <f t="shared" ca="1" si="148"/>
        <v>0</v>
      </c>
      <c r="AE94" s="128">
        <f t="shared" ca="1" si="148"/>
        <v>0</v>
      </c>
      <c r="AF94" s="128">
        <f t="shared" ca="1" si="148"/>
        <v>0</v>
      </c>
      <c r="AG94" s="128">
        <f t="shared" ca="1" si="148"/>
        <v>0</v>
      </c>
      <c r="AH94" s="128">
        <f t="shared" ca="1" si="148"/>
        <v>0</v>
      </c>
      <c r="AI94" s="128">
        <f t="shared" ca="1" si="148"/>
        <v>0</v>
      </c>
      <c r="AJ94" s="128">
        <f t="shared" ca="1" si="148"/>
        <v>0</v>
      </c>
      <c r="AK94" s="128">
        <f t="shared" ca="1" si="148"/>
        <v>0</v>
      </c>
      <c r="AL94" s="128">
        <f t="shared" ca="1" si="148"/>
        <v>0</v>
      </c>
      <c r="AM94" s="128">
        <f t="shared" ca="1" si="148"/>
        <v>0</v>
      </c>
      <c r="AN94" s="128">
        <f t="shared" ca="1" si="148"/>
        <v>0</v>
      </c>
      <c r="AO94" s="128">
        <f t="shared" ca="1" si="148"/>
        <v>0</v>
      </c>
      <c r="AP94" s="128">
        <f t="shared" ca="1" si="148"/>
        <v>0</v>
      </c>
      <c r="AQ94" s="128">
        <f t="shared" ca="1" si="148"/>
        <v>0</v>
      </c>
      <c r="AR94" s="128">
        <f t="shared" ca="1" si="148"/>
        <v>0</v>
      </c>
      <c r="AS94" s="128">
        <f t="shared" ca="1" si="148"/>
        <v>0</v>
      </c>
      <c r="AT94" s="128">
        <f t="shared" ca="1" si="148"/>
        <v>0</v>
      </c>
      <c r="AU94" s="128">
        <f t="shared" ca="1" si="148"/>
        <v>0</v>
      </c>
      <c r="AV94" s="128">
        <f t="shared" ca="1" si="148"/>
        <v>0</v>
      </c>
      <c r="AW94" s="128">
        <f t="shared" ca="1" si="148"/>
        <v>0</v>
      </c>
      <c r="AX94" s="128">
        <f t="shared" ca="1" si="148"/>
        <v>0</v>
      </c>
      <c r="AY94" s="128">
        <f t="shared" ca="1" si="148"/>
        <v>0</v>
      </c>
      <c r="AZ94" s="128">
        <f t="shared" si="148"/>
        <v>0</v>
      </c>
      <c r="BA94" s="128">
        <f t="shared" si="148"/>
        <v>0</v>
      </c>
      <c r="BB94" s="128">
        <f t="shared" si="148"/>
        <v>0</v>
      </c>
      <c r="BC94" s="128">
        <f t="shared" si="148"/>
        <v>0</v>
      </c>
      <c r="BD94" s="128">
        <f t="shared" si="148"/>
        <v>0</v>
      </c>
      <c r="BE94" s="128">
        <f t="shared" si="148"/>
        <v>0</v>
      </c>
      <c r="BF94" s="128">
        <f t="shared" si="148"/>
        <v>0</v>
      </c>
      <c r="BG94" s="128">
        <f t="shared" si="148"/>
        <v>0</v>
      </c>
      <c r="BH94" s="128">
        <f t="shared" si="148"/>
        <v>0</v>
      </c>
      <c r="BI94" s="128">
        <f t="shared" si="148"/>
        <v>0</v>
      </c>
      <c r="BJ94" s="128">
        <f t="shared" si="148"/>
        <v>0</v>
      </c>
      <c r="BK94" s="128">
        <f t="shared" si="148"/>
        <v>0</v>
      </c>
      <c r="BL94" s="128">
        <f t="shared" ref="BL94" ca="1" si="149">-BL78+BL83-BL92</f>
        <v>0</v>
      </c>
      <c r="BQ94" s="128">
        <f t="shared" ref="BQ94:BW94" si="150">SUMIF($C$5:$BL$5,BQ$6,$C94:$BL94)</f>
        <v>0</v>
      </c>
      <c r="BR94" s="128">
        <f t="shared" ca="1" si="150"/>
        <v>0</v>
      </c>
      <c r="BS94" s="128">
        <f t="shared" ca="1" si="150"/>
        <v>0</v>
      </c>
      <c r="BT94" s="128">
        <f t="shared" ca="1" si="150"/>
        <v>0</v>
      </c>
      <c r="BU94" s="128">
        <f t="shared" ca="1" si="150"/>
        <v>0</v>
      </c>
      <c r="BV94" s="128">
        <f t="shared" si="150"/>
        <v>0</v>
      </c>
      <c r="BW94" s="128">
        <f t="shared" ca="1" si="150"/>
        <v>0</v>
      </c>
    </row>
    <row r="95" spans="1:75" ht="3.75" customHeight="1" x14ac:dyDescent="0.25"/>
    <row r="96" spans="1:75" ht="3.75" customHeight="1" x14ac:dyDescent="0.25"/>
    <row r="97" spans="1:75" ht="13.5" customHeight="1" thickBot="1" x14ac:dyDescent="0.3">
      <c r="A97" s="118" t="s">
        <v>361</v>
      </c>
      <c r="B97" s="108"/>
      <c r="C97" s="128">
        <f t="shared" ref="C97:AH97" si="151">C76+C94</f>
        <v>0</v>
      </c>
      <c r="D97" s="128">
        <f t="shared" ca="1" si="151"/>
        <v>0</v>
      </c>
      <c r="E97" s="128">
        <f t="shared" ca="1" si="151"/>
        <v>0</v>
      </c>
      <c r="F97" s="128">
        <f t="shared" ca="1" si="151"/>
        <v>0</v>
      </c>
      <c r="G97" s="128">
        <f t="shared" ca="1" si="151"/>
        <v>0</v>
      </c>
      <c r="H97" s="128">
        <f t="shared" ca="1" si="151"/>
        <v>0</v>
      </c>
      <c r="I97" s="128">
        <f t="shared" ca="1" si="151"/>
        <v>0</v>
      </c>
      <c r="J97" s="128">
        <f t="shared" ca="1" si="151"/>
        <v>0</v>
      </c>
      <c r="K97" s="128">
        <f t="shared" ca="1" si="151"/>
        <v>0</v>
      </c>
      <c r="L97" s="128">
        <f t="shared" ca="1" si="151"/>
        <v>0</v>
      </c>
      <c r="M97" s="128">
        <f t="shared" ca="1" si="151"/>
        <v>0</v>
      </c>
      <c r="N97" s="128">
        <f t="shared" ca="1" si="151"/>
        <v>0</v>
      </c>
      <c r="O97" s="128">
        <f t="shared" ca="1" si="151"/>
        <v>0</v>
      </c>
      <c r="P97" s="128">
        <f t="shared" ca="1" si="151"/>
        <v>0</v>
      </c>
      <c r="Q97" s="128">
        <f t="shared" ca="1" si="151"/>
        <v>0</v>
      </c>
      <c r="R97" s="128">
        <f t="shared" ca="1" si="151"/>
        <v>0</v>
      </c>
      <c r="S97" s="128">
        <f t="shared" ca="1" si="151"/>
        <v>0</v>
      </c>
      <c r="T97" s="128">
        <f t="shared" ca="1" si="151"/>
        <v>0</v>
      </c>
      <c r="U97" s="128">
        <f t="shared" ca="1" si="151"/>
        <v>0</v>
      </c>
      <c r="V97" s="128">
        <f t="shared" ca="1" si="151"/>
        <v>0</v>
      </c>
      <c r="W97" s="128">
        <f t="shared" ca="1" si="151"/>
        <v>0</v>
      </c>
      <c r="X97" s="128">
        <f t="shared" ca="1" si="151"/>
        <v>0</v>
      </c>
      <c r="Y97" s="128">
        <f t="shared" ca="1" si="151"/>
        <v>0</v>
      </c>
      <c r="Z97" s="128">
        <f t="shared" ca="1" si="151"/>
        <v>0</v>
      </c>
      <c r="AA97" s="128">
        <f t="shared" ca="1" si="151"/>
        <v>0</v>
      </c>
      <c r="AB97" s="128">
        <f t="shared" ca="1" si="151"/>
        <v>0</v>
      </c>
      <c r="AC97" s="128">
        <f t="shared" ca="1" si="151"/>
        <v>0</v>
      </c>
      <c r="AD97" s="128">
        <f t="shared" ca="1" si="151"/>
        <v>0</v>
      </c>
      <c r="AE97" s="128">
        <f t="shared" ca="1" si="151"/>
        <v>0</v>
      </c>
      <c r="AF97" s="128">
        <f t="shared" ca="1" si="151"/>
        <v>0</v>
      </c>
      <c r="AG97" s="128">
        <f t="shared" ca="1" si="151"/>
        <v>0</v>
      </c>
      <c r="AH97" s="128">
        <f t="shared" ca="1" si="151"/>
        <v>0</v>
      </c>
      <c r="AI97" s="128">
        <f t="shared" ref="AI97:BK97" ca="1" si="152">AI76+AI94</f>
        <v>0</v>
      </c>
      <c r="AJ97" s="128">
        <f t="shared" ca="1" si="152"/>
        <v>0</v>
      </c>
      <c r="AK97" s="128">
        <f t="shared" ca="1" si="152"/>
        <v>0</v>
      </c>
      <c r="AL97" s="128">
        <f t="shared" ca="1" si="152"/>
        <v>0</v>
      </c>
      <c r="AM97" s="128">
        <f t="shared" ca="1" si="152"/>
        <v>0</v>
      </c>
      <c r="AN97" s="128">
        <f t="shared" ca="1" si="152"/>
        <v>0</v>
      </c>
      <c r="AO97" s="128">
        <f t="shared" ca="1" si="152"/>
        <v>0</v>
      </c>
      <c r="AP97" s="128">
        <f t="shared" ca="1" si="152"/>
        <v>0</v>
      </c>
      <c r="AQ97" s="128">
        <f t="shared" ca="1" si="152"/>
        <v>0</v>
      </c>
      <c r="AR97" s="128">
        <f t="shared" ca="1" si="152"/>
        <v>0</v>
      </c>
      <c r="AS97" s="128">
        <f t="shared" ca="1" si="152"/>
        <v>0</v>
      </c>
      <c r="AT97" s="128">
        <f t="shared" ca="1" si="152"/>
        <v>0</v>
      </c>
      <c r="AU97" s="128">
        <f t="shared" ca="1" si="152"/>
        <v>0</v>
      </c>
      <c r="AV97" s="128">
        <f t="shared" ca="1" si="152"/>
        <v>0</v>
      </c>
      <c r="AW97" s="128">
        <f t="shared" ca="1" si="152"/>
        <v>0</v>
      </c>
      <c r="AX97" s="128">
        <f t="shared" ca="1" si="152"/>
        <v>0</v>
      </c>
      <c r="AY97" s="128">
        <f t="shared" ca="1" si="152"/>
        <v>0</v>
      </c>
      <c r="AZ97" s="128">
        <f t="shared" si="152"/>
        <v>0</v>
      </c>
      <c r="BA97" s="128">
        <f t="shared" si="152"/>
        <v>0</v>
      </c>
      <c r="BB97" s="128">
        <f t="shared" si="152"/>
        <v>0</v>
      </c>
      <c r="BC97" s="128">
        <f t="shared" si="152"/>
        <v>0</v>
      </c>
      <c r="BD97" s="128">
        <f t="shared" si="152"/>
        <v>0</v>
      </c>
      <c r="BE97" s="128">
        <f t="shared" si="152"/>
        <v>0</v>
      </c>
      <c r="BF97" s="128">
        <f t="shared" si="152"/>
        <v>0</v>
      </c>
      <c r="BG97" s="128">
        <f t="shared" si="152"/>
        <v>0</v>
      </c>
      <c r="BH97" s="128">
        <f t="shared" si="152"/>
        <v>0</v>
      </c>
      <c r="BI97" s="128">
        <f t="shared" si="152"/>
        <v>0</v>
      </c>
      <c r="BJ97" s="128">
        <f t="shared" si="152"/>
        <v>0</v>
      </c>
      <c r="BK97" s="128">
        <f t="shared" si="152"/>
        <v>0</v>
      </c>
      <c r="BL97" s="128">
        <f t="shared" ref="BL97" ca="1" si="153">BL76+BL94</f>
        <v>0</v>
      </c>
      <c r="BQ97" s="128">
        <f t="shared" ref="BQ97:BW97" si="154">SUMIF($C$5:$BL$5,BQ$6,$C97:$BL97)</f>
        <v>0</v>
      </c>
      <c r="BR97" s="128">
        <f t="shared" ca="1" si="154"/>
        <v>0</v>
      </c>
      <c r="BS97" s="128">
        <f t="shared" ca="1" si="154"/>
        <v>0</v>
      </c>
      <c r="BT97" s="128">
        <f t="shared" ca="1" si="154"/>
        <v>0</v>
      </c>
      <c r="BU97" s="128">
        <f t="shared" ca="1" si="154"/>
        <v>0</v>
      </c>
      <c r="BV97" s="128">
        <f t="shared" si="154"/>
        <v>0</v>
      </c>
      <c r="BW97" s="128">
        <f t="shared" ca="1" si="154"/>
        <v>0</v>
      </c>
    </row>
    <row r="98" spans="1:75" ht="3.75" customHeight="1" x14ac:dyDescent="0.25">
      <c r="E98" s="112"/>
      <c r="G98" s="286"/>
      <c r="BQ98" s="29"/>
      <c r="BW98" s="285"/>
    </row>
    <row r="99" spans="1:75" ht="13.5" customHeight="1" x14ac:dyDescent="0.25">
      <c r="BQ99" s="31"/>
      <c r="BS99" s="303"/>
    </row>
    <row r="100" spans="1:75" ht="13.5" customHeight="1" x14ac:dyDescent="0.25">
      <c r="BQ100" s="31"/>
      <c r="BS100" s="303"/>
    </row>
    <row r="101" spans="1:75" ht="13.5" customHeight="1" x14ac:dyDescent="0.25">
      <c r="A101" s="28" t="s">
        <v>220</v>
      </c>
      <c r="B101" s="141">
        <v>0.1085500000000641</v>
      </c>
      <c r="C101" s="27" t="s">
        <v>37</v>
      </c>
      <c r="BR101" s="303"/>
      <c r="BS101" s="303"/>
      <c r="BT101" s="303"/>
      <c r="BU101" s="303"/>
    </row>
    <row r="102" spans="1:75" ht="13.5" hidden="1" customHeight="1" x14ac:dyDescent="0.25">
      <c r="A102" s="28" t="s">
        <v>204</v>
      </c>
      <c r="B102" s="139">
        <f>(1+B101)^(1/12)-1</f>
        <v>8.6247183261884963E-3</v>
      </c>
      <c r="C102" s="27" t="s">
        <v>37</v>
      </c>
      <c r="BR102" s="303"/>
      <c r="BS102" s="303"/>
      <c r="BT102" s="303"/>
      <c r="BU102" s="303"/>
    </row>
    <row r="103" spans="1:75" ht="13.5" customHeight="1" x14ac:dyDescent="0.25">
      <c r="A103" s="28" t="s">
        <v>205</v>
      </c>
      <c r="B103" s="140">
        <f ca="1">NPV((1+B101)^(1/12)-1,C97:BL97)*1000</f>
        <v>0</v>
      </c>
      <c r="D103" s="95"/>
      <c r="BR103" s="303"/>
      <c r="BS103" s="303"/>
      <c r="BT103" s="303"/>
      <c r="BU103" s="303"/>
    </row>
    <row r="104" spans="1:75" ht="15" x14ac:dyDescent="0.25">
      <c r="A104" s="289" t="s">
        <v>219</v>
      </c>
      <c r="B104" s="284" t="str">
        <f ca="1">IFERROR((1+IRR(C97:BL97))^12-1,"")</f>
        <v/>
      </c>
      <c r="C104" s="27" t="s">
        <v>37</v>
      </c>
      <c r="D104" s="105"/>
      <c r="BR104" s="303"/>
      <c r="BS104" s="303"/>
      <c r="BT104" s="303"/>
      <c r="BU104" s="303"/>
    </row>
    <row r="105" spans="1:75" ht="13.5" hidden="1" customHeight="1" x14ac:dyDescent="0.25">
      <c r="A105" s="28" t="s">
        <v>218</v>
      </c>
      <c r="B105" s="139" t="e">
        <f ca="1">(1+B104)^(1/12)-1</f>
        <v>#VALUE!</v>
      </c>
      <c r="C105" s="27" t="s">
        <v>37</v>
      </c>
      <c r="D105" s="286"/>
      <c r="BR105" s="303"/>
      <c r="BS105" s="303"/>
      <c r="BT105" s="303"/>
      <c r="BU105" s="303"/>
    </row>
    <row r="106" spans="1:75" ht="13.5" customHeight="1" thickBot="1" x14ac:dyDescent="0.3">
      <c r="A106" s="289" t="s">
        <v>464</v>
      </c>
      <c r="B106" s="373">
        <f ca="1">IF($BL$106&lt;0,"N/A",SUM($D$107:$BL$107)/12)</f>
        <v>0</v>
      </c>
      <c r="D106" s="372">
        <f ca="1">SUM($C$97:D97)</f>
        <v>0</v>
      </c>
      <c r="E106" s="372">
        <f ca="1">SUM($C$97:E97)</f>
        <v>0</v>
      </c>
      <c r="F106" s="372">
        <f ca="1">SUM($C$97:F97)</f>
        <v>0</v>
      </c>
      <c r="G106" s="372">
        <f ca="1">SUM($C$97:G97)</f>
        <v>0</v>
      </c>
      <c r="H106" s="372">
        <f ca="1">SUM($C$97:H97)</f>
        <v>0</v>
      </c>
      <c r="I106" s="372">
        <f ca="1">SUM($C$97:I97)</f>
        <v>0</v>
      </c>
      <c r="J106" s="372">
        <f ca="1">SUM($C$97:J97)</f>
        <v>0</v>
      </c>
      <c r="K106" s="372">
        <f ca="1">SUM($C$97:K97)</f>
        <v>0</v>
      </c>
      <c r="L106" s="372">
        <f ca="1">SUM($C$97:L97)</f>
        <v>0</v>
      </c>
      <c r="M106" s="372">
        <f ca="1">SUM($C$97:M97)</f>
        <v>0</v>
      </c>
      <c r="N106" s="372">
        <f ca="1">SUM($C$97:N97)</f>
        <v>0</v>
      </c>
      <c r="O106" s="372">
        <f ca="1">SUM($C$97:O97)</f>
        <v>0</v>
      </c>
      <c r="P106" s="372">
        <f ca="1">SUM($C$97:P97)</f>
        <v>0</v>
      </c>
      <c r="Q106" s="372">
        <f ca="1">SUM($C$97:Q97)</f>
        <v>0</v>
      </c>
      <c r="R106" s="372">
        <f ca="1">SUM($C$97:R97)</f>
        <v>0</v>
      </c>
      <c r="S106" s="372">
        <f ca="1">SUM($C$97:S97)</f>
        <v>0</v>
      </c>
      <c r="T106" s="372">
        <f ca="1">SUM($C$97:T97)</f>
        <v>0</v>
      </c>
      <c r="U106" s="372">
        <f ca="1">SUM($C$97:U97)</f>
        <v>0</v>
      </c>
      <c r="V106" s="372">
        <f ca="1">SUM($C$97:V97)</f>
        <v>0</v>
      </c>
      <c r="W106" s="372">
        <f ca="1">SUM($C$97:W97)</f>
        <v>0</v>
      </c>
      <c r="X106" s="372">
        <f ca="1">SUM($C$97:X97)</f>
        <v>0</v>
      </c>
      <c r="Y106" s="372">
        <f ca="1">SUM($C$97:Y97)</f>
        <v>0</v>
      </c>
      <c r="Z106" s="372">
        <f ca="1">SUM($C$97:Z97)</f>
        <v>0</v>
      </c>
      <c r="AA106" s="372">
        <f ca="1">SUM($C$97:AA97)</f>
        <v>0</v>
      </c>
      <c r="AB106" s="372">
        <f ca="1">SUM($C$97:AB97)</f>
        <v>0</v>
      </c>
      <c r="AC106" s="372">
        <f ca="1">SUM($C$97:AC97)</f>
        <v>0</v>
      </c>
      <c r="AD106" s="372">
        <f ca="1">SUM($C$97:AD97)</f>
        <v>0</v>
      </c>
      <c r="AE106" s="372">
        <f ca="1">SUM($C$97:AE97)</f>
        <v>0</v>
      </c>
      <c r="AF106" s="372">
        <f ca="1">SUM($C$97:AF97)</f>
        <v>0</v>
      </c>
      <c r="AG106" s="372">
        <f ca="1">SUM($C$97:AG97)</f>
        <v>0</v>
      </c>
      <c r="AH106" s="372">
        <f ca="1">SUM($C$97:AH97)</f>
        <v>0</v>
      </c>
      <c r="AI106" s="372">
        <f ca="1">SUM($C$97:AI97)</f>
        <v>0</v>
      </c>
      <c r="AJ106" s="372">
        <f ca="1">SUM($C$97:AJ97)</f>
        <v>0</v>
      </c>
      <c r="AK106" s="372">
        <f ca="1">SUM($C$97:AK97)</f>
        <v>0</v>
      </c>
      <c r="AL106" s="372">
        <f ca="1">SUM($C$97:AL97)</f>
        <v>0</v>
      </c>
      <c r="AM106" s="372">
        <f ca="1">SUM($C$97:AM97)</f>
        <v>0</v>
      </c>
      <c r="AN106" s="372">
        <f ca="1">SUM($C$97:AN97)</f>
        <v>0</v>
      </c>
      <c r="AO106" s="372">
        <f ca="1">SUM($C$97:AO97)</f>
        <v>0</v>
      </c>
      <c r="AP106" s="372">
        <f ca="1">SUM($C$97:AP97)</f>
        <v>0</v>
      </c>
      <c r="AQ106" s="372">
        <f ca="1">SUM($C$97:AQ97)</f>
        <v>0</v>
      </c>
      <c r="AR106" s="372">
        <f ca="1">SUM($C$97:AR97)</f>
        <v>0</v>
      </c>
      <c r="AS106" s="372">
        <f ca="1">SUM($C$97:AS97)</f>
        <v>0</v>
      </c>
      <c r="AT106" s="372">
        <f ca="1">SUM($C$97:AT97)</f>
        <v>0</v>
      </c>
      <c r="AU106" s="372">
        <f ca="1">SUM($C$97:AU97)</f>
        <v>0</v>
      </c>
      <c r="AV106" s="372">
        <f ca="1">SUM($C$97:AV97)</f>
        <v>0</v>
      </c>
      <c r="AW106" s="372">
        <f ca="1">SUM($C$97:AW97)</f>
        <v>0</v>
      </c>
      <c r="AX106" s="372">
        <f ca="1">SUM($C$97:AX97)</f>
        <v>0</v>
      </c>
      <c r="AY106" s="372">
        <f ca="1">SUM($C$97:AY97)</f>
        <v>0</v>
      </c>
      <c r="AZ106" s="372">
        <f ca="1">SUM($C$97:AZ97)</f>
        <v>0</v>
      </c>
      <c r="BA106" s="372">
        <f ca="1">SUM($C$97:BA97)</f>
        <v>0</v>
      </c>
      <c r="BB106" s="372">
        <f ca="1">SUM($C$97:BB97)</f>
        <v>0</v>
      </c>
      <c r="BC106" s="372">
        <f ca="1">SUM($C$97:BC97)</f>
        <v>0</v>
      </c>
      <c r="BD106" s="372">
        <f ca="1">SUM($C$97:BD97)</f>
        <v>0</v>
      </c>
      <c r="BE106" s="372">
        <f ca="1">SUM($C$97:BE97)</f>
        <v>0</v>
      </c>
      <c r="BF106" s="372">
        <f ca="1">SUM($C$97:BF97)</f>
        <v>0</v>
      </c>
      <c r="BG106" s="372">
        <f ca="1">SUM($C$97:BG97)</f>
        <v>0</v>
      </c>
      <c r="BH106" s="372">
        <f ca="1">SUM($C$97:BH97)</f>
        <v>0</v>
      </c>
      <c r="BI106" s="372">
        <f ca="1">SUM($C$97:BI97)</f>
        <v>0</v>
      </c>
      <c r="BJ106" s="372">
        <f ca="1">SUM($C$97:BJ97)</f>
        <v>0</v>
      </c>
      <c r="BK106" s="372">
        <f ca="1">SUM($C$97:BK97)</f>
        <v>0</v>
      </c>
      <c r="BL106" s="372">
        <f ca="1">SUM($C$97:BL97)</f>
        <v>0</v>
      </c>
      <c r="BR106" s="303"/>
      <c r="BS106" s="303"/>
      <c r="BT106" s="303"/>
      <c r="BU106" s="303"/>
    </row>
    <row r="107" spans="1:75" ht="13.5" customHeight="1" x14ac:dyDescent="0.25">
      <c r="C107" s="95"/>
      <c r="D107" s="27" t="str">
        <f ca="1">IF(D106&lt;0,1,"")</f>
        <v/>
      </c>
      <c r="E107" s="27" t="str">
        <f t="shared" ref="E107:AY107" ca="1" si="155">IF(E106&lt;0,1,"")</f>
        <v/>
      </c>
      <c r="F107" s="27" t="str">
        <f t="shared" ca="1" si="155"/>
        <v/>
      </c>
      <c r="G107" s="27" t="str">
        <f t="shared" ca="1" si="155"/>
        <v/>
      </c>
      <c r="H107" s="27" t="str">
        <f t="shared" ca="1" si="155"/>
        <v/>
      </c>
      <c r="I107" s="27" t="str">
        <f t="shared" ca="1" si="155"/>
        <v/>
      </c>
      <c r="J107" s="27" t="str">
        <f t="shared" ca="1" si="155"/>
        <v/>
      </c>
      <c r="K107" s="27" t="str">
        <f t="shared" ca="1" si="155"/>
        <v/>
      </c>
      <c r="L107" s="27" t="str">
        <f t="shared" ca="1" si="155"/>
        <v/>
      </c>
      <c r="M107" s="27" t="str">
        <f t="shared" ca="1" si="155"/>
        <v/>
      </c>
      <c r="N107" s="27" t="str">
        <f t="shared" ca="1" si="155"/>
        <v/>
      </c>
      <c r="O107" s="27" t="str">
        <f t="shared" ca="1" si="155"/>
        <v/>
      </c>
      <c r="P107" s="27" t="str">
        <f t="shared" ca="1" si="155"/>
        <v/>
      </c>
      <c r="Q107" s="27" t="str">
        <f t="shared" ca="1" si="155"/>
        <v/>
      </c>
      <c r="R107" s="27" t="str">
        <f t="shared" ca="1" si="155"/>
        <v/>
      </c>
      <c r="S107" s="27" t="str">
        <f t="shared" ca="1" si="155"/>
        <v/>
      </c>
      <c r="T107" s="27" t="str">
        <f t="shared" ca="1" si="155"/>
        <v/>
      </c>
      <c r="U107" s="27" t="str">
        <f t="shared" ca="1" si="155"/>
        <v/>
      </c>
      <c r="V107" s="27" t="str">
        <f t="shared" ca="1" si="155"/>
        <v/>
      </c>
      <c r="W107" s="27" t="str">
        <f t="shared" ca="1" si="155"/>
        <v/>
      </c>
      <c r="X107" s="27" t="str">
        <f t="shared" ca="1" si="155"/>
        <v/>
      </c>
      <c r="Y107" s="27" t="str">
        <f t="shared" ca="1" si="155"/>
        <v/>
      </c>
      <c r="Z107" s="27" t="str">
        <f t="shared" ca="1" si="155"/>
        <v/>
      </c>
      <c r="AA107" s="27" t="str">
        <f t="shared" ca="1" si="155"/>
        <v/>
      </c>
      <c r="AB107" s="27" t="str">
        <f t="shared" ca="1" si="155"/>
        <v/>
      </c>
      <c r="AC107" s="27" t="str">
        <f t="shared" ca="1" si="155"/>
        <v/>
      </c>
      <c r="AD107" s="27" t="str">
        <f t="shared" ca="1" si="155"/>
        <v/>
      </c>
      <c r="AE107" s="27" t="str">
        <f t="shared" ca="1" si="155"/>
        <v/>
      </c>
      <c r="AF107" s="27" t="str">
        <f t="shared" ca="1" si="155"/>
        <v/>
      </c>
      <c r="AG107" s="27" t="str">
        <f t="shared" ca="1" si="155"/>
        <v/>
      </c>
      <c r="AH107" s="27" t="str">
        <f t="shared" ca="1" si="155"/>
        <v/>
      </c>
      <c r="AI107" s="27" t="str">
        <f t="shared" ca="1" si="155"/>
        <v/>
      </c>
      <c r="AJ107" s="27" t="str">
        <f t="shared" ca="1" si="155"/>
        <v/>
      </c>
      <c r="AK107" s="27" t="str">
        <f t="shared" ca="1" si="155"/>
        <v/>
      </c>
      <c r="AL107" s="27" t="str">
        <f t="shared" ca="1" si="155"/>
        <v/>
      </c>
      <c r="AM107" s="27" t="str">
        <f t="shared" ca="1" si="155"/>
        <v/>
      </c>
      <c r="AN107" s="27" t="str">
        <f t="shared" ca="1" si="155"/>
        <v/>
      </c>
      <c r="AO107" s="27" t="str">
        <f t="shared" ca="1" si="155"/>
        <v/>
      </c>
      <c r="AP107" s="27" t="str">
        <f t="shared" ca="1" si="155"/>
        <v/>
      </c>
      <c r="AQ107" s="27" t="str">
        <f t="shared" ca="1" si="155"/>
        <v/>
      </c>
      <c r="AR107" s="27" t="str">
        <f t="shared" ca="1" si="155"/>
        <v/>
      </c>
      <c r="AS107" s="27" t="str">
        <f t="shared" ca="1" si="155"/>
        <v/>
      </c>
      <c r="AT107" s="27" t="str">
        <f t="shared" ca="1" si="155"/>
        <v/>
      </c>
      <c r="AU107" s="27" t="str">
        <f t="shared" ca="1" si="155"/>
        <v/>
      </c>
      <c r="AV107" s="27" t="str">
        <f t="shared" ca="1" si="155"/>
        <v/>
      </c>
      <c r="AW107" s="27" t="str">
        <f t="shared" ca="1" si="155"/>
        <v/>
      </c>
      <c r="AX107" s="27" t="str">
        <f t="shared" ca="1" si="155"/>
        <v/>
      </c>
      <c r="AY107" s="27" t="str">
        <f t="shared" ca="1" si="155"/>
        <v/>
      </c>
      <c r="AZ107" s="27" t="str">
        <f t="shared" ref="AZ107:BK107" ca="1" si="156">IF(AZ106&lt;0,1,"")</f>
        <v/>
      </c>
      <c r="BA107" s="27" t="str">
        <f t="shared" ca="1" si="156"/>
        <v/>
      </c>
      <c r="BB107" s="27" t="str">
        <f t="shared" ca="1" si="156"/>
        <v/>
      </c>
      <c r="BC107" s="27" t="str">
        <f t="shared" ca="1" si="156"/>
        <v/>
      </c>
      <c r="BD107" s="27" t="str">
        <f t="shared" ca="1" si="156"/>
        <v/>
      </c>
      <c r="BE107" s="27" t="str">
        <f t="shared" ca="1" si="156"/>
        <v/>
      </c>
      <c r="BF107" s="27" t="str">
        <f t="shared" ca="1" si="156"/>
        <v/>
      </c>
      <c r="BG107" s="27" t="str">
        <f t="shared" ca="1" si="156"/>
        <v/>
      </c>
      <c r="BH107" s="27" t="str">
        <f t="shared" ca="1" si="156"/>
        <v/>
      </c>
      <c r="BI107" s="27" t="str">
        <f t="shared" ca="1" si="156"/>
        <v/>
      </c>
      <c r="BJ107" s="27" t="str">
        <f t="shared" ca="1" si="156"/>
        <v/>
      </c>
      <c r="BK107" s="27" t="str">
        <f t="shared" ca="1" si="156"/>
        <v/>
      </c>
      <c r="BL107" s="27" t="str">
        <f t="shared" ref="BL107" ca="1" si="157">IF(BL106&lt;0,1,"")</f>
        <v/>
      </c>
      <c r="BR107" s="303"/>
      <c r="BS107" s="303"/>
      <c r="BT107" s="303"/>
      <c r="BU107" s="303"/>
    </row>
    <row r="108" spans="1:75" ht="13.5" customHeight="1" x14ac:dyDescent="0.25">
      <c r="B108" s="286"/>
      <c r="G108" s="286"/>
      <c r="H108" s="286"/>
      <c r="I108" s="286"/>
      <c r="J108" s="286"/>
      <c r="K108" s="286"/>
      <c r="L108" s="286"/>
      <c r="M108" s="286"/>
      <c r="N108" s="286"/>
      <c r="BS108" s="303"/>
    </row>
    <row r="109" spans="1:75" ht="13.5" customHeight="1" x14ac:dyDescent="0.25">
      <c r="G109" s="286"/>
      <c r="H109" s="286"/>
      <c r="I109" s="286"/>
      <c r="J109" s="286"/>
      <c r="K109" s="286"/>
      <c r="L109" s="286"/>
      <c r="M109" s="286"/>
      <c r="N109" s="286"/>
      <c r="BS109" s="303"/>
    </row>
    <row r="110" spans="1:75" ht="13.5" customHeight="1" x14ac:dyDescent="0.25">
      <c r="G110" s="286"/>
      <c r="H110" s="286"/>
      <c r="I110" s="286"/>
      <c r="J110" s="286"/>
      <c r="K110" s="286"/>
      <c r="L110" s="286"/>
      <c r="M110" s="286"/>
      <c r="N110" s="286"/>
      <c r="BS110" s="303"/>
    </row>
    <row r="111" spans="1:75" ht="13.5" customHeight="1" x14ac:dyDescent="0.25">
      <c r="G111" s="286"/>
      <c r="H111" s="286"/>
      <c r="I111" s="286"/>
      <c r="J111" s="286"/>
      <c r="K111" s="286"/>
      <c r="L111" s="286"/>
      <c r="M111" s="286"/>
      <c r="N111" s="286"/>
      <c r="BS111" s="303"/>
    </row>
    <row r="112" spans="1:75" ht="13.5" customHeight="1" x14ac:dyDescent="0.25">
      <c r="G112" s="286"/>
      <c r="H112" s="286"/>
      <c r="I112" s="286"/>
      <c r="J112" s="286"/>
      <c r="K112" s="329"/>
      <c r="L112" s="286"/>
      <c r="M112" s="286"/>
      <c r="N112" s="286"/>
      <c r="BS112" s="303"/>
    </row>
    <row r="113" spans="7:71" ht="13.5" customHeight="1" x14ac:dyDescent="0.25">
      <c r="G113" s="286"/>
      <c r="H113" s="286"/>
      <c r="I113" s="286"/>
      <c r="J113" s="286"/>
      <c r="K113" s="286"/>
      <c r="L113" s="286"/>
      <c r="M113" s="286"/>
      <c r="N113" s="286"/>
      <c r="BS113" s="303"/>
    </row>
    <row r="114" spans="7:71" ht="13.5" customHeight="1" x14ac:dyDescent="0.25">
      <c r="G114" s="286"/>
      <c r="H114" s="286"/>
      <c r="I114" s="286"/>
      <c r="J114" s="286"/>
      <c r="K114" s="286"/>
      <c r="L114" s="286"/>
      <c r="M114" s="286"/>
      <c r="N114" s="286"/>
      <c r="BS114" s="303"/>
    </row>
    <row r="115" spans="7:71" ht="13.5" customHeight="1" x14ac:dyDescent="0.25">
      <c r="G115" s="286"/>
      <c r="H115" s="286"/>
      <c r="I115" s="286"/>
      <c r="J115" s="286"/>
      <c r="K115" s="286"/>
      <c r="L115" s="286"/>
      <c r="M115" s="286"/>
      <c r="N115" s="286"/>
      <c r="BS115" s="303"/>
    </row>
    <row r="116" spans="7:71" ht="13.5" customHeight="1" x14ac:dyDescent="0.25">
      <c r="G116" s="286"/>
      <c r="H116" s="286"/>
      <c r="I116" s="286"/>
      <c r="J116" s="286"/>
      <c r="K116" s="286"/>
      <c r="L116" s="286"/>
      <c r="M116" s="286"/>
      <c r="N116" s="286"/>
      <c r="BS116" s="303"/>
    </row>
    <row r="117" spans="7:71" ht="13.5" customHeight="1" x14ac:dyDescent="0.25">
      <c r="BS117" s="303"/>
    </row>
    <row r="118" spans="7:71" ht="13.5" customHeight="1" x14ac:dyDescent="0.25">
      <c r="BS118" s="303"/>
    </row>
    <row r="119" spans="7:71" ht="13.5" customHeight="1" x14ac:dyDescent="0.25">
      <c r="BS119" s="303"/>
    </row>
    <row r="120" spans="7:71" ht="13.5" customHeight="1" x14ac:dyDescent="0.25">
      <c r="BS120" s="303"/>
    </row>
    <row r="121" spans="7:71" ht="13.5" customHeight="1" x14ac:dyDescent="0.25">
      <c r="BS121" s="303"/>
    </row>
    <row r="122" spans="7:71" ht="13.5" customHeight="1" x14ac:dyDescent="0.25">
      <c r="BS122" s="303"/>
    </row>
    <row r="123" spans="7:71" ht="13.5" customHeight="1" x14ac:dyDescent="0.25">
      <c r="BS123" s="303"/>
    </row>
    <row r="124" spans="7:71" ht="13.5" customHeight="1" x14ac:dyDescent="0.25">
      <c r="BS124" s="303"/>
    </row>
    <row r="125" spans="7:71" ht="13.5" customHeight="1" x14ac:dyDescent="0.25">
      <c r="BS125" s="303"/>
    </row>
    <row r="126" spans="7:71" ht="13.5" customHeight="1" x14ac:dyDescent="0.25">
      <c r="BS126" s="303"/>
    </row>
    <row r="127" spans="7:71" ht="13.5" customHeight="1" x14ac:dyDescent="0.25">
      <c r="BS127" s="303"/>
    </row>
    <row r="128" spans="7:71" ht="13.5" customHeight="1" x14ac:dyDescent="0.25">
      <c r="BS128" s="303"/>
    </row>
    <row r="129" spans="71:71" ht="13.5" customHeight="1" x14ac:dyDescent="0.25">
      <c r="BS129" s="303"/>
    </row>
    <row r="130" spans="71:71" ht="13.5" customHeight="1" x14ac:dyDescent="0.25">
      <c r="BS130" s="303"/>
    </row>
    <row r="131" spans="71:71" ht="13.5" customHeight="1" x14ac:dyDescent="0.25">
      <c r="BS131" s="303"/>
    </row>
    <row r="132" spans="71:71" ht="13.5" customHeight="1" x14ac:dyDescent="0.25">
      <c r="BS132" s="303"/>
    </row>
    <row r="133" spans="71:71" ht="13.5" customHeight="1" x14ac:dyDescent="0.25">
      <c r="BS133" s="303"/>
    </row>
    <row r="134" spans="71:71" ht="13.5" customHeight="1" x14ac:dyDescent="0.25">
      <c r="BS134" s="303"/>
    </row>
    <row r="135" spans="71:71" ht="13.5" customHeight="1" x14ac:dyDescent="0.25">
      <c r="BS135" s="303"/>
    </row>
    <row r="136" spans="71:71" ht="13.5" customHeight="1" x14ac:dyDescent="0.25">
      <c r="BS136" s="303"/>
    </row>
    <row r="137" spans="71:71" ht="13.5" customHeight="1" x14ac:dyDescent="0.25">
      <c r="BS137" s="303"/>
    </row>
    <row r="138" spans="71:71" ht="13.5" customHeight="1" x14ac:dyDescent="0.25">
      <c r="BS138" s="303"/>
    </row>
    <row r="139" spans="71:71" ht="13.5" customHeight="1" x14ac:dyDescent="0.25">
      <c r="BS139" s="303"/>
    </row>
    <row r="140" spans="71:71" ht="13.5" customHeight="1" x14ac:dyDescent="0.25">
      <c r="BS140" s="303"/>
    </row>
    <row r="141" spans="71:71" ht="13.5" customHeight="1" x14ac:dyDescent="0.25">
      <c r="BS141" s="303"/>
    </row>
    <row r="142" spans="71:71" ht="13.5" customHeight="1" x14ac:dyDescent="0.25">
      <c r="BS142" s="303"/>
    </row>
    <row r="143" spans="71:71" ht="13.5" customHeight="1" x14ac:dyDescent="0.25">
      <c r="BS143" s="303"/>
    </row>
    <row r="144" spans="71:71" ht="13.5" customHeight="1" x14ac:dyDescent="0.25">
      <c r="BS144" s="303"/>
    </row>
    <row r="145" spans="71:71" ht="13.5" customHeight="1" x14ac:dyDescent="0.25">
      <c r="BS145" s="303"/>
    </row>
    <row r="146" spans="71:71" ht="13.5" customHeight="1" x14ac:dyDescent="0.25">
      <c r="BS146" s="303"/>
    </row>
    <row r="147" spans="71:71" ht="13.5" customHeight="1" x14ac:dyDescent="0.25">
      <c r="BS147" s="303"/>
    </row>
    <row r="148" spans="71:71" ht="13.5" customHeight="1" x14ac:dyDescent="0.25">
      <c r="BS148" s="303"/>
    </row>
    <row r="149" spans="71:71" ht="13.5" customHeight="1" x14ac:dyDescent="0.25">
      <c r="BS149" s="303"/>
    </row>
    <row r="150" spans="71:71" ht="13.5" customHeight="1" x14ac:dyDescent="0.25">
      <c r="BS150" s="303"/>
    </row>
    <row r="151" spans="71:71" ht="13.5" customHeight="1" x14ac:dyDescent="0.25">
      <c r="BS151" s="303"/>
    </row>
    <row r="152" spans="71:71" ht="13.5" customHeight="1" x14ac:dyDescent="0.25">
      <c r="BS152" s="303"/>
    </row>
    <row r="153" spans="71:71" ht="13.5" customHeight="1" x14ac:dyDescent="0.25">
      <c r="BS153" s="303"/>
    </row>
    <row r="154" spans="71:71" ht="13.5" customHeight="1" x14ac:dyDescent="0.25">
      <c r="BS154" s="303"/>
    </row>
    <row r="155" spans="71:71" ht="13.5" customHeight="1" x14ac:dyDescent="0.25">
      <c r="BS155" s="303"/>
    </row>
    <row r="156" spans="71:71" ht="13.5" customHeight="1" x14ac:dyDescent="0.25">
      <c r="BS156" s="303"/>
    </row>
    <row r="157" spans="71:71" ht="13.5" customHeight="1" x14ac:dyDescent="0.25">
      <c r="BS157" s="303"/>
    </row>
    <row r="158" spans="71:71" ht="13.5" customHeight="1" x14ac:dyDescent="0.25">
      <c r="BS158" s="303"/>
    </row>
    <row r="159" spans="71:71" ht="13.5" customHeight="1" x14ac:dyDescent="0.25">
      <c r="BS159" s="303"/>
    </row>
    <row r="160" spans="71:71" ht="13.5" customHeight="1" x14ac:dyDescent="0.25">
      <c r="BS160" s="303"/>
    </row>
    <row r="161" spans="71:71" ht="13.5" customHeight="1" x14ac:dyDescent="0.25">
      <c r="BS161" s="303"/>
    </row>
    <row r="162" spans="71:71" ht="13.5" customHeight="1" x14ac:dyDescent="0.25">
      <c r="BS162" s="303"/>
    </row>
    <row r="163" spans="71:71" ht="13.5" customHeight="1" x14ac:dyDescent="0.25">
      <c r="BS163" s="303"/>
    </row>
    <row r="164" spans="71:71" ht="13.5" customHeight="1" x14ac:dyDescent="0.25">
      <c r="BS164" s="303"/>
    </row>
    <row r="165" spans="71:71" ht="13.5" customHeight="1" x14ac:dyDescent="0.25">
      <c r="BS165" s="303"/>
    </row>
    <row r="166" spans="71:71" ht="13.5" customHeight="1" x14ac:dyDescent="0.25">
      <c r="BS166" s="303"/>
    </row>
    <row r="167" spans="71:71" ht="13.5" customHeight="1" x14ac:dyDescent="0.25">
      <c r="BS167" s="303"/>
    </row>
    <row r="168" spans="71:71" ht="13.5" customHeight="1" x14ac:dyDescent="0.25">
      <c r="BS168" s="303"/>
    </row>
    <row r="169" spans="71:71" ht="13.5" customHeight="1" x14ac:dyDescent="0.25">
      <c r="BS169" s="303"/>
    </row>
    <row r="170" spans="71:71" ht="13.5" customHeight="1" x14ac:dyDescent="0.25">
      <c r="BS170" s="303"/>
    </row>
    <row r="171" spans="71:71" ht="13.5" customHeight="1" x14ac:dyDescent="0.25">
      <c r="BS171" s="303"/>
    </row>
    <row r="172" spans="71:71" ht="13.5" customHeight="1" x14ac:dyDescent="0.25">
      <c r="BS172" s="303"/>
    </row>
    <row r="173" spans="71:71" ht="13.5" customHeight="1" x14ac:dyDescent="0.25">
      <c r="BS173" s="303"/>
    </row>
    <row r="174" spans="71:71" ht="13.5" customHeight="1" x14ac:dyDescent="0.25">
      <c r="BS174" s="303"/>
    </row>
    <row r="175" spans="71:71" ht="13.5" customHeight="1" x14ac:dyDescent="0.25">
      <c r="BS175" s="303"/>
    </row>
    <row r="176" spans="71:71" ht="13.5" customHeight="1" x14ac:dyDescent="0.25">
      <c r="BS176" s="303"/>
    </row>
    <row r="177" spans="71:71" ht="13.5" customHeight="1" x14ac:dyDescent="0.25">
      <c r="BS177" s="303"/>
    </row>
    <row r="178" spans="71:71" ht="13.5" customHeight="1" x14ac:dyDescent="0.25">
      <c r="BS178" s="303"/>
    </row>
    <row r="179" spans="71:71" ht="13.5" customHeight="1" x14ac:dyDescent="0.25">
      <c r="BS179" s="303"/>
    </row>
    <row r="180" spans="71:71" ht="13.5" customHeight="1" x14ac:dyDescent="0.25">
      <c r="BS180" s="303"/>
    </row>
    <row r="181" spans="71:71" ht="13.5" customHeight="1" x14ac:dyDescent="0.25">
      <c r="BS181" s="303"/>
    </row>
    <row r="182" spans="71:71" ht="13.5" customHeight="1" x14ac:dyDescent="0.25">
      <c r="BS182" s="303"/>
    </row>
    <row r="183" spans="71:71" ht="13.5" customHeight="1" x14ac:dyDescent="0.25">
      <c r="BS183" s="303"/>
    </row>
    <row r="184" spans="71:71" ht="13.5" customHeight="1" x14ac:dyDescent="0.25">
      <c r="BS184" s="303"/>
    </row>
    <row r="185" spans="71:71" ht="13.5" customHeight="1" x14ac:dyDescent="0.25">
      <c r="BS185" s="303"/>
    </row>
    <row r="186" spans="71:71" ht="13.5" customHeight="1" x14ac:dyDescent="0.25">
      <c r="BS186" s="303"/>
    </row>
    <row r="187" spans="71:71" ht="13.5" customHeight="1" x14ac:dyDescent="0.25">
      <c r="BS187" s="303"/>
    </row>
    <row r="188" spans="71:71" ht="13.5" customHeight="1" x14ac:dyDescent="0.25">
      <c r="BS188" s="303"/>
    </row>
    <row r="189" spans="71:71" ht="13.5" customHeight="1" x14ac:dyDescent="0.25">
      <c r="BS189" s="303"/>
    </row>
    <row r="190" spans="71:71" ht="13.5" customHeight="1" x14ac:dyDescent="0.25">
      <c r="BS190" s="303"/>
    </row>
    <row r="191" spans="71:71" ht="13.5" customHeight="1" x14ac:dyDescent="0.25">
      <c r="BS191" s="303"/>
    </row>
    <row r="192" spans="71:71" ht="13.5" customHeight="1" x14ac:dyDescent="0.25">
      <c r="BS192" s="303"/>
    </row>
    <row r="193" spans="71:71" ht="13.5" customHeight="1" x14ac:dyDescent="0.25">
      <c r="BS193" s="303"/>
    </row>
    <row r="194" spans="71:71" ht="13.5" customHeight="1" x14ac:dyDescent="0.25">
      <c r="BS194" s="303"/>
    </row>
    <row r="195" spans="71:71" ht="13.5" customHeight="1" x14ac:dyDescent="0.25">
      <c r="BS195" s="303"/>
    </row>
    <row r="196" spans="71:71" ht="13.5" customHeight="1" x14ac:dyDescent="0.25">
      <c r="BS196" s="303"/>
    </row>
    <row r="197" spans="71:71" ht="13.5" customHeight="1" x14ac:dyDescent="0.25">
      <c r="BS197" s="303"/>
    </row>
    <row r="198" spans="71:71" ht="13.5" customHeight="1" x14ac:dyDescent="0.25">
      <c r="BS198" s="303"/>
    </row>
    <row r="199" spans="71:71" ht="13.5" customHeight="1" x14ac:dyDescent="0.25">
      <c r="BS199" s="303"/>
    </row>
    <row r="200" spans="71:71" ht="13.5" customHeight="1" x14ac:dyDescent="0.25">
      <c r="BS200" s="303"/>
    </row>
    <row r="201" spans="71:71" ht="13.5" customHeight="1" x14ac:dyDescent="0.25">
      <c r="BS201" s="303"/>
    </row>
    <row r="202" spans="71:71" ht="13.5" customHeight="1" x14ac:dyDescent="0.25">
      <c r="BS202" s="303"/>
    </row>
    <row r="203" spans="71:71" ht="13.5" customHeight="1" x14ac:dyDescent="0.25">
      <c r="BS203" s="303"/>
    </row>
    <row r="204" spans="71:71" ht="13.5" customHeight="1" x14ac:dyDescent="0.25">
      <c r="BS204" s="303"/>
    </row>
    <row r="205" spans="71:71" ht="13.5" customHeight="1" x14ac:dyDescent="0.25">
      <c r="BS205" s="303"/>
    </row>
    <row r="206" spans="71:71" ht="13.5" customHeight="1" x14ac:dyDescent="0.25">
      <c r="BS206" s="303"/>
    </row>
    <row r="207" spans="71:71" ht="13.5" customHeight="1" x14ac:dyDescent="0.25">
      <c r="BS207" s="303"/>
    </row>
    <row r="208" spans="71:71" ht="13.5" customHeight="1" x14ac:dyDescent="0.25">
      <c r="BS208" s="303"/>
    </row>
    <row r="209" spans="71:71" ht="13.5" customHeight="1" x14ac:dyDescent="0.25">
      <c r="BS209" s="303"/>
    </row>
    <row r="210" spans="71:71" ht="13.5" customHeight="1" x14ac:dyDescent="0.25">
      <c r="BS210" s="303"/>
    </row>
    <row r="211" spans="71:71" ht="13.5" customHeight="1" x14ac:dyDescent="0.25">
      <c r="BS211" s="303"/>
    </row>
    <row r="212" spans="71:71" ht="13.5" customHeight="1" x14ac:dyDescent="0.25">
      <c r="BS212" s="303"/>
    </row>
    <row r="213" spans="71:71" ht="13.5" customHeight="1" x14ac:dyDescent="0.25">
      <c r="BS213" s="303"/>
    </row>
    <row r="214" spans="71:71" ht="13.5" customHeight="1" x14ac:dyDescent="0.25">
      <c r="BS214" s="303"/>
    </row>
    <row r="215" spans="71:71" ht="13.5" customHeight="1" x14ac:dyDescent="0.25">
      <c r="BS215" s="303"/>
    </row>
  </sheetData>
  <mergeCells count="2">
    <mergeCell ref="B3:J3"/>
    <mergeCell ref="I2:K2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7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C4F6-E4D2-488C-A6E9-5A2E6ED0704C}">
  <sheetPr>
    <tabColor theme="4" tint="0.39997558519241921"/>
  </sheetPr>
  <dimension ref="A1:AI6"/>
  <sheetViews>
    <sheetView showGridLines="0" workbookViewId="0">
      <selection activeCell="E18" sqref="E18"/>
    </sheetView>
  </sheetViews>
  <sheetFormatPr defaultRowHeight="15" x14ac:dyDescent="0.25"/>
  <cols>
    <col min="1" max="1" width="35.140625" bestFit="1" customWidth="1"/>
    <col min="2" max="22" width="7" customWidth="1"/>
  </cols>
  <sheetData>
    <row r="1" spans="1:35" x14ac:dyDescent="0.25">
      <c r="B1" s="102">
        <v>0</v>
      </c>
      <c r="C1" s="102">
        <v>1</v>
      </c>
      <c r="D1" s="102">
        <v>2</v>
      </c>
      <c r="E1" s="102">
        <v>3</v>
      </c>
      <c r="F1" s="102">
        <v>4</v>
      </c>
      <c r="G1" s="102">
        <v>5</v>
      </c>
      <c r="H1" s="102">
        <v>6</v>
      </c>
    </row>
    <row r="2" spans="1:35" ht="19.5" thickBot="1" x14ac:dyDescent="0.35">
      <c r="A2" s="362" t="s">
        <v>440</v>
      </c>
      <c r="B2" s="366">
        <v>2023</v>
      </c>
      <c r="C2" s="366">
        <v>2024</v>
      </c>
      <c r="D2" s="366">
        <v>2025</v>
      </c>
      <c r="E2" s="366">
        <v>2026</v>
      </c>
      <c r="F2" s="366">
        <v>2027</v>
      </c>
      <c r="G2" s="366">
        <v>2028</v>
      </c>
      <c r="H2" s="366">
        <v>2029</v>
      </c>
    </row>
    <row r="3" spans="1:35" s="27" customFormat="1" ht="15.75" thickTop="1" x14ac:dyDescent="0.25">
      <c r="A3" s="26" t="s">
        <v>441</v>
      </c>
      <c r="B3" s="26"/>
      <c r="C3" s="26"/>
      <c r="E3" s="26"/>
      <c r="F3" s="26"/>
      <c r="G3" s="26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 s="27" customFormat="1" x14ac:dyDescent="0.25">
      <c r="A4" s="363" t="s">
        <v>442</v>
      </c>
      <c r="B4" s="364">
        <v>4.9799999999999997E-2</v>
      </c>
      <c r="C4" s="364">
        <v>3.9199999999999999E-2</v>
      </c>
      <c r="D4" s="364">
        <v>3.5999999999999997E-2</v>
      </c>
      <c r="E4" s="364">
        <v>3.5000000000000003E-2</v>
      </c>
      <c r="F4" s="365">
        <f>E4</f>
        <v>3.5000000000000003E-2</v>
      </c>
      <c r="G4" s="365">
        <f t="shared" ref="G4:H4" si="0">F4</f>
        <v>3.5000000000000003E-2</v>
      </c>
      <c r="H4" s="365">
        <f t="shared" si="0"/>
        <v>3.5000000000000003E-2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 s="27" customFormat="1" x14ac:dyDescent="0.25">
      <c r="A5" s="363" t="s">
        <v>443</v>
      </c>
      <c r="B5" s="365"/>
      <c r="C5" s="365">
        <f t="shared" ref="C5:E5" si="1">(((1+B5)*100)*(1+C4))/100-1</f>
        <v>3.9199999999999902E-2</v>
      </c>
      <c r="D5" s="365">
        <f t="shared" si="1"/>
        <v>7.6611199999999879E-2</v>
      </c>
      <c r="E5" s="365">
        <f t="shared" si="1"/>
        <v>0.11429259199999975</v>
      </c>
      <c r="F5" s="365">
        <f>(((1+E5)*100)*(1+F4))/100-1</f>
        <v>0.15329283271999961</v>
      </c>
      <c r="G5" s="365">
        <f t="shared" ref="G5:H5" si="2">(((1+F5)*100)*(1+G4))/100-1</f>
        <v>0.19365808186519939</v>
      </c>
      <c r="H5" s="365">
        <f t="shared" si="2"/>
        <v>0.23543611473048132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x14ac:dyDescent="0.25">
      <c r="A6" s="453" t="s">
        <v>500</v>
      </c>
    </row>
  </sheetData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4A1A8-3BD2-4FD3-9EF0-8C1181ED3BED}">
  <dimension ref="B2:N41"/>
  <sheetViews>
    <sheetView showGridLines="0" workbookViewId="0">
      <selection activeCell="C38" sqref="C38"/>
    </sheetView>
  </sheetViews>
  <sheetFormatPr defaultRowHeight="15" x14ac:dyDescent="0.25"/>
  <cols>
    <col min="2" max="2" width="35" customWidth="1"/>
    <col min="3" max="3" width="14.85546875" customWidth="1"/>
    <col min="4" max="4" width="13.140625" customWidth="1"/>
    <col min="5" max="5" width="17.85546875" bestFit="1" customWidth="1"/>
    <col min="6" max="6" width="21.28515625" customWidth="1"/>
    <col min="8" max="8" width="11.7109375" bestFit="1" customWidth="1"/>
    <col min="9" max="9" width="11.85546875" bestFit="1" customWidth="1"/>
    <col min="11" max="11" width="11.7109375" bestFit="1" customWidth="1"/>
    <col min="12" max="12" width="10.140625" bestFit="1" customWidth="1"/>
  </cols>
  <sheetData>
    <row r="2" spans="2:8" x14ac:dyDescent="0.25">
      <c r="B2" t="s">
        <v>407</v>
      </c>
      <c r="C2" s="326">
        <f>'01'!H41</f>
        <v>0</v>
      </c>
    </row>
    <row r="3" spans="2:8" x14ac:dyDescent="0.25">
      <c r="B3" t="s">
        <v>408</v>
      </c>
      <c r="C3" s="327">
        <f>'01'!$H$36</f>
        <v>0</v>
      </c>
    </row>
    <row r="4" spans="2:8" ht="15.75" thickBot="1" x14ac:dyDescent="0.3"/>
    <row r="5" spans="2:8" ht="15.75" thickBot="1" x14ac:dyDescent="0.3">
      <c r="B5" s="299" t="s">
        <v>53</v>
      </c>
      <c r="C5" s="300" t="s">
        <v>176</v>
      </c>
      <c r="D5" s="300" t="s">
        <v>384</v>
      </c>
      <c r="E5" s="324" t="s">
        <v>385</v>
      </c>
      <c r="F5" s="301" t="s">
        <v>386</v>
      </c>
    </row>
    <row r="6" spans="2:8" ht="15.75" thickBot="1" x14ac:dyDescent="0.3">
      <c r="B6" s="302" t="s">
        <v>387</v>
      </c>
      <c r="C6" s="318">
        <f>SUM(C7:C13)</f>
        <v>0</v>
      </c>
      <c r="D6" s="319" t="e">
        <f t="shared" ref="D6:D35" si="0">C6/C$36</f>
        <v>#N/A</v>
      </c>
      <c r="E6" s="321" t="e">
        <f t="shared" ref="E6:E39" si="1">C6/$C$2</f>
        <v>#DIV/0!</v>
      </c>
      <c r="F6" s="320" t="e">
        <f>C6/$C$3</f>
        <v>#DIV/0!</v>
      </c>
      <c r="H6" s="303"/>
    </row>
    <row r="7" spans="2:8" ht="15.75" thickBot="1" x14ac:dyDescent="0.3">
      <c r="B7" s="308" t="s">
        <v>57</v>
      </c>
      <c r="C7" s="304">
        <f>VLOOKUP($B7,'13'!$A:$O,12,0)*1000</f>
        <v>0</v>
      </c>
      <c r="D7" s="305" t="e">
        <f t="shared" si="0"/>
        <v>#N/A</v>
      </c>
      <c r="E7" s="322" t="e">
        <f t="shared" si="1"/>
        <v>#DIV/0!</v>
      </c>
      <c r="F7" s="307" t="e">
        <f t="shared" ref="F7:F39" si="2">C7/$C$3</f>
        <v>#DIV/0!</v>
      </c>
    </row>
    <row r="8" spans="2:8" ht="15.75" thickBot="1" x14ac:dyDescent="0.3">
      <c r="B8" s="308" t="s">
        <v>388</v>
      </c>
      <c r="C8" s="304">
        <f>'06'!J20</f>
        <v>0</v>
      </c>
      <c r="D8" s="305" t="e">
        <f t="shared" si="0"/>
        <v>#N/A</v>
      </c>
      <c r="E8" s="322" t="e">
        <f t="shared" si="1"/>
        <v>#DIV/0!</v>
      </c>
      <c r="F8" s="307" t="e">
        <f t="shared" si="2"/>
        <v>#DIV/0!</v>
      </c>
    </row>
    <row r="9" spans="2:8" ht="15.75" thickBot="1" x14ac:dyDescent="0.3">
      <c r="B9" s="308" t="s">
        <v>389</v>
      </c>
      <c r="C9" s="304">
        <f>'06'!J27</f>
        <v>0</v>
      </c>
      <c r="D9" s="305" t="e">
        <f t="shared" si="0"/>
        <v>#N/A</v>
      </c>
      <c r="E9" s="322" t="e">
        <f t="shared" si="1"/>
        <v>#DIV/0!</v>
      </c>
      <c r="F9" s="307" t="e">
        <f t="shared" si="2"/>
        <v>#DIV/0!</v>
      </c>
    </row>
    <row r="10" spans="2:8" ht="15.75" thickBot="1" x14ac:dyDescent="0.3">
      <c r="B10" s="308" t="s">
        <v>230</v>
      </c>
      <c r="C10" s="304">
        <f>'06'!C74</f>
        <v>0</v>
      </c>
      <c r="D10" s="305" t="e">
        <f t="shared" si="0"/>
        <v>#N/A</v>
      </c>
      <c r="E10" s="322" t="e">
        <f t="shared" si="1"/>
        <v>#DIV/0!</v>
      </c>
      <c r="F10" s="307" t="e">
        <f t="shared" si="2"/>
        <v>#DIV/0!</v>
      </c>
    </row>
    <row r="11" spans="2:8" ht="15.75" thickBot="1" x14ac:dyDescent="0.3">
      <c r="B11" s="308" t="s">
        <v>61</v>
      </c>
      <c r="C11" s="304">
        <f>'06'!J46</f>
        <v>0</v>
      </c>
      <c r="D11" s="305" t="e">
        <f t="shared" si="0"/>
        <v>#N/A</v>
      </c>
      <c r="E11" s="322" t="e">
        <f t="shared" si="1"/>
        <v>#DIV/0!</v>
      </c>
      <c r="F11" s="307" t="e">
        <f t="shared" si="2"/>
        <v>#DIV/0!</v>
      </c>
    </row>
    <row r="12" spans="2:8" ht="15.75" thickBot="1" x14ac:dyDescent="0.3">
      <c r="B12" s="308" t="s">
        <v>390</v>
      </c>
      <c r="C12" s="304">
        <f>'06'!J57</f>
        <v>0</v>
      </c>
      <c r="D12" s="305" t="e">
        <f t="shared" si="0"/>
        <v>#N/A</v>
      </c>
      <c r="E12" s="322" t="e">
        <f t="shared" si="1"/>
        <v>#DIV/0!</v>
      </c>
      <c r="F12" s="307" t="e">
        <f t="shared" si="2"/>
        <v>#DIV/0!</v>
      </c>
    </row>
    <row r="13" spans="2:8" ht="15.75" thickBot="1" x14ac:dyDescent="0.3">
      <c r="B13" s="309" t="s">
        <v>166</v>
      </c>
      <c r="C13" s="310">
        <f>VLOOKUP($B13,'13'!$A:$O,12,0)*1000</f>
        <v>0</v>
      </c>
      <c r="D13" s="311" t="e">
        <f t="shared" si="0"/>
        <v>#N/A</v>
      </c>
      <c r="E13" s="323" t="e">
        <f t="shared" si="1"/>
        <v>#DIV/0!</v>
      </c>
      <c r="F13" s="312" t="e">
        <f t="shared" si="2"/>
        <v>#DIV/0!</v>
      </c>
    </row>
    <row r="14" spans="2:8" ht="16.5" thickTop="1" thickBot="1" x14ac:dyDescent="0.3">
      <c r="B14" s="302" t="s">
        <v>391</v>
      </c>
      <c r="C14" s="318" t="e">
        <f>SUM(C15,C22,C30)</f>
        <v>#N/A</v>
      </c>
      <c r="D14" s="319" t="e">
        <f t="shared" si="0"/>
        <v>#N/A</v>
      </c>
      <c r="E14" s="321" t="e">
        <f t="shared" si="1"/>
        <v>#N/A</v>
      </c>
      <c r="F14" s="320" t="e">
        <f t="shared" si="2"/>
        <v>#N/A</v>
      </c>
    </row>
    <row r="15" spans="2:8" ht="15.75" thickBot="1" x14ac:dyDescent="0.3">
      <c r="B15" s="308" t="s">
        <v>392</v>
      </c>
      <c r="C15" s="304" t="e">
        <f>SUM(C16:C21)</f>
        <v>#N/A</v>
      </c>
      <c r="D15" s="305" t="e">
        <f t="shared" si="0"/>
        <v>#N/A</v>
      </c>
      <c r="E15" s="322" t="e">
        <f t="shared" si="1"/>
        <v>#N/A</v>
      </c>
      <c r="F15" s="307" t="e">
        <f t="shared" si="2"/>
        <v>#N/A</v>
      </c>
    </row>
    <row r="16" spans="2:8" ht="15.75" thickBot="1" x14ac:dyDescent="0.3">
      <c r="B16" s="313" t="s">
        <v>119</v>
      </c>
      <c r="C16" s="304">
        <f>VLOOKUP($B16,'13'!$A:$O,12,0)*1000</f>
        <v>0</v>
      </c>
      <c r="D16" s="305" t="e">
        <f t="shared" si="0"/>
        <v>#N/A</v>
      </c>
      <c r="E16" s="322" t="e">
        <f t="shared" si="1"/>
        <v>#DIV/0!</v>
      </c>
      <c r="F16" s="307" t="e">
        <f t="shared" si="2"/>
        <v>#DIV/0!</v>
      </c>
    </row>
    <row r="17" spans="2:14" ht="15.75" thickBot="1" x14ac:dyDescent="0.3">
      <c r="B17" s="313" t="s">
        <v>118</v>
      </c>
      <c r="C17" s="306">
        <f>VLOOKUP($B17,'13'!$A:$O,12,0)*1000</f>
        <v>0</v>
      </c>
      <c r="D17" s="305" t="e">
        <f t="shared" si="0"/>
        <v>#N/A</v>
      </c>
      <c r="E17" s="322" t="e">
        <f t="shared" si="1"/>
        <v>#DIV/0!</v>
      </c>
      <c r="F17" s="307" t="e">
        <f t="shared" si="2"/>
        <v>#DIV/0!</v>
      </c>
    </row>
    <row r="18" spans="2:14" ht="15.75" thickBot="1" x14ac:dyDescent="0.3">
      <c r="B18" s="313" t="s">
        <v>72</v>
      </c>
      <c r="C18" s="304">
        <f>VLOOKUP($B18,'13'!$A:$O,12,0)*1000</f>
        <v>0</v>
      </c>
      <c r="D18" s="305" t="e">
        <f t="shared" si="0"/>
        <v>#N/A</v>
      </c>
      <c r="E18" s="322" t="e">
        <f t="shared" si="1"/>
        <v>#DIV/0!</v>
      </c>
      <c r="F18" s="307" t="e">
        <f t="shared" si="2"/>
        <v>#DIV/0!</v>
      </c>
    </row>
    <row r="19" spans="2:14" ht="15.75" thickBot="1" x14ac:dyDescent="0.3">
      <c r="B19" s="313" t="s">
        <v>73</v>
      </c>
      <c r="C19" s="304" t="e">
        <f>VLOOKUP($B19,'13'!$A:$O,12,0)*1000</f>
        <v>#N/A</v>
      </c>
      <c r="D19" s="305" t="e">
        <f t="shared" si="0"/>
        <v>#N/A</v>
      </c>
      <c r="E19" s="322" t="e">
        <f t="shared" si="1"/>
        <v>#N/A</v>
      </c>
      <c r="F19" s="307" t="e">
        <f t="shared" si="2"/>
        <v>#N/A</v>
      </c>
    </row>
    <row r="20" spans="2:14" ht="15.75" thickBot="1" x14ac:dyDescent="0.3">
      <c r="B20" s="313" t="s">
        <v>74</v>
      </c>
      <c r="C20" s="304" t="e">
        <f>VLOOKUP($B20,'13'!$A:$O,12,0)*1000</f>
        <v>#N/A</v>
      </c>
      <c r="D20" s="305" t="e">
        <f t="shared" si="0"/>
        <v>#N/A</v>
      </c>
      <c r="E20" s="322" t="e">
        <f t="shared" si="1"/>
        <v>#N/A</v>
      </c>
      <c r="F20" s="307" t="e">
        <f t="shared" si="2"/>
        <v>#N/A</v>
      </c>
    </row>
    <row r="21" spans="2:14" ht="15.75" thickBot="1" x14ac:dyDescent="0.3">
      <c r="B21" s="314" t="s">
        <v>183</v>
      </c>
      <c r="C21" s="310" t="e">
        <f>VLOOKUP($B21,'13'!$A:$O,12,0)*1000</f>
        <v>#N/A</v>
      </c>
      <c r="D21" s="311" t="e">
        <f t="shared" si="0"/>
        <v>#N/A</v>
      </c>
      <c r="E21" s="323" t="e">
        <f t="shared" si="1"/>
        <v>#N/A</v>
      </c>
      <c r="F21" s="312" t="e">
        <f t="shared" si="2"/>
        <v>#N/A</v>
      </c>
    </row>
    <row r="22" spans="2:14" ht="16.5" thickTop="1" thickBot="1" x14ac:dyDescent="0.3">
      <c r="B22" s="328" t="s">
        <v>122</v>
      </c>
      <c r="C22" s="318" t="e">
        <f>SUM(C23:C29)</f>
        <v>#REF!</v>
      </c>
      <c r="D22" s="319" t="e">
        <f t="shared" si="0"/>
        <v>#REF!</v>
      </c>
      <c r="E22" s="321" t="e">
        <f t="shared" si="1"/>
        <v>#REF!</v>
      </c>
      <c r="F22" s="320" t="e">
        <f t="shared" si="2"/>
        <v>#REF!</v>
      </c>
    </row>
    <row r="23" spans="2:14" ht="15.75" thickBot="1" x14ac:dyDescent="0.3">
      <c r="B23" s="313" t="s">
        <v>393</v>
      </c>
      <c r="C23" s="304">
        <f>'06'!C138</f>
        <v>0</v>
      </c>
      <c r="D23" s="305" t="e">
        <f t="shared" si="0"/>
        <v>#N/A</v>
      </c>
      <c r="E23" s="322" t="e">
        <f t="shared" si="1"/>
        <v>#DIV/0!</v>
      </c>
      <c r="F23" s="307" t="e">
        <f t="shared" si="2"/>
        <v>#DIV/0!</v>
      </c>
    </row>
    <row r="24" spans="2:14" ht="15.75" thickBot="1" x14ac:dyDescent="0.3">
      <c r="B24" s="313" t="s">
        <v>124</v>
      </c>
      <c r="C24" s="304">
        <f>VLOOKUP($B24,'13'!$A:$O,12,0)*1000</f>
        <v>0</v>
      </c>
      <c r="D24" s="305" t="e">
        <f t="shared" si="0"/>
        <v>#N/A</v>
      </c>
      <c r="E24" s="322" t="e">
        <f t="shared" si="1"/>
        <v>#DIV/0!</v>
      </c>
      <c r="F24" s="307" t="e">
        <f t="shared" si="2"/>
        <v>#DIV/0!</v>
      </c>
    </row>
    <row r="25" spans="2:14" ht="15.75" thickBot="1" x14ac:dyDescent="0.3">
      <c r="B25" s="313" t="s">
        <v>394</v>
      </c>
      <c r="C25" s="304" t="e">
        <f>'06'!#REF!</f>
        <v>#REF!</v>
      </c>
      <c r="D25" s="305" t="e">
        <f t="shared" si="0"/>
        <v>#REF!</v>
      </c>
      <c r="E25" s="322" t="e">
        <f t="shared" si="1"/>
        <v>#REF!</v>
      </c>
      <c r="F25" s="307" t="e">
        <f t="shared" si="2"/>
        <v>#REF!</v>
      </c>
    </row>
    <row r="26" spans="2:14" ht="15.75" thickBot="1" x14ac:dyDescent="0.3">
      <c r="B26" s="314" t="s">
        <v>396</v>
      </c>
      <c r="C26" s="310" t="e">
        <f>'06'!#REF!</f>
        <v>#REF!</v>
      </c>
      <c r="D26" s="311" t="e">
        <f t="shared" si="0"/>
        <v>#REF!</v>
      </c>
      <c r="E26" s="323" t="e">
        <f t="shared" si="1"/>
        <v>#REF!</v>
      </c>
      <c r="F26" s="312" t="e">
        <f>C26/$C$3</f>
        <v>#REF!</v>
      </c>
      <c r="H26" s="303"/>
      <c r="I26" s="303"/>
      <c r="J26" s="303"/>
      <c r="K26" s="303"/>
      <c r="L26" s="303"/>
      <c r="M26" s="303"/>
      <c r="N26" s="303"/>
    </row>
    <row r="27" spans="2:14" ht="16.5" thickTop="1" thickBot="1" x14ac:dyDescent="0.3">
      <c r="B27" s="314" t="s">
        <v>397</v>
      </c>
      <c r="C27" s="310">
        <f>'06'!D149</f>
        <v>0</v>
      </c>
      <c r="D27" s="311" t="e">
        <f t="shared" si="0"/>
        <v>#N/A</v>
      </c>
      <c r="E27" s="323" t="e">
        <f t="shared" si="1"/>
        <v>#DIV/0!</v>
      </c>
      <c r="F27" s="312" t="e">
        <f>C27/$C$3</f>
        <v>#DIV/0!</v>
      </c>
      <c r="H27" s="303"/>
      <c r="I27" s="303"/>
      <c r="J27" s="303"/>
      <c r="K27" s="303"/>
      <c r="L27" s="303"/>
      <c r="M27" s="303"/>
      <c r="N27" s="303"/>
    </row>
    <row r="28" spans="2:14" ht="16.5" thickTop="1" thickBot="1" x14ac:dyDescent="0.3">
      <c r="B28" s="313" t="s">
        <v>409</v>
      </c>
      <c r="C28" s="304" t="e">
        <f>'06'!#REF!</f>
        <v>#REF!</v>
      </c>
      <c r="D28" s="305" t="e">
        <f t="shared" si="0"/>
        <v>#REF!</v>
      </c>
      <c r="E28" s="322" t="e">
        <f t="shared" si="1"/>
        <v>#REF!</v>
      </c>
      <c r="F28" s="307" t="e">
        <f t="shared" ref="F28" si="3">C28/$C$3</f>
        <v>#REF!</v>
      </c>
      <c r="H28" s="303"/>
      <c r="I28" s="303"/>
      <c r="J28" s="303"/>
      <c r="K28" s="303"/>
      <c r="L28" s="303"/>
      <c r="M28" s="303"/>
      <c r="N28" s="303"/>
    </row>
    <row r="29" spans="2:14" ht="15.75" thickBot="1" x14ac:dyDescent="0.3">
      <c r="B29" s="313" t="s">
        <v>395</v>
      </c>
      <c r="C29" s="304">
        <f>'06'!C149</f>
        <v>0</v>
      </c>
      <c r="D29" s="305" t="e">
        <f t="shared" si="0"/>
        <v>#N/A</v>
      </c>
      <c r="E29" s="322" t="e">
        <f t="shared" si="1"/>
        <v>#DIV/0!</v>
      </c>
      <c r="F29" s="307" t="e">
        <f t="shared" si="2"/>
        <v>#DIV/0!</v>
      </c>
      <c r="H29" s="303"/>
      <c r="I29" s="303"/>
      <c r="J29" s="303"/>
      <c r="K29" s="303"/>
      <c r="L29" s="303"/>
      <c r="M29" s="303"/>
      <c r="N29" s="303"/>
    </row>
    <row r="30" spans="2:14" ht="15.75" thickBot="1" x14ac:dyDescent="0.3">
      <c r="B30" s="328" t="s">
        <v>398</v>
      </c>
      <c r="C30" s="318" t="e">
        <f>C31</f>
        <v>#REF!</v>
      </c>
      <c r="D30" s="319" t="e">
        <f t="shared" si="0"/>
        <v>#REF!</v>
      </c>
      <c r="E30" s="321" t="e">
        <f t="shared" si="1"/>
        <v>#REF!</v>
      </c>
      <c r="F30" s="320" t="e">
        <f t="shared" si="2"/>
        <v>#REF!</v>
      </c>
      <c r="H30" s="303"/>
      <c r="I30" s="303"/>
      <c r="J30" s="303"/>
      <c r="K30" s="303"/>
      <c r="L30" s="303"/>
      <c r="M30" s="303"/>
      <c r="N30" s="303"/>
    </row>
    <row r="31" spans="2:14" ht="15.75" thickBot="1" x14ac:dyDescent="0.3">
      <c r="B31" s="325" t="s">
        <v>399</v>
      </c>
      <c r="C31" s="318" t="e">
        <f>SUM(C32:C35)</f>
        <v>#REF!</v>
      </c>
      <c r="D31" s="319" t="e">
        <f t="shared" si="0"/>
        <v>#REF!</v>
      </c>
      <c r="E31" s="321" t="e">
        <f t="shared" si="1"/>
        <v>#REF!</v>
      </c>
      <c r="F31" s="320" t="e">
        <f t="shared" si="2"/>
        <v>#REF!</v>
      </c>
      <c r="H31" s="303"/>
      <c r="I31" s="303"/>
      <c r="J31" s="303"/>
      <c r="K31" s="303"/>
      <c r="L31" s="303"/>
      <c r="M31" s="303"/>
      <c r="N31" s="303"/>
    </row>
    <row r="32" spans="2:14" ht="15.75" thickBot="1" x14ac:dyDescent="0.3">
      <c r="B32" s="315" t="s">
        <v>400</v>
      </c>
      <c r="C32" s="304" t="e">
        <f>'11'!#REF!/12</f>
        <v>#REF!</v>
      </c>
      <c r="D32" s="305" t="e">
        <f t="shared" si="0"/>
        <v>#REF!</v>
      </c>
      <c r="E32" s="322" t="e">
        <f t="shared" si="1"/>
        <v>#REF!</v>
      </c>
      <c r="F32" s="307" t="e">
        <f t="shared" si="2"/>
        <v>#REF!</v>
      </c>
      <c r="H32" s="303"/>
      <c r="I32" s="303"/>
      <c r="J32" s="303"/>
      <c r="K32" s="303"/>
      <c r="L32" s="303"/>
      <c r="M32" s="303"/>
      <c r="N32" s="303"/>
    </row>
    <row r="33" spans="2:14" ht="15.75" thickBot="1" x14ac:dyDescent="0.3">
      <c r="B33" s="315" t="s">
        <v>401</v>
      </c>
      <c r="C33" s="304">
        <f>'09'!E53/12</f>
        <v>0</v>
      </c>
      <c r="D33" s="305" t="e">
        <f t="shared" si="0"/>
        <v>#N/A</v>
      </c>
      <c r="E33" s="322" t="e">
        <f t="shared" si="1"/>
        <v>#DIV/0!</v>
      </c>
      <c r="F33" s="307" t="e">
        <f t="shared" si="2"/>
        <v>#DIV/0!</v>
      </c>
      <c r="H33" s="303"/>
      <c r="I33" s="303"/>
      <c r="J33" s="303"/>
      <c r="K33" s="303"/>
      <c r="L33" s="303"/>
      <c r="M33" s="303"/>
      <c r="N33" s="303"/>
    </row>
    <row r="34" spans="2:14" ht="15.75" thickBot="1" x14ac:dyDescent="0.3">
      <c r="B34" s="315" t="s">
        <v>402</v>
      </c>
      <c r="C34" s="304">
        <f>'10'!E35/12</f>
        <v>0</v>
      </c>
      <c r="D34" s="305" t="e">
        <f t="shared" si="0"/>
        <v>#N/A</v>
      </c>
      <c r="E34" s="322" t="e">
        <f t="shared" si="1"/>
        <v>#DIV/0!</v>
      </c>
      <c r="F34" s="307" t="e">
        <f t="shared" si="2"/>
        <v>#DIV/0!</v>
      </c>
      <c r="H34" s="303"/>
      <c r="I34" s="303"/>
      <c r="J34" s="303"/>
      <c r="K34" s="303"/>
      <c r="L34" s="303"/>
      <c r="M34" s="303"/>
      <c r="N34" s="303"/>
    </row>
    <row r="35" spans="2:14" ht="15.75" thickBot="1" x14ac:dyDescent="0.3">
      <c r="B35" s="316" t="s">
        <v>403</v>
      </c>
      <c r="C35" s="310" t="e">
        <f>'13'!#REF!*1000</f>
        <v>#REF!</v>
      </c>
      <c r="D35" s="311" t="e">
        <f t="shared" si="0"/>
        <v>#REF!</v>
      </c>
      <c r="E35" s="323" t="e">
        <f t="shared" si="1"/>
        <v>#REF!</v>
      </c>
      <c r="F35" s="312" t="e">
        <f t="shared" si="2"/>
        <v>#REF!</v>
      </c>
      <c r="H35" s="303"/>
      <c r="I35" s="303"/>
      <c r="J35" s="303"/>
      <c r="L35" s="303"/>
      <c r="M35" s="303"/>
      <c r="N35" s="303"/>
    </row>
    <row r="36" spans="2:14" ht="16.5" thickTop="1" thickBot="1" x14ac:dyDescent="0.3">
      <c r="B36" s="302" t="s">
        <v>404</v>
      </c>
      <c r="C36" s="318" t="e">
        <f>C6+C14</f>
        <v>#N/A</v>
      </c>
      <c r="D36" s="319" t="e">
        <f>C36/C$39</f>
        <v>#N/A</v>
      </c>
      <c r="E36" s="321" t="e">
        <f t="shared" si="1"/>
        <v>#N/A</v>
      </c>
      <c r="F36" s="320" t="e">
        <f t="shared" si="2"/>
        <v>#N/A</v>
      </c>
      <c r="H36" s="303"/>
      <c r="I36" s="303"/>
      <c r="J36" s="303"/>
      <c r="K36" s="303"/>
      <c r="L36" s="303"/>
      <c r="M36" s="303"/>
      <c r="N36" s="303"/>
    </row>
    <row r="37" spans="2:14" ht="15.75" thickBot="1" x14ac:dyDescent="0.3">
      <c r="B37" s="302" t="s">
        <v>405</v>
      </c>
      <c r="C37" s="318" t="e">
        <f>C36</f>
        <v>#N/A</v>
      </c>
      <c r="D37" s="319" t="e">
        <f>C37/C$39</f>
        <v>#N/A</v>
      </c>
      <c r="E37" s="321" t="e">
        <f t="shared" si="1"/>
        <v>#N/A</v>
      </c>
      <c r="F37" s="320" t="e">
        <f t="shared" si="2"/>
        <v>#N/A</v>
      </c>
      <c r="H37" s="303"/>
      <c r="I37" s="303"/>
      <c r="J37" s="303"/>
      <c r="K37" s="303"/>
      <c r="L37" s="303"/>
      <c r="M37" s="303"/>
      <c r="N37" s="303"/>
    </row>
    <row r="38" spans="2:14" ht="15.75" thickBot="1" x14ac:dyDescent="0.3">
      <c r="B38" s="317" t="s">
        <v>406</v>
      </c>
      <c r="C38" s="310">
        <f>-'13'!O60*1000</f>
        <v>0</v>
      </c>
      <c r="D38" s="311" t="e">
        <f>C38/C$39</f>
        <v>#N/A</v>
      </c>
      <c r="E38" s="323" t="e">
        <f t="shared" si="1"/>
        <v>#DIV/0!</v>
      </c>
      <c r="F38" s="312" t="e">
        <f t="shared" si="2"/>
        <v>#DIV/0!</v>
      </c>
      <c r="H38" s="303"/>
      <c r="I38" s="303"/>
      <c r="J38" s="303"/>
      <c r="K38" s="303"/>
      <c r="L38" s="303"/>
      <c r="M38" s="303"/>
      <c r="N38" s="303"/>
    </row>
    <row r="39" spans="2:14" ht="16.5" thickTop="1" thickBot="1" x14ac:dyDescent="0.3">
      <c r="B39" s="302" t="s">
        <v>50</v>
      </c>
      <c r="C39" s="318" t="e">
        <f>C37+C38</f>
        <v>#N/A</v>
      </c>
      <c r="D39" s="319">
        <v>1</v>
      </c>
      <c r="E39" s="321" t="e">
        <f t="shared" si="1"/>
        <v>#N/A</v>
      </c>
      <c r="F39" s="320" t="e">
        <f t="shared" si="2"/>
        <v>#N/A</v>
      </c>
      <c r="H39" s="303"/>
      <c r="I39" s="303"/>
      <c r="J39" s="303"/>
      <c r="K39" s="303"/>
      <c r="L39" s="303"/>
      <c r="M39" s="303"/>
      <c r="N39" s="303"/>
    </row>
    <row r="40" spans="2:14" x14ac:dyDescent="0.25">
      <c r="H40" s="303"/>
      <c r="I40" s="303"/>
      <c r="J40" s="303"/>
      <c r="K40" s="303"/>
      <c r="L40" s="303"/>
      <c r="M40" s="303"/>
      <c r="N40" s="303"/>
    </row>
    <row r="41" spans="2:14" x14ac:dyDescent="0.25">
      <c r="H41" s="303"/>
      <c r="I41" s="303"/>
      <c r="J41" s="303"/>
      <c r="K41" s="303"/>
      <c r="L41" s="303"/>
      <c r="M41" s="303"/>
      <c r="N41" s="303"/>
    </row>
  </sheetData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13B5-D591-4AAF-AAC8-B646DED2E61A}">
  <dimension ref="A1:I34"/>
  <sheetViews>
    <sheetView showGridLines="0" topLeftCell="A4" workbookViewId="0">
      <selection activeCell="E33" sqref="E33"/>
    </sheetView>
  </sheetViews>
  <sheetFormatPr defaultRowHeight="15" x14ac:dyDescent="0.25"/>
  <cols>
    <col min="3" max="3" width="28.28515625" customWidth="1"/>
    <col min="4" max="5" width="20.140625" customWidth="1"/>
    <col min="6" max="6" width="10.28515625" customWidth="1"/>
    <col min="7" max="7" width="24.28515625" customWidth="1"/>
    <col min="8" max="9" width="20.140625" customWidth="1"/>
  </cols>
  <sheetData>
    <row r="1" spans="1:9" x14ac:dyDescent="0.25">
      <c r="C1" s="339" t="s">
        <v>420</v>
      </c>
    </row>
    <row r="2" spans="1:9" x14ac:dyDescent="0.25">
      <c r="C2" t="s">
        <v>421</v>
      </c>
    </row>
    <row r="3" spans="1:9" x14ac:dyDescent="0.25">
      <c r="C3" t="s">
        <v>422</v>
      </c>
    </row>
    <row r="4" spans="1:9" x14ac:dyDescent="0.25">
      <c r="C4" t="s">
        <v>423</v>
      </c>
    </row>
    <row r="5" spans="1:9" x14ac:dyDescent="0.25">
      <c r="C5" s="492" t="s">
        <v>137</v>
      </c>
      <c r="D5" s="493" t="s">
        <v>136</v>
      </c>
      <c r="E5" s="493"/>
      <c r="F5" s="493"/>
      <c r="G5" s="493"/>
      <c r="H5" s="493"/>
    </row>
    <row r="6" spans="1:9" ht="24" x14ac:dyDescent="0.25">
      <c r="C6" s="492"/>
      <c r="D6" s="342" t="s">
        <v>138</v>
      </c>
      <c r="E6" s="342" t="s">
        <v>139</v>
      </c>
      <c r="F6" s="342" t="s">
        <v>140</v>
      </c>
      <c r="G6" s="342" t="s">
        <v>425</v>
      </c>
      <c r="H6" s="342" t="s">
        <v>424</v>
      </c>
    </row>
    <row r="7" spans="1:9" x14ac:dyDescent="0.25">
      <c r="C7" s="103" t="s">
        <v>45</v>
      </c>
      <c r="D7" s="343">
        <v>35</v>
      </c>
      <c r="E7" s="343">
        <v>3</v>
      </c>
      <c r="F7" s="343">
        <f>D7+E7</f>
        <v>38</v>
      </c>
      <c r="G7" s="494">
        <v>5</v>
      </c>
      <c r="H7" s="494">
        <v>10</v>
      </c>
    </row>
    <row r="8" spans="1:9" x14ac:dyDescent="0.25">
      <c r="C8" s="103" t="s">
        <v>43</v>
      </c>
      <c r="D8" s="343">
        <v>11</v>
      </c>
      <c r="E8" s="343">
        <v>1</v>
      </c>
      <c r="F8" s="343">
        <f>D8+E8</f>
        <v>12</v>
      </c>
      <c r="G8" s="494"/>
      <c r="H8" s="494"/>
    </row>
    <row r="9" spans="1:9" x14ac:dyDescent="0.25">
      <c r="C9" s="103" t="s">
        <v>44</v>
      </c>
      <c r="D9" s="343">
        <v>16</v>
      </c>
      <c r="E9" s="343">
        <v>2</v>
      </c>
      <c r="F9" s="343">
        <f>D9+E9</f>
        <v>18</v>
      </c>
      <c r="G9" s="494"/>
      <c r="H9" s="494"/>
    </row>
    <row r="10" spans="1:9" x14ac:dyDescent="0.25">
      <c r="C10" s="103" t="s">
        <v>366</v>
      </c>
      <c r="D10" s="343">
        <v>13</v>
      </c>
      <c r="E10" s="343">
        <v>1</v>
      </c>
      <c r="F10" s="343">
        <f>D10+E10</f>
        <v>14</v>
      </c>
      <c r="G10" s="343">
        <v>20</v>
      </c>
      <c r="H10" s="343">
        <v>20</v>
      </c>
    </row>
    <row r="11" spans="1:9" x14ac:dyDescent="0.25">
      <c r="C11" s="344" t="s">
        <v>50</v>
      </c>
      <c r="D11" s="345">
        <f>SUM(D7:D10)</f>
        <v>75</v>
      </c>
      <c r="E11" s="345">
        <f>SUM(E7:E10)</f>
        <v>7</v>
      </c>
      <c r="F11" s="345">
        <f>D11+E11</f>
        <v>82</v>
      </c>
    </row>
    <row r="13" spans="1:9" x14ac:dyDescent="0.25">
      <c r="A13" s="338">
        <v>4.4000000000000004</v>
      </c>
      <c r="C13" s="489" t="s">
        <v>414</v>
      </c>
      <c r="D13" s="490"/>
      <c r="E13" s="491"/>
      <c r="G13" s="489" t="s">
        <v>414</v>
      </c>
      <c r="H13" s="490"/>
      <c r="I13" s="491"/>
    </row>
    <row r="14" spans="1:9" ht="30" x14ac:dyDescent="0.25">
      <c r="C14" s="340" t="s">
        <v>413</v>
      </c>
      <c r="D14" s="341" t="s">
        <v>412</v>
      </c>
      <c r="E14" s="341" t="s">
        <v>411</v>
      </c>
      <c r="G14" s="340" t="s">
        <v>417</v>
      </c>
      <c r="H14" s="341" t="s">
        <v>412</v>
      </c>
      <c r="I14" s="341" t="s">
        <v>411</v>
      </c>
    </row>
    <row r="15" spans="1:9" x14ac:dyDescent="0.25">
      <c r="C15" s="334" t="s">
        <v>416</v>
      </c>
      <c r="D15" s="335">
        <v>4.4400000000000004</v>
      </c>
      <c r="E15" s="335">
        <v>4.67</v>
      </c>
      <c r="G15" s="334" t="s">
        <v>416</v>
      </c>
      <c r="H15" s="335">
        <v>4.29</v>
      </c>
      <c r="I15" s="335">
        <v>4.5199999999999996</v>
      </c>
    </row>
    <row r="16" spans="1:9" x14ac:dyDescent="0.25">
      <c r="C16" s="334" t="s">
        <v>410</v>
      </c>
      <c r="D16" s="335">
        <v>4.33</v>
      </c>
      <c r="E16" s="335">
        <v>4.5599999999999996</v>
      </c>
      <c r="G16" s="334" t="s">
        <v>410</v>
      </c>
      <c r="H16" s="335">
        <v>4.1900000000000004</v>
      </c>
      <c r="I16" s="335">
        <v>4.41</v>
      </c>
    </row>
    <row r="18" spans="3:9" x14ac:dyDescent="0.25">
      <c r="C18" s="489" t="s">
        <v>415</v>
      </c>
      <c r="D18" s="490"/>
      <c r="E18" s="491"/>
      <c r="G18" s="489" t="s">
        <v>415</v>
      </c>
      <c r="H18" s="490"/>
      <c r="I18" s="491"/>
    </row>
    <row r="19" spans="3:9" ht="30" x14ac:dyDescent="0.25">
      <c r="C19" s="340" t="s">
        <v>413</v>
      </c>
      <c r="D19" s="341" t="s">
        <v>412</v>
      </c>
      <c r="E19" s="341" t="s">
        <v>411</v>
      </c>
      <c r="G19" s="340" t="s">
        <v>417</v>
      </c>
      <c r="H19" s="341" t="s">
        <v>412</v>
      </c>
      <c r="I19" s="341" t="s">
        <v>411</v>
      </c>
    </row>
    <row r="20" spans="3:9" x14ac:dyDescent="0.25">
      <c r="C20" s="334" t="s">
        <v>416</v>
      </c>
      <c r="D20" s="335">
        <v>4.59</v>
      </c>
      <c r="E20" s="335">
        <v>4.84</v>
      </c>
      <c r="G20" s="334" t="s">
        <v>416</v>
      </c>
      <c r="H20" s="335">
        <v>4.4400000000000004</v>
      </c>
      <c r="I20" s="335">
        <v>4.68</v>
      </c>
    </row>
    <row r="21" spans="3:9" x14ac:dyDescent="0.25">
      <c r="C21" s="334" t="s">
        <v>410</v>
      </c>
      <c r="D21" s="335">
        <v>4.49</v>
      </c>
      <c r="E21" s="335">
        <v>4.72</v>
      </c>
      <c r="G21" s="334" t="s">
        <v>410</v>
      </c>
      <c r="H21" s="335">
        <v>4.34</v>
      </c>
      <c r="I21" s="335">
        <v>4.57</v>
      </c>
    </row>
    <row r="22" spans="3:9" x14ac:dyDescent="0.25">
      <c r="D22" s="336"/>
      <c r="E22" s="336"/>
      <c r="H22" s="336"/>
      <c r="I22" s="336"/>
    </row>
    <row r="23" spans="3:9" x14ac:dyDescent="0.25">
      <c r="C23" s="337"/>
      <c r="D23" s="337"/>
      <c r="E23" s="337"/>
      <c r="F23" s="337"/>
      <c r="G23" s="337"/>
      <c r="H23" s="337"/>
      <c r="I23" s="337"/>
    </row>
    <row r="26" spans="3:9" x14ac:dyDescent="0.25">
      <c r="C26" s="489" t="s">
        <v>418</v>
      </c>
      <c r="D26" s="490"/>
      <c r="E26" s="491"/>
      <c r="G26" s="489" t="s">
        <v>418</v>
      </c>
      <c r="H26" s="490"/>
      <c r="I26" s="491"/>
    </row>
    <row r="27" spans="3:9" ht="30" x14ac:dyDescent="0.25">
      <c r="C27" s="340" t="s">
        <v>413</v>
      </c>
      <c r="D27" s="341" t="s">
        <v>412</v>
      </c>
      <c r="E27" s="341" t="s">
        <v>411</v>
      </c>
      <c r="G27" s="340" t="s">
        <v>417</v>
      </c>
      <c r="H27" s="341" t="s">
        <v>412</v>
      </c>
      <c r="I27" s="341" t="s">
        <v>411</v>
      </c>
    </row>
    <row r="28" spans="3:9" x14ac:dyDescent="0.25">
      <c r="C28" s="334" t="s">
        <v>416</v>
      </c>
      <c r="D28" s="335" t="e">
        <f>IF((D15-$A$13)*'01'!#REF!&lt;0,0,(D15-$A$13)*'01'!#REF!)</f>
        <v>#REF!</v>
      </c>
      <c r="E28" s="335" t="e">
        <f>IF((E15-$A$13)*'01'!#REF!&lt;0,0,(E15-$A$13)*'01'!#REF!)</f>
        <v>#REF!</v>
      </c>
      <c r="G28" s="334" t="s">
        <v>416</v>
      </c>
      <c r="H28" s="335" t="e">
        <f>IF((H15-$A$13)*'01'!#REF!&lt;0,0,(H15-$A$13)*'01'!#REF!)</f>
        <v>#REF!</v>
      </c>
      <c r="I28" s="335" t="e">
        <f>IF((I15-$A$13)*'01'!#REF!&lt;0,0,(I15-$A$13)*'01'!#REF!)</f>
        <v>#REF!</v>
      </c>
    </row>
    <row r="29" spans="3:9" x14ac:dyDescent="0.25">
      <c r="C29" s="334" t="s">
        <v>410</v>
      </c>
      <c r="D29" s="335" t="e">
        <f>IF((D16-$A$13)*'01'!#REF!&lt;0,0,(D16-$A$13)*'01'!#REF!)</f>
        <v>#REF!</v>
      </c>
      <c r="E29" s="335" t="e">
        <f>IF((E16-$A$13)*'01'!#REF!&lt;0,0,(E16-$A$13)*'01'!#REF!)</f>
        <v>#REF!</v>
      </c>
      <c r="G29" s="334" t="s">
        <v>410</v>
      </c>
      <c r="H29" s="335" t="e">
        <f>IF((H16-$A$13)*'01'!#REF!&lt;0,0,(H16-$A$13)*'01'!#REF!)</f>
        <v>#REF!</v>
      </c>
      <c r="I29" s="335" t="e">
        <f>IF((I16-$A$13)*'01'!#REF!&lt;0,0,(I16-$A$13)*'01'!#REF!)</f>
        <v>#REF!</v>
      </c>
    </row>
    <row r="31" spans="3:9" x14ac:dyDescent="0.25">
      <c r="C31" s="489" t="s">
        <v>419</v>
      </c>
      <c r="D31" s="490"/>
      <c r="E31" s="491"/>
      <c r="G31" s="489" t="s">
        <v>419</v>
      </c>
      <c r="H31" s="490"/>
      <c r="I31" s="491"/>
    </row>
    <row r="32" spans="3:9" ht="30" x14ac:dyDescent="0.25">
      <c r="C32" s="340" t="s">
        <v>413</v>
      </c>
      <c r="D32" s="341" t="s">
        <v>412</v>
      </c>
      <c r="E32" s="341" t="s">
        <v>411</v>
      </c>
      <c r="G32" s="340" t="s">
        <v>417</v>
      </c>
      <c r="H32" s="341" t="s">
        <v>412</v>
      </c>
      <c r="I32" s="341" t="s">
        <v>411</v>
      </c>
    </row>
    <row r="33" spans="3:9" x14ac:dyDescent="0.25">
      <c r="C33" s="334" t="s">
        <v>416</v>
      </c>
      <c r="D33" s="335" t="e">
        <f>IF((D20-$A$13)*'01'!#REF!&lt;0,0,(D20-$A$13)*'01'!#REF!)</f>
        <v>#REF!</v>
      </c>
      <c r="E33" s="335" t="e">
        <f>IF((E20-$A$13)*'01'!#REF!&lt;0,0,(E20-$A$13)*'01'!#REF!)</f>
        <v>#REF!</v>
      </c>
      <c r="G33" s="334" t="s">
        <v>416</v>
      </c>
      <c r="H33" s="335" t="e">
        <f>IF((H20-$A$13)*'01'!#REF!&lt;0,0,(H20-$A$13)*'01'!#REF!)</f>
        <v>#REF!</v>
      </c>
      <c r="I33" s="335" t="e">
        <f>IF((I20-$A$13)*'01'!#REF!&lt;0,0,(I20-$A$13)*'01'!#REF!)</f>
        <v>#REF!</v>
      </c>
    </row>
    <row r="34" spans="3:9" x14ac:dyDescent="0.25">
      <c r="C34" s="334" t="s">
        <v>410</v>
      </c>
      <c r="D34" s="335" t="e">
        <f>IF((D21-$A$13)*'01'!#REF!&lt;0,0,(D21-$A$13)*'01'!#REF!)</f>
        <v>#REF!</v>
      </c>
      <c r="E34" s="335" t="e">
        <f>IF((E21-$A$13)*'01'!#REF!&lt;0,0,(E21-$A$13)*'01'!#REF!)</f>
        <v>#REF!</v>
      </c>
      <c r="G34" s="334" t="s">
        <v>410</v>
      </c>
      <c r="H34" s="335" t="e">
        <f>IF((H21-$A$13)*'01'!#REF!&lt;0,0,(H21-$A$13)*'01'!#REF!)</f>
        <v>#REF!</v>
      </c>
      <c r="I34" s="335" t="e">
        <f>IF((I21-$A$13)*'01'!#REF!&lt;0,0,(I21-$A$13)*'01'!#REF!)</f>
        <v>#REF!</v>
      </c>
    </row>
  </sheetData>
  <mergeCells count="12">
    <mergeCell ref="C31:E31"/>
    <mergeCell ref="G31:I31"/>
    <mergeCell ref="C5:C6"/>
    <mergeCell ref="D5:H5"/>
    <mergeCell ref="H7:H9"/>
    <mergeCell ref="G7:G9"/>
    <mergeCell ref="C13:E13"/>
    <mergeCell ref="C18:E18"/>
    <mergeCell ref="G13:I13"/>
    <mergeCell ref="G18:I18"/>
    <mergeCell ref="C26:E26"/>
    <mergeCell ref="G26:I2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18</vt:i4>
      </vt:variant>
    </vt:vector>
  </HeadingPairs>
  <TitlesOfParts>
    <vt:vector size="35" baseType="lpstr">
      <vt:lpstr>Sumário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tabela resumo</vt:lpstr>
      <vt:lpstr>Cenários</vt:lpstr>
      <vt:lpstr>'01'!Area_de_impressao</vt:lpstr>
      <vt:lpstr>'02'!Area_de_impressao</vt:lpstr>
      <vt:lpstr>'05'!Area_de_impressao</vt:lpstr>
      <vt:lpstr>'06'!Area_de_impressao</vt:lpstr>
      <vt:lpstr>'07'!Area_de_impressao</vt:lpstr>
      <vt:lpstr>'08'!Area_de_impressao</vt:lpstr>
      <vt:lpstr>'09'!Area_de_impressao</vt:lpstr>
      <vt:lpstr>'10'!Area_de_impressao</vt:lpstr>
      <vt:lpstr>'11'!Area_de_impressao</vt:lpstr>
      <vt:lpstr>'12'!Area_de_impressao</vt:lpstr>
      <vt:lpstr>'13'!Area_de_impressao</vt:lpstr>
      <vt:lpstr>'14'!Area_de_impressao</vt:lpstr>
      <vt:lpstr>Sumário!Area_de_impressao</vt:lpstr>
      <vt:lpstr>'06'!Titulos_de_impressao</vt:lpstr>
      <vt:lpstr>'07'!Titulos_de_impressao</vt:lpstr>
      <vt:lpstr>'08'!Titulos_de_impressao</vt:lpstr>
      <vt:lpstr>'09'!Titulos_de_impressao</vt:lpstr>
      <vt:lpstr>'10'!Titulos_de_impressao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Nunes</dc:creator>
  <cp:lastModifiedBy>Luiza Nunes</cp:lastModifiedBy>
  <cp:lastPrinted>2023-08-22T12:50:58Z</cp:lastPrinted>
  <dcterms:created xsi:type="dcterms:W3CDTF">2017-11-28T17:22:46Z</dcterms:created>
  <dcterms:modified xsi:type="dcterms:W3CDTF">2023-09-22T19:39:18Z</dcterms:modified>
</cp:coreProperties>
</file>