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F:\SMObras\OBRAS\PREVISÃO RECAPE 2025\90 mi\Pasta Licitação\CD\"/>
    </mc:Choice>
  </mc:AlternateContent>
  <xr:revisionPtr revIDLastSave="0" documentId="13_ncr:1_{A318A2B5-873D-498E-8386-926824EBFB71}" xr6:coauthVersionLast="41" xr6:coauthVersionMax="41" xr10:uidLastSave="{00000000-0000-0000-0000-000000000000}"/>
  <bookViews>
    <workbookView xWindow="28680" yWindow="-120" windowWidth="29040" windowHeight="15990" tabRatio="889" xr2:uid="{00000000-000D-0000-FFFF-FFFF00000000}"/>
  </bookViews>
  <sheets>
    <sheet name="SINTÉTICO" sheetId="4" r:id="rId1"/>
    <sheet name="CRONOGRAMA" sheetId="5" r:id="rId2"/>
    <sheet name="BDI_P" sheetId="8" r:id="rId3"/>
    <sheet name="COMPOSIÇÕES" sheetId="24" r:id="rId4"/>
  </sheets>
  <externalReferences>
    <externalReference r:id="rId5"/>
    <externalReference r:id="rId6"/>
    <externalReference r:id="rId7"/>
  </externalReferences>
  <definedNames>
    <definedName name="_______SE2" localSheetId="3">#REF!</definedName>
    <definedName name="_______SE2">#REF!</definedName>
    <definedName name="______SE2" localSheetId="3">#REF!</definedName>
    <definedName name="______SE2">#REF!</definedName>
    <definedName name="_____SE2" localSheetId="3">#REF!</definedName>
    <definedName name="_____SE2">#REF!</definedName>
    <definedName name="____SE2" localSheetId="3">#REF!</definedName>
    <definedName name="____SE2">#REF!</definedName>
    <definedName name="___SE2" localSheetId="3">#REF!</definedName>
    <definedName name="___SE2">#REF!</definedName>
    <definedName name="__SE2" localSheetId="3">#REF!</definedName>
    <definedName name="__SE2">#REF!</definedName>
    <definedName name="__xlnm.Criteria">"#REF!"</definedName>
    <definedName name="__xlnm.Database">"#REF!"</definedName>
    <definedName name="__xlnm.Extract">"#REF!"</definedName>
    <definedName name="__xlnm.Print_Area">"#REF!"</definedName>
    <definedName name="__xlnm.Print_Area_0_0_0_0_0_0_0_0_0_0_0_0_0_0_0_2">NA()</definedName>
    <definedName name="__xlnm.Print_Area_0_0_0_0_0_0_0_0_0_0_0_0_0_0_0_5" localSheetId="3">#REF!</definedName>
    <definedName name="__xlnm.Print_Area_0_0_0_0_0_0_0_0_0_0_0_0_0_0_0_5">#REF!</definedName>
    <definedName name="__xlnm.Print_Area_0_0_0_0_0_0_0_0_0_0_0_0_0_0_2">NA()</definedName>
    <definedName name="__xlnm.Print_Area_0_0_0_0_0_0_0_0_0_0_0_0_0_0_5" localSheetId="3">#REF!</definedName>
    <definedName name="__xlnm.Print_Area_0_0_0_0_0_0_0_0_0_0_0_0_0_0_5">#REF!</definedName>
    <definedName name="__xlnm.Print_Area_0_0_0_0_0_0_0_0_0_0_0_0_0_2">NA()</definedName>
    <definedName name="__xlnm.Print_Area_0_0_0_0_0_0_0_0_0_0_0_0_0_5" localSheetId="3">#REF!</definedName>
    <definedName name="__xlnm.Print_Area_0_0_0_0_0_0_0_0_0_0_0_0_0_5">#REF!</definedName>
    <definedName name="__xlnm.Print_Area_0_0_0_0_0_0_0_0_0_0_0_0_2">NA()</definedName>
    <definedName name="__xlnm.Print_Area_0_0_0_0_0_0_0_0_0_0_0_0_5" localSheetId="3">#REF!</definedName>
    <definedName name="__xlnm.Print_Area_0_0_0_0_0_0_0_0_0_0_0_0_5">#REF!</definedName>
    <definedName name="__xlnm.Print_Area_0_0_0_0_0_0_0_0_0_0_0_2">NA()</definedName>
    <definedName name="__xlnm.Print_Area_0_0_0_0_0_0_0_0_0_0_0_5" localSheetId="3">#REF!</definedName>
    <definedName name="__xlnm.Print_Area_0_0_0_0_0_0_0_0_0_0_0_5">#REF!</definedName>
    <definedName name="__xlnm.Print_Area_0_0_0_0_0_0_0_0_0_0_2">NA()</definedName>
    <definedName name="__xlnm.Print_Area_0_0_0_0_0_0_0_0_0_0_5" localSheetId="3">#REF!</definedName>
    <definedName name="__xlnm.Print_Area_0_0_0_0_0_0_0_0_0_0_5">#REF!</definedName>
    <definedName name="__xlnm.Print_Area_0_0_0_0_0_0_0_0_0_2">NA()</definedName>
    <definedName name="__xlnm.Print_Area_0_0_0_0_0_0_0_0_0_5" localSheetId="3">#REF!</definedName>
    <definedName name="__xlnm.Print_Area_0_0_0_0_0_0_0_0_0_5">#REF!</definedName>
    <definedName name="__xlnm.Print_Area_0_0_0_0_0_0_0_0_2">NA()</definedName>
    <definedName name="__xlnm.Print_Area_0_0_0_0_0_0_0_0_5" localSheetId="3">#REF!</definedName>
    <definedName name="__xlnm.Print_Area_0_0_0_0_0_0_0_0_5">#REF!</definedName>
    <definedName name="__xlnm.Print_Area_0_0_0_0_0_0_0_2">NA()</definedName>
    <definedName name="__xlnm.Print_Area_0_0_0_0_0_0_0_5" localSheetId="3">#REF!</definedName>
    <definedName name="__xlnm.Print_Area_0_0_0_0_0_0_0_5">#REF!</definedName>
    <definedName name="__xlnm.Print_Area_0_0_0_0_0_0_2">NA()</definedName>
    <definedName name="__xlnm.Print_Area_0_0_0_0_0_0_5" localSheetId="3">#REF!</definedName>
    <definedName name="__xlnm.Print_Area_0_0_0_0_0_0_5">#REF!</definedName>
    <definedName name="__xlnm.Print_Area_0_0_0_0_0_2">NA()</definedName>
    <definedName name="__xlnm.Print_Area_0_0_0_0_0_5" localSheetId="3">#REF!</definedName>
    <definedName name="__xlnm.Print_Area_0_0_0_0_0_5">#REF!</definedName>
    <definedName name="__xlnm.Print_Area_0_0_0_0_2">NA()</definedName>
    <definedName name="__xlnm.Print_Area_0_0_0_0_5" localSheetId="3">#REF!</definedName>
    <definedName name="__xlnm.Print_Area_0_0_0_0_5">#REF!</definedName>
    <definedName name="__xlnm.Print_Area_0_0_0_2">NA()</definedName>
    <definedName name="__xlnm.Print_Area_0_0_0_5" localSheetId="3">#REF!</definedName>
    <definedName name="__xlnm.Print_Area_0_0_0_5">#REF!</definedName>
    <definedName name="__xlnm.Print_Area_0_0_2">NA()</definedName>
    <definedName name="__xlnm.Print_Area_0_0_5" localSheetId="3">#REF!</definedName>
    <definedName name="__xlnm.Print_Area_0_0_5">#REF!</definedName>
    <definedName name="__xlnm.Print_Area_0_2">NA()</definedName>
    <definedName name="__xlnm.Print_Area_0_5" localSheetId="3">#REF!</definedName>
    <definedName name="__xlnm.Print_Area_0_5">#REF!</definedName>
    <definedName name="__xlnm.Print_Area_2">NA()</definedName>
    <definedName name="__xlnm.Print_Area_2_1">NA()</definedName>
    <definedName name="__xlnm.Print_Area_5" localSheetId="3">#REF!</definedName>
    <definedName name="__xlnm.Print_Area_5">#REF!</definedName>
    <definedName name="__xlnm.Print_Area_5_1" localSheetId="3">#REF!</definedName>
    <definedName name="__xlnm.Print_Area_5_1">#REF!</definedName>
    <definedName name="__xlnm.Print_Titles">"#REF!"</definedName>
    <definedName name="__xlnm.Print_Titles_0_0_0_0_0_0_0_0_0_0_0_0_0_0_0_2">NA()</definedName>
    <definedName name="__xlnm.Print_Titles_0_0_0_0_0_0_0_0_0_0_0_0_0_0_2">NA()</definedName>
    <definedName name="__xlnm.Print_Titles_0_0_0_0_0_0_0_0_0_0_0_0_0_2">NA()</definedName>
    <definedName name="__xlnm.Print_Titles_0_0_0_0_0_0_0_0_0_0_0_0_2">NA()</definedName>
    <definedName name="__xlnm.Print_Titles_0_0_0_0_0_0_0_0_0_0_0_2">NA()</definedName>
    <definedName name="__xlnm.Print_Titles_0_0_0_0_0_0_0_0_0_0_2">NA()</definedName>
    <definedName name="__xlnm.Print_Titles_0_0_0_0_0_0_0_0_0_2">NA()</definedName>
    <definedName name="__xlnm.Print_Titles_0_0_0_0_0_0_0_0_2">NA()</definedName>
    <definedName name="__xlnm.Print_Titles_0_0_0_0_0_0_0_2">NA()</definedName>
    <definedName name="__xlnm.Print_Titles_0_0_0_0_0_0_2">NA()</definedName>
    <definedName name="__xlnm.Print_Titles_0_0_0_0_0_2">NA()</definedName>
    <definedName name="__xlnm.Print_Titles_0_0_0_0_2">NA()</definedName>
    <definedName name="__xlnm.Print_Titles_0_0_0_2">NA()</definedName>
    <definedName name="__xlnm.Print_Titles_0_0_2">NA()</definedName>
    <definedName name="__xlnm.Print_Titles_0_2">NA()</definedName>
    <definedName name="__xlnm.Print_Titles_2">NA()</definedName>
    <definedName name="__xlnm.Print_Titles_2_1">NA()</definedName>
    <definedName name="__xlnm.Recorder">"#REF!"</definedName>
    <definedName name="_xlnm._FilterDatabase" localSheetId="3" hidden="1">COMPOSIÇÕES!$B$1:$H$325</definedName>
    <definedName name="_SE2" localSheetId="3">#REF!</definedName>
    <definedName name="_SE2">#REF!</definedName>
    <definedName name="ÁRA" localSheetId="3">#REF!</definedName>
    <definedName name="ÁRA">#REF!</definedName>
    <definedName name="_xlnm.Extract" localSheetId="3">#REF!</definedName>
    <definedName name="_xlnm.Extract">#REF!</definedName>
    <definedName name="_xlnm.Print_Area" localSheetId="2">BDI_P!$D$1:$J$92</definedName>
    <definedName name="_xlnm.Print_Area" localSheetId="3">COMPOSIÇÕES!$B$1:$H$325</definedName>
    <definedName name="_xlnm.Print_Area" localSheetId="1">CRONOGRAMA!$B$1:$R$39</definedName>
    <definedName name="_xlnm.Print_Area" localSheetId="0">SINTÉTICO!$B$1:$H$69</definedName>
    <definedName name="_xlnm.Print_Area">#REF!</definedName>
    <definedName name="aux" localSheetId="3">#REF!</definedName>
    <definedName name="aux">#REF!</definedName>
    <definedName name="_xlnm.Database" localSheetId="3">#REF!</definedName>
    <definedName name="_xlnm.Database">#REF!</definedName>
    <definedName name="BASE" localSheetId="3">#REF!</definedName>
    <definedName name="BASE">#REF!</definedName>
    <definedName name="BDI">[1]BDI!$E$47</definedName>
    <definedName name="BuiltIn_Print_Area___0" localSheetId="3">#REF!</definedName>
    <definedName name="BuiltIn_Print_Area___0">#REF!</definedName>
    <definedName name="BuiltIn_Print_Titles___0" localSheetId="3">#REF!</definedName>
    <definedName name="BuiltIn_Print_Titles___0">#REF!</definedName>
    <definedName name="çl" localSheetId="3">#REF!</definedName>
    <definedName name="çl">#REF!</definedName>
    <definedName name="_xlnm.Criteria" localSheetId="3">#REF!</definedName>
    <definedName name="_xlnm.Criteria">#REF!</definedName>
    <definedName name="dasd" localSheetId="3">#REF!</definedName>
    <definedName name="dasd">#REF!</definedName>
    <definedName name="DATA">'[2]DADOS EDITAL'!$B$7</definedName>
    <definedName name="DOCAS" localSheetId="3">#REF!</definedName>
    <definedName name="DOCAS">#REF!</definedName>
    <definedName name="DRE" localSheetId="3">#REF!</definedName>
    <definedName name="DRE">#REF!</definedName>
    <definedName name="DRI" localSheetId="3">#REF!</definedName>
    <definedName name="DRI">#REF!</definedName>
    <definedName name="dsad" localSheetId="3">#REF!</definedName>
    <definedName name="dsad">#REF!</definedName>
    <definedName name="e" localSheetId="3">#REF!</definedName>
    <definedName name="e">#REF!</definedName>
    <definedName name="EDITAL" localSheetId="3">#REF!</definedName>
    <definedName name="EDITAL">#REF!</definedName>
    <definedName name="EMPRESA">[1]DADOS!$B$11</definedName>
    <definedName name="ENCARGOS">'[1]ANEXO X'!$C$55</definedName>
    <definedName name="ESTACIONAMENTO" localSheetId="3">#REF!</definedName>
    <definedName name="ESTACIONAMENTO">#REF!</definedName>
    <definedName name="_xlnm.Recorder" localSheetId="3">#REF!</definedName>
    <definedName name="_xlnm.Recorder">#REF!</definedName>
    <definedName name="LOCAL">'[2]DADOS EDITAL'!$B$5</definedName>
    <definedName name="OAE" localSheetId="3">#REF!</definedName>
    <definedName name="OAE">#REF!</definedName>
    <definedName name="OBJETO">'[3]DADOS EDITAL'!$B$15</definedName>
    <definedName name="PAV" localSheetId="3">#REF!</definedName>
    <definedName name="PAV">#REF!</definedName>
    <definedName name="PONTE" localSheetId="3">#REF!</definedName>
    <definedName name="PONTE">#REF!</definedName>
    <definedName name="PRE" localSheetId="3">#REF!</definedName>
    <definedName name="PRE">#REF!</definedName>
    <definedName name="RESP">[1]DADOS!$B$13</definedName>
    <definedName name="REV" localSheetId="3">#REF!</definedName>
    <definedName name="REV">#REF!</definedName>
    <definedName name="SEG" localSheetId="3">#REF!</definedName>
    <definedName name="SEG">#REF!</definedName>
    <definedName name="SIDE" localSheetId="3">#REF!</definedName>
    <definedName name="SIDE">#REF!</definedName>
    <definedName name="SIH" localSheetId="3">#REF!</definedName>
    <definedName name="SIH">#REF!</definedName>
    <definedName name="SIV" localSheetId="3">#REF!</definedName>
    <definedName name="SIV">#REF!</definedName>
    <definedName name="SS" localSheetId="3">#REF!</definedName>
    <definedName name="SS">#REF!</definedName>
    <definedName name="SSS" localSheetId="3">#REF!</definedName>
    <definedName name="SSS">#REF!</definedName>
    <definedName name="TITULO">[1]DADOS!$B$5</definedName>
    <definedName name="_xlnm.Print_Titles" localSheetId="3">COMPOSIÇÕES!$1:$5</definedName>
    <definedName name="_xlnm.Print_Titles" localSheetId="0">SINTÉTICO!$1:$16</definedName>
    <definedName name="_xlnm.Print_Titles">#REF!</definedName>
    <definedName name="TRP" localSheetId="3">#REF!</definedName>
    <definedName name="TRP">#REF!</definedName>
  </definedNames>
  <calcPr calcId="191029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66" i="24" l="1"/>
  <c r="H65" i="24"/>
  <c r="H48" i="24"/>
  <c r="H47" i="24"/>
  <c r="G297" i="24"/>
  <c r="G296" i="24"/>
  <c r="H296" i="24"/>
  <c r="H295" i="24"/>
  <c r="G315" i="24"/>
  <c r="H315" i="24" s="1"/>
  <c r="G325" i="24"/>
  <c r="H325" i="24" s="1"/>
  <c r="G324" i="24"/>
  <c r="H324" i="24" s="1"/>
  <c r="G322" i="24"/>
  <c r="H322" i="24" s="1"/>
  <c r="G307" i="24"/>
  <c r="H307" i="24" s="1"/>
  <c r="G289" i="24"/>
  <c r="H289" i="24" s="1"/>
  <c r="G279" i="24"/>
  <c r="H279" i="24" s="1"/>
  <c r="G266" i="24"/>
  <c r="H266" i="24" s="1"/>
  <c r="G255" i="24"/>
  <c r="H255" i="24" s="1"/>
  <c r="G249" i="24"/>
  <c r="H249" i="24" s="1"/>
  <c r="G235" i="24"/>
  <c r="H235" i="24" s="1"/>
  <c r="G206" i="24"/>
  <c r="H206" i="24" s="1"/>
  <c r="G189" i="24"/>
  <c r="H189" i="24" s="1"/>
  <c r="G312" i="24"/>
  <c r="H312" i="24" s="1"/>
  <c r="G313" i="24"/>
  <c r="H313" i="24" s="1"/>
  <c r="G304" i="24"/>
  <c r="H304" i="24" s="1"/>
  <c r="G278" i="24"/>
  <c r="H278" i="24" s="1"/>
  <c r="G248" i="24"/>
  <c r="H248" i="24" s="1"/>
  <c r="G222" i="24"/>
  <c r="H222" i="24" s="1"/>
  <c r="G303" i="24"/>
  <c r="H303" i="24" s="1"/>
  <c r="G310" i="24"/>
  <c r="H310" i="24" s="1"/>
  <c r="G290" i="24"/>
  <c r="H290" i="24" s="1"/>
  <c r="G321" i="24"/>
  <c r="H321" i="24" s="1"/>
  <c r="G306" i="24"/>
  <c r="H306" i="24" s="1"/>
  <c r="G288" i="24"/>
  <c r="H288" i="24" s="1"/>
  <c r="G254" i="24"/>
  <c r="H254" i="24" s="1"/>
  <c r="G234" i="24"/>
  <c r="H234" i="24" s="1"/>
  <c r="G160" i="24"/>
  <c r="H160" i="24" s="1"/>
  <c r="G159" i="24"/>
  <c r="H159" i="24" s="1"/>
  <c r="G287" i="24"/>
  <c r="H287" i="24" s="1"/>
  <c r="G265" i="24"/>
  <c r="H265" i="24" s="1"/>
  <c r="G188" i="24"/>
  <c r="H188" i="24" s="1"/>
  <c r="G302" i="24"/>
  <c r="H302" i="24" s="1"/>
  <c r="G223" i="24"/>
  <c r="H223" i="24" s="1"/>
  <c r="G273" i="24"/>
  <c r="H273" i="24" s="1"/>
  <c r="H271" i="24" s="1"/>
  <c r="F42" i="4" s="1"/>
  <c r="G308" i="24"/>
  <c r="H308" i="24" s="1"/>
  <c r="G309" i="24"/>
  <c r="H309" i="24" s="1"/>
  <c r="G267" i="24"/>
  <c r="H267" i="24" s="1"/>
  <c r="G323" i="24"/>
  <c r="H323" i="24" s="1"/>
  <c r="G244" i="24"/>
  <c r="H244" i="24" s="1"/>
  <c r="G224" i="24"/>
  <c r="H224" i="24" s="1"/>
  <c r="G183" i="24"/>
  <c r="H183" i="24" s="1"/>
  <c r="H320" i="24"/>
  <c r="H305" i="24"/>
  <c r="H311" i="24"/>
  <c r="H314" i="24"/>
  <c r="H286" i="24"/>
  <c r="H281" i="24"/>
  <c r="H280" i="24"/>
  <c r="H268" i="24"/>
  <c r="H260" i="24"/>
  <c r="H259" i="24"/>
  <c r="H258" i="24"/>
  <c r="H257" i="24"/>
  <c r="H256" i="24"/>
  <c r="H247" i="24"/>
  <c r="H246" i="24"/>
  <c r="H245" i="24"/>
  <c r="H231" i="24"/>
  <c r="H232" i="24"/>
  <c r="H233" i="24"/>
  <c r="H236" i="24"/>
  <c r="H237" i="24"/>
  <c r="H238" i="24"/>
  <c r="H239" i="24"/>
  <c r="H230" i="24"/>
  <c r="H225" i="24"/>
  <c r="H221" i="24"/>
  <c r="H216" i="24"/>
  <c r="H215" i="24"/>
  <c r="H210" i="24"/>
  <c r="H209" i="24"/>
  <c r="H208" i="24"/>
  <c r="H207" i="24"/>
  <c r="H205" i="24"/>
  <c r="H204" i="24"/>
  <c r="H203" i="24"/>
  <c r="H202" i="24"/>
  <c r="H201" i="24"/>
  <c r="H200" i="24"/>
  <c r="H184" i="24"/>
  <c r="H185" i="24"/>
  <c r="H186" i="24"/>
  <c r="H187" i="24"/>
  <c r="H190" i="24"/>
  <c r="H191" i="24"/>
  <c r="H192" i="24"/>
  <c r="H193" i="24"/>
  <c r="H194" i="24"/>
  <c r="H195" i="24"/>
  <c r="G175" i="24"/>
  <c r="H175" i="24" s="1"/>
  <c r="H174" i="24"/>
  <c r="H176" i="24"/>
  <c r="H177" i="24"/>
  <c r="H178" i="24"/>
  <c r="H173" i="24"/>
  <c r="G167" i="24"/>
  <c r="H167" i="24" s="1"/>
  <c r="G162" i="24"/>
  <c r="H162" i="24" s="1"/>
  <c r="G161" i="24"/>
  <c r="H161" i="24" s="1"/>
  <c r="G142" i="24"/>
  <c r="H142" i="24" s="1"/>
  <c r="G145" i="24"/>
  <c r="H145" i="24" s="1"/>
  <c r="G153" i="24"/>
  <c r="H153" i="24" s="1"/>
  <c r="H168" i="24"/>
  <c r="H154" i="24"/>
  <c r="H152" i="24"/>
  <c r="H151" i="24"/>
  <c r="H138" i="24"/>
  <c r="H139" i="24"/>
  <c r="H140" i="24"/>
  <c r="H141" i="24"/>
  <c r="H143" i="24"/>
  <c r="H144" i="24"/>
  <c r="H146" i="24"/>
  <c r="H137" i="24"/>
  <c r="H297" i="24" l="1"/>
  <c r="H293" i="24" s="1"/>
  <c r="F45" i="4" s="1"/>
  <c r="H213" i="24"/>
  <c r="H276" i="24"/>
  <c r="F43" i="4" s="1"/>
  <c r="H252" i="24"/>
  <c r="F40" i="4" s="1"/>
  <c r="H263" i="24"/>
  <c r="F41" i="4" s="1"/>
  <c r="H318" i="24"/>
  <c r="H300" i="24"/>
  <c r="F48" i="4" s="1"/>
  <c r="H284" i="24"/>
  <c r="F44" i="4" s="1"/>
  <c r="H242" i="24"/>
  <c r="F37" i="4" s="1"/>
  <c r="H228" i="24"/>
  <c r="F35" i="4" s="1"/>
  <c r="H219" i="24"/>
  <c r="F34" i="4" s="1"/>
  <c r="H198" i="24"/>
  <c r="H181" i="24"/>
  <c r="H171" i="24"/>
  <c r="H157" i="24"/>
  <c r="F20" i="4" s="1"/>
  <c r="H165" i="24"/>
  <c r="F23" i="4" s="1"/>
  <c r="H149" i="24"/>
  <c r="F19" i="4" s="1"/>
  <c r="H135" i="24"/>
  <c r="F17" i="4" s="1"/>
  <c r="G29" i="24" l="1"/>
  <c r="F25" i="4"/>
  <c r="F52" i="4"/>
  <c r="F30" i="4"/>
  <c r="F50" i="4"/>
  <c r="G42" i="24"/>
  <c r="F49" i="4"/>
  <c r="G28" i="24"/>
  <c r="F51" i="4"/>
  <c r="F24" i="4"/>
  <c r="G24" i="24"/>
  <c r="F46" i="4"/>
  <c r="F31" i="4"/>
  <c r="F26" i="8"/>
  <c r="H76" i="24" l="1"/>
  <c r="G77" i="24" l="1"/>
  <c r="H77" i="24" s="1"/>
  <c r="H75" i="24"/>
  <c r="H74" i="24"/>
  <c r="H73" i="24"/>
  <c r="H72" i="24"/>
  <c r="H71" i="24"/>
  <c r="H69" i="24" l="1"/>
  <c r="F47" i="4" s="1"/>
  <c r="R24" i="5"/>
  <c r="R22" i="5"/>
  <c r="R20" i="5"/>
  <c r="R18" i="5"/>
  <c r="R16" i="5"/>
  <c r="R14" i="5"/>
  <c r="C24" i="5"/>
  <c r="C22" i="5"/>
  <c r="C20" i="5"/>
  <c r="C18" i="5"/>
  <c r="C16" i="5"/>
  <c r="C14" i="5"/>
  <c r="H42" i="24" l="1"/>
  <c r="G131" i="24"/>
  <c r="H131" i="24" s="1"/>
  <c r="G130" i="24"/>
  <c r="H130" i="24" s="1"/>
  <c r="G124" i="24"/>
  <c r="H124" i="24" s="1"/>
  <c r="G116" i="24"/>
  <c r="H116" i="24" s="1"/>
  <c r="G101" i="24"/>
  <c r="H101" i="24" s="1"/>
  <c r="G100" i="24"/>
  <c r="H100" i="24" s="1"/>
  <c r="G95" i="24"/>
  <c r="H95" i="24" s="1"/>
  <c r="G94" i="24"/>
  <c r="H94" i="24" s="1"/>
  <c r="G89" i="24"/>
  <c r="H89" i="24" s="1"/>
  <c r="G88" i="24"/>
  <c r="H88" i="24" s="1"/>
  <c r="G58" i="24"/>
  <c r="H58" i="24" s="1"/>
  <c r="G53" i="24"/>
  <c r="H53" i="24" s="1"/>
  <c r="G41" i="24"/>
  <c r="G40" i="24"/>
  <c r="H40" i="24" s="1"/>
  <c r="G38" i="24"/>
  <c r="H38" i="24" s="1"/>
  <c r="G36" i="24"/>
  <c r="H36" i="24" s="1"/>
  <c r="G35" i="24"/>
  <c r="H35" i="24" s="1"/>
  <c r="G34" i="24"/>
  <c r="H34" i="24" s="1"/>
  <c r="H132" i="24"/>
  <c r="H129" i="24"/>
  <c r="H123" i="24"/>
  <c r="H122" i="24"/>
  <c r="H121" i="24"/>
  <c r="H115" i="24"/>
  <c r="H110" i="24"/>
  <c r="H109" i="24"/>
  <c r="H108" i="24"/>
  <c r="H107" i="24"/>
  <c r="H106" i="24"/>
  <c r="H83" i="24"/>
  <c r="H82" i="24"/>
  <c r="H60" i="24"/>
  <c r="H59" i="24"/>
  <c r="H56" i="24"/>
  <c r="H39" i="24"/>
  <c r="H37" i="24"/>
  <c r="H25" i="24"/>
  <c r="H24" i="24"/>
  <c r="H22" i="24"/>
  <c r="H21" i="24"/>
  <c r="H20" i="24"/>
  <c r="H86" i="24" l="1"/>
  <c r="F56" i="4" s="1"/>
  <c r="H104" i="24"/>
  <c r="F61" i="4" s="1"/>
  <c r="H119" i="24"/>
  <c r="H98" i="24"/>
  <c r="F58" i="4" s="1"/>
  <c r="H80" i="24"/>
  <c r="F55" i="4" s="1"/>
  <c r="H127" i="24"/>
  <c r="G27" i="24" s="1"/>
  <c r="H27" i="24" s="1"/>
  <c r="H63" i="24"/>
  <c r="F36" i="4" s="1"/>
  <c r="H113" i="24"/>
  <c r="G23" i="24" s="1"/>
  <c r="H92" i="24"/>
  <c r="F57" i="4" s="1"/>
  <c r="G55" i="24"/>
  <c r="H55" i="24" s="1"/>
  <c r="H28" i="24"/>
  <c r="H29" i="24"/>
  <c r="G54" i="24"/>
  <c r="H54" i="24" s="1"/>
  <c r="H41" i="24"/>
  <c r="H32" i="24" s="1"/>
  <c r="F29" i="4" l="1"/>
  <c r="G26" i="24"/>
  <c r="H26" i="24" s="1"/>
  <c r="H23" i="24"/>
  <c r="G57" i="24"/>
  <c r="H57" i="24" s="1"/>
  <c r="H18" i="24" l="1"/>
  <c r="F28" i="4" s="1"/>
  <c r="H51" i="24"/>
  <c r="F33" i="4" s="1"/>
  <c r="H9" i="24"/>
  <c r="H15" i="24" l="1"/>
  <c r="H14" i="24"/>
  <c r="H13" i="24"/>
  <c r="H12" i="24"/>
  <c r="H11" i="24"/>
  <c r="H10" i="24"/>
  <c r="H7" i="24" l="1"/>
  <c r="B40" i="5" l="1"/>
  <c r="B39" i="5"/>
  <c r="F18" i="4" l="1"/>
  <c r="F28" i="8" l="1"/>
  <c r="C11" i="5" l="1"/>
  <c r="D34" i="8"/>
  <c r="I28" i="8"/>
  <c r="J28" i="8"/>
  <c r="H28" i="8"/>
  <c r="G28" i="8" s="1"/>
  <c r="D73" i="8"/>
  <c r="F73" i="8" s="1"/>
  <c r="F72" i="8"/>
  <c r="D67" i="8"/>
  <c r="D68" i="8" s="1"/>
  <c r="F66" i="8"/>
  <c r="D61" i="8"/>
  <c r="D62" i="8" s="1"/>
  <c r="F60" i="8"/>
  <c r="D55" i="8"/>
  <c r="D56" i="8" s="1"/>
  <c r="F54" i="8"/>
  <c r="D49" i="8"/>
  <c r="D50" i="8" s="1"/>
  <c r="F48" i="8"/>
  <c r="F47" i="8"/>
  <c r="F46" i="8"/>
  <c r="F45" i="8"/>
  <c r="F44" i="8"/>
  <c r="F43" i="8"/>
  <c r="F42" i="8"/>
  <c r="D37" i="8"/>
  <c r="F37" i="8" s="1"/>
  <c r="F36" i="8"/>
  <c r="D33" i="8"/>
  <c r="G29" i="8"/>
  <c r="G27" i="8"/>
  <c r="G25" i="8"/>
  <c r="R11" i="5"/>
  <c r="F67" i="8"/>
  <c r="G26" i="8"/>
  <c r="F29" i="8"/>
  <c r="H9" i="4" s="1"/>
  <c r="F49" i="8"/>
  <c r="F61" i="8"/>
  <c r="F55" i="8" l="1"/>
  <c r="D74" i="8"/>
  <c r="F74" i="8" s="1"/>
  <c r="G19" i="4"/>
  <c r="G20" i="4"/>
  <c r="G47" i="4"/>
  <c r="G43" i="4"/>
  <c r="G50" i="4"/>
  <c r="H50" i="4" s="1"/>
  <c r="G41" i="4"/>
  <c r="G40" i="4"/>
  <c r="G42" i="4"/>
  <c r="G44" i="4"/>
  <c r="G45" i="4"/>
  <c r="G48" i="4"/>
  <c r="G49" i="4"/>
  <c r="G46" i="4"/>
  <c r="G51" i="4"/>
  <c r="H51" i="4" s="1"/>
  <c r="G52" i="4"/>
  <c r="H52" i="4" s="1"/>
  <c r="G31" i="4"/>
  <c r="G35" i="4"/>
  <c r="G37" i="4"/>
  <c r="G36" i="4"/>
  <c r="G34" i="4"/>
  <c r="G24" i="4"/>
  <c r="G61" i="4"/>
  <c r="G58" i="4"/>
  <c r="G17" i="4"/>
  <c r="G57" i="4"/>
  <c r="G25" i="4"/>
  <c r="G56" i="4"/>
  <c r="G23" i="4"/>
  <c r="G55" i="4"/>
  <c r="G30" i="4"/>
  <c r="G18" i="4"/>
  <c r="D69" i="8"/>
  <c r="F68" i="8"/>
  <c r="D38" i="8"/>
  <c r="F50" i="8"/>
  <c r="D51" i="8"/>
  <c r="D63" i="8"/>
  <c r="F62" i="8"/>
  <c r="F56" i="8"/>
  <c r="D57" i="8"/>
  <c r="D75" i="8"/>
  <c r="H20" i="4" l="1"/>
  <c r="H19" i="4"/>
  <c r="H43" i="4"/>
  <c r="H47" i="4"/>
  <c r="H41" i="4"/>
  <c r="H42" i="4"/>
  <c r="H40" i="4"/>
  <c r="H36" i="4"/>
  <c r="H37" i="4"/>
  <c r="H46" i="4"/>
  <c r="H35" i="4"/>
  <c r="H49" i="4"/>
  <c r="H31" i="4"/>
  <c r="H48" i="4"/>
  <c r="H45" i="4"/>
  <c r="H30" i="4"/>
  <c r="H44" i="4"/>
  <c r="H34" i="4"/>
  <c r="G33" i="4"/>
  <c r="G29" i="4"/>
  <c r="G28" i="4"/>
  <c r="H18" i="4"/>
  <c r="D39" i="8"/>
  <c r="F38" i="8"/>
  <c r="F69" i="8"/>
  <c r="D70" i="8"/>
  <c r="H61" i="4"/>
  <c r="F63" i="8"/>
  <c r="D64" i="8"/>
  <c r="H24" i="4"/>
  <c r="H23" i="4"/>
  <c r="H17" i="4"/>
  <c r="H57" i="4"/>
  <c r="D58" i="8"/>
  <c r="F57" i="8"/>
  <c r="F51" i="8"/>
  <c r="D52" i="8"/>
  <c r="H25" i="4"/>
  <c r="D76" i="8"/>
  <c r="F75" i="8"/>
  <c r="H58" i="4"/>
  <c r="H55" i="4"/>
  <c r="H56" i="4"/>
  <c r="H21" i="4" l="1"/>
  <c r="H53" i="4"/>
  <c r="D20" i="5" s="1"/>
  <c r="P21" i="5" s="1"/>
  <c r="H29" i="4"/>
  <c r="H33" i="4"/>
  <c r="H62" i="4"/>
  <c r="D24" i="5" s="1"/>
  <c r="H28" i="4"/>
  <c r="D71" i="8"/>
  <c r="F71" i="8" s="1"/>
  <c r="F70" i="8"/>
  <c r="F39" i="8"/>
  <c r="D40" i="8"/>
  <c r="H26" i="4"/>
  <c r="D16" i="5" s="1"/>
  <c r="H59" i="4"/>
  <c r="D22" i="5" s="1"/>
  <c r="D53" i="8"/>
  <c r="F53" i="8" s="1"/>
  <c r="F52" i="8"/>
  <c r="D77" i="8"/>
  <c r="F77" i="8" s="1"/>
  <c r="F76" i="8"/>
  <c r="F58" i="8"/>
  <c r="D59" i="8"/>
  <c r="F59" i="8" s="1"/>
  <c r="F64" i="8"/>
  <c r="D65" i="8"/>
  <c r="F65" i="8" s="1"/>
  <c r="Q25" i="5" l="1"/>
  <c r="H25" i="5"/>
  <c r="Q23" i="5"/>
  <c r="H23" i="5"/>
  <c r="F23" i="5"/>
  <c r="M21" i="5"/>
  <c r="L21" i="5"/>
  <c r="G21" i="5"/>
  <c r="K21" i="5"/>
  <c r="J21" i="5"/>
  <c r="F21" i="5"/>
  <c r="Q21" i="5"/>
  <c r="H21" i="5"/>
  <c r="N21" i="5"/>
  <c r="I21" i="5"/>
  <c r="O21" i="5"/>
  <c r="D14" i="5"/>
  <c r="F15" i="5" s="1"/>
  <c r="Q17" i="5"/>
  <c r="H17" i="5"/>
  <c r="P17" i="5"/>
  <c r="G17" i="5"/>
  <c r="O17" i="5"/>
  <c r="N25" i="5"/>
  <c r="F25" i="5"/>
  <c r="P25" i="5"/>
  <c r="O25" i="5"/>
  <c r="I23" i="5"/>
  <c r="P23" i="5"/>
  <c r="O23" i="5"/>
  <c r="G23" i="5"/>
  <c r="N23" i="5"/>
  <c r="M23" i="5"/>
  <c r="J23" i="5"/>
  <c r="K23" i="5"/>
  <c r="L23" i="5"/>
  <c r="G25" i="5"/>
  <c r="L25" i="5"/>
  <c r="I25" i="5"/>
  <c r="K25" i="5"/>
  <c r="J25" i="5"/>
  <c r="M25" i="5"/>
  <c r="L17" i="5"/>
  <c r="J17" i="5"/>
  <c r="K17" i="5"/>
  <c r="I17" i="5"/>
  <c r="M17" i="5"/>
  <c r="N17" i="5"/>
  <c r="D41" i="8"/>
  <c r="F41" i="8" s="1"/>
  <c r="F40" i="8"/>
  <c r="F17" i="5"/>
  <c r="N15" i="5" l="1"/>
  <c r="R21" i="5"/>
  <c r="S21" i="5" s="1"/>
  <c r="O15" i="5"/>
  <c r="P15" i="5"/>
  <c r="Q15" i="5"/>
  <c r="R23" i="5"/>
  <c r="S23" i="5" s="1"/>
  <c r="R25" i="5"/>
  <c r="S25" i="5" s="1"/>
  <c r="R17" i="5"/>
  <c r="S17" i="5" s="1"/>
  <c r="I15" i="5"/>
  <c r="H15" i="5"/>
  <c r="G15" i="5"/>
  <c r="M15" i="5"/>
  <c r="L15" i="5"/>
  <c r="J15" i="5"/>
  <c r="K15" i="5"/>
  <c r="R15" i="5" l="1"/>
  <c r="S15" i="5" s="1"/>
  <c r="H45" i="24"/>
  <c r="F32" i="4" s="1"/>
  <c r="G32" i="4" s="1"/>
  <c r="H32" i="4" s="1"/>
  <c r="H38" i="4" s="1"/>
  <c r="D18" i="5" l="1"/>
  <c r="G64" i="4"/>
  <c r="G19" i="5" l="1"/>
  <c r="G30" i="5" s="1"/>
  <c r="H19" i="5"/>
  <c r="H30" i="5" s="1"/>
  <c r="F19" i="5"/>
  <c r="P19" i="5"/>
  <c r="P30" i="5" s="1"/>
  <c r="K19" i="5"/>
  <c r="K30" i="5" s="1"/>
  <c r="L19" i="5"/>
  <c r="L30" i="5" s="1"/>
  <c r="M19" i="5"/>
  <c r="M30" i="5" s="1"/>
  <c r="D27" i="5"/>
  <c r="Q19" i="5"/>
  <c r="Q30" i="5" s="1"/>
  <c r="O19" i="5"/>
  <c r="O30" i="5" s="1"/>
  <c r="N19" i="5"/>
  <c r="N30" i="5" s="1"/>
  <c r="J19" i="5"/>
  <c r="J30" i="5" s="1"/>
  <c r="I19" i="5"/>
  <c r="I30" i="5" s="1"/>
  <c r="F30" i="5" l="1"/>
  <c r="F31" i="5" s="1"/>
  <c r="G31" i="5" s="1"/>
  <c r="H31" i="5" s="1"/>
  <c r="I31" i="5" s="1"/>
  <c r="J31" i="5" s="1"/>
  <c r="K31" i="5" s="1"/>
  <c r="L31" i="5" s="1"/>
  <c r="M31" i="5" s="1"/>
  <c r="N31" i="5" s="1"/>
  <c r="O31" i="5" s="1"/>
  <c r="P31" i="5" s="1"/>
  <c r="Q31" i="5" s="1"/>
  <c r="R19" i="5"/>
  <c r="H28" i="5"/>
  <c r="G28" i="5"/>
  <c r="L28" i="5"/>
  <c r="M28" i="5"/>
  <c r="E22" i="5"/>
  <c r="E16" i="5"/>
  <c r="P28" i="5"/>
  <c r="K28" i="5"/>
  <c r="O28" i="5"/>
  <c r="E14" i="5"/>
  <c r="N28" i="5"/>
  <c r="E18" i="5"/>
  <c r="I28" i="5"/>
  <c r="E24" i="5"/>
  <c r="Q28" i="5"/>
  <c r="J28" i="5"/>
  <c r="E20" i="5"/>
  <c r="F28" i="5" l="1"/>
  <c r="F29" i="5" s="1"/>
  <c r="G29" i="5" s="1"/>
  <c r="H29" i="5" s="1"/>
  <c r="I29" i="5" s="1"/>
  <c r="J29" i="5" s="1"/>
  <c r="K29" i="5" s="1"/>
  <c r="L29" i="5" s="1"/>
  <c r="M29" i="5" s="1"/>
  <c r="N29" i="5" s="1"/>
  <c r="O29" i="5" s="1"/>
  <c r="P29" i="5" s="1"/>
  <c r="Q29" i="5" s="1"/>
  <c r="E27" i="5"/>
  <c r="R30" i="5"/>
  <c r="R28" i="5" s="1"/>
  <c r="S19" i="5"/>
</calcChain>
</file>

<file path=xl/sharedStrings.xml><?xml version="1.0" encoding="utf-8"?>
<sst xmlns="http://schemas.openxmlformats.org/spreadsheetml/2006/main" count="1153" uniqueCount="348">
  <si>
    <t>OBRA:</t>
  </si>
  <si>
    <t>LEIS SOCIAIS:</t>
  </si>
  <si>
    <t>BDI:</t>
  </si>
  <si>
    <t>DATA:</t>
  </si>
  <si>
    <t>LOCAL:</t>
  </si>
  <si>
    <t>ITEM</t>
  </si>
  <si>
    <t>DESCRIÇÃO DOS SERVIÇOS</t>
  </si>
  <si>
    <t>UNID.</t>
  </si>
  <si>
    <t>QUANT.</t>
  </si>
  <si>
    <t>FONTE</t>
  </si>
  <si>
    <t>CÓDIGO</t>
  </si>
  <si>
    <t>SERVIÇOS PRELIMINARES</t>
  </si>
  <si>
    <t>1.1</t>
  </si>
  <si>
    <t>m³</t>
  </si>
  <si>
    <t>m</t>
  </si>
  <si>
    <t>m²</t>
  </si>
  <si>
    <t>DESCRIÇÃO</t>
  </si>
  <si>
    <t>VALOR (R$)</t>
  </si>
  <si>
    <t>TOTAIS</t>
  </si>
  <si>
    <t>R$                %</t>
  </si>
  <si>
    <t xml:space="preserve"> ORÇAMENTO</t>
  </si>
  <si>
    <t>% EXECUTADO NO PERÍODO</t>
  </si>
  <si>
    <t>% ACUMULADO NO PERÍODO</t>
  </si>
  <si>
    <t>VALOR (R$) EXECUTADO NO PERÍODO</t>
  </si>
  <si>
    <t>VALOR (R$) ACUMULADO NO PERÍODO</t>
  </si>
  <si>
    <t>AC</t>
  </si>
  <si>
    <t>DF</t>
  </si>
  <si>
    <t>R</t>
  </si>
  <si>
    <t>L</t>
  </si>
  <si>
    <t>ORÇAMENTO SINTÉTICO</t>
  </si>
  <si>
    <t>C R O N O G R A M A  F Í S I C O  -  F I N A N C E I R O</t>
  </si>
  <si>
    <t>Quadro de Composição do BDI</t>
  </si>
  <si>
    <t>Proponente:</t>
  </si>
  <si>
    <t>Contrato (n°):</t>
  </si>
  <si>
    <t>Ministério:</t>
  </si>
  <si>
    <t>Objeto:</t>
  </si>
  <si>
    <t>Selecione na célula abaixo o tipo de obra do empreendimento:</t>
  </si>
  <si>
    <t>Construção de Praças Urbanas, Rodovias, Ferrovias e recapeamento e pavimentação de vias urbanas</t>
  </si>
  <si>
    <t>Conforme legislação tributária municipal, definir estimativa de percentual da base de cálculo para o ISS:</t>
  </si>
  <si>
    <t>Sobre a base de cálculo, definir a respectiva alíquota do ISS (entre 2% e 5%):</t>
  </si>
  <si>
    <t>Itens</t>
  </si>
  <si>
    <t>Siglas</t>
  </si>
  <si>
    <t>Preencher percentuais das parcelas do BDI</t>
  </si>
  <si>
    <t>Situação intervalo admissível</t>
  </si>
  <si>
    <t>1º Quartil</t>
  </si>
  <si>
    <t>Médio</t>
  </si>
  <si>
    <t>3º Quartil</t>
  </si>
  <si>
    <t>Administração Central</t>
  </si>
  <si>
    <t>-</t>
  </si>
  <si>
    <t>Seguro e Garantia</t>
  </si>
  <si>
    <t>SG</t>
  </si>
  <si>
    <t>Risco</t>
  </si>
  <si>
    <t>Despesas Financeiras</t>
  </si>
  <si>
    <t>Lucro</t>
  </si>
  <si>
    <t>Tributos (impostos COFINS 3%, e  PIS 0,65%)</t>
  </si>
  <si>
    <t>CP</t>
  </si>
  <si>
    <t>Tributos (ISS, variável de acordo com o município)</t>
  </si>
  <si>
    <t>ISS</t>
  </si>
  <si>
    <t>Tributos (Contribuição Previdenciária - 0% ou 4,5%, conforme Lei 13.161/2015 - Desoneração)</t>
  </si>
  <si>
    <t>CPRB</t>
  </si>
  <si>
    <t>Fórmula de BDI adotado conforme Acórdão TCU</t>
  </si>
  <si>
    <t>BDI PAD</t>
  </si>
  <si>
    <t>BDI SINAPI DESONERADO (A ser aplicado na Planilha Orçamentária)</t>
  </si>
  <si>
    <t>BDI DES</t>
  </si>
  <si>
    <t>Os valores de BDI foram calculados com o emprego da fórmula abaixo:</t>
  </si>
  <si>
    <t>MIN</t>
  </si>
  <si>
    <t>MED</t>
  </si>
  <si>
    <t>MAX</t>
  </si>
  <si>
    <t>Construção e Reforma de Edifícios</t>
  </si>
  <si>
    <t>Construção de Redes de Abastecimento de Água, Coleta de Esgoto</t>
  </si>
  <si>
    <t>Construção e Manutenção de Estações e Redes de Distribuição de Energia Elétrica</t>
  </si>
  <si>
    <t>Obras Portuárias, Marítimas e Fluviais</t>
  </si>
  <si>
    <t>Fornecimento de Materiais e Equipamentos</t>
  </si>
  <si>
    <t>Estudos e Projetos, Planos e Gerenciamento e outros correlatos</t>
  </si>
  <si>
    <t>Local e data</t>
  </si>
  <si>
    <t>Responsável Técnico</t>
  </si>
  <si>
    <t/>
  </si>
  <si>
    <t>UNIDADE</t>
  </si>
  <si>
    <t>1.2</t>
  </si>
  <si>
    <t>SERVIÇOS COMPLEMENTARES</t>
  </si>
  <si>
    <t>RECAPEAMENTO ASFÁLTICO</t>
  </si>
  <si>
    <t xml:space="preserve">RECUPERAÇÃO DE VIAS </t>
  </si>
  <si>
    <t>H</t>
  </si>
  <si>
    <t>OPERADOR DE MÁQUINAS E EQUIPAMENTOS COM ENCARGOS COMPLEMENTARES</t>
  </si>
  <si>
    <t>M3</t>
  </si>
  <si>
    <t>M3XKM</t>
  </si>
  <si>
    <t>M</t>
  </si>
  <si>
    <t>DESCRIÇÃO DO SERVIÇO OU FORNECIMENTO</t>
  </si>
  <si>
    <t>DATA BASE</t>
  </si>
  <si>
    <t>PREÇO REFERENCIAL</t>
  </si>
  <si>
    <t xml:space="preserve">NIVELAMENTO DE POÇO DE VISITA - SANEAMENTO OU TELEFONIA </t>
  </si>
  <si>
    <t>UND</t>
  </si>
  <si>
    <t>DESCRIÇÃO DO INSUMO</t>
  </si>
  <si>
    <t>COEFICIENTE</t>
  </si>
  <si>
    <t>CUSTO UNITÁRIO</t>
  </si>
  <si>
    <t>CUSTO TOTAL</t>
  </si>
  <si>
    <t>CORTADORA DE PISO COM MOTOR 4 TEMPOS A GASOLINA, POTÊNCIA DE 13 HP, COM DISCO DE CORTE DIAMANTADO SEGMENTADO PARA CONCRETO, DIÂMETRO DE 350 MM, FURO DE 1" (14 X 1") - MATERIAIS NA OPERAÇÃO. AF_08/2015</t>
  </si>
  <si>
    <t>M2</t>
  </si>
  <si>
    <t>ASSENTAMENTO DE TAMPAO DE FERRO FUNDIDO 600 MM</t>
  </si>
  <si>
    <t>UN</t>
  </si>
  <si>
    <t>LASTRO DE CONCRETO, PREPARO MECÂNICO, INCLUSOS ADITIVO IMPERMEABILIZANTE, LANÇAMENTO E ADENSAMENTO</t>
  </si>
  <si>
    <t>COMP-001</t>
  </si>
  <si>
    <t>CHAMINÉ CIRCULAR PARA POÇO DE VISITA PARA ESGOTO, EM ALVENARIA COM TIJOLOS CERÂMICOS MACIÇOS, DIÂMETRO INTERNO = 0,6 M. AF_05/2018</t>
  </si>
  <si>
    <t>SINALIZAÇÃO TRÂNSITO - NOTURNA E DIURNA</t>
  </si>
  <si>
    <t>2.1</t>
  </si>
  <si>
    <t>2.2</t>
  </si>
  <si>
    <t>2.3</t>
  </si>
  <si>
    <t>3.1</t>
  </si>
  <si>
    <t>3.2</t>
  </si>
  <si>
    <t>3.3</t>
  </si>
  <si>
    <t>CONTROLE TECNOLÓGICO</t>
  </si>
  <si>
    <t>4.1</t>
  </si>
  <si>
    <t>TOTAL ITEM 1 (R$)</t>
  </si>
  <si>
    <t>TOTAL ITEM 2 (R$)</t>
  </si>
  <si>
    <t>TOTAL ITEM 3 (R$)</t>
  </si>
  <si>
    <t>TOTAL ITEM 4 (R$)</t>
  </si>
  <si>
    <t>CONFECCAO, MONTAGEM E INSTALACAO DE PLACA INSTITUCIONAL</t>
  </si>
  <si>
    <t>IMPRIMADURA BETUMINOSA LIGANTE</t>
  </si>
  <si>
    <t>ENSAIO DE PORCENTAGEM DE BETUME - MISTURAS BETUMINOSAS</t>
  </si>
  <si>
    <t>unid.</t>
  </si>
  <si>
    <t>ENSAIO DE CONTROLE DE GRAU DE COMPACTAÇÃO DA MISTURA ASFÁLTICA</t>
  </si>
  <si>
    <t>ENSAIO MARSHALL - MISTURA BETUMINOSA A QUENTE</t>
  </si>
  <si>
    <t>ENSAIO DE RESISTÊNCIA A COMPRESSÃO SIMPLES - CONCRETO</t>
  </si>
  <si>
    <t>COMP-002</t>
  </si>
  <si>
    <t>REMENDO SUPERFICIAL RÁPIDO</t>
  </si>
  <si>
    <t>EXECUÇÃO E COMPACTAÇÃO DE BASE E OU SUB BASE COM BRITA GRADUADA TRATADA COM CIMENTO - EXCLUSIVE CARGA E TRANSPORTE. AF_09/2017</t>
  </si>
  <si>
    <t>ESCAVAÇÃO MECANIZADA PARA VIGA BALDRAME, SEM PREVISÃO DE FÔRMA, COM MINI-ESCAVADEIRA. AF_06/2017</t>
  </si>
  <si>
    <t>KG</t>
  </si>
  <si>
    <t>CONCRETAGEM DE BLOCOS DE COROAMENTO E VIGAS BALDRAMES, FCK 30 MPA, COM USO DE BOMBA  LANÇAMENTO, ADENSAMENTO E ACABAMENTO. AF_06/2017</t>
  </si>
  <si>
    <t>COMP-003</t>
  </si>
  <si>
    <t>3.7</t>
  </si>
  <si>
    <t>AS BUILT (LEVANTEMENTO CADASTRAL DE TODOS OS SERVIÇOS REALIZADOS)</t>
  </si>
  <si>
    <t>5.1</t>
  </si>
  <si>
    <t>AUXILIAR DE TOPOGRAFO</t>
  </si>
  <si>
    <t>DESENHISTA PROJETISTA COM ENCARGOS COMPLEMENTARES</t>
  </si>
  <si>
    <t>TOPOGRAFO COM ENCARGOS COMPLEMENTARES</t>
  </si>
  <si>
    <t>LOCACAO DE TEODOLITO ELETRONICO, PRECISAO ANGULAR DE 5 A 7 SEGUNDOS, INCLUINDO TRIPE</t>
  </si>
  <si>
    <t>CAMINHONETE CABINE SIMPLES COM MOTOR 1.6 FLEX, CÂMBIO MANUAL, POTÊNCIA 101/104 CV, 2 PORTAS - MATERIAIS NA OPERAÇÃO. AF_11/2015</t>
  </si>
  <si>
    <t>COMP-004</t>
  </si>
  <si>
    <t xml:space="preserve">DESCRIÇÃO DO SERVIÇO OU FORNECIMENTO </t>
  </si>
  <si>
    <t>IMPLANTAÇÃO DE SARJETÃO</t>
  </si>
  <si>
    <t>PR. TOTAL(R$) C/ BDI</t>
  </si>
  <si>
    <t>TOTAL ITEM 6 (R$)</t>
  </si>
  <si>
    <t>6.1</t>
  </si>
  <si>
    <t>TOTAL GERAL</t>
  </si>
  <si>
    <t>% PARTICIPAÇÃO OBRA</t>
  </si>
  <si>
    <t>4.2</t>
  </si>
  <si>
    <t>PR. UNIT.(R$) C/ BDI</t>
  </si>
  <si>
    <t>ARMAÇÃO DE BLOCO, VIGA BALDRAME OU SAPATA UTILIZANDO AÇO CA-50 DE 8 MM - MONTAGEM. AF_06/2017</t>
  </si>
  <si>
    <t>COMP-006</t>
  </si>
  <si>
    <t>5.2</t>
  </si>
  <si>
    <t>DEMOLIÇÃO PARCIAL DE PAVIMENTO ASFÁLTICO, DE FORMA MECANIZADA, SEM REAPROVEITAMENTO. AF_12/2017</t>
  </si>
  <si>
    <t>COMP-007</t>
  </si>
  <si>
    <t>CARGA MANUAL DE ENTULHO EM CAMINHÃO BASCULANTE 6 M³</t>
  </si>
  <si>
    <t>M³</t>
  </si>
  <si>
    <t>CAMINHÃO BASCULANTE 6 M3, PESO BRUTO TOTAL 16.000 KG, CARGA ÚTIL MÁXIMA 13.071 KG, DISTÂNCIA ENTRE EIXOS 4,80 M, POTÊNCIA 230 CV INCLUSIVE CAÇAMBA METÁLICA - CHI DIURNO. AF_06/2014</t>
  </si>
  <si>
    <t>SERVENTE COM ENCARGOS COMPLEMENTARES</t>
  </si>
  <si>
    <t>CHI</t>
  </si>
  <si>
    <t>COMP-008</t>
  </si>
  <si>
    <t>CIMENTO PORTLAND COMPOSTO CP II-32</t>
  </si>
  <si>
    <t>PEDREIRO COM ENCARGOS COMPLEMENTARES</t>
  </si>
  <si>
    <t>COMP-009</t>
  </si>
  <si>
    <t>COMP-AUX001</t>
  </si>
  <si>
    <t>COMP-AUX002</t>
  </si>
  <si>
    <t>COMP-AUX003</t>
  </si>
  <si>
    <t>CONCRETO MAGRO PARA LASTRO, TRAÇO 1:4,5:4,5 (CIMENTO/ AREIA MÉDIA/ BRITA 1)  - PREPARO MECÂNICO COM BETONEIRA 400 L. AF_07/2016</t>
  </si>
  <si>
    <t>ADITIVO IMPERMEABILIZANTE DE PEGA NORMAL PARA ARGAMASSAS E CONCRETOS SEM ARMAÇÃO, LIQUIDO E ISENTO DE CLORETO</t>
  </si>
  <si>
    <t>CARGA, MANOBRA E DESCARGA DE SOLO E MATERIAIS GRANULARES EM CAMINHÃO BASCULANTE 6 M³ - CARGA COM PÁ CARREGADEIRA (CAÇAMBA DE 1,7 A 2,8 M³ / 128 HP) E,M DESCARAG LIVRE (UNIDADE: M³) AF_07/2020</t>
  </si>
  <si>
    <t>FIO DE COBRE, SOLIDO, CLASSE 1, ISOLACAO EM PVC/A, ANTICHAMA BWF-B, 450/750V, SECAO NOMINAL 2,5 MM2</t>
  </si>
  <si>
    <t>ENERGIA ELETRICA ATE 2000 KWH INDUSTRIAL, SEM DEMANDA</t>
  </si>
  <si>
    <t>KW/H</t>
  </si>
  <si>
    <t>BALDE VERMELHO PARA SINALIZACAO DE VIAS</t>
  </si>
  <si>
    <t>SOQUETE DE PORCELANA BASE E27, PARA USO AO TEMPO, PARA LAMPADAS</t>
  </si>
  <si>
    <t>ELETRICISTA COM ENCARGOS COMPLEMENTARES</t>
  </si>
  <si>
    <t>0,3000000</t>
  </si>
  <si>
    <t>0,2400000</t>
  </si>
  <si>
    <t>0,0090000</t>
  </si>
  <si>
    <t>0,0500000</t>
  </si>
  <si>
    <t>PR. UNIT.(R$)</t>
  </si>
  <si>
    <t>LIMPEZA DE SUPERFÍCIE COM JATO DE ALTA PRESSÃO. AF_04/2019</t>
  </si>
  <si>
    <t>TÉCNICO DE LABORATÓRIO COM ENCARGOS COMPLEMENTARES</t>
  </si>
  <si>
    <t>AUXILIAR DE LABORATÓRIO COM ENCARGOS COMPLEMENTARES</t>
  </si>
  <si>
    <t>1º MÊS</t>
  </si>
  <si>
    <t>2º MÊS</t>
  </si>
  <si>
    <t>3º MÊS</t>
  </si>
  <si>
    <t>4º MÊS</t>
  </si>
  <si>
    <t>5º MÊS</t>
  </si>
  <si>
    <t>6º MÊS</t>
  </si>
  <si>
    <t>7º MÊS</t>
  </si>
  <si>
    <t>3.8</t>
  </si>
  <si>
    <t>TAMPÃO EM FERRO FUNDIDO, DIÂMETRO DE 600 mm, CLASSE D 400 (RUPTURA &gt; 400 KN)</t>
  </si>
  <si>
    <t>PRAZO DE EXECUÇÃO 210 DIAS</t>
  </si>
  <si>
    <t>COMP-005</t>
  </si>
  <si>
    <t>IMPRIMADURA BETUMINOSA IMPERMEABILIZANTE</t>
  </si>
  <si>
    <t>LEVANTAMENTO PLANIMÉTRICO CADASTRAL</t>
  </si>
  <si>
    <t>8º MÊS</t>
  </si>
  <si>
    <t>9º MÊS</t>
  </si>
  <si>
    <t>3.4</t>
  </si>
  <si>
    <t>3.5</t>
  </si>
  <si>
    <t>3.6</t>
  </si>
  <si>
    <t>SINALIZAÇÃO HORIZONTAL ACRILICA BASE ÁGUA</t>
  </si>
  <si>
    <t>RECICLAGEM DE PAVIMENTO COM ADIÇÃO DE 20 % BRITA E 4% CIMENTO C/ TRANSPORTE DO BOTA FORA (MATERIAL EXCEDENTE)</t>
  </si>
  <si>
    <t>RECICLAGEM DE PAVIMENTO COM ADIÇÃO DE 20 % BRITA E 4% CIMENTO</t>
  </si>
  <si>
    <t>GUIA PRÉ FABRICADA (PADRÃO PM SJRP)</t>
  </si>
  <si>
    <t>COMP-010</t>
  </si>
  <si>
    <t>COMP-011</t>
  </si>
  <si>
    <t>3.9</t>
  </si>
  <si>
    <t>CONCRETO FCK 15 MPA</t>
  </si>
  <si>
    <t>GUIA (MEIO-FIO) CONCRETO, MOLDADA IN LOCO EM TRECHO RETO COM EXTRUSORA, 13 CM BASE X 22 CM ALTURA AF_01/2024</t>
  </si>
  <si>
    <t>EXECUÇÃO DE SARJETA DE CONCRETO USINADO, MOLDADA IN LOCO EM TRECHO RETO, 45 CM BASE X 15 CM ALTURA AF_01/2024</t>
  </si>
  <si>
    <t>LAMPADA LED 10W BIVOLT BRANCA , FORMARO TRADICIONAL (BASE E27)</t>
  </si>
  <si>
    <t>3.10</t>
  </si>
  <si>
    <t>FRESAGEM DE PAVIMENTO ASFÁLTICO (PROFUNDIDADE ATÉ 5,0 CM) - EXCLUSIVE TRANSPORTE. AF_11/2019</t>
  </si>
  <si>
    <t>TRANSPORTE COM CAMINHÃO BASCULANTE DE 6 M³, EM VIA URBANA PAVIMENTADA, DMT ATÉ 30 KM (UNIDADE: M3XKM). AF_07/2020</t>
  </si>
  <si>
    <t>m³xkm</t>
  </si>
  <si>
    <t xml:space="preserve">CONCRETO ASFALTICO USINADO A QUENTE - FAIXA DER 12,5 </t>
  </si>
  <si>
    <t>ENCHIMENTO DE VALA COM PEDRA MARROADA</t>
  </si>
  <si>
    <t>ESCAVAÇÃO MECÂNICA P/ OBRAS S/ EXPLOSIVO</t>
  </si>
  <si>
    <t>MANTA GEOTEXTIL NÃO TECIDA RESISTÊNCIA LONGITUDINAL 16 KN/M</t>
  </si>
  <si>
    <t>SUB-BASE OU BASE BRITA GRAD. C/CIM 1%VOL</t>
  </si>
  <si>
    <t>4.3</t>
  </si>
  <si>
    <t>4.4</t>
  </si>
  <si>
    <t>4.5</t>
  </si>
  <si>
    <t>4.6</t>
  </si>
  <si>
    <t>4.7</t>
  </si>
  <si>
    <t>4.8</t>
  </si>
  <si>
    <t>RECOMPOSIÇÃO DE ENCABEÇAMENTO DE PONTES E VIADUTOS</t>
  </si>
  <si>
    <t>TOTAL ITEM 7 (R$)</t>
  </si>
  <si>
    <t>4.9</t>
  </si>
  <si>
    <t>4.10</t>
  </si>
  <si>
    <t>DEMOLIÇÃO PAVIMENTO FLEXIVEL C/ TRANSPORTE</t>
  </si>
  <si>
    <t>TRANSPORTE DE 1/2 CATEGORIA ATÉ 15 KM</t>
  </si>
  <si>
    <t>PREPARO DE FUNDO DE VALA COM LARGURA MAIOR OU IGUAL A 1,5M E MENOR QUE 2,5 M (ACERTO DO SOLO NATURAL) AF_08/2020</t>
  </si>
  <si>
    <t>4.11</t>
  </si>
  <si>
    <t>10º MÊS</t>
  </si>
  <si>
    <t>11º MÊS</t>
  </si>
  <si>
    <t>12º MÊS</t>
  </si>
  <si>
    <t>COMP-012</t>
  </si>
  <si>
    <t>SINALIZAÇÃO DE OBRAS PARA EXECUÇÃO DE RECOMPOSIÇÃO DE ENCAMENÇAMENTO DE OAE</t>
  </si>
  <si>
    <t>SARRAFO *2,5X10* CM EM PINUS, MISTA OU EQUIVALENTE DA REGIÃO - BRUTA</t>
  </si>
  <si>
    <t>PREGO DE ACO POLIDO COM CABECA 17 X 27 (2 1/2 X 11)</t>
  </si>
  <si>
    <t>TELA PLASTICA LARANJA, TIPO TAPUME PARA SINALIZAÇÃO, MALHA RETANGULÇAR, ROLO 1,20 X 50 M</t>
  </si>
  <si>
    <t>CONE DE SINALIZACAO EM PVC RIGIDO COM FAIXA REFLETIVA, H = 70 / 76 CM</t>
  </si>
  <si>
    <t>CARPINTEIRO DE FORMAS COM ENCARGOS COMPLEMENTARES</t>
  </si>
  <si>
    <t>UN.</t>
  </si>
  <si>
    <t>PLACA REGULARIZAÇÃO, ADVERTÊNCIA, EDUCATIVA, ORIENTAÇÃO TURISTICA/SERVIÇOS, CH. AÇO TIPO NB 1010/1020, E=125MM, BITOA 18, OU E=1,50MM, BITOA 16 - ABNT NBR 11904, ÁREA ATÉ 2,0 M², REFLETIVA COM PELICULA IA/IA - ABNT NBR 14644</t>
  </si>
  <si>
    <t>4.12</t>
  </si>
  <si>
    <t>4.13</t>
  </si>
  <si>
    <t>CONCRETO ASFALTICO USINADO A QUENTE - FAIXA DER 12,5</t>
  </si>
  <si>
    <t>5.3</t>
  </si>
  <si>
    <t>5.4</t>
  </si>
  <si>
    <t>DIVERSAS RUAS E AVENIDAS DAS 10 MACRORREGIÕES DO MUNICÍPIO</t>
  </si>
  <si>
    <t>EMPREITADA DE MÃO DE OBRA COM FORNECIMENTO DE MATERIAIS PARA A MANUTENÇÃO DA MALHA VIÁRIA E DISPOSITIVOS DE DRENAGEM SUPERFICIAL NO MUNICÍPIO DE SÃO JOSÉ DO RIO PRETO ATRAVÉS DE RECAPEAMENTO ASFÁLTICO, FRESAGEM, RECICLAGEM, RECOMPOSIÇÃO DE ENCABEÇAMENTO DE OAE´S, RECONSTRUÇÃO/SUBSTITUIÇÃO DE GUIAS, SARJETAS E SARJETÕES, SINALIZAÇÕES HORIZONTAIS E CONTROLE TECNOLÓGICO EM DIVERSOS LOGRADOUROS COMPREENDIDOS NAS 10 MACRORREGIÕES DO MUNICÍPIO</t>
  </si>
  <si>
    <t>1.3</t>
  </si>
  <si>
    <t>1.4</t>
  </si>
  <si>
    <t>PODA EM ALTURA DE ÁRVORE COM DIÂMETRO DE TRONCO MENOR QUE 0,20 M AF_03/2024</t>
  </si>
  <si>
    <t>PODA EM ALTURA DE ÁRVORE COM DIÂMETRO DE TRONCO MAIOR OU IGUAL 0,20 M E MENOR QUE 0,40 M AF_03/2024</t>
  </si>
  <si>
    <t>CREA</t>
  </si>
  <si>
    <t>CONFECÇÃO, MONTAGEM E INSTALAÇÃO DE PLACA INSTITUCIONAL</t>
  </si>
  <si>
    <t>M²</t>
  </si>
  <si>
    <t>CHAPA DE AÇO</t>
  </si>
  <si>
    <t>PREGOS</t>
  </si>
  <si>
    <t>PONTALETE PINHO 3X3 3ªC</t>
  </si>
  <si>
    <t>TABUA PINHO 1X12 3ªC</t>
  </si>
  <si>
    <t>ESMALTE SINTÉTICO</t>
  </si>
  <si>
    <t>CARPINTEIRO</t>
  </si>
  <si>
    <t>ENCARREGADO TURMA</t>
  </si>
  <si>
    <t>PINTOR</t>
  </si>
  <si>
    <t>SERVENTE</t>
  </si>
  <si>
    <t>ANDAIME TUBULAR</t>
  </si>
  <si>
    <t>LITRO</t>
  </si>
  <si>
    <t>HORA</t>
  </si>
  <si>
    <t>GUINDAUTO HIDRÁULICO, CAPACIDADE MÁXIMA DE CARGA 6200 KG, MOMENTO MÁXIMO DE CARGA 11,7 TM, ALCANCE MÁXIMO HORIZONTAL 9,70 M, INCLUSIVE CAMINHÃO TOCO PBT 16.000 KG, POTÊNCIA DE 189 CV - CHP DIURNO. AF_06/2014</t>
  </si>
  <si>
    <t>GUINDAUTO HIDRÁULICO, CAPACIDADE MÁXIMA DE CARGA 6200 KG, MOMENTO MÁXIMO DE CARGA 11,7 TM, ALCANCE MÁXIMO HORIZONTAL 9,70 M, INCLUSIVE CAMINHÃO TOCO PBT 16.000 KG, POTÊNCIA DE 189 CV - CHI DIURNO. AF_06/2014</t>
  </si>
  <si>
    <t>CHP</t>
  </si>
  <si>
    <t>JARDINEIRO COM ENCARGOS COMPLEMENTARES</t>
  </si>
  <si>
    <t>LAVADORA DE ALTA PRESSAO (LAVA-JATO) PARA AGUA FRIA, PRESSAO DE OPERACAO ENTRE 1400 E 1900 LIB/POL2, VAZÃO MÁXIMA ENTRE 400 E 700 L/H - CHP DIURNO. AF_05/2023</t>
  </si>
  <si>
    <t>EMULSÃO ASFALTICA RR-1C</t>
  </si>
  <si>
    <t>MESTRE DE OBRAS</t>
  </si>
  <si>
    <t>CHAS. ESPARGIDEIRA 6000 C-D</t>
  </si>
  <si>
    <t>TRATOR AGRICOLA 3,7TON C-D</t>
  </si>
  <si>
    <t>VASSOURA MECÂNICA REBOCÁVEL C-D</t>
  </si>
  <si>
    <t>AREIA LAVADA</t>
  </si>
  <si>
    <t>CAL HIDRATADA</t>
  </si>
  <si>
    <t>PEDRA BRITADA N.1</t>
  </si>
  <si>
    <t>PEDRISCO</t>
  </si>
  <si>
    <t>CAP-50</t>
  </si>
  <si>
    <t>CHASSI BASCULANTE 5M3 C-D</t>
  </si>
  <si>
    <t>PA CARREGADEIRA SOBRE PNEU 3,6 M3</t>
  </si>
  <si>
    <t>ROLO COMPACTADOR TANDEM 12T C-D</t>
  </si>
  <si>
    <t>ROLO COMPACTADOR PNEU AUTOPROPELIDO 27T C-D</t>
  </si>
  <si>
    <t>USINA ASFALTO FR. 150 T/H</t>
  </si>
  <si>
    <t>FRESAGEM DE PAVIMENTO ASFÁLTICO (PROFUNDIDADE ATÉ 5,0 CM) EXCLUSIVE TRANSPORTE AF_11/2019</t>
  </si>
  <si>
    <t>CAMINHÃO BASCULANTE 6 M3, PESO BRUTO TOTAL 16.000 KG, CARGA ÚTIL MÁXIMA 13.071 KG, DISTÂNCIA ENTRE EIXOS 4,80 M, POTÊNCIA 230 CV INCLUSIVE CAÇAMBA METÁLICA - CHP DIURNO. AF_06/2014</t>
  </si>
  <si>
    <t>CAMINHÃO PIPA 6.000 L, PESO BRUTO TOTAL 13.000 KG, DISTÂNCIA ENTRE EIXOS 4,80 M, POTÊNCIA 189 CV INCLUSIVE TANQUE DE AÇO PARA TRANSPORTE DE ÁGUA, CAPACIDADE 6 M3 - CHP DIURNO. AF_06/2014</t>
  </si>
  <si>
    <t>PORTA DENTE PARA FRESADORA</t>
  </si>
  <si>
    <t>DENTE PARA FRESADORA</t>
  </si>
  <si>
    <t>APOIO DO PORTA DENTE PARA FRESADORA DE ASFALTO</t>
  </si>
  <si>
    <t>TARIFA "A" ENTRE 0 E 20 M3 FORNECIMENTO D´AGUA</t>
  </si>
  <si>
    <t>FRESADORA DE ASFALTO A FRIO SOBRE RODAS, LARGURA FRESAGEM DE 1,0 M, POTÊNCIA 208 HP - CHP DIURNO. AF_11/2014</t>
  </si>
  <si>
    <t>FRESADORA DE ASFALTO A FRIO SOBRE RODAS, LARGURA FRESAGEM DE 1,0 M, POTÊNCIA 208 HP - CHI DIURNO. AF_11/2014</t>
  </si>
  <si>
    <t>MINICARREGADEIRA SOBRE RODAS POTENCIA 47HP CAPACIDADE OPERACAO 646 KG, COM VASSOURA MECÂNICA ACOPLADA - CHI DIURNO. AF_03/2017</t>
  </si>
  <si>
    <t>MINICARREGADEIRA SOBRE RODAS POTENCIA 47HP CAPACIDADE OPERACAO 646 KG, COM VASSOURA MECÂNICA ACOPLADA - CHP DIURNO. AF_03/2017</t>
  </si>
  <si>
    <t>TRANSPORTE COM CAMINHÃO BASCULANTE DE 6M³, EM VIA URBANA PAVIMENTADA, DMT ATÉ 30 KM (UNIDADE: M3XKM). AF_07/2020</t>
  </si>
  <si>
    <t>CAMINHÃO BASCULANTE 6 M3 TOCO, PESO BRUTO TOTAL 16.000 KG, CARGA ÚTIL MÁXIMA 11.130 KG, DISTÂNCIA ENTRE EIXOS 5,36 M, POTÊNCIA 185 CV, INCLUSIVE CAÇAMBA METÁLICA - CHP DIURNO. AF_06/2014</t>
  </si>
  <si>
    <t>CAMINHÃO BASCULANTE 6 M3 TOCO, PESO BRUTO TOTAL 16.000 KG, CARGA ÚTIL MÁXIMA 11.130 KG, DISTÂNCIA ENTRE EIXOS 5,36 M, POTÊNCIA 185 CV, INCLUSIVE CAÇAMBA METÁLICA - CHI DIURNO. AF_06/2014</t>
  </si>
  <si>
    <t>TAMPÃO EM FERRO FUNDIDO, DIÂMETRO DE 600 MM, CLASSE D 400 (RUPTURA&gt;400KN)</t>
  </si>
  <si>
    <t>AJUDANTE GERAL</t>
  </si>
  <si>
    <t>PEDREIRO</t>
  </si>
  <si>
    <t>CIMENTO CPII-E-32 (SACO DE 50KG)</t>
  </si>
  <si>
    <t>AREIA MÉDIA LAVADA (A GRANEL CAÇAMBA FECHADA)</t>
  </si>
  <si>
    <t>TAMPÃO EM FERRO DUCTIL DE Ø 600MM, CLASSE 400 (RUPTURA &gt;400 KN), CONFORME NBR 10160/2005</t>
  </si>
  <si>
    <t>SINALIZAÇÃO HORIZONTAL ACRÍLICA BASE ÁGUA</t>
  </si>
  <si>
    <t>TINTA PARA PRÉ-MARCAÇÃO</t>
  </si>
  <si>
    <t>MICRO ESFERA DROP-ON</t>
  </si>
  <si>
    <t>MICRO ESFERA PREMIX</t>
  </si>
  <si>
    <t>TINTA ACRILICA SINALIZAÇÃO PROVISÓRIA</t>
  </si>
  <si>
    <t>VEÍCULO PREMARCAÇÃO C-D</t>
  </si>
  <si>
    <t>VEICULO UTILITÁRIO MÍNIMO 10 LUGARES</t>
  </si>
  <si>
    <t>CHASSI ABASTECEDOR C-D</t>
  </si>
  <si>
    <t>UNIDADE APLICAÇÃO TINTA EL. C-D</t>
  </si>
  <si>
    <t>SARRAFO *2,5 X 7,5* CM EM PINUS, MISTA OU EQUIVALENTE DA REGIÃO - BRUTA</t>
  </si>
  <si>
    <t>TABUA *2,5 X 30 CM EM PINUS, MISTA OU EQUIVALENTE DA REGIÃO - BRUTA</t>
  </si>
  <si>
    <t>CONCRETO USINADO BOMBEAVEL, CLASSE DE RESISTENCIA C20, COM BRITA 0 E 1, SLUMP = 100 +/- 20 MM, EXCLUI SERVICO DE BOMBEAMENTO (NBR 8953)</t>
  </si>
  <si>
    <t>CHASSI BASCULANTE 8M3 C-D</t>
  </si>
  <si>
    <t>COMPRESSOR XA-175MWD C-D</t>
  </si>
  <si>
    <t>MARTELETE ROMPEDOR PNEUMÁTICO 35KG C-D</t>
  </si>
  <si>
    <t>MOTONIVELADORA RIPPER C-D</t>
  </si>
  <si>
    <t>RETRO CARREGADEIRA 0,77M3 C-D</t>
  </si>
  <si>
    <t>ESCAVAÇÃO MECÂNICA P/ OBRAS SEM EXPLOSIVO</t>
  </si>
  <si>
    <t>ESCAVADEIRA HIDRÁULICA S/ ESTEIRA 0,7M3 C-D</t>
  </si>
  <si>
    <t>PREPARO DE FUNDO DE VALA COM LARGURA MAIOR OU IGUAL A 1,5 M E MENOR QUE 2,5 M (ACERTO DO SOLO NATURAL). AF_08/2020</t>
  </si>
  <si>
    <t>COMPACTADOR DE SOLOS DE PERCUSSÃO (SOQUETE) COM MOTOR A GASOLINA 4 TEMPOS, POTÊNCIA 4 CV - CHP DIURNO. AF_08/2015</t>
  </si>
  <si>
    <t>COMPACTADOR DE SOLOS DE PERCUSSÃO (SOQUETE) COM MOTOR A GASOLINA 4 TEMPOS, POTÊNCIA 4 CV - CHI DIURNO. AF_08/2015</t>
  </si>
  <si>
    <t>PEDRA RACHÃO</t>
  </si>
  <si>
    <t>MANTA NÃO TECIDA 16 KN/M</t>
  </si>
  <si>
    <t>SUB-BASE OU BASE BRITA GRADUADA C/ CIM. 1% VOL.</t>
  </si>
  <si>
    <t>CIMENTO PORTLAND - SC</t>
  </si>
  <si>
    <t>PO DE PEDRA</t>
  </si>
  <si>
    <t>CHASSI IRRIGADEIRA 6000L C-D</t>
  </si>
  <si>
    <t>PÁ CARREGADEIRA S/ PNEUS 2,2,M3 C-D</t>
  </si>
  <si>
    <t>USINA CONCRETO 200M3/H C-D</t>
  </si>
  <si>
    <t>VICRO ACABADORA ASFALTO 400T/H C-D</t>
  </si>
  <si>
    <t>EMULSÃO ASFALTICA IMPRIMAÇÃO</t>
  </si>
  <si>
    <t>AREIA MÉDIA - POSTO JAZIDA/FORNECEDOR (RETIRADO NA JAZIDA, SEM TRANSPORTE)</t>
  </si>
  <si>
    <t>CARGA MANUAL DE ENTULHO EM CAMINHÃO BASCULANTE 6 M3</t>
  </si>
  <si>
    <t>TRANSPORTE COM CAMINHÃO BASCULANTE DE 6 M3, EM VIA URBANA PAVIMENTADA, DMT ATÉ 30 KM (UNIDADE: M3XKM). AF_07/2020</t>
  </si>
  <si>
    <t>TRANSPORTE COM CAMINHÃO BASCULANTE DE 10 M3, EM VIA URBANA PAVIMENTADA, DMT ATÉ 30 KM (UNIDADE: M3XKM). AF_07/2020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</si>
</sst>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6" formatCode="&quot;R$&quot;\ #,##0;[Red]\-&quot;R$&quot;\ #,##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_([$€]* #,##0.00_);_([$€]* \(#,##0.00\);_([$€]* &quot;-&quot;??_);_(@_)"/>
    <numFmt numFmtId="166" formatCode="_(* #,##0.000_);_(* \(#,##0.000\);_(* &quot;-&quot;??_);_(@_)"/>
    <numFmt numFmtId="167" formatCode="_(* #,##0.00_);_(* \(#,##0.00\);_(* \-??_);_(@_)"/>
    <numFmt numFmtId="168" formatCode="&quot;R$ &quot;#,##0.00"/>
    <numFmt numFmtId="169" formatCode="&quot;R$&quot;\ #,##0.00"/>
    <numFmt numFmtId="170" formatCode="0.000000"/>
    <numFmt numFmtId="171" formatCode="_-&quot;R$ &quot;* #,##0.00_-;&quot;-R$ &quot;* #,##0.00_-;_-&quot;R$ &quot;* \-??_-;_-@_-"/>
    <numFmt numFmtId="172" formatCode="_-* #,##0.00_-;\-* #,##0.00_-;_-* \-??_-;_-@_-"/>
    <numFmt numFmtId="173" formatCode="0.0000000%"/>
    <numFmt numFmtId="174" formatCode="0.000%"/>
    <numFmt numFmtId="175" formatCode="#,##0.00;[Red]#,##0.00"/>
  </numFmts>
  <fonts count="38" x14ac:knownFonts="1">
    <font>
      <sz val="10"/>
      <name val="Arial"/>
    </font>
    <font>
      <sz val="10"/>
      <name val="Arial"/>
      <family val="2"/>
    </font>
    <font>
      <sz val="11"/>
      <color rgb="FFFF0000"/>
      <name val="Verdana"/>
      <family val="2"/>
    </font>
    <font>
      <sz val="11"/>
      <color theme="1"/>
      <name val="Calibri"/>
      <family val="2"/>
      <scheme val="minor"/>
    </font>
    <font>
      <b/>
      <sz val="15"/>
      <color indexed="56"/>
      <name val="Calibri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sz val="13"/>
      <name val="Arial"/>
      <family val="2"/>
    </font>
    <font>
      <b/>
      <sz val="18"/>
      <name val="Arial"/>
      <family val="2"/>
    </font>
    <font>
      <b/>
      <sz val="14"/>
      <color indexed="8"/>
      <name val="Arial"/>
      <family val="2"/>
    </font>
    <font>
      <b/>
      <sz val="12"/>
      <color indexed="8"/>
      <name val="Arial"/>
      <family val="2"/>
    </font>
    <font>
      <b/>
      <sz val="14"/>
      <name val="Arial"/>
      <family val="2"/>
    </font>
    <font>
      <b/>
      <sz val="13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5"/>
      <name val="Arial"/>
      <family val="2"/>
    </font>
    <font>
      <b/>
      <sz val="12"/>
      <color indexed="12"/>
      <name val="Arial"/>
      <family val="2"/>
    </font>
    <font>
      <b/>
      <sz val="10"/>
      <color indexed="12"/>
      <name val="Arial"/>
      <family val="2"/>
    </font>
    <font>
      <u/>
      <sz val="10"/>
      <name val="Arial"/>
      <family val="2"/>
    </font>
    <font>
      <u/>
      <sz val="12"/>
      <name val="Arial"/>
      <family val="2"/>
    </font>
    <font>
      <sz val="14"/>
      <name val="Arial"/>
      <family val="2"/>
    </font>
    <font>
      <sz val="8"/>
      <color indexed="8"/>
      <name val="Calibri"/>
      <family val="2"/>
    </font>
    <font>
      <b/>
      <sz val="8"/>
      <color indexed="8"/>
      <name val="Calibri"/>
      <family val="2"/>
    </font>
    <font>
      <sz val="10"/>
      <name val="Arial"/>
      <family val="2"/>
    </font>
    <font>
      <sz val="10"/>
      <name val="Arial"/>
      <family val="2"/>
      <charset val="1"/>
    </font>
    <font>
      <b/>
      <sz val="12"/>
      <name val="Arial Narrow"/>
      <family val="2"/>
      <charset val="1"/>
    </font>
    <font>
      <b/>
      <sz val="12"/>
      <name val="Arial"/>
      <family val="2"/>
      <charset val="1"/>
    </font>
    <font>
      <sz val="13"/>
      <name val="Arial"/>
      <family val="2"/>
      <charset val="1"/>
    </font>
    <font>
      <sz val="10"/>
      <color indexed="8"/>
      <name val="MS Sans Serif"/>
      <family val="2"/>
      <charset val="1"/>
    </font>
    <font>
      <sz val="8"/>
      <name val="Calibri"/>
      <family val="2"/>
    </font>
    <font>
      <b/>
      <sz val="8"/>
      <name val="Arial Narrow"/>
      <family val="2"/>
      <charset val="1"/>
    </font>
    <font>
      <b/>
      <sz val="8"/>
      <name val="Arial"/>
      <family val="2"/>
      <charset val="1"/>
    </font>
    <font>
      <sz val="14"/>
      <name val="Arial"/>
      <family val="2"/>
      <charset val="1"/>
    </font>
    <font>
      <sz val="11"/>
      <color rgb="FF000000"/>
      <name val="Calibri"/>
      <family val="2"/>
      <charset val="1"/>
    </font>
  </fonts>
  <fills count="1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gray0625">
        <fgColor indexed="9"/>
      </patternFill>
    </fill>
    <fill>
      <patternFill patternType="solid">
        <fgColor indexed="2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rgb="FFFFFF99"/>
        <bgColor indexed="64"/>
      </patternFill>
    </fill>
  </fills>
  <borders count="55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ck">
        <color indexed="62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auto="1"/>
      </bottom>
      <diagonal/>
    </border>
    <border>
      <left/>
      <right/>
      <top style="thin">
        <color indexed="64"/>
      </top>
      <bottom style="medium">
        <color auto="1"/>
      </bottom>
      <diagonal/>
    </border>
    <border>
      <left/>
      <right style="thin">
        <color auto="1"/>
      </right>
      <top style="thin">
        <color indexed="64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25">
    <xf numFmtId="0" fontId="0" fillId="0" borderId="0"/>
    <xf numFmtId="0" fontId="1" fillId="0" borderId="0" applyFill="0" applyProtection="0">
      <alignment vertical="top"/>
    </xf>
    <xf numFmtId="165" fontId="1" fillId="0" borderId="0" applyFont="0" applyFill="0" applyBorder="0" applyAlignment="0" applyProtection="0"/>
    <xf numFmtId="2" fontId="1" fillId="0" borderId="0" applyFill="0" applyProtection="0">
      <alignment vertical="top"/>
    </xf>
    <xf numFmtId="1" fontId="2" fillId="2" borderId="2">
      <alignment horizontal="center" vertical="center"/>
    </xf>
    <xf numFmtId="3" fontId="1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7" fontId="1" fillId="0" borderId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" fillId="0" borderId="7" applyNumberFormat="0" applyFill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3" fontId="1" fillId="0" borderId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28" fillId="0" borderId="0"/>
    <xf numFmtId="164" fontId="27" fillId="0" borderId="0" applyFill="0" applyBorder="0" applyAlignment="0" applyProtection="0"/>
    <xf numFmtId="9" fontId="27" fillId="0" borderId="0" applyFill="0" applyBorder="0" applyAlignment="0" applyProtection="0"/>
    <xf numFmtId="0" fontId="1" fillId="0" borderId="0" applyNumberFormat="0" applyFill="0" applyBorder="0" applyAlignment="0" applyProtection="0"/>
    <xf numFmtId="172" fontId="28" fillId="0" borderId="0"/>
    <xf numFmtId="171" fontId="28" fillId="0" borderId="0"/>
    <xf numFmtId="0" fontId="32" fillId="0" borderId="0"/>
    <xf numFmtId="9" fontId="27" fillId="0" borderId="0" applyFont="0" applyFill="0" applyBorder="0" applyAlignment="0" applyProtection="0"/>
    <xf numFmtId="0" fontId="37" fillId="0" borderId="0"/>
  </cellStyleXfs>
  <cellXfs count="400">
    <xf numFmtId="0" fontId="0" fillId="0" borderId="0" xfId="0"/>
    <xf numFmtId="0" fontId="1" fillId="0" borderId="0" xfId="6" applyProtection="1">
      <protection hidden="1"/>
    </xf>
    <xf numFmtId="10" fontId="1" fillId="0" borderId="0" xfId="6" applyNumberFormat="1" applyProtection="1">
      <protection hidden="1"/>
    </xf>
    <xf numFmtId="0" fontId="1" fillId="0" borderId="0" xfId="6" quotePrefix="1" applyProtection="1">
      <protection hidden="1"/>
    </xf>
    <xf numFmtId="0" fontId="0" fillId="0" borderId="0" xfId="0" applyProtection="1"/>
    <xf numFmtId="0" fontId="0" fillId="0" borderId="22" xfId="0" applyFill="1" applyBorder="1" applyProtection="1"/>
    <xf numFmtId="0" fontId="0" fillId="0" borderId="19" xfId="0" applyFill="1" applyBorder="1" applyProtection="1"/>
    <xf numFmtId="0" fontId="0" fillId="0" borderId="32" xfId="0" applyFill="1" applyBorder="1" applyProtection="1"/>
    <xf numFmtId="0" fontId="17" fillId="0" borderId="22" xfId="0" applyFont="1" applyBorder="1" applyAlignment="1" applyProtection="1">
      <alignment horizontal="center"/>
    </xf>
    <xf numFmtId="0" fontId="17" fillId="0" borderId="23" xfId="0" applyFont="1" applyBorder="1" applyAlignment="1" applyProtection="1">
      <alignment horizontal="center"/>
    </xf>
    <xf numFmtId="4" fontId="17" fillId="0" borderId="23" xfId="0" applyNumberFormat="1" applyFont="1" applyFill="1" applyBorder="1" applyAlignment="1" applyProtection="1">
      <alignment horizontal="center" wrapText="1"/>
    </xf>
    <xf numFmtId="0" fontId="17" fillId="0" borderId="23" xfId="0" applyFont="1" applyFill="1" applyBorder="1" applyAlignment="1" applyProtection="1">
      <alignment horizontal="center"/>
    </xf>
    <xf numFmtId="0" fontId="0" fillId="0" borderId="19" xfId="0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/>
    </xf>
    <xf numFmtId="10" fontId="1" fillId="4" borderId="2" xfId="0" applyNumberFormat="1" applyFont="1" applyFill="1" applyBorder="1" applyAlignment="1" applyProtection="1">
      <alignment horizontal="center" vertical="center"/>
      <protection locked="0"/>
    </xf>
    <xf numFmtId="4" fontId="17" fillId="0" borderId="2" xfId="0" applyNumberFormat="1" applyFont="1" applyFill="1" applyBorder="1" applyAlignment="1" applyProtection="1">
      <alignment horizontal="center" vertical="center"/>
    </xf>
    <xf numFmtId="10" fontId="1" fillId="0" borderId="34" xfId="0" applyNumberFormat="1" applyFont="1" applyFill="1" applyBorder="1" applyAlignment="1" applyProtection="1">
      <alignment horizontal="center" vertical="center"/>
    </xf>
    <xf numFmtId="10" fontId="1" fillId="0" borderId="29" xfId="0" applyNumberFormat="1" applyFont="1" applyFill="1" applyBorder="1" applyAlignment="1" applyProtection="1">
      <alignment horizontal="center" vertical="center"/>
    </xf>
    <xf numFmtId="0" fontId="0" fillId="0" borderId="19" xfId="0" applyBorder="1" applyAlignment="1" applyProtection="1">
      <alignment horizontal="center" vertical="center" wrapText="1"/>
    </xf>
    <xf numFmtId="10" fontId="1" fillId="0" borderId="2" xfId="0" applyNumberFormat="1" applyFont="1" applyFill="1" applyBorder="1" applyAlignment="1" applyProtection="1">
      <alignment horizontal="center" vertical="center"/>
    </xf>
    <xf numFmtId="10" fontId="1" fillId="0" borderId="21" xfId="0" applyNumberFormat="1" applyFont="1" applyFill="1" applyBorder="1" applyAlignment="1" applyProtection="1">
      <alignment horizontal="center" vertical="center"/>
    </xf>
    <xf numFmtId="10" fontId="1" fillId="0" borderId="2" xfId="0" applyNumberFormat="1" applyFont="1" applyFill="1" applyBorder="1" applyAlignment="1" applyProtection="1">
      <alignment horizontal="center" vertical="center" wrapText="1"/>
    </xf>
    <xf numFmtId="10" fontId="1" fillId="0" borderId="21" xfId="0" applyNumberFormat="1" applyFont="1" applyFill="1" applyBorder="1" applyAlignment="1" applyProtection="1">
      <alignment horizontal="center" vertical="center" wrapText="1"/>
    </xf>
    <xf numFmtId="0" fontId="0" fillId="0" borderId="25" xfId="0" applyBorder="1" applyAlignment="1" applyProtection="1">
      <alignment horizontal="center" vertical="center" wrapText="1"/>
    </xf>
    <xf numFmtId="0" fontId="1" fillId="0" borderId="34" xfId="0" applyFont="1" applyFill="1" applyBorder="1" applyAlignment="1" applyProtection="1">
      <alignment horizontal="center" vertical="center" wrapText="1"/>
    </xf>
    <xf numFmtId="4" fontId="17" fillId="0" borderId="34" xfId="0" applyNumberFormat="1" applyFont="1" applyFill="1" applyBorder="1" applyAlignment="1" applyProtection="1">
      <alignment horizontal="center" vertical="center"/>
    </xf>
    <xf numFmtId="0" fontId="17" fillId="0" borderId="35" xfId="0" applyFont="1" applyBorder="1" applyAlignment="1" applyProtection="1">
      <alignment horizontal="center" vertical="center" wrapText="1"/>
    </xf>
    <xf numFmtId="0" fontId="17" fillId="0" borderId="36" xfId="0" applyFont="1" applyFill="1" applyBorder="1" applyAlignment="1" applyProtection="1">
      <alignment horizontal="center" vertical="center" wrapText="1"/>
    </xf>
    <xf numFmtId="10" fontId="20" fillId="0" borderId="37" xfId="0" applyNumberFormat="1" applyFont="1" applyFill="1" applyBorder="1" applyAlignment="1" applyProtection="1">
      <alignment horizontal="center" vertical="center"/>
    </xf>
    <xf numFmtId="4" fontId="17" fillId="0" borderId="30" xfId="0" applyNumberFormat="1" applyFont="1" applyFill="1" applyBorder="1" applyAlignment="1" applyProtection="1">
      <alignment horizontal="center" vertical="center"/>
    </xf>
    <xf numFmtId="2" fontId="21" fillId="0" borderId="38" xfId="0" applyNumberFormat="1" applyFont="1" applyFill="1" applyBorder="1" applyAlignment="1" applyProtection="1">
      <alignment horizontal="center" vertical="center"/>
    </xf>
    <xf numFmtId="2" fontId="21" fillId="0" borderId="31" xfId="0" applyNumberFormat="1" applyFont="1" applyFill="1" applyBorder="1" applyAlignment="1" applyProtection="1">
      <alignment horizontal="center" vertical="center"/>
    </xf>
    <xf numFmtId="0" fontId="22" fillId="0" borderId="26" xfId="0" applyFont="1" applyBorder="1" applyAlignment="1" applyProtection="1">
      <alignment horizontal="center" vertical="top"/>
    </xf>
    <xf numFmtId="0" fontId="22" fillId="0" borderId="20" xfId="0" applyFont="1" applyBorder="1" applyAlignment="1" applyProtection="1">
      <alignment horizontal="center" vertical="top"/>
    </xf>
    <xf numFmtId="0" fontId="17" fillId="0" borderId="0" xfId="0" applyFont="1" applyAlignment="1" applyProtection="1">
      <alignment horizontal="center"/>
    </xf>
    <xf numFmtId="0" fontId="17" fillId="0" borderId="2" xfId="0" applyFont="1" applyBorder="1" applyAlignment="1" applyProtection="1">
      <alignment horizontal="center"/>
    </xf>
    <xf numFmtId="10" fontId="21" fillId="0" borderId="2" xfId="0" applyNumberFormat="1" applyFont="1" applyFill="1" applyBorder="1" applyAlignment="1" applyProtection="1">
      <alignment horizontal="center"/>
    </xf>
    <xf numFmtId="0" fontId="17" fillId="0" borderId="2" xfId="0" applyFont="1" applyFill="1" applyBorder="1" applyAlignment="1" applyProtection="1">
      <alignment horizontal="center" vertical="center" wrapText="1"/>
    </xf>
    <xf numFmtId="0" fontId="0" fillId="0" borderId="0" xfId="0" quotePrefix="1"/>
    <xf numFmtId="164" fontId="9" fillId="3" borderId="0" xfId="6" applyNumberFormat="1" applyFont="1" applyFill="1" applyAlignment="1" applyProtection="1">
      <alignment horizontal="left" vertical="center"/>
      <protection hidden="1"/>
    </xf>
    <xf numFmtId="0" fontId="1" fillId="4" borderId="2" xfId="0" applyFont="1" applyFill="1" applyBorder="1" applyAlignment="1" applyProtection="1">
      <alignment horizontal="left" wrapText="1"/>
      <protection locked="0"/>
    </xf>
    <xf numFmtId="0" fontId="24" fillId="3" borderId="0" xfId="6" applyFont="1" applyFill="1" applyBorder="1" applyAlignment="1" applyProtection="1">
      <alignment vertical="center"/>
      <protection hidden="1"/>
    </xf>
    <xf numFmtId="0" fontId="0" fillId="0" borderId="0" xfId="0" applyFill="1" applyBorder="1" applyAlignment="1" applyProtection="1">
      <alignment wrapText="1"/>
      <protection locked="0"/>
    </xf>
    <xf numFmtId="0" fontId="0" fillId="0" borderId="0" xfId="0" applyBorder="1" applyAlignment="1" applyProtection="1"/>
    <xf numFmtId="0" fontId="1" fillId="4" borderId="2" xfId="0" applyFont="1" applyFill="1" applyBorder="1" applyAlignment="1" applyProtection="1">
      <alignment wrapText="1"/>
      <protection locked="0"/>
    </xf>
    <xf numFmtId="0" fontId="0" fillId="0" borderId="2" xfId="0" applyBorder="1" applyAlignment="1" applyProtection="1"/>
    <xf numFmtId="0" fontId="13" fillId="5" borderId="2" xfId="6" applyFont="1" applyFill="1" applyBorder="1" applyAlignment="1" applyProtection="1">
      <alignment horizontal="right" vertical="center" wrapText="1"/>
      <protection hidden="1"/>
    </xf>
    <xf numFmtId="0" fontId="8" fillId="6" borderId="2" xfId="6" applyFont="1" applyFill="1" applyBorder="1" applyAlignment="1" applyProtection="1">
      <alignment vertical="center"/>
      <protection hidden="1"/>
    </xf>
    <xf numFmtId="168" fontId="9" fillId="0" borderId="2" xfId="6" applyNumberFormat="1" applyFont="1" applyBorder="1" applyAlignment="1" applyProtection="1">
      <alignment horizontal="center"/>
      <protection hidden="1"/>
    </xf>
    <xf numFmtId="0" fontId="16" fillId="6" borderId="2" xfId="6" applyFont="1" applyFill="1" applyBorder="1" applyAlignment="1" applyProtection="1">
      <alignment horizontal="left" vertical="center"/>
      <protection hidden="1"/>
    </xf>
    <xf numFmtId="4" fontId="16" fillId="6" borderId="2" xfId="6" applyNumberFormat="1" applyFont="1" applyFill="1" applyBorder="1" applyAlignment="1" applyProtection="1">
      <alignment horizontal="center" vertical="center"/>
      <protection hidden="1"/>
    </xf>
    <xf numFmtId="10" fontId="16" fillId="6" borderId="2" xfId="18" applyNumberFormat="1" applyFont="1" applyFill="1" applyBorder="1" applyAlignment="1" applyProtection="1">
      <alignment horizontal="center" vertical="center"/>
      <protection hidden="1"/>
    </xf>
    <xf numFmtId="0" fontId="16" fillId="6" borderId="2" xfId="6" applyFont="1" applyFill="1" applyBorder="1" applyAlignment="1" applyProtection="1">
      <alignment vertical="center"/>
      <protection hidden="1"/>
    </xf>
    <xf numFmtId="10" fontId="16" fillId="6" borderId="2" xfId="6" applyNumberFormat="1" applyFont="1" applyFill="1" applyBorder="1" applyAlignment="1" applyProtection="1">
      <alignment horizontal="center"/>
      <protection hidden="1"/>
    </xf>
    <xf numFmtId="168" fontId="16" fillId="6" borderId="2" xfId="6" applyNumberFormat="1" applyFont="1" applyFill="1" applyBorder="1" applyAlignment="1" applyProtection="1">
      <alignment horizontal="center"/>
      <protection hidden="1"/>
    </xf>
    <xf numFmtId="0" fontId="8" fillId="0" borderId="0" xfId="6" applyFont="1" applyAlignment="1" applyProtection="1">
      <protection hidden="1"/>
    </xf>
    <xf numFmtId="43" fontId="8" fillId="3" borderId="0" xfId="213" applyFont="1" applyFill="1" applyBorder="1" applyAlignment="1" applyProtection="1">
      <alignment vertical="center"/>
      <protection hidden="1"/>
    </xf>
    <xf numFmtId="0" fontId="8" fillId="6" borderId="2" xfId="6" applyFont="1" applyFill="1" applyBorder="1" applyAlignment="1" applyProtection="1">
      <alignment horizontal="center"/>
      <protection hidden="1"/>
    </xf>
    <xf numFmtId="14" fontId="13" fillId="5" borderId="2" xfId="6" applyNumberFormat="1" applyFont="1" applyFill="1" applyBorder="1" applyAlignment="1" applyProtection="1">
      <alignment horizontal="center" vertical="center" wrapText="1"/>
      <protection hidden="1"/>
    </xf>
    <xf numFmtId="17" fontId="26" fillId="8" borderId="2" xfId="0" applyNumberFormat="1" applyFont="1" applyFill="1" applyBorder="1" applyAlignment="1" applyProtection="1">
      <alignment horizontal="center" vertical="center"/>
      <protection locked="0"/>
    </xf>
    <xf numFmtId="0" fontId="26" fillId="0" borderId="2" xfId="0" applyFont="1" applyBorder="1" applyAlignment="1" applyProtection="1">
      <alignment horizontal="right" vertical="center"/>
    </xf>
    <xf numFmtId="0" fontId="25" fillId="0" borderId="2" xfId="0" applyFont="1" applyFill="1" applyBorder="1" applyAlignment="1" applyProtection="1">
      <alignment horizontal="centerContinuous" vertical="center" wrapText="1"/>
    </xf>
    <xf numFmtId="169" fontId="26" fillId="0" borderId="2" xfId="0" applyNumberFormat="1" applyFont="1" applyBorder="1" applyAlignment="1" applyProtection="1">
      <alignment vertical="center"/>
    </xf>
    <xf numFmtId="0" fontId="11" fillId="3" borderId="0" xfId="6" applyFont="1" applyFill="1" applyAlignment="1" applyProtection="1">
      <alignment horizontal="left" vertical="center"/>
    </xf>
    <xf numFmtId="0" fontId="11" fillId="3" borderId="0" xfId="6" applyFont="1" applyFill="1" applyAlignment="1" applyProtection="1">
      <alignment vertical="center"/>
    </xf>
    <xf numFmtId="0" fontId="11" fillId="3" borderId="0" xfId="6" applyFont="1" applyFill="1" applyAlignment="1" applyProtection="1">
      <alignment vertical="center" wrapText="1"/>
    </xf>
    <xf numFmtId="0" fontId="11" fillId="3" borderId="0" xfId="6" applyFont="1" applyFill="1" applyAlignment="1" applyProtection="1">
      <alignment horizontal="center" vertical="center"/>
    </xf>
    <xf numFmtId="4" fontId="11" fillId="3" borderId="0" xfId="213" applyNumberFormat="1" applyFont="1" applyFill="1" applyAlignment="1" applyProtection="1">
      <alignment horizontal="right" vertical="center"/>
    </xf>
    <xf numFmtId="43" fontId="11" fillId="3" borderId="0" xfId="213" applyFont="1" applyFill="1" applyAlignment="1" applyProtection="1">
      <alignment vertical="center"/>
    </xf>
    <xf numFmtId="0" fontId="7" fillId="3" borderId="0" xfId="6" applyFont="1" applyFill="1" applyAlignment="1" applyProtection="1">
      <alignment vertical="center"/>
    </xf>
    <xf numFmtId="43" fontId="8" fillId="9" borderId="2" xfId="213" applyFont="1" applyFill="1" applyBorder="1" applyAlignment="1" applyProtection="1">
      <alignment horizontal="left" vertical="center"/>
    </xf>
    <xf numFmtId="0" fontId="9" fillId="3" borderId="0" xfId="6" applyFont="1" applyFill="1" applyAlignment="1" applyProtection="1">
      <alignment vertical="center"/>
    </xf>
    <xf numFmtId="43" fontId="8" fillId="9" borderId="1" xfId="213" applyFont="1" applyFill="1" applyBorder="1" applyAlignment="1" applyProtection="1">
      <alignment horizontal="left" vertical="center"/>
    </xf>
    <xf numFmtId="0" fontId="8" fillId="9" borderId="2" xfId="6" applyFont="1" applyFill="1" applyBorder="1" applyAlignment="1" applyProtection="1">
      <alignment horizontal="left" vertical="center" wrapText="1"/>
    </xf>
    <xf numFmtId="0" fontId="8" fillId="9" borderId="25" xfId="6" applyFont="1" applyFill="1" applyBorder="1" applyAlignment="1" applyProtection="1">
      <alignment vertical="center"/>
    </xf>
    <xf numFmtId="0" fontId="8" fillId="9" borderId="11" xfId="6" applyFont="1" applyFill="1" applyBorder="1" applyAlignment="1" applyProtection="1">
      <alignment horizontal="left" vertical="center"/>
    </xf>
    <xf numFmtId="0" fontId="8" fillId="9" borderId="2" xfId="6" applyFont="1" applyFill="1" applyBorder="1" applyAlignment="1" applyProtection="1">
      <alignment horizontal="center" vertical="center" wrapText="1"/>
    </xf>
    <xf numFmtId="0" fontId="8" fillId="10" borderId="22" xfId="6" applyFont="1" applyFill="1" applyBorder="1" applyAlignment="1" applyProtection="1">
      <alignment horizontal="left" vertical="center"/>
    </xf>
    <xf numFmtId="0" fontId="8" fillId="0" borderId="19" xfId="6" applyFont="1" applyFill="1" applyBorder="1" applyAlignment="1" applyProtection="1">
      <alignment horizontal="left" vertical="center"/>
    </xf>
    <xf numFmtId="0" fontId="9" fillId="0" borderId="19" xfId="6" applyFont="1" applyFill="1" applyBorder="1" applyAlignment="1" applyProtection="1">
      <alignment horizontal="left" vertical="center"/>
    </xf>
    <xf numFmtId="0" fontId="9" fillId="0" borderId="2" xfId="6" applyFont="1" applyFill="1" applyBorder="1" applyAlignment="1" applyProtection="1">
      <alignment horizontal="left" vertical="center" wrapText="1"/>
    </xf>
    <xf numFmtId="0" fontId="9" fillId="0" borderId="0" xfId="6" applyFont="1" applyFill="1" applyAlignment="1" applyProtection="1">
      <alignment vertical="center"/>
    </xf>
    <xf numFmtId="4" fontId="8" fillId="0" borderId="21" xfId="213" quotePrefix="1" applyNumberFormat="1" applyFont="1" applyFill="1" applyBorder="1" applyAlignment="1" applyProtection="1">
      <alignment vertical="center"/>
    </xf>
    <xf numFmtId="0" fontId="8" fillId="0" borderId="19" xfId="6" applyNumberFormat="1" applyFont="1" applyFill="1" applyBorder="1" applyAlignment="1" applyProtection="1">
      <alignment horizontal="left" vertical="center"/>
    </xf>
    <xf numFmtId="0" fontId="9" fillId="0" borderId="19" xfId="6" applyNumberFormat="1" applyFont="1" applyFill="1" applyBorder="1" applyAlignment="1" applyProtection="1">
      <alignment horizontal="left" vertical="center"/>
    </xf>
    <xf numFmtId="0" fontId="9" fillId="0" borderId="2" xfId="6" applyFont="1" applyFill="1" applyBorder="1" applyAlignment="1" applyProtection="1">
      <alignment horizontal="center" vertical="center" wrapText="1"/>
    </xf>
    <xf numFmtId="4" fontId="9" fillId="0" borderId="2" xfId="6" applyNumberFormat="1" applyFont="1" applyFill="1" applyBorder="1" applyAlignment="1" applyProtection="1">
      <alignment horizontal="right" vertical="center"/>
    </xf>
    <xf numFmtId="0" fontId="8" fillId="6" borderId="2" xfId="6" applyFont="1" applyFill="1" applyBorder="1" applyAlignment="1" applyProtection="1">
      <alignment horizontal="center" vertical="center"/>
      <protection hidden="1"/>
    </xf>
    <xf numFmtId="10" fontId="1" fillId="6" borderId="2" xfId="0" applyNumberFormat="1" applyFont="1" applyFill="1" applyBorder="1" applyAlignment="1" applyProtection="1">
      <alignment horizontal="center" vertical="center"/>
      <protection locked="0"/>
    </xf>
    <xf numFmtId="2" fontId="26" fillId="0" borderId="2" xfId="0" applyNumberFormat="1" applyFont="1" applyBorder="1" applyAlignment="1" applyProtection="1">
      <alignment vertical="center" wrapText="1"/>
    </xf>
    <xf numFmtId="2" fontId="26" fillId="8" borderId="2" xfId="0" applyNumberFormat="1" applyFont="1" applyFill="1" applyBorder="1" applyAlignment="1" applyProtection="1">
      <alignment vertical="center" wrapText="1"/>
    </xf>
    <xf numFmtId="0" fontId="26" fillId="8" borderId="2" xfId="0" applyFont="1" applyFill="1" applyBorder="1" applyAlignment="1" applyProtection="1">
      <alignment horizontal="center" vertical="center"/>
    </xf>
    <xf numFmtId="0" fontId="25" fillId="0" borderId="2" xfId="0" applyFont="1" applyFill="1" applyBorder="1" applyAlignment="1" applyProtection="1">
      <alignment horizontal="center" vertical="center"/>
    </xf>
    <xf numFmtId="49" fontId="25" fillId="0" borderId="2" xfId="0" applyNumberFormat="1" applyFont="1" applyFill="1" applyBorder="1" applyAlignment="1" applyProtection="1">
      <alignment horizontal="center" vertical="center"/>
    </xf>
    <xf numFmtId="2" fontId="25" fillId="0" borderId="2" xfId="0" applyNumberFormat="1" applyFont="1" applyFill="1" applyBorder="1" applyAlignment="1" applyProtection="1">
      <alignment vertical="center"/>
    </xf>
    <xf numFmtId="2" fontId="9" fillId="0" borderId="2" xfId="6" applyNumberFormat="1" applyFont="1" applyFill="1" applyBorder="1" applyAlignment="1" applyProtection="1">
      <alignment horizontal="left" vertical="center" wrapText="1"/>
    </xf>
    <xf numFmtId="164" fontId="11" fillId="3" borderId="0" xfId="6" applyNumberFormat="1" applyFont="1" applyFill="1" applyAlignment="1" applyProtection="1">
      <alignment vertical="center"/>
    </xf>
    <xf numFmtId="168" fontId="8" fillId="0" borderId="0" xfId="6" applyNumberFormat="1" applyFont="1" applyAlignment="1" applyProtection="1">
      <protection hidden="1"/>
    </xf>
    <xf numFmtId="0" fontId="28" fillId="0" borderId="0" xfId="216"/>
    <xf numFmtId="0" fontId="1" fillId="0" borderId="0" xfId="6"/>
    <xf numFmtId="0" fontId="29" fillId="0" borderId="0" xfId="216" applyFont="1"/>
    <xf numFmtId="0" fontId="30" fillId="0" borderId="0" xfId="216" applyFont="1"/>
    <xf numFmtId="171" fontId="31" fillId="11" borderId="0" xfId="216" applyNumberFormat="1" applyFont="1" applyFill="1" applyAlignment="1" applyProtection="1">
      <alignment vertical="center"/>
    </xf>
    <xf numFmtId="0" fontId="31" fillId="0" borderId="0" xfId="216" applyFont="1" applyAlignment="1" applyProtection="1">
      <alignment horizontal="center"/>
    </xf>
    <xf numFmtId="0" fontId="28" fillId="0" borderId="0" xfId="216" applyAlignment="1">
      <alignment horizontal="center"/>
    </xf>
    <xf numFmtId="0" fontId="0" fillId="0" borderId="0" xfId="0" applyAlignment="1">
      <alignment horizontal="center"/>
    </xf>
    <xf numFmtId="0" fontId="1" fillId="0" borderId="0" xfId="6" applyAlignment="1" applyProtection="1">
      <alignment horizontal="center"/>
      <protection hidden="1"/>
    </xf>
    <xf numFmtId="0" fontId="28" fillId="0" borderId="0" xfId="216" applyAlignment="1">
      <alignment horizontal="center" wrapText="1"/>
    </xf>
    <xf numFmtId="0" fontId="0" fillId="0" borderId="0" xfId="0" applyAlignment="1">
      <alignment horizontal="center" wrapText="1"/>
    </xf>
    <xf numFmtId="0" fontId="29" fillId="0" borderId="0" xfId="216" applyFont="1" applyAlignment="1"/>
    <xf numFmtId="0" fontId="30" fillId="0" borderId="0" xfId="216" applyFont="1" applyAlignment="1"/>
    <xf numFmtId="0" fontId="8" fillId="0" borderId="0" xfId="216" applyFont="1"/>
    <xf numFmtId="49" fontId="25" fillId="0" borderId="2" xfId="0" applyNumberFormat="1" applyFont="1" applyFill="1" applyBorder="1" applyAlignment="1" applyProtection="1">
      <alignment horizontal="centerContinuous" vertical="center" wrapText="1"/>
    </xf>
    <xf numFmtId="2" fontId="26" fillId="0" borderId="2" xfId="0" applyNumberFormat="1" applyFont="1" applyBorder="1" applyAlignment="1">
      <alignment vertical="center" wrapText="1"/>
    </xf>
    <xf numFmtId="0" fontId="26" fillId="0" borderId="2" xfId="0" applyFont="1" applyBorder="1" applyAlignment="1">
      <alignment horizontal="center" vertical="center"/>
    </xf>
    <xf numFmtId="2" fontId="26" fillId="8" borderId="2" xfId="0" applyNumberFormat="1" applyFont="1" applyFill="1" applyBorder="1" applyAlignment="1" applyProtection="1">
      <alignment vertical="center" wrapText="1"/>
      <protection locked="0"/>
    </xf>
    <xf numFmtId="0" fontId="26" fillId="8" borderId="2" xfId="0" applyFont="1" applyFill="1" applyBorder="1" applyAlignment="1" applyProtection="1">
      <alignment horizontal="center" vertical="center"/>
      <protection locked="0"/>
    </xf>
    <xf numFmtId="0" fontId="25" fillId="0" borderId="2" xfId="0" applyFont="1" applyFill="1" applyBorder="1" applyAlignment="1">
      <alignment horizontal="center" vertical="center"/>
    </xf>
    <xf numFmtId="49" fontId="25" fillId="0" borderId="2" xfId="0" applyNumberFormat="1" applyFont="1" applyFill="1" applyBorder="1" applyAlignment="1">
      <alignment horizontal="center" vertical="center"/>
    </xf>
    <xf numFmtId="2" fontId="25" fillId="0" borderId="2" xfId="0" applyNumberFormat="1" applyFont="1" applyFill="1" applyBorder="1" applyAlignment="1">
      <alignment vertical="center"/>
    </xf>
    <xf numFmtId="0" fontId="9" fillId="0" borderId="40" xfId="6" applyFont="1" applyFill="1" applyBorder="1" applyAlignment="1" applyProtection="1">
      <alignment horizontal="center"/>
    </xf>
    <xf numFmtId="0" fontId="9" fillId="0" borderId="20" xfId="6" applyFont="1" applyFill="1" applyBorder="1" applyAlignment="1" applyProtection="1">
      <alignment horizontal="center"/>
    </xf>
    <xf numFmtId="0" fontId="8" fillId="0" borderId="20" xfId="6" applyFont="1" applyFill="1" applyBorder="1" applyAlignment="1" applyProtection="1">
      <alignment horizontal="left"/>
    </xf>
    <xf numFmtId="0" fontId="8" fillId="0" borderId="27" xfId="6" applyFont="1" applyFill="1" applyBorder="1" applyAlignment="1" applyProtection="1">
      <alignment horizontal="left"/>
    </xf>
    <xf numFmtId="4" fontId="8" fillId="0" borderId="29" xfId="213" quotePrefix="1" applyNumberFormat="1" applyFont="1" applyFill="1" applyBorder="1" applyAlignment="1" applyProtection="1">
      <alignment vertical="center"/>
    </xf>
    <xf numFmtId="0" fontId="25" fillId="8" borderId="41" xfId="0" applyFont="1" applyFill="1" applyBorder="1" applyAlignment="1" applyProtection="1">
      <alignment horizontal="center" vertical="center" wrapText="1"/>
      <protection locked="0"/>
    </xf>
    <xf numFmtId="2" fontId="25" fillId="8" borderId="41" xfId="0" applyNumberFormat="1" applyFont="1" applyFill="1" applyBorder="1" applyAlignment="1" applyProtection="1">
      <alignment vertical="center" wrapText="1"/>
      <protection locked="0"/>
    </xf>
    <xf numFmtId="170" fontId="25" fillId="8" borderId="41" xfId="0" applyNumberFormat="1" applyFont="1" applyFill="1" applyBorder="1" applyAlignment="1" applyProtection="1">
      <alignment vertical="center" wrapText="1"/>
      <protection locked="0"/>
    </xf>
    <xf numFmtId="0" fontId="25" fillId="8" borderId="42" xfId="0" applyFont="1" applyFill="1" applyBorder="1" applyAlignment="1" applyProtection="1">
      <alignment horizontal="center" vertical="center" wrapText="1"/>
      <protection locked="0"/>
    </xf>
    <xf numFmtId="2" fontId="25" fillId="8" borderId="42" xfId="0" applyNumberFormat="1" applyFont="1" applyFill="1" applyBorder="1" applyAlignment="1" applyProtection="1">
      <alignment vertical="center" wrapText="1"/>
      <protection locked="0"/>
    </xf>
    <xf numFmtId="170" fontId="25" fillId="8" borderId="42" xfId="0" applyNumberFormat="1" applyFont="1" applyFill="1" applyBorder="1" applyAlignment="1" applyProtection="1">
      <alignment vertical="center" wrapText="1"/>
      <protection locked="0"/>
    </xf>
    <xf numFmtId="49" fontId="33" fillId="12" borderId="41" xfId="0" applyNumberFormat="1" applyFont="1" applyFill="1" applyBorder="1" applyAlignment="1" applyProtection="1">
      <alignment horizontal="center" vertical="center" wrapText="1"/>
      <protection locked="0"/>
    </xf>
    <xf numFmtId="49" fontId="33" fillId="12" borderId="42" xfId="0" applyNumberFormat="1" applyFont="1" applyFill="1" applyBorder="1" applyAlignment="1" applyProtection="1">
      <alignment horizontal="center" vertical="center" wrapText="1"/>
      <protection locked="0"/>
    </xf>
    <xf numFmtId="0" fontId="33" fillId="12" borderId="43" xfId="0" applyFont="1" applyFill="1" applyBorder="1" applyAlignment="1" applyProtection="1">
      <alignment horizontal="center" vertical="center" wrapText="1"/>
      <protection locked="0"/>
    </xf>
    <xf numFmtId="2" fontId="25" fillId="8" borderId="43" xfId="0" applyNumberFormat="1" applyFont="1" applyFill="1" applyBorder="1" applyAlignment="1" applyProtection="1">
      <alignment vertical="center" wrapText="1"/>
      <protection locked="0"/>
    </xf>
    <xf numFmtId="0" fontId="25" fillId="8" borderId="43" xfId="0" applyFont="1" applyFill="1" applyBorder="1" applyAlignment="1" applyProtection="1">
      <alignment horizontal="center" vertical="center" wrapText="1"/>
      <protection locked="0"/>
    </xf>
    <xf numFmtId="170" fontId="25" fillId="8" borderId="43" xfId="0" applyNumberFormat="1" applyFont="1" applyFill="1" applyBorder="1" applyAlignment="1" applyProtection="1">
      <alignment vertical="center" wrapText="1"/>
      <protection locked="0"/>
    </xf>
    <xf numFmtId="0" fontId="34" fillId="0" borderId="0" xfId="216" applyFont="1" applyAlignment="1"/>
    <xf numFmtId="0" fontId="35" fillId="0" borderId="0" xfId="216" applyFont="1" applyAlignment="1"/>
    <xf numFmtId="0" fontId="28" fillId="0" borderId="0" xfId="216" applyFont="1" applyBorder="1" applyAlignment="1">
      <alignment vertical="center"/>
    </xf>
    <xf numFmtId="43" fontId="9" fillId="0" borderId="2" xfId="214" applyFont="1" applyBorder="1" applyAlignment="1" applyProtection="1">
      <alignment horizontal="right"/>
      <protection hidden="1"/>
    </xf>
    <xf numFmtId="173" fontId="1" fillId="0" borderId="0" xfId="6" applyNumberFormat="1" applyProtection="1">
      <protection hidden="1"/>
    </xf>
    <xf numFmtId="43" fontId="9" fillId="0" borderId="21" xfId="213" applyFont="1" applyFill="1" applyBorder="1" applyAlignment="1" applyProtection="1">
      <alignment horizontal="center" vertical="center"/>
    </xf>
    <xf numFmtId="0" fontId="28" fillId="0" borderId="0" xfId="216" applyFont="1"/>
    <xf numFmtId="4" fontId="10" fillId="7" borderId="16" xfId="213" applyNumberFormat="1" applyFont="1" applyFill="1" applyBorder="1" applyAlignment="1" applyProtection="1">
      <alignment horizontal="right" vertical="center"/>
    </xf>
    <xf numFmtId="4" fontId="9" fillId="0" borderId="2" xfId="6" applyNumberFormat="1" applyFont="1" applyFill="1" applyBorder="1" applyAlignment="1" applyProtection="1">
      <alignment horizontal="right" vertical="center"/>
      <protection locked="0"/>
    </xf>
    <xf numFmtId="17" fontId="26" fillId="8" borderId="2" xfId="6" applyNumberFormat="1" applyFont="1" applyFill="1" applyBorder="1" applyAlignment="1" applyProtection="1">
      <alignment horizontal="center" vertical="center"/>
      <protection locked="0"/>
    </xf>
    <xf numFmtId="49" fontId="25" fillId="0" borderId="2" xfId="6" applyNumberFormat="1" applyFont="1" applyBorder="1" applyAlignment="1">
      <alignment horizontal="center" vertical="center"/>
    </xf>
    <xf numFmtId="2" fontId="25" fillId="0" borderId="2" xfId="6" applyNumberFormat="1" applyFont="1" applyBorder="1" applyAlignment="1">
      <alignment vertical="center"/>
    </xf>
    <xf numFmtId="0" fontId="25" fillId="0" borderId="2" xfId="6" applyFont="1" applyBorder="1" applyAlignment="1">
      <alignment horizontal="center" vertical="center"/>
    </xf>
    <xf numFmtId="49" fontId="33" fillId="12" borderId="41" xfId="6" applyNumberFormat="1" applyFont="1" applyFill="1" applyBorder="1" applyAlignment="1" applyProtection="1">
      <alignment horizontal="center" vertical="center" wrapText="1"/>
      <protection locked="0"/>
    </xf>
    <xf numFmtId="2" fontId="25" fillId="8" borderId="41" xfId="6" applyNumberFormat="1" applyFont="1" applyFill="1" applyBorder="1" applyAlignment="1" applyProtection="1">
      <alignment vertical="center" wrapText="1"/>
      <protection locked="0"/>
    </xf>
    <xf numFmtId="0" fontId="25" fillId="8" borderId="41" xfId="6" applyFont="1" applyFill="1" applyBorder="1" applyAlignment="1" applyProtection="1">
      <alignment horizontal="center" vertical="center" wrapText="1"/>
      <protection locked="0"/>
    </xf>
    <xf numFmtId="170" fontId="25" fillId="8" borderId="41" xfId="6" applyNumberFormat="1" applyFont="1" applyFill="1" applyBorder="1" applyAlignment="1" applyProtection="1">
      <alignment vertical="center" wrapText="1"/>
      <protection locked="0"/>
    </xf>
    <xf numFmtId="0" fontId="8" fillId="9" borderId="32" xfId="6" applyFont="1" applyFill="1" applyBorder="1" applyAlignment="1" applyProtection="1">
      <alignment horizontal="left" vertical="center"/>
    </xf>
    <xf numFmtId="0" fontId="8" fillId="9" borderId="13" xfId="6" applyFont="1" applyFill="1" applyBorder="1" applyAlignment="1" applyProtection="1">
      <alignment horizontal="left" vertical="center" wrapText="1"/>
    </xf>
    <xf numFmtId="0" fontId="8" fillId="6" borderId="4" xfId="6" applyFont="1" applyFill="1" applyBorder="1" applyAlignment="1" applyProtection="1">
      <alignment horizontal="center" vertical="center" wrapText="1"/>
      <protection hidden="1"/>
    </xf>
    <xf numFmtId="175" fontId="1" fillId="0" borderId="0" xfId="6" applyNumberFormat="1" applyProtection="1">
      <protection hidden="1"/>
    </xf>
    <xf numFmtId="49" fontId="25" fillId="0" borderId="2" xfId="0" applyNumberFormat="1" applyFont="1" applyBorder="1" applyAlignment="1">
      <alignment horizontal="center" vertical="center"/>
    </xf>
    <xf numFmtId="2" fontId="25" fillId="0" borderId="2" xfId="0" applyNumberFormat="1" applyFont="1" applyBorder="1" applyAlignment="1">
      <alignment vertical="center"/>
    </xf>
    <xf numFmtId="0" fontId="25" fillId="0" borderId="2" xfId="0" applyFont="1" applyBorder="1" applyAlignment="1">
      <alignment horizontal="center" vertical="center"/>
    </xf>
    <xf numFmtId="0" fontId="9" fillId="0" borderId="2" xfId="6" applyFont="1" applyFill="1" applyBorder="1" applyAlignment="1" applyProtection="1">
      <alignment horizontal="center" vertical="center"/>
    </xf>
    <xf numFmtId="17" fontId="26" fillId="8" borderId="2" xfId="0" applyNumberFormat="1" applyFont="1" applyFill="1" applyBorder="1" applyAlignment="1" applyProtection="1">
      <alignment horizontal="center" vertical="center" wrapText="1"/>
      <protection locked="0"/>
    </xf>
    <xf numFmtId="49" fontId="26" fillId="8" borderId="2" xfId="0" applyNumberFormat="1" applyFont="1" applyFill="1" applyBorder="1" applyAlignment="1" applyProtection="1">
      <alignment horizontal="center" vertical="center"/>
      <protection locked="0"/>
    </xf>
    <xf numFmtId="0" fontId="9" fillId="0" borderId="2" xfId="6" applyFont="1" applyFill="1" applyBorder="1" applyAlignment="1" applyProtection="1">
      <alignment horizontal="center" vertical="center"/>
    </xf>
    <xf numFmtId="0" fontId="9" fillId="0" borderId="2" xfId="6" applyFont="1" applyFill="1" applyBorder="1" applyAlignment="1" applyProtection="1">
      <alignment horizontal="center" vertical="center"/>
    </xf>
    <xf numFmtId="0" fontId="9" fillId="0" borderId="2" xfId="6" applyFont="1" applyFill="1" applyBorder="1" applyAlignment="1" applyProtection="1">
      <alignment horizontal="center" vertical="center"/>
    </xf>
    <xf numFmtId="0" fontId="8" fillId="6" borderId="4" xfId="6" applyFont="1" applyFill="1" applyBorder="1" applyAlignment="1" applyProtection="1">
      <alignment horizontal="center" vertical="center" wrapText="1"/>
      <protection hidden="1"/>
    </xf>
    <xf numFmtId="174" fontId="9" fillId="0" borderId="2" xfId="223" applyNumberFormat="1" applyFont="1" applyBorder="1" applyAlignment="1" applyProtection="1">
      <alignment horizontal="center"/>
      <protection hidden="1"/>
    </xf>
    <xf numFmtId="174" fontId="9" fillId="0" borderId="2" xfId="223" applyNumberFormat="1" applyFont="1" applyBorder="1" applyAlignment="1" applyProtection="1">
      <alignment horizontal="right"/>
      <protection hidden="1"/>
    </xf>
    <xf numFmtId="0" fontId="28" fillId="0" borderId="0" xfId="216" applyFont="1" applyBorder="1" applyAlignment="1">
      <alignment horizontal="center" vertical="center"/>
    </xf>
    <xf numFmtId="0" fontId="33" fillId="0" borderId="0" xfId="0" applyFont="1" applyFill="1" applyBorder="1" applyAlignment="1" applyProtection="1">
      <alignment horizontal="center" vertical="center" wrapText="1"/>
      <protection locked="0"/>
    </xf>
    <xf numFmtId="2" fontId="25" fillId="0" borderId="0" xfId="0" applyNumberFormat="1" applyFont="1" applyFill="1" applyBorder="1" applyAlignment="1" applyProtection="1">
      <alignment vertical="center" wrapText="1"/>
      <protection locked="0"/>
    </xf>
    <xf numFmtId="0" fontId="25" fillId="0" borderId="0" xfId="0" applyFont="1" applyFill="1" applyBorder="1" applyAlignment="1" applyProtection="1">
      <alignment horizontal="center" vertical="center" wrapText="1"/>
      <protection locked="0"/>
    </xf>
    <xf numFmtId="170" fontId="25" fillId="0" borderId="0" xfId="0" applyNumberFormat="1" applyFont="1" applyFill="1" applyBorder="1" applyAlignment="1" applyProtection="1">
      <alignment vertical="center" wrapText="1"/>
      <protection locked="0"/>
    </xf>
    <xf numFmtId="169" fontId="25" fillId="0" borderId="0" xfId="0" applyNumberFormat="1" applyFont="1" applyFill="1" applyBorder="1" applyAlignment="1" applyProtection="1">
      <alignment vertical="center" wrapText="1"/>
      <protection locked="0"/>
    </xf>
    <xf numFmtId="169" fontId="25" fillId="0" borderId="0" xfId="0" applyNumberFormat="1" applyFont="1" applyFill="1" applyBorder="1" applyAlignment="1">
      <alignment vertical="center"/>
    </xf>
    <xf numFmtId="0" fontId="0" fillId="0" borderId="0" xfId="0" applyFill="1"/>
    <xf numFmtId="0" fontId="33" fillId="12" borderId="42" xfId="0" applyFont="1" applyFill="1" applyBorder="1" applyAlignment="1" applyProtection="1">
      <alignment horizontal="center" vertical="center" wrapText="1"/>
      <protection locked="0"/>
    </xf>
    <xf numFmtId="169" fontId="25" fillId="0" borderId="42" xfId="0" applyNumberFormat="1" applyFont="1" applyBorder="1" applyAlignment="1">
      <alignment vertical="center"/>
    </xf>
    <xf numFmtId="0" fontId="9" fillId="0" borderId="2" xfId="6" applyFont="1" applyFill="1" applyBorder="1" applyAlignment="1" applyProtection="1">
      <alignment horizontal="center" vertical="center"/>
    </xf>
    <xf numFmtId="49" fontId="26" fillId="8" borderId="2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 vertical="center"/>
    </xf>
    <xf numFmtId="170" fontId="0" fillId="0" borderId="0" xfId="0" applyNumberFormat="1" applyAlignment="1">
      <alignment horizontal="center" vertical="center"/>
    </xf>
    <xf numFmtId="169" fontId="26" fillId="8" borderId="2" xfId="0" applyNumberFormat="1" applyFont="1" applyFill="1" applyBorder="1" applyAlignment="1" applyProtection="1">
      <alignment vertical="center" wrapText="1"/>
    </xf>
    <xf numFmtId="10" fontId="8" fillId="9" borderId="12" xfId="213" applyNumberFormat="1" applyFont="1" applyFill="1" applyBorder="1" applyAlignment="1" applyProtection="1">
      <alignment vertical="center" wrapText="1"/>
    </xf>
    <xf numFmtId="0" fontId="28" fillId="0" borderId="0" xfId="216" applyAlignment="1">
      <alignment vertical="center"/>
    </xf>
    <xf numFmtId="174" fontId="9" fillId="0" borderId="2" xfId="6" applyNumberFormat="1" applyFont="1" applyBorder="1" applyAlignment="1" applyProtection="1">
      <alignment horizontal="center"/>
      <protection hidden="1"/>
    </xf>
    <xf numFmtId="0" fontId="9" fillId="0" borderId="2" xfId="6" applyFont="1" applyFill="1" applyBorder="1" applyAlignment="1" applyProtection="1">
      <alignment horizontal="center" vertical="center"/>
    </xf>
    <xf numFmtId="0" fontId="26" fillId="0" borderId="2" xfId="0" applyFont="1" applyBorder="1" applyAlignment="1" applyProtection="1">
      <alignment horizontal="center" vertical="center"/>
    </xf>
    <xf numFmtId="169" fontId="25" fillId="0" borderId="42" xfId="0" applyNumberFormat="1" applyFont="1" applyFill="1" applyBorder="1" applyAlignment="1" applyProtection="1">
      <alignment vertical="center" wrapText="1"/>
      <protection locked="0"/>
    </xf>
    <xf numFmtId="169" fontId="25" fillId="0" borderId="41" xfId="0" applyNumberFormat="1" applyFont="1" applyFill="1" applyBorder="1" applyAlignment="1" applyProtection="1">
      <alignment vertical="center" wrapText="1"/>
      <protection locked="0"/>
    </xf>
    <xf numFmtId="169" fontId="25" fillId="0" borderId="43" xfId="0" applyNumberFormat="1" applyFont="1" applyFill="1" applyBorder="1" applyAlignment="1" applyProtection="1">
      <alignment vertical="center" wrapText="1"/>
      <protection locked="0"/>
    </xf>
    <xf numFmtId="169" fontId="25" fillId="0" borderId="41" xfId="6" applyNumberFormat="1" applyFont="1" applyFill="1" applyBorder="1" applyAlignment="1" applyProtection="1">
      <alignment vertical="center" wrapText="1"/>
      <protection locked="0"/>
    </xf>
    <xf numFmtId="0" fontId="26" fillId="0" borderId="2" xfId="0" applyFont="1" applyBorder="1" applyAlignment="1">
      <alignment horizontal="right" vertical="center"/>
    </xf>
    <xf numFmtId="0" fontId="25" fillId="0" borderId="2" xfId="0" applyFont="1" applyBorder="1" applyAlignment="1">
      <alignment horizontal="center" vertical="center" wrapText="1"/>
    </xf>
    <xf numFmtId="49" fontId="25" fillId="0" borderId="2" xfId="0" applyNumberFormat="1" applyFont="1" applyBorder="1" applyAlignment="1">
      <alignment horizontal="center" vertical="center" wrapText="1"/>
    </xf>
    <xf numFmtId="2" fontId="26" fillId="8" borderId="2" xfId="0" applyNumberFormat="1" applyFont="1" applyFill="1" applyBorder="1" applyAlignment="1">
      <alignment vertical="center" wrapText="1"/>
    </xf>
    <xf numFmtId="0" fontId="26" fillId="8" borderId="2" xfId="0" applyFont="1" applyFill="1" applyBorder="1" applyAlignment="1">
      <alignment horizontal="center" vertical="center"/>
    </xf>
    <xf numFmtId="169" fontId="26" fillId="0" borderId="2" xfId="0" applyNumberFormat="1" applyFont="1" applyBorder="1" applyAlignment="1">
      <alignment vertical="center"/>
    </xf>
    <xf numFmtId="49" fontId="25" fillId="0" borderId="2" xfId="6" applyNumberFormat="1" applyFont="1" applyBorder="1" applyAlignment="1">
      <alignment horizontal="centerContinuous" vertical="center" wrapText="1"/>
    </xf>
    <xf numFmtId="2" fontId="26" fillId="8" borderId="2" xfId="6" applyNumberFormat="1" applyFont="1" applyFill="1" applyBorder="1" applyAlignment="1" applyProtection="1">
      <alignment vertical="center" wrapText="1"/>
      <protection locked="0"/>
    </xf>
    <xf numFmtId="0" fontId="26" fillId="8" borderId="2" xfId="6" applyFont="1" applyFill="1" applyBorder="1" applyAlignment="1" applyProtection="1">
      <alignment horizontal="center" vertical="center"/>
      <protection locked="0"/>
    </xf>
    <xf numFmtId="2" fontId="26" fillId="0" borderId="2" xfId="6" applyNumberFormat="1" applyFont="1" applyBorder="1" applyAlignment="1">
      <alignment vertical="center" wrapText="1"/>
    </xf>
    <xf numFmtId="0" fontId="26" fillId="0" borderId="2" xfId="6" applyFont="1" applyBorder="1" applyAlignment="1">
      <alignment horizontal="center" vertical="center"/>
    </xf>
    <xf numFmtId="0" fontId="26" fillId="0" borderId="2" xfId="6" applyFont="1" applyBorder="1" applyAlignment="1">
      <alignment horizontal="right" vertical="center"/>
    </xf>
    <xf numFmtId="0" fontId="25" fillId="0" borderId="2" xfId="6" applyFont="1" applyBorder="1" applyAlignment="1">
      <alignment horizontal="centerContinuous" vertical="center" wrapText="1"/>
    </xf>
    <xf numFmtId="169" fontId="26" fillId="0" borderId="2" xfId="6" applyNumberFormat="1" applyFont="1" applyBorder="1" applyAlignment="1">
      <alignment vertical="center"/>
    </xf>
    <xf numFmtId="0" fontId="25" fillId="0" borderId="2" xfId="0" applyFont="1" applyFill="1" applyBorder="1" applyAlignment="1" applyProtection="1">
      <alignment horizontal="center" vertical="center" wrapText="1"/>
    </xf>
    <xf numFmtId="49" fontId="25" fillId="0" borderId="2" xfId="0" applyNumberFormat="1" applyFont="1" applyFill="1" applyBorder="1" applyAlignment="1" applyProtection="1">
      <alignment horizontal="center" vertical="center" wrapText="1"/>
    </xf>
    <xf numFmtId="49" fontId="25" fillId="8" borderId="41" xfId="0" applyNumberFormat="1" applyFont="1" applyFill="1" applyBorder="1" applyAlignment="1" applyProtection="1">
      <alignment horizontal="center" vertical="center" wrapText="1"/>
      <protection locked="0"/>
    </xf>
    <xf numFmtId="2" fontId="25" fillId="8" borderId="41" xfId="0" applyNumberFormat="1" applyFont="1" applyFill="1" applyBorder="1" applyAlignment="1" applyProtection="1">
      <alignment vertical="center" wrapText="1"/>
    </xf>
    <xf numFmtId="0" fontId="25" fillId="8" borderId="41" xfId="0" applyFont="1" applyFill="1" applyBorder="1" applyAlignment="1" applyProtection="1">
      <alignment horizontal="center" vertical="center" wrapText="1"/>
    </xf>
    <xf numFmtId="170" fontId="25" fillId="8" borderId="41" xfId="0" applyNumberFormat="1" applyFont="1" applyFill="1" applyBorder="1" applyAlignment="1" applyProtection="1">
      <alignment horizontal="center" vertical="center" wrapText="1"/>
    </xf>
    <xf numFmtId="169" fontId="25" fillId="0" borderId="41" xfId="0" applyNumberFormat="1" applyFont="1" applyBorder="1" applyAlignment="1" applyProtection="1">
      <alignment vertical="center"/>
    </xf>
    <xf numFmtId="49" fontId="25" fillId="8" borderId="42" xfId="0" applyNumberFormat="1" applyFont="1" applyFill="1" applyBorder="1" applyAlignment="1" applyProtection="1">
      <alignment horizontal="center" vertical="center" wrapText="1"/>
      <protection locked="0"/>
    </xf>
    <xf numFmtId="169" fontId="25" fillId="8" borderId="42" xfId="0" applyNumberFormat="1" applyFont="1" applyFill="1" applyBorder="1" applyAlignment="1" applyProtection="1">
      <alignment vertical="center" wrapText="1"/>
    </xf>
    <xf numFmtId="0" fontId="25" fillId="8" borderId="42" xfId="0" applyFont="1" applyFill="1" applyBorder="1" applyAlignment="1" applyProtection="1">
      <alignment horizontal="center" vertical="center" wrapText="1"/>
    </xf>
    <xf numFmtId="170" fontId="25" fillId="8" borderId="42" xfId="0" applyNumberFormat="1" applyFont="1" applyFill="1" applyBorder="1" applyAlignment="1" applyProtection="1">
      <alignment horizontal="center" vertical="center" wrapText="1"/>
    </xf>
    <xf numFmtId="169" fontId="25" fillId="0" borderId="42" xfId="0" applyNumberFormat="1" applyFont="1" applyBorder="1" applyAlignment="1" applyProtection="1">
      <alignment vertical="center"/>
    </xf>
    <xf numFmtId="2" fontId="25" fillId="8" borderId="42" xfId="0" applyNumberFormat="1" applyFont="1" applyFill="1" applyBorder="1" applyAlignment="1" applyProtection="1">
      <alignment vertical="center" wrapText="1"/>
    </xf>
    <xf numFmtId="2" fontId="25" fillId="8" borderId="43" xfId="0" applyNumberFormat="1" applyFont="1" applyFill="1" applyBorder="1" applyAlignment="1" applyProtection="1">
      <alignment vertical="center" wrapText="1"/>
    </xf>
    <xf numFmtId="0" fontId="25" fillId="8" borderId="43" xfId="0" applyFont="1" applyFill="1" applyBorder="1" applyAlignment="1" applyProtection="1">
      <alignment horizontal="center" vertical="center" wrapText="1"/>
    </xf>
    <xf numFmtId="170" fontId="25" fillId="8" borderId="43" xfId="0" applyNumberFormat="1" applyFont="1" applyFill="1" applyBorder="1" applyAlignment="1" applyProtection="1">
      <alignment horizontal="center" vertical="center" wrapText="1"/>
    </xf>
    <xf numFmtId="169" fontId="25" fillId="0" borderId="43" xfId="0" applyNumberFormat="1" applyFont="1" applyBorder="1" applyAlignment="1" applyProtection="1">
      <alignment vertical="center"/>
    </xf>
    <xf numFmtId="170" fontId="25" fillId="8" borderId="41" xfId="0" applyNumberFormat="1" applyFont="1" applyFill="1" applyBorder="1" applyAlignment="1" applyProtection="1">
      <alignment vertical="center" wrapText="1"/>
    </xf>
    <xf numFmtId="170" fontId="25" fillId="8" borderId="42" xfId="0" applyNumberFormat="1" applyFont="1" applyFill="1" applyBorder="1" applyAlignment="1" applyProtection="1">
      <alignment vertical="center" wrapText="1"/>
    </xf>
    <xf numFmtId="49" fontId="25" fillId="8" borderId="43" xfId="0" applyNumberFormat="1" applyFont="1" applyFill="1" applyBorder="1" applyAlignment="1" applyProtection="1">
      <alignment horizontal="center" vertical="center" wrapText="1"/>
      <protection locked="0"/>
    </xf>
    <xf numFmtId="170" fontId="25" fillId="8" borderId="43" xfId="0" applyNumberFormat="1" applyFont="1" applyFill="1" applyBorder="1" applyAlignment="1" applyProtection="1">
      <alignment vertical="center" wrapText="1"/>
    </xf>
    <xf numFmtId="169" fontId="25" fillId="8" borderId="41" xfId="0" applyNumberFormat="1" applyFont="1" applyFill="1" applyBorder="1" applyAlignment="1" applyProtection="1">
      <alignment vertical="center" wrapText="1"/>
      <protection locked="0"/>
    </xf>
    <xf numFmtId="169" fontId="25" fillId="8" borderId="42" xfId="0" applyNumberFormat="1" applyFont="1" applyFill="1" applyBorder="1" applyAlignment="1" applyProtection="1">
      <alignment vertical="center" wrapText="1"/>
      <protection locked="0"/>
    </xf>
    <xf numFmtId="169" fontId="25" fillId="8" borderId="43" xfId="0" applyNumberFormat="1" applyFont="1" applyFill="1" applyBorder="1" applyAlignment="1" applyProtection="1">
      <alignment vertical="center" wrapText="1"/>
      <protection locked="0"/>
    </xf>
    <xf numFmtId="0" fontId="33" fillId="12" borderId="41" xfId="0" applyFont="1" applyFill="1" applyBorder="1" applyAlignment="1">
      <alignment horizontal="center" vertical="center" wrapText="1"/>
    </xf>
    <xf numFmtId="49" fontId="33" fillId="12" borderId="41" xfId="0" applyNumberFormat="1" applyFont="1" applyFill="1" applyBorder="1" applyAlignment="1">
      <alignment horizontal="center" vertical="center" wrapText="1"/>
    </xf>
    <xf numFmtId="2" fontId="25" fillId="8" borderId="41" xfId="0" applyNumberFormat="1" applyFont="1" applyFill="1" applyBorder="1" applyAlignment="1">
      <alignment vertical="center" wrapText="1"/>
    </xf>
    <xf numFmtId="0" fontId="25" fillId="8" borderId="41" xfId="0" applyFont="1" applyFill="1" applyBorder="1" applyAlignment="1">
      <alignment horizontal="center" vertical="center" wrapText="1"/>
    </xf>
    <xf numFmtId="170" fontId="25" fillId="8" borderId="41" xfId="0" applyNumberFormat="1" applyFont="1" applyFill="1" applyBorder="1" applyAlignment="1">
      <alignment vertical="center" wrapText="1"/>
    </xf>
    <xf numFmtId="169" fontId="25" fillId="0" borderId="41" xfId="0" applyNumberFormat="1" applyFont="1" applyBorder="1" applyAlignment="1">
      <alignment vertical="center"/>
    </xf>
    <xf numFmtId="0" fontId="33" fillId="12" borderId="43" xfId="0" applyFont="1" applyFill="1" applyBorder="1" applyAlignment="1">
      <alignment horizontal="center" vertical="center" wrapText="1"/>
    </xf>
    <xf numFmtId="49" fontId="33" fillId="12" borderId="43" xfId="0" applyNumberFormat="1" applyFont="1" applyFill="1" applyBorder="1" applyAlignment="1">
      <alignment horizontal="center" vertical="center" wrapText="1"/>
    </xf>
    <xf numFmtId="2" fontId="25" fillId="8" borderId="43" xfId="0" applyNumberFormat="1" applyFont="1" applyFill="1" applyBorder="1" applyAlignment="1">
      <alignment vertical="center" wrapText="1"/>
    </xf>
    <xf numFmtId="0" fontId="25" fillId="8" borderId="43" xfId="0" applyFont="1" applyFill="1" applyBorder="1" applyAlignment="1">
      <alignment horizontal="center" vertical="center" wrapText="1"/>
    </xf>
    <xf numFmtId="170" fontId="25" fillId="8" borderId="43" xfId="0" applyNumberFormat="1" applyFont="1" applyFill="1" applyBorder="1" applyAlignment="1">
      <alignment vertical="center" wrapText="1"/>
    </xf>
    <xf numFmtId="169" fontId="25" fillId="0" borderId="43" xfId="0" applyNumberFormat="1" applyFont="1" applyBorder="1" applyAlignment="1">
      <alignment vertical="center"/>
    </xf>
    <xf numFmtId="0" fontId="25" fillId="12" borderId="42" xfId="0" applyFont="1" applyFill="1" applyBorder="1" applyAlignment="1" applyProtection="1">
      <alignment horizontal="center" vertical="center" wrapText="1"/>
      <protection locked="0"/>
    </xf>
    <xf numFmtId="49" fontId="25" fillId="12" borderId="42" xfId="0" applyNumberFormat="1" applyFont="1" applyFill="1" applyBorder="1" applyAlignment="1" applyProtection="1">
      <alignment horizontal="center" vertical="center" wrapText="1"/>
      <protection locked="0"/>
    </xf>
    <xf numFmtId="2" fontId="25" fillId="12" borderId="42" xfId="0" applyNumberFormat="1" applyFont="1" applyFill="1" applyBorder="1" applyAlignment="1" applyProtection="1">
      <alignment vertical="center" wrapText="1"/>
      <protection locked="0"/>
    </xf>
    <xf numFmtId="170" fontId="25" fillId="12" borderId="42" xfId="0" applyNumberFormat="1" applyFont="1" applyFill="1" applyBorder="1" applyAlignment="1" applyProtection="1">
      <alignment vertical="center" wrapText="1"/>
      <protection locked="0"/>
    </xf>
    <xf numFmtId="0" fontId="25" fillId="12" borderId="43" xfId="0" applyFont="1" applyFill="1" applyBorder="1" applyAlignment="1" applyProtection="1">
      <alignment horizontal="center" vertical="center" wrapText="1"/>
      <protection locked="0"/>
    </xf>
    <xf numFmtId="49" fontId="25" fillId="12" borderId="43" xfId="0" applyNumberFormat="1" applyFont="1" applyFill="1" applyBorder="1" applyAlignment="1" applyProtection="1">
      <alignment horizontal="center" vertical="center" wrapText="1"/>
      <protection locked="0"/>
    </xf>
    <xf numFmtId="2" fontId="25" fillId="12" borderId="43" xfId="0" applyNumberFormat="1" applyFont="1" applyFill="1" applyBorder="1" applyAlignment="1" applyProtection="1">
      <alignment vertical="center" wrapText="1"/>
      <protection locked="0"/>
    </xf>
    <xf numFmtId="0" fontId="33" fillId="12" borderId="41" xfId="0" applyFont="1" applyFill="1" applyBorder="1" applyAlignment="1" applyProtection="1">
      <alignment horizontal="center" vertical="center" wrapText="1"/>
      <protection locked="0"/>
    </xf>
    <xf numFmtId="0" fontId="33" fillId="12" borderId="41" xfId="6" applyFont="1" applyFill="1" applyBorder="1" applyAlignment="1" applyProtection="1">
      <alignment horizontal="center" vertical="center" wrapText="1"/>
      <protection locked="0"/>
    </xf>
    <xf numFmtId="169" fontId="25" fillId="0" borderId="41" xfId="6" applyNumberFormat="1" applyFont="1" applyBorder="1" applyAlignment="1">
      <alignment vertical="center"/>
    </xf>
    <xf numFmtId="0" fontId="33" fillId="12" borderId="43" xfId="6" applyFont="1" applyFill="1" applyBorder="1" applyAlignment="1" applyProtection="1">
      <alignment horizontal="center" vertical="center" wrapText="1"/>
      <protection locked="0"/>
    </xf>
    <xf numFmtId="49" fontId="33" fillId="12" borderId="43" xfId="6" applyNumberFormat="1" applyFont="1" applyFill="1" applyBorder="1" applyAlignment="1" applyProtection="1">
      <alignment horizontal="center" vertical="center" wrapText="1"/>
      <protection locked="0"/>
    </xf>
    <xf numFmtId="2" fontId="25" fillId="8" borderId="43" xfId="6" applyNumberFormat="1" applyFont="1" applyFill="1" applyBorder="1" applyAlignment="1" applyProtection="1">
      <alignment vertical="center" wrapText="1"/>
      <protection locked="0"/>
    </xf>
    <xf numFmtId="0" fontId="25" fillId="8" borderId="43" xfId="6" applyFont="1" applyFill="1" applyBorder="1" applyAlignment="1" applyProtection="1">
      <alignment horizontal="center" vertical="center" wrapText="1"/>
      <protection locked="0"/>
    </xf>
    <xf numFmtId="170" fontId="25" fillId="8" borderId="43" xfId="6" applyNumberFormat="1" applyFont="1" applyFill="1" applyBorder="1" applyAlignment="1" applyProtection="1">
      <alignment vertical="center" wrapText="1"/>
      <protection locked="0"/>
    </xf>
    <xf numFmtId="169" fontId="25" fillId="0" borderId="43" xfId="6" applyNumberFormat="1" applyFont="1" applyFill="1" applyBorder="1" applyAlignment="1" applyProtection="1">
      <alignment vertical="center" wrapText="1"/>
      <protection locked="0"/>
    </xf>
    <xf numFmtId="169" fontId="25" fillId="0" borderId="43" xfId="6" applyNumberFormat="1" applyFont="1" applyBorder="1" applyAlignment="1">
      <alignment vertical="center"/>
    </xf>
    <xf numFmtId="49" fontId="33" fillId="12" borderId="43" xfId="0" applyNumberFormat="1" applyFont="1" applyFill="1" applyBorder="1" applyAlignment="1" applyProtection="1">
      <alignment horizontal="center" vertical="center" wrapText="1"/>
      <protection locked="0"/>
    </xf>
    <xf numFmtId="0" fontId="26" fillId="0" borderId="2" xfId="0" applyFont="1" applyBorder="1" applyAlignment="1">
      <alignment horizontal="center" vertical="center"/>
    </xf>
    <xf numFmtId="0" fontId="26" fillId="0" borderId="2" xfId="0" applyFont="1" applyBorder="1" applyAlignment="1" applyProtection="1">
      <alignment horizontal="center" vertical="center"/>
    </xf>
    <xf numFmtId="0" fontId="25" fillId="8" borderId="42" xfId="0" applyFont="1" applyFill="1" applyBorder="1" applyAlignment="1" applyProtection="1">
      <alignment horizontal="center" vertical="center" wrapText="1"/>
      <protection locked="0"/>
    </xf>
    <xf numFmtId="0" fontId="33" fillId="12" borderId="54" xfId="0" applyFont="1" applyFill="1" applyBorder="1" applyAlignment="1" applyProtection="1">
      <alignment horizontal="center" vertical="center" wrapText="1"/>
      <protection locked="0"/>
    </xf>
    <xf numFmtId="49" fontId="33" fillId="12" borderId="54" xfId="0" applyNumberFormat="1" applyFont="1" applyFill="1" applyBorder="1" applyAlignment="1" applyProtection="1">
      <alignment horizontal="center" vertical="center" wrapText="1"/>
      <protection locked="0"/>
    </xf>
    <xf numFmtId="2" fontId="25" fillId="8" borderId="54" xfId="0" applyNumberFormat="1" applyFont="1" applyFill="1" applyBorder="1" applyAlignment="1" applyProtection="1">
      <alignment vertical="center" wrapText="1"/>
      <protection locked="0"/>
    </xf>
    <xf numFmtId="0" fontId="25" fillId="8" borderId="54" xfId="0" applyFont="1" applyFill="1" applyBorder="1" applyAlignment="1" applyProtection="1">
      <alignment horizontal="center" vertical="center" wrapText="1"/>
      <protection locked="0"/>
    </xf>
    <xf numFmtId="170" fontId="25" fillId="8" borderId="54" xfId="0" applyNumberFormat="1" applyFont="1" applyFill="1" applyBorder="1" applyAlignment="1" applyProtection="1">
      <alignment vertical="center" wrapText="1"/>
      <protection locked="0"/>
    </xf>
    <xf numFmtId="169" fontId="25" fillId="0" borderId="54" xfId="0" applyNumberFormat="1" applyFont="1" applyFill="1" applyBorder="1" applyAlignment="1" applyProtection="1">
      <alignment vertical="center" wrapText="1"/>
      <protection locked="0"/>
    </xf>
    <xf numFmtId="169" fontId="25" fillId="0" borderId="54" xfId="0" applyNumberFormat="1" applyFont="1" applyBorder="1" applyAlignment="1">
      <alignment vertical="center"/>
    </xf>
    <xf numFmtId="49" fontId="33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33" fillId="12" borderId="2" xfId="0" applyFont="1" applyFill="1" applyBorder="1" applyAlignment="1" applyProtection="1">
      <alignment horizontal="center" vertical="center" wrapText="1"/>
      <protection locked="0"/>
    </xf>
    <xf numFmtId="49" fontId="33" fillId="12" borderId="2" xfId="0" applyNumberFormat="1" applyFont="1" applyFill="1" applyBorder="1" applyAlignment="1" applyProtection="1">
      <alignment horizontal="center" vertical="center" wrapText="1"/>
      <protection locked="0"/>
    </xf>
    <xf numFmtId="0" fontId="25" fillId="8" borderId="2" xfId="0" applyFont="1" applyFill="1" applyBorder="1" applyAlignment="1" applyProtection="1">
      <alignment horizontal="center" vertical="center" wrapText="1"/>
      <protection locked="0"/>
    </xf>
    <xf numFmtId="170" fontId="25" fillId="8" borderId="2" xfId="0" applyNumberFormat="1" applyFont="1" applyFill="1" applyBorder="1" applyAlignment="1" applyProtection="1">
      <alignment vertical="center" wrapText="1"/>
      <protection locked="0"/>
    </xf>
    <xf numFmtId="169" fontId="25" fillId="0" borderId="2" xfId="0" applyNumberFormat="1" applyFont="1" applyFill="1" applyBorder="1" applyAlignment="1" applyProtection="1">
      <alignment vertical="center" wrapText="1"/>
      <protection locked="0"/>
    </xf>
    <xf numFmtId="169" fontId="25" fillId="0" borderId="2" xfId="0" applyNumberFormat="1" applyFont="1" applyBorder="1" applyAlignment="1">
      <alignment vertical="center"/>
    </xf>
    <xf numFmtId="10" fontId="8" fillId="9" borderId="21" xfId="213" applyNumberFormat="1" applyFont="1" applyFill="1" applyBorder="1" applyAlignment="1" applyProtection="1">
      <alignment vertical="center"/>
    </xf>
    <xf numFmtId="14" fontId="8" fillId="9" borderId="21" xfId="6" applyNumberFormat="1" applyFont="1" applyFill="1" applyBorder="1" applyAlignment="1" applyProtection="1">
      <alignment vertical="center" wrapText="1"/>
    </xf>
    <xf numFmtId="164" fontId="11" fillId="3" borderId="0" xfId="6" applyNumberFormat="1" applyFont="1" applyFill="1" applyAlignment="1" applyProtection="1">
      <alignment horizontal="center" vertical="center"/>
    </xf>
    <xf numFmtId="0" fontId="28" fillId="0" borderId="0" xfId="216" applyFont="1" applyBorder="1" applyAlignment="1">
      <alignment horizontal="center" vertical="center"/>
    </xf>
    <xf numFmtId="44" fontId="10" fillId="7" borderId="16" xfId="215" applyFont="1" applyFill="1" applyBorder="1" applyAlignment="1" applyProtection="1">
      <alignment horizontal="right" vertical="center"/>
    </xf>
    <xf numFmtId="44" fontId="10" fillId="7" borderId="39" xfId="215" applyFont="1" applyFill="1" applyBorder="1" applyAlignment="1" applyProtection="1">
      <alignment horizontal="right" vertical="center"/>
    </xf>
    <xf numFmtId="0" fontId="8" fillId="0" borderId="2" xfId="6" applyFont="1" applyFill="1" applyBorder="1" applyAlignment="1" applyProtection="1">
      <alignment horizontal="left" vertical="center" wrapText="1"/>
    </xf>
    <xf numFmtId="0" fontId="8" fillId="0" borderId="21" xfId="6" applyFont="1" applyFill="1" applyBorder="1" applyAlignment="1" applyProtection="1">
      <alignment horizontal="left" vertical="center" wrapText="1"/>
    </xf>
    <xf numFmtId="0" fontId="9" fillId="0" borderId="19" xfId="6" applyFont="1" applyFill="1" applyBorder="1" applyAlignment="1" applyProtection="1">
      <alignment horizontal="center"/>
    </xf>
    <xf numFmtId="0" fontId="9" fillId="0" borderId="2" xfId="6" applyFont="1" applyFill="1" applyBorder="1" applyAlignment="1" applyProtection="1">
      <alignment horizontal="center"/>
    </xf>
    <xf numFmtId="0" fontId="8" fillId="0" borderId="2" xfId="6" applyFont="1" applyFill="1" applyBorder="1" applyAlignment="1" applyProtection="1">
      <alignment horizontal="left"/>
    </xf>
    <xf numFmtId="4" fontId="10" fillId="7" borderId="15" xfId="213" applyNumberFormat="1" applyFont="1" applyFill="1" applyBorder="1" applyAlignment="1" applyProtection="1">
      <alignment horizontal="right" vertical="center"/>
    </xf>
    <xf numFmtId="4" fontId="10" fillId="7" borderId="16" xfId="213" applyNumberFormat="1" applyFont="1" applyFill="1" applyBorder="1" applyAlignment="1" applyProtection="1">
      <alignment horizontal="right" vertical="center"/>
    </xf>
    <xf numFmtId="0" fontId="10" fillId="9" borderId="8" xfId="6" applyFont="1" applyFill="1" applyBorder="1" applyAlignment="1" applyProtection="1">
      <alignment horizontal="center" vertical="center"/>
    </xf>
    <xf numFmtId="0" fontId="10" fillId="9" borderId="9" xfId="6" applyFont="1" applyFill="1" applyBorder="1" applyAlignment="1" applyProtection="1">
      <alignment horizontal="center" vertical="center"/>
    </xf>
    <xf numFmtId="0" fontId="10" fillId="9" borderId="10" xfId="6" applyFont="1" applyFill="1" applyBorder="1" applyAlignment="1" applyProtection="1">
      <alignment horizontal="center" vertical="center"/>
    </xf>
    <xf numFmtId="0" fontId="8" fillId="9" borderId="25" xfId="6" applyFont="1" applyFill="1" applyBorder="1" applyAlignment="1" applyProtection="1">
      <alignment horizontal="left" vertical="center"/>
    </xf>
    <xf numFmtId="0" fontId="8" fillId="9" borderId="28" xfId="6" applyFont="1" applyFill="1" applyBorder="1" applyAlignment="1" applyProtection="1">
      <alignment horizontal="left" vertical="center"/>
    </xf>
    <xf numFmtId="0" fontId="8" fillId="9" borderId="17" xfId="6" applyFont="1" applyFill="1" applyBorder="1" applyAlignment="1" applyProtection="1">
      <alignment horizontal="left" vertical="center"/>
    </xf>
    <xf numFmtId="0" fontId="8" fillId="9" borderId="29" xfId="6" applyFont="1" applyFill="1" applyBorder="1" applyAlignment="1" applyProtection="1">
      <alignment horizontal="center" vertical="center" wrapText="1"/>
    </xf>
    <xf numFmtId="0" fontId="8" fillId="9" borderId="47" xfId="6" applyFont="1" applyFill="1" applyBorder="1" applyAlignment="1" applyProtection="1">
      <alignment horizontal="center" vertical="center" wrapText="1"/>
    </xf>
    <xf numFmtId="0" fontId="8" fillId="0" borderId="2" xfId="6" applyFont="1" applyFill="1" applyBorder="1" applyAlignment="1" applyProtection="1">
      <alignment horizontal="left" vertical="center"/>
    </xf>
    <xf numFmtId="0" fontId="8" fillId="9" borderId="11" xfId="6" applyFont="1" applyFill="1" applyBorder="1" applyAlignment="1" applyProtection="1">
      <alignment horizontal="left" vertical="center" wrapText="1"/>
    </xf>
    <xf numFmtId="0" fontId="8" fillId="9" borderId="4" xfId="6" applyFont="1" applyFill="1" applyBorder="1" applyAlignment="1" applyProtection="1">
      <alignment horizontal="left" vertical="center" wrapText="1"/>
    </xf>
    <xf numFmtId="0" fontId="8" fillId="9" borderId="12" xfId="6" applyFont="1" applyFill="1" applyBorder="1" applyAlignment="1" applyProtection="1">
      <alignment horizontal="left" vertical="center" wrapText="1"/>
    </xf>
    <xf numFmtId="0" fontId="8" fillId="10" borderId="23" xfId="6" applyFont="1" applyFill="1" applyBorder="1" applyAlignment="1" applyProtection="1">
      <alignment horizontal="left" vertical="center" wrapText="1"/>
    </xf>
    <xf numFmtId="0" fontId="8" fillId="10" borderId="24" xfId="6" applyFont="1" applyFill="1" applyBorder="1" applyAlignment="1" applyProtection="1">
      <alignment horizontal="left" vertical="center" wrapText="1"/>
    </xf>
    <xf numFmtId="0" fontId="9" fillId="0" borderId="19" xfId="6" applyFont="1" applyFill="1" applyBorder="1" applyAlignment="1" applyProtection="1">
      <alignment horizontal="center" vertical="center"/>
    </xf>
    <xf numFmtId="0" fontId="9" fillId="0" borderId="2" xfId="6" applyFont="1" applyFill="1" applyBorder="1" applyAlignment="1" applyProtection="1">
      <alignment horizontal="center" vertical="center"/>
    </xf>
    <xf numFmtId="0" fontId="8" fillId="9" borderId="34" xfId="6" applyFont="1" applyFill="1" applyBorder="1" applyAlignment="1" applyProtection="1">
      <alignment horizontal="center" vertical="center"/>
    </xf>
    <xf numFmtId="0" fontId="8" fillId="9" borderId="45" xfId="6" applyFont="1" applyFill="1" applyBorder="1" applyAlignment="1" applyProtection="1">
      <alignment horizontal="center" vertical="center"/>
    </xf>
    <xf numFmtId="4" fontId="8" fillId="9" borderId="34" xfId="213" applyNumberFormat="1" applyFont="1" applyFill="1" applyBorder="1" applyAlignment="1" applyProtection="1">
      <alignment horizontal="center" vertical="center"/>
    </xf>
    <xf numFmtId="4" fontId="8" fillId="9" borderId="45" xfId="213" applyNumberFormat="1" applyFont="1" applyFill="1" applyBorder="1" applyAlignment="1" applyProtection="1">
      <alignment horizontal="center" vertical="center"/>
    </xf>
    <xf numFmtId="43" fontId="8" fillId="9" borderId="34" xfId="213" quotePrefix="1" applyFont="1" applyFill="1" applyBorder="1" applyAlignment="1" applyProtection="1">
      <alignment horizontal="center" vertical="center" wrapText="1"/>
    </xf>
    <xf numFmtId="43" fontId="8" fillId="9" borderId="45" xfId="213" quotePrefix="1" applyFont="1" applyFill="1" applyBorder="1" applyAlignment="1" applyProtection="1">
      <alignment horizontal="center" vertical="center" wrapText="1"/>
    </xf>
    <xf numFmtId="0" fontId="8" fillId="9" borderId="26" xfId="6" applyFont="1" applyFill="1" applyBorder="1" applyAlignment="1" applyProtection="1">
      <alignment horizontal="left" vertical="center" wrapText="1"/>
    </xf>
    <xf numFmtId="0" fontId="8" fillId="9" borderId="20" xfId="6" applyFont="1" applyFill="1" applyBorder="1" applyAlignment="1" applyProtection="1">
      <alignment horizontal="left" vertical="center" wrapText="1"/>
    </xf>
    <xf numFmtId="0" fontId="8" fillId="9" borderId="27" xfId="6" applyFont="1" applyFill="1" applyBorder="1" applyAlignment="1" applyProtection="1">
      <alignment horizontal="left" vertical="center" wrapText="1"/>
    </xf>
    <xf numFmtId="0" fontId="8" fillId="9" borderId="6" xfId="6" applyFont="1" applyFill="1" applyBorder="1" applyAlignment="1" applyProtection="1">
      <alignment horizontal="left" vertical="center" wrapText="1"/>
    </xf>
    <xf numFmtId="0" fontId="8" fillId="9" borderId="0" xfId="6" applyFont="1" applyFill="1" applyBorder="1" applyAlignment="1" applyProtection="1">
      <alignment horizontal="left" vertical="center" wrapText="1"/>
    </xf>
    <xf numFmtId="0" fontId="8" fillId="9" borderId="52" xfId="6" applyFont="1" applyFill="1" applyBorder="1" applyAlignment="1" applyProtection="1">
      <alignment horizontal="left" vertical="center" wrapText="1"/>
    </xf>
    <xf numFmtId="0" fontId="8" fillId="9" borderId="18" xfId="6" applyFont="1" applyFill="1" applyBorder="1" applyAlignment="1" applyProtection="1">
      <alignment horizontal="left" vertical="center" wrapText="1"/>
    </xf>
    <xf numFmtId="0" fontId="8" fillId="9" borderId="14" xfId="6" applyFont="1" applyFill="1" applyBorder="1" applyAlignment="1" applyProtection="1">
      <alignment horizontal="left" vertical="center" wrapText="1"/>
    </xf>
    <xf numFmtId="0" fontId="8" fillId="9" borderId="53" xfId="6" applyFont="1" applyFill="1" applyBorder="1" applyAlignment="1" applyProtection="1">
      <alignment horizontal="left" vertical="center" wrapText="1"/>
    </xf>
    <xf numFmtId="0" fontId="8" fillId="9" borderId="5" xfId="6" applyFont="1" applyFill="1" applyBorder="1" applyAlignment="1" applyProtection="1">
      <alignment horizontal="center" vertical="center"/>
    </xf>
    <xf numFmtId="0" fontId="8" fillId="9" borderId="4" xfId="6" applyFont="1" applyFill="1" applyBorder="1" applyAlignment="1" applyProtection="1">
      <alignment horizontal="center" vertical="center"/>
    </xf>
    <xf numFmtId="0" fontId="8" fillId="9" borderId="12" xfId="6" applyFont="1" applyFill="1" applyBorder="1" applyAlignment="1" applyProtection="1">
      <alignment horizontal="center" vertical="center"/>
    </xf>
    <xf numFmtId="0" fontId="36" fillId="0" borderId="0" xfId="216" applyFont="1" applyBorder="1" applyAlignment="1">
      <alignment horizontal="center" vertical="center"/>
    </xf>
    <xf numFmtId="0" fontId="16" fillId="6" borderId="2" xfId="6" applyFont="1" applyFill="1" applyBorder="1" applyAlignment="1" applyProtection="1">
      <alignment horizontal="center" vertical="center" textRotation="90"/>
      <protection hidden="1"/>
    </xf>
    <xf numFmtId="168" fontId="11" fillId="0" borderId="2" xfId="6" applyNumberFormat="1" applyFont="1" applyBorder="1" applyAlignment="1" applyProtection="1">
      <alignment horizontal="center"/>
      <protection hidden="1"/>
    </xf>
    <xf numFmtId="10" fontId="16" fillId="6" borderId="2" xfId="6" applyNumberFormat="1" applyFont="1" applyFill="1" applyBorder="1" applyAlignment="1" applyProtection="1">
      <alignment horizontal="center" vertical="center"/>
      <protection hidden="1"/>
    </xf>
    <xf numFmtId="168" fontId="16" fillId="6" borderId="2" xfId="6" applyNumberFormat="1" applyFont="1" applyFill="1" applyBorder="1" applyAlignment="1" applyProtection="1">
      <alignment horizontal="center" vertical="center"/>
      <protection hidden="1"/>
    </xf>
    <xf numFmtId="0" fontId="8" fillId="0" borderId="2" xfId="6" applyFont="1" applyFill="1" applyBorder="1" applyAlignment="1" applyProtection="1">
      <alignment horizontal="center" vertical="center"/>
      <protection hidden="1"/>
    </xf>
    <xf numFmtId="0" fontId="15" fillId="0" borderId="2" xfId="6" applyFont="1" applyBorder="1" applyAlignment="1" applyProtection="1">
      <alignment horizontal="center" vertical="center"/>
      <protection hidden="1"/>
    </xf>
    <xf numFmtId="0" fontId="15" fillId="0" borderId="34" xfId="6" applyFont="1" applyBorder="1" applyAlignment="1" applyProtection="1">
      <alignment horizontal="left" vertical="center" wrapText="1"/>
      <protection hidden="1"/>
    </xf>
    <xf numFmtId="0" fontId="15" fillId="0" borderId="1" xfId="6" applyFont="1" applyBorder="1" applyAlignment="1" applyProtection="1">
      <alignment horizontal="left" vertical="center" wrapText="1"/>
      <protection hidden="1"/>
    </xf>
    <xf numFmtId="4" fontId="8" fillId="0" borderId="2" xfId="6" applyNumberFormat="1" applyFont="1" applyBorder="1" applyAlignment="1" applyProtection="1">
      <alignment horizontal="center" vertical="center"/>
      <protection hidden="1"/>
    </xf>
    <xf numFmtId="10" fontId="8" fillId="0" borderId="2" xfId="6" applyNumberFormat="1" applyFont="1" applyBorder="1" applyAlignment="1" applyProtection="1">
      <alignment horizontal="center" vertical="center"/>
      <protection hidden="1"/>
    </xf>
    <xf numFmtId="10" fontId="9" fillId="0" borderId="2" xfId="6" applyNumberFormat="1" applyFont="1" applyBorder="1" applyProtection="1">
      <protection hidden="1"/>
    </xf>
    <xf numFmtId="0" fontId="15" fillId="0" borderId="2" xfId="6" applyFont="1" applyBorder="1" applyAlignment="1" applyProtection="1">
      <alignment horizontal="left" vertical="center"/>
      <protection hidden="1"/>
    </xf>
    <xf numFmtId="0" fontId="12" fillId="4" borderId="2" xfId="6" applyFont="1" applyFill="1" applyBorder="1" applyAlignment="1" applyProtection="1">
      <alignment horizontal="center" vertical="center"/>
      <protection hidden="1"/>
    </xf>
    <xf numFmtId="0" fontId="8" fillId="6" borderId="2" xfId="6" applyFont="1" applyFill="1" applyBorder="1" applyAlignment="1" applyProtection="1">
      <alignment horizontal="center" vertical="center"/>
      <protection hidden="1"/>
    </xf>
    <xf numFmtId="0" fontId="14" fillId="6" borderId="2" xfId="6" applyFont="1" applyFill="1" applyBorder="1" applyAlignment="1" applyProtection="1">
      <alignment horizontal="center" vertical="center" wrapText="1"/>
      <protection hidden="1"/>
    </xf>
    <xf numFmtId="4" fontId="8" fillId="6" borderId="2" xfId="6" applyNumberFormat="1" applyFont="1" applyFill="1" applyBorder="1" applyAlignment="1" applyProtection="1">
      <alignment horizontal="center" vertical="center"/>
      <protection hidden="1"/>
    </xf>
    <xf numFmtId="0" fontId="8" fillId="6" borderId="5" xfId="6" applyFont="1" applyFill="1" applyBorder="1" applyAlignment="1" applyProtection="1">
      <alignment horizontal="center" vertical="center" wrapText="1"/>
      <protection hidden="1"/>
    </xf>
    <xf numFmtId="0" fontId="8" fillId="6" borderId="4" xfId="6" applyFont="1" applyFill="1" applyBorder="1" applyAlignment="1" applyProtection="1">
      <alignment horizontal="center" vertical="center" wrapText="1"/>
      <protection hidden="1"/>
    </xf>
    <xf numFmtId="10" fontId="8" fillId="6" borderId="34" xfId="6" applyNumberFormat="1" applyFont="1" applyFill="1" applyBorder="1" applyAlignment="1" applyProtection="1">
      <alignment horizontal="center" vertical="center" wrapText="1"/>
      <protection hidden="1"/>
    </xf>
    <xf numFmtId="10" fontId="8" fillId="6" borderId="1" xfId="6" applyNumberFormat="1" applyFont="1" applyFill="1" applyBorder="1" applyAlignment="1" applyProtection="1">
      <alignment horizontal="center" vertical="center" wrapText="1"/>
      <protection hidden="1"/>
    </xf>
    <xf numFmtId="4" fontId="8" fillId="0" borderId="34" xfId="6" applyNumberFormat="1" applyFont="1" applyBorder="1" applyAlignment="1" applyProtection="1">
      <alignment horizontal="center" vertical="center"/>
      <protection hidden="1"/>
    </xf>
    <xf numFmtId="4" fontId="8" fillId="0" borderId="1" xfId="6" applyNumberFormat="1" applyFont="1" applyBorder="1" applyAlignment="1" applyProtection="1">
      <alignment horizontal="center" vertical="center"/>
      <protection hidden="1"/>
    </xf>
    <xf numFmtId="0" fontId="13" fillId="5" borderId="5" xfId="6" applyFont="1" applyFill="1" applyBorder="1" applyAlignment="1" applyProtection="1">
      <alignment horizontal="left" vertical="center" wrapText="1"/>
      <protection hidden="1"/>
    </xf>
    <xf numFmtId="0" fontId="13" fillId="5" borderId="4" xfId="6" applyFont="1" applyFill="1" applyBorder="1" applyAlignment="1" applyProtection="1">
      <alignment horizontal="left" vertical="center" wrapText="1"/>
      <protection hidden="1"/>
    </xf>
    <xf numFmtId="0" fontId="13" fillId="5" borderId="3" xfId="6" applyFont="1" applyFill="1" applyBorder="1" applyAlignment="1" applyProtection="1">
      <alignment horizontal="left" vertical="center" wrapText="1"/>
      <protection hidden="1"/>
    </xf>
    <xf numFmtId="0" fontId="0" fillId="4" borderId="48" xfId="0" applyFill="1" applyBorder="1" applyAlignment="1" applyProtection="1">
      <alignment horizontal="left"/>
      <protection locked="0"/>
    </xf>
    <xf numFmtId="0" fontId="0" fillId="4" borderId="50" xfId="0" applyFill="1" applyBorder="1" applyAlignment="1" applyProtection="1">
      <alignment horizontal="left"/>
      <protection locked="0"/>
    </xf>
    <xf numFmtId="0" fontId="0" fillId="4" borderId="46" xfId="0" applyFill="1" applyBorder="1" applyAlignment="1" applyProtection="1">
      <alignment horizontal="left"/>
      <protection locked="0"/>
    </xf>
    <xf numFmtId="0" fontId="0" fillId="4" borderId="5" xfId="0" applyFill="1" applyBorder="1" applyAlignment="1" applyProtection="1">
      <alignment horizontal="left"/>
      <protection locked="0"/>
    </xf>
    <xf numFmtId="0" fontId="0" fillId="4" borderId="4" xfId="0" applyFill="1" applyBorder="1" applyAlignment="1" applyProtection="1">
      <alignment horizontal="left"/>
      <protection locked="0"/>
    </xf>
    <xf numFmtId="0" fontId="0" fillId="4" borderId="12" xfId="0" applyFill="1" applyBorder="1" applyAlignment="1" applyProtection="1">
      <alignment horizontal="left"/>
      <protection locked="0"/>
    </xf>
    <xf numFmtId="0" fontId="0" fillId="4" borderId="44" xfId="0" applyFill="1" applyBorder="1" applyAlignment="1" applyProtection="1">
      <alignment horizontal="left"/>
      <protection locked="0"/>
    </xf>
    <xf numFmtId="0" fontId="0" fillId="4" borderId="9" xfId="0" applyFill="1" applyBorder="1" applyAlignment="1" applyProtection="1">
      <alignment horizontal="left"/>
      <protection locked="0"/>
    </xf>
    <xf numFmtId="0" fontId="0" fillId="4" borderId="10" xfId="0" applyFill="1" applyBorder="1" applyAlignment="1" applyProtection="1">
      <alignment horizontal="left"/>
      <protection locked="0"/>
    </xf>
    <xf numFmtId="0" fontId="19" fillId="0" borderId="0" xfId="0" applyFont="1" applyAlignment="1" applyProtection="1">
      <alignment horizontal="center"/>
    </xf>
    <xf numFmtId="0" fontId="22" fillId="0" borderId="5" xfId="0" applyFont="1" applyBorder="1" applyAlignment="1" applyProtection="1">
      <alignment horizontal="center" vertical="top"/>
    </xf>
    <xf numFmtId="0" fontId="22" fillId="0" borderId="4" xfId="0" applyFont="1" applyBorder="1" applyAlignment="1" applyProtection="1">
      <alignment horizontal="center" vertical="top"/>
    </xf>
    <xf numFmtId="0" fontId="22" fillId="0" borderId="3" xfId="0" applyFont="1" applyBorder="1" applyAlignment="1" applyProtection="1">
      <alignment horizontal="center" vertical="top"/>
    </xf>
    <xf numFmtId="0" fontId="0" fillId="0" borderId="8" xfId="0" applyBorder="1" applyAlignment="1" applyProtection="1">
      <alignment horizontal="left"/>
    </xf>
    <xf numFmtId="0" fontId="0" fillId="0" borderId="9" xfId="0" applyBorder="1" applyAlignment="1" applyProtection="1">
      <alignment horizontal="left"/>
    </xf>
    <xf numFmtId="0" fontId="0" fillId="0" borderId="10" xfId="0" applyBorder="1" applyAlignment="1" applyProtection="1">
      <alignment horizontal="left"/>
    </xf>
    <xf numFmtId="44" fontId="17" fillId="4" borderId="49" xfId="215" applyFont="1" applyFill="1" applyBorder="1" applyAlignment="1" applyProtection="1">
      <alignment horizontal="left"/>
      <protection locked="0"/>
    </xf>
    <xf numFmtId="44" fontId="17" fillId="4" borderId="50" xfId="215" applyFont="1" applyFill="1" applyBorder="1" applyAlignment="1" applyProtection="1">
      <alignment horizontal="left"/>
      <protection locked="0"/>
    </xf>
    <xf numFmtId="44" fontId="17" fillId="4" borderId="46" xfId="215" applyFont="1" applyFill="1" applyBorder="1" applyAlignment="1" applyProtection="1">
      <alignment horizontal="left"/>
      <protection locked="0"/>
    </xf>
    <xf numFmtId="0" fontId="0" fillId="0" borderId="8" xfId="0" applyFill="1" applyBorder="1" applyAlignment="1" applyProtection="1">
      <alignment horizontal="left" wrapText="1"/>
    </xf>
    <xf numFmtId="0" fontId="0" fillId="0" borderId="9" xfId="0" applyFill="1" applyBorder="1" applyAlignment="1" applyProtection="1">
      <alignment horizontal="left" wrapText="1"/>
    </xf>
    <xf numFmtId="0" fontId="0" fillId="0" borderId="33" xfId="0" applyFill="1" applyBorder="1" applyAlignment="1" applyProtection="1">
      <alignment horizontal="left" wrapText="1"/>
    </xf>
    <xf numFmtId="10" fontId="0" fillId="4" borderId="44" xfId="0" applyNumberFormat="1" applyFill="1" applyBorder="1" applyAlignment="1" applyProtection="1">
      <alignment horizontal="center"/>
      <protection locked="0"/>
    </xf>
    <xf numFmtId="10" fontId="0" fillId="4" borderId="10" xfId="0" applyNumberFormat="1" applyFill="1" applyBorder="1" applyAlignment="1" applyProtection="1">
      <alignment horizontal="center"/>
      <protection locked="0"/>
    </xf>
    <xf numFmtId="0" fontId="0" fillId="0" borderId="49" xfId="0" applyFill="1" applyBorder="1" applyAlignment="1" applyProtection="1">
      <alignment horizontal="left"/>
    </xf>
    <xf numFmtId="0" fontId="0" fillId="0" borderId="50" xfId="0" applyFill="1" applyBorder="1" applyAlignment="1" applyProtection="1">
      <alignment horizontal="left"/>
    </xf>
    <xf numFmtId="0" fontId="0" fillId="0" borderId="51" xfId="0" applyFill="1" applyBorder="1" applyAlignment="1" applyProtection="1">
      <alignment horizontal="left"/>
    </xf>
    <xf numFmtId="10" fontId="0" fillId="4" borderId="48" xfId="0" applyNumberFormat="1" applyFill="1" applyBorder="1" applyAlignment="1" applyProtection="1">
      <alignment horizontal="center"/>
      <protection locked="0"/>
    </xf>
    <xf numFmtId="10" fontId="0" fillId="4" borderId="46" xfId="0" applyNumberFormat="1" applyFill="1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left"/>
    </xf>
    <xf numFmtId="0" fontId="0" fillId="0" borderId="4" xfId="0" applyBorder="1" applyAlignment="1" applyProtection="1">
      <alignment horizontal="left"/>
    </xf>
    <xf numFmtId="0" fontId="0" fillId="0" borderId="3" xfId="0" applyBorder="1" applyAlignment="1" applyProtection="1">
      <alignment horizontal="left"/>
    </xf>
    <xf numFmtId="0" fontId="23" fillId="0" borderId="5" xfId="0" applyFont="1" applyBorder="1" applyAlignment="1" applyProtection="1">
      <alignment horizontal="left" vertical="top" wrapText="1"/>
    </xf>
    <xf numFmtId="0" fontId="23" fillId="0" borderId="4" xfId="0" applyFont="1" applyBorder="1" applyAlignment="1" applyProtection="1">
      <alignment horizontal="left" vertical="top" wrapText="1"/>
    </xf>
    <xf numFmtId="0" fontId="23" fillId="0" borderId="3" xfId="0" applyFont="1" applyBorder="1" applyAlignment="1" applyProtection="1">
      <alignment horizontal="left" vertical="top" wrapText="1"/>
    </xf>
    <xf numFmtId="0" fontId="1" fillId="4" borderId="5" xfId="0" applyFont="1" applyFill="1" applyBorder="1" applyAlignment="1" applyProtection="1">
      <alignment horizontal="left" wrapText="1"/>
      <protection locked="0"/>
    </xf>
    <xf numFmtId="0" fontId="1" fillId="4" borderId="4" xfId="0" applyFont="1" applyFill="1" applyBorder="1" applyAlignment="1" applyProtection="1">
      <alignment horizontal="left" wrapText="1"/>
      <protection locked="0"/>
    </xf>
    <xf numFmtId="0" fontId="1" fillId="4" borderId="3" xfId="0" applyFont="1" applyFill="1" applyBorder="1" applyAlignment="1" applyProtection="1">
      <alignment horizontal="left" wrapText="1"/>
      <protection locked="0"/>
    </xf>
    <xf numFmtId="0" fontId="0" fillId="4" borderId="5" xfId="0" applyFill="1" applyBorder="1" applyAlignment="1" applyProtection="1">
      <alignment horizontal="left" wrapText="1"/>
      <protection locked="0"/>
    </xf>
    <xf numFmtId="0" fontId="0" fillId="4" borderId="4" xfId="0" applyFill="1" applyBorder="1" applyAlignment="1" applyProtection="1">
      <alignment horizontal="left" wrapText="1"/>
      <protection locked="0"/>
    </xf>
    <xf numFmtId="0" fontId="0" fillId="4" borderId="3" xfId="0" applyFill="1" applyBorder="1" applyAlignment="1" applyProtection="1">
      <alignment horizontal="left" wrapText="1"/>
      <protection locked="0"/>
    </xf>
    <xf numFmtId="0" fontId="26" fillId="0" borderId="2" xfId="0" applyFont="1" applyBorder="1" applyAlignment="1">
      <alignment horizontal="center" vertical="center"/>
    </xf>
    <xf numFmtId="0" fontId="26" fillId="0" borderId="2" xfId="6" applyFont="1" applyBorder="1" applyAlignment="1">
      <alignment horizontal="center" vertical="center"/>
    </xf>
    <xf numFmtId="0" fontId="26" fillId="0" borderId="2" xfId="0" applyFont="1" applyBorder="1" applyAlignment="1" applyProtection="1">
      <alignment horizontal="center" vertical="center"/>
    </xf>
    <xf numFmtId="0" fontId="25" fillId="8" borderId="42" xfId="0" applyFont="1" applyFill="1" applyBorder="1" applyAlignment="1" applyProtection="1">
      <alignment horizontal="center" vertical="center" wrapText="1"/>
      <protection locked="0"/>
    </xf>
    <xf numFmtId="0" fontId="26" fillId="0" borderId="5" xfId="0" applyFont="1" applyBorder="1" applyAlignment="1" applyProtection="1">
      <alignment horizontal="center" vertical="center"/>
    </xf>
    <xf numFmtId="0" fontId="26" fillId="0" borderId="3" xfId="0" applyFont="1" applyBorder="1" applyAlignment="1" applyProtection="1">
      <alignment horizontal="center" vertical="center"/>
    </xf>
  </cellXfs>
  <cellStyles count="225">
    <cellStyle name="ConditionalStyle_1" xfId="219" xr:uid="{00000000-0005-0000-0000-000000000000}"/>
    <cellStyle name="Data" xfId="1" xr:uid="{00000000-0005-0000-0000-000001000000}"/>
    <cellStyle name="Euro" xfId="2" xr:uid="{00000000-0005-0000-0000-000002000000}"/>
    <cellStyle name="Excel Built-in Comma" xfId="220" xr:uid="{00000000-0005-0000-0000-000003000000}"/>
    <cellStyle name="Excel Built-in Currency" xfId="221" xr:uid="{00000000-0005-0000-0000-000004000000}"/>
    <cellStyle name="Excel Built-in Explanatory Text" xfId="222" xr:uid="{00000000-0005-0000-0000-000005000000}"/>
    <cellStyle name="Excel Built-in Normal" xfId="216" xr:uid="{00000000-0005-0000-0000-000006000000}"/>
    <cellStyle name="Fixo" xfId="3" xr:uid="{00000000-0005-0000-0000-000007000000}"/>
    <cellStyle name="Hiperlink" xfId="49" builtinId="8" hidden="1"/>
    <cellStyle name="Hiperlink" xfId="51" builtinId="8" hidden="1"/>
    <cellStyle name="Hiperlink" xfId="53" builtinId="8" hidden="1"/>
    <cellStyle name="Hiperlink" xfId="55" builtinId="8" hidden="1"/>
    <cellStyle name="Hiperlink" xfId="57" builtinId="8" hidden="1"/>
    <cellStyle name="Hiperlink" xfId="59" builtinId="8" hidden="1"/>
    <cellStyle name="Hiperlink" xfId="61" builtinId="8" hidden="1"/>
    <cellStyle name="Hiperlink" xfId="63" builtinId="8" hidden="1"/>
    <cellStyle name="Hiperlink" xfId="65" builtinId="8" hidden="1"/>
    <cellStyle name="Hiperlink" xfId="67" builtinId="8" hidden="1"/>
    <cellStyle name="Hiperlink" xfId="69" builtinId="8" hidden="1"/>
    <cellStyle name="Hiperlink" xfId="71" builtinId="8" hidden="1"/>
    <cellStyle name="Hiperlink" xfId="73" builtinId="8" hidden="1"/>
    <cellStyle name="Hiperlink" xfId="75" builtinId="8" hidden="1"/>
    <cellStyle name="Hiperlink" xfId="77" builtinId="8" hidden="1"/>
    <cellStyle name="Hiperlink" xfId="79" builtinId="8" hidden="1"/>
    <cellStyle name="Hiperlink" xfId="81" builtinId="8" hidden="1"/>
    <cellStyle name="Hiperlink" xfId="83" builtinId="8" hidden="1"/>
    <cellStyle name="Hiperlink" xfId="85" builtinId="8" hidden="1"/>
    <cellStyle name="Hiperlink" xfId="87" builtinId="8" hidden="1"/>
    <cellStyle name="Hiperlink" xfId="89" builtinId="8" hidden="1"/>
    <cellStyle name="Hiperlink" xfId="91" builtinId="8" hidden="1"/>
    <cellStyle name="Hiperlink" xfId="93" builtinId="8" hidden="1"/>
    <cellStyle name="Hiperlink" xfId="95" builtinId="8" hidden="1"/>
    <cellStyle name="Hiperlink" xfId="97" builtinId="8" hidden="1"/>
    <cellStyle name="Hiperlink" xfId="99" builtinId="8" hidden="1"/>
    <cellStyle name="Hiperlink" xfId="101" builtinId="8" hidden="1"/>
    <cellStyle name="Hiperlink" xfId="103" builtinId="8" hidden="1"/>
    <cellStyle name="Hiperlink" xfId="105" builtinId="8" hidden="1"/>
    <cellStyle name="Hiperlink" xfId="107" builtinId="8" hidden="1"/>
    <cellStyle name="Hiperlink" xfId="109" builtinId="8" hidden="1"/>
    <cellStyle name="Hiperlink" xfId="111" builtinId="8" hidden="1"/>
    <cellStyle name="Hiperlink" xfId="113" builtinId="8" hidden="1"/>
    <cellStyle name="Hiperlink" xfId="115" builtinId="8" hidden="1"/>
    <cellStyle name="Hiperlink" xfId="117" builtinId="8" hidden="1"/>
    <cellStyle name="Hiperlink" xfId="119" builtinId="8" hidden="1"/>
    <cellStyle name="Hiperlink" xfId="121" builtinId="8" hidden="1"/>
    <cellStyle name="Hiperlink" xfId="123" builtinId="8" hidden="1"/>
    <cellStyle name="Hiperlink" xfId="125" builtinId="8" hidden="1"/>
    <cellStyle name="Hiperlink" xfId="127" builtinId="8" hidden="1"/>
    <cellStyle name="Hiperlink" xfId="129" builtinId="8" hidden="1"/>
    <cellStyle name="Hiperlink" xfId="131" builtinId="8" hidden="1"/>
    <cellStyle name="Hiperlink" xfId="133" builtinId="8" hidden="1"/>
    <cellStyle name="Hiperlink" xfId="135" builtinId="8" hidden="1"/>
    <cellStyle name="Hiperlink" xfId="137" builtinId="8" hidden="1"/>
    <cellStyle name="Hiperlink" xfId="139" builtinId="8" hidden="1"/>
    <cellStyle name="Hiperlink" xfId="141" builtinId="8" hidden="1"/>
    <cellStyle name="Hiperlink" xfId="143" builtinId="8" hidden="1"/>
    <cellStyle name="Hiperlink" xfId="145" builtinId="8" hidden="1"/>
    <cellStyle name="Hiperlink" xfId="147" builtinId="8" hidden="1"/>
    <cellStyle name="Hiperlink" xfId="149" builtinId="8" hidden="1"/>
    <cellStyle name="Hiperlink" xfId="151" builtinId="8" hidden="1"/>
    <cellStyle name="Hiperlink" xfId="153" builtinId="8" hidden="1"/>
    <cellStyle name="Hiperlink" xfId="155" builtinId="8" hidden="1"/>
    <cellStyle name="Hiperlink" xfId="157" builtinId="8" hidden="1"/>
    <cellStyle name="Hiperlink" xfId="159" builtinId="8" hidden="1"/>
    <cellStyle name="Hiperlink" xfId="161" builtinId="8" hidden="1"/>
    <cellStyle name="Hiperlink" xfId="163" builtinId="8" hidden="1"/>
    <cellStyle name="Hiperlink" xfId="165" builtinId="8" hidden="1"/>
    <cellStyle name="Hiperlink" xfId="167" builtinId="8" hidden="1"/>
    <cellStyle name="Hiperlink" xfId="169" builtinId="8" hidden="1"/>
    <cellStyle name="Hiperlink" xfId="171" builtinId="8" hidden="1"/>
    <cellStyle name="Hiperlink" xfId="173" builtinId="8" hidden="1"/>
    <cellStyle name="Hiperlink" xfId="175" builtinId="8" hidden="1"/>
    <cellStyle name="Hiperlink" xfId="177" builtinId="8" hidden="1"/>
    <cellStyle name="Hiperlink" xfId="179" builtinId="8" hidden="1"/>
    <cellStyle name="Hiperlink" xfId="181" builtinId="8" hidden="1"/>
    <cellStyle name="Hiperlink" xfId="183" builtinId="8" hidden="1"/>
    <cellStyle name="Hiperlink" xfId="185" builtinId="8" hidden="1"/>
    <cellStyle name="Hiperlink" xfId="187" builtinId="8" hidden="1"/>
    <cellStyle name="Hiperlink" xfId="189" builtinId="8" hidden="1"/>
    <cellStyle name="Hiperlink" xfId="191" builtinId="8" hidden="1"/>
    <cellStyle name="Hiperlink" xfId="193" builtinId="8" hidden="1"/>
    <cellStyle name="Hiperlink" xfId="195" builtinId="8" hidden="1"/>
    <cellStyle name="Hiperlink" xfId="197" builtinId="8" hidden="1"/>
    <cellStyle name="Hiperlink" xfId="199" builtinId="8" hidden="1"/>
    <cellStyle name="Hiperlink" xfId="201" builtinId="8" hidden="1"/>
    <cellStyle name="Hiperlink" xfId="203" builtinId="8" hidden="1"/>
    <cellStyle name="Hiperlink" xfId="205" builtinId="8" hidden="1"/>
    <cellStyle name="Hiperlink" xfId="207" builtinId="8" hidden="1"/>
    <cellStyle name="Hiperlink" xfId="209" builtinId="8" hidden="1"/>
    <cellStyle name="Hiperlink" xfId="211" builtinId="8" hidden="1"/>
    <cellStyle name="Hiperlink Visitado" xfId="50" builtinId="9" hidden="1"/>
    <cellStyle name="Hiperlink Visitado" xfId="52" builtinId="9" hidden="1"/>
    <cellStyle name="Hiperlink Visitado" xfId="54" builtinId="9" hidden="1"/>
    <cellStyle name="Hiperlink Visitado" xfId="56" builtinId="9" hidden="1"/>
    <cellStyle name="Hiperlink Visitado" xfId="58" builtinId="9" hidden="1"/>
    <cellStyle name="Hiperlink Visitado" xfId="60" builtinId="9" hidden="1"/>
    <cellStyle name="Hiperlink Visitado" xfId="62" builtinId="9" hidden="1"/>
    <cellStyle name="Hiperlink Visitado" xfId="64" builtinId="9" hidden="1"/>
    <cellStyle name="Hiperlink Visitado" xfId="66" builtinId="9" hidden="1"/>
    <cellStyle name="Hiperlink Visitado" xfId="68" builtinId="9" hidden="1"/>
    <cellStyle name="Hiperlink Visitado" xfId="70" builtinId="9" hidden="1"/>
    <cellStyle name="Hiperlink Visitado" xfId="72" builtinId="9" hidden="1"/>
    <cellStyle name="Hiperlink Visitado" xfId="74" builtinId="9" hidden="1"/>
    <cellStyle name="Hiperlink Visitado" xfId="76" builtinId="9" hidden="1"/>
    <cellStyle name="Hiperlink Visitado" xfId="78" builtinId="9" hidden="1"/>
    <cellStyle name="Hiperlink Visitado" xfId="80" builtinId="9" hidden="1"/>
    <cellStyle name="Hiperlink Visitado" xfId="82" builtinId="9" hidden="1"/>
    <cellStyle name="Hiperlink Visitado" xfId="84" builtinId="9" hidden="1"/>
    <cellStyle name="Hiperlink Visitado" xfId="86" builtinId="9" hidden="1"/>
    <cellStyle name="Hiperlink Visitado" xfId="88" builtinId="9" hidden="1"/>
    <cellStyle name="Hiperlink Visitado" xfId="90" builtinId="9" hidden="1"/>
    <cellStyle name="Hiperlink Visitado" xfId="92" builtinId="9" hidden="1"/>
    <cellStyle name="Hiperlink Visitado" xfId="94" builtinId="9" hidden="1"/>
    <cellStyle name="Hiperlink Visitado" xfId="96" builtinId="9" hidden="1"/>
    <cellStyle name="Hiperlink Visitado" xfId="98" builtinId="9" hidden="1"/>
    <cellStyle name="Hiperlink Visitado" xfId="100" builtinId="9" hidden="1"/>
    <cellStyle name="Hiperlink Visitado" xfId="102" builtinId="9" hidden="1"/>
    <cellStyle name="Hiperlink Visitado" xfId="104" builtinId="9" hidden="1"/>
    <cellStyle name="Hiperlink Visitado" xfId="106" builtinId="9" hidden="1"/>
    <cellStyle name="Hiperlink Visitado" xfId="108" builtinId="9" hidden="1"/>
    <cellStyle name="Hiperlink Visitado" xfId="110" builtinId="9" hidden="1"/>
    <cellStyle name="Hiperlink Visitado" xfId="112" builtinId="9" hidden="1"/>
    <cellStyle name="Hiperlink Visitado" xfId="114" builtinId="9" hidden="1"/>
    <cellStyle name="Hiperlink Visitado" xfId="116" builtinId="9" hidden="1"/>
    <cellStyle name="Hiperlink Visitado" xfId="118" builtinId="9" hidden="1"/>
    <cellStyle name="Hiperlink Visitado" xfId="120" builtinId="9" hidden="1"/>
    <cellStyle name="Hiperlink Visitado" xfId="122" builtinId="9" hidden="1"/>
    <cellStyle name="Hiperlink Visitado" xfId="124" builtinId="9" hidden="1"/>
    <cellStyle name="Hiperlink Visitado" xfId="126" builtinId="9" hidden="1"/>
    <cellStyle name="Hiperlink Visitado" xfId="128" builtinId="9" hidden="1"/>
    <cellStyle name="Hiperlink Visitado" xfId="130" builtinId="9" hidden="1"/>
    <cellStyle name="Hiperlink Visitado" xfId="132" builtinId="9" hidden="1"/>
    <cellStyle name="Hiperlink Visitado" xfId="134" builtinId="9" hidden="1"/>
    <cellStyle name="Hiperlink Visitado" xfId="136" builtinId="9" hidden="1"/>
    <cellStyle name="Hiperlink Visitado" xfId="138" builtinId="9" hidden="1"/>
    <cellStyle name="Hiperlink Visitado" xfId="140" builtinId="9" hidden="1"/>
    <cellStyle name="Hiperlink Visitado" xfId="142" builtinId="9" hidden="1"/>
    <cellStyle name="Hiperlink Visitado" xfId="144" builtinId="9" hidden="1"/>
    <cellStyle name="Hiperlink Visitado" xfId="146" builtinId="9" hidden="1"/>
    <cellStyle name="Hiperlink Visitado" xfId="148" builtinId="9" hidden="1"/>
    <cellStyle name="Hiperlink Visitado" xfId="150" builtinId="9" hidden="1"/>
    <cellStyle name="Hiperlink Visitado" xfId="152" builtinId="9" hidden="1"/>
    <cellStyle name="Hiperlink Visitado" xfId="154" builtinId="9" hidden="1"/>
    <cellStyle name="Hiperlink Visitado" xfId="156" builtinId="9" hidden="1"/>
    <cellStyle name="Hiperlink Visitado" xfId="158" builtinId="9" hidden="1"/>
    <cellStyle name="Hiperlink Visitado" xfId="160" builtinId="9" hidden="1"/>
    <cellStyle name="Hiperlink Visitado" xfId="162" builtinId="9" hidden="1"/>
    <cellStyle name="Hiperlink Visitado" xfId="164" builtinId="9" hidden="1"/>
    <cellStyle name="Hiperlink Visitado" xfId="166" builtinId="9" hidden="1"/>
    <cellStyle name="Hiperlink Visitado" xfId="168" builtinId="9" hidden="1"/>
    <cellStyle name="Hiperlink Visitado" xfId="170" builtinId="9" hidden="1"/>
    <cellStyle name="Hiperlink Visitado" xfId="172" builtinId="9" hidden="1"/>
    <cellStyle name="Hiperlink Visitado" xfId="174" builtinId="9" hidden="1"/>
    <cellStyle name="Hiperlink Visitado" xfId="176" builtinId="9" hidden="1"/>
    <cellStyle name="Hiperlink Visitado" xfId="178" builtinId="9" hidden="1"/>
    <cellStyle name="Hiperlink Visitado" xfId="180" builtinId="9" hidden="1"/>
    <cellStyle name="Hiperlink Visitado" xfId="182" builtinId="9" hidden="1"/>
    <cellStyle name="Hiperlink Visitado" xfId="184" builtinId="9" hidden="1"/>
    <cellStyle name="Hiperlink Visitado" xfId="186" builtinId="9" hidden="1"/>
    <cellStyle name="Hiperlink Visitado" xfId="188" builtinId="9" hidden="1"/>
    <cellStyle name="Hiperlink Visitado" xfId="190" builtinId="9" hidden="1"/>
    <cellStyle name="Hiperlink Visitado" xfId="192" builtinId="9" hidden="1"/>
    <cellStyle name="Hiperlink Visitado" xfId="194" builtinId="9" hidden="1"/>
    <cellStyle name="Hiperlink Visitado" xfId="196" builtinId="9" hidden="1"/>
    <cellStyle name="Hiperlink Visitado" xfId="198" builtinId="9" hidden="1"/>
    <cellStyle name="Hiperlink Visitado" xfId="200" builtinId="9" hidden="1"/>
    <cellStyle name="Hiperlink Visitado" xfId="202" builtinId="9" hidden="1"/>
    <cellStyle name="Hiperlink Visitado" xfId="204" builtinId="9" hidden="1"/>
    <cellStyle name="Hiperlink Visitado" xfId="206" builtinId="9" hidden="1"/>
    <cellStyle name="Hiperlink Visitado" xfId="208" builtinId="9" hidden="1"/>
    <cellStyle name="Hiperlink Visitado" xfId="210" builtinId="9" hidden="1"/>
    <cellStyle name="Hiperlink Visitado" xfId="212" builtinId="9" hidden="1"/>
    <cellStyle name="INSERIR VALOR" xfId="4" xr:uid="{00000000-0005-0000-0000-0000AC000000}"/>
    <cellStyle name="Moeda" xfId="215" builtinId="4"/>
    <cellStyle name="Moeda0" xfId="5" xr:uid="{00000000-0005-0000-0000-0000AE000000}"/>
    <cellStyle name="Normal" xfId="0" builtinId="0"/>
    <cellStyle name="Normal 2" xfId="6" xr:uid="{00000000-0005-0000-0000-0000B0000000}"/>
    <cellStyle name="Normal 2 2" xfId="7" xr:uid="{00000000-0005-0000-0000-0000B1000000}"/>
    <cellStyle name="Normal 2 2 6" xfId="8" xr:uid="{00000000-0005-0000-0000-0000B2000000}"/>
    <cellStyle name="Normal 3" xfId="9" xr:uid="{00000000-0005-0000-0000-0000B3000000}"/>
    <cellStyle name="Normal 3 2" xfId="10" xr:uid="{00000000-0005-0000-0000-0000B4000000}"/>
    <cellStyle name="Normal 4" xfId="11" xr:uid="{00000000-0005-0000-0000-0000B5000000}"/>
    <cellStyle name="Normal 4 2" xfId="12" xr:uid="{00000000-0005-0000-0000-0000B6000000}"/>
    <cellStyle name="Normal 5" xfId="13" xr:uid="{00000000-0005-0000-0000-0000B7000000}"/>
    <cellStyle name="Normal 6" xfId="14" xr:uid="{00000000-0005-0000-0000-0000B8000000}"/>
    <cellStyle name="Normal 7" xfId="15" xr:uid="{00000000-0005-0000-0000-0000B9000000}"/>
    <cellStyle name="Normal 8" xfId="16" xr:uid="{00000000-0005-0000-0000-0000BA000000}"/>
    <cellStyle name="Normal 8 2" xfId="17" xr:uid="{00000000-0005-0000-0000-0000BB000000}"/>
    <cellStyle name="Normal 9" xfId="224" xr:uid="{D63E5A4F-7162-49BE-9D19-6C952D8A787B}"/>
    <cellStyle name="Porcentagem" xfId="223" builtinId="5"/>
    <cellStyle name="Porcentagem 2" xfId="18" xr:uid="{00000000-0005-0000-0000-0000BD000000}"/>
    <cellStyle name="Porcentagem 2 2" xfId="19" xr:uid="{00000000-0005-0000-0000-0000BE000000}"/>
    <cellStyle name="Porcentagem 2 3" xfId="20" xr:uid="{00000000-0005-0000-0000-0000BF000000}"/>
    <cellStyle name="Porcentagem 3" xfId="21" xr:uid="{00000000-0005-0000-0000-0000C0000000}"/>
    <cellStyle name="Porcentagem 4" xfId="22" xr:uid="{00000000-0005-0000-0000-0000C1000000}"/>
    <cellStyle name="Porcentagem 4 2" xfId="23" xr:uid="{00000000-0005-0000-0000-0000C2000000}"/>
    <cellStyle name="Porcentagem 5" xfId="24" xr:uid="{00000000-0005-0000-0000-0000C3000000}"/>
    <cellStyle name="Porcentagem 6" xfId="25" xr:uid="{00000000-0005-0000-0000-0000C4000000}"/>
    <cellStyle name="Porcentagem 7" xfId="218" xr:uid="{00000000-0005-0000-0000-0000C5000000}"/>
    <cellStyle name="Separador de milhares 10" xfId="26" xr:uid="{00000000-0005-0000-0000-0000C7000000}"/>
    <cellStyle name="Separador de milhares 11" xfId="213" xr:uid="{00000000-0005-0000-0000-0000C8000000}"/>
    <cellStyle name="Separador de milhares 12" xfId="217" xr:uid="{00000000-0005-0000-0000-0000C9000000}"/>
    <cellStyle name="Separador de milhares 2" xfId="27" xr:uid="{00000000-0005-0000-0000-0000CA000000}"/>
    <cellStyle name="Separador de milhares 2 2" xfId="28" xr:uid="{00000000-0005-0000-0000-0000CB000000}"/>
    <cellStyle name="Separador de milhares 2 2 2" xfId="29" xr:uid="{00000000-0005-0000-0000-0000CC000000}"/>
    <cellStyle name="Separador de milhares 2 2 3" xfId="30" xr:uid="{00000000-0005-0000-0000-0000CD000000}"/>
    <cellStyle name="Separador de milhares 2 2 4" xfId="31" xr:uid="{00000000-0005-0000-0000-0000CE000000}"/>
    <cellStyle name="Separador de milhares 2 3" xfId="32" xr:uid="{00000000-0005-0000-0000-0000CF000000}"/>
    <cellStyle name="Separador de milhares 2 4" xfId="33" xr:uid="{00000000-0005-0000-0000-0000D0000000}"/>
    <cellStyle name="Separador de milhares 2 5" xfId="34" xr:uid="{00000000-0005-0000-0000-0000D1000000}"/>
    <cellStyle name="Separador de milhares 3" xfId="35" xr:uid="{00000000-0005-0000-0000-0000D2000000}"/>
    <cellStyle name="Separador de milhares 3 2" xfId="36" xr:uid="{00000000-0005-0000-0000-0000D3000000}"/>
    <cellStyle name="Separador de milhares 4" xfId="37" xr:uid="{00000000-0005-0000-0000-0000D4000000}"/>
    <cellStyle name="Separador de milhares 5" xfId="38" xr:uid="{00000000-0005-0000-0000-0000D5000000}"/>
    <cellStyle name="Separador de milhares 6" xfId="39" xr:uid="{00000000-0005-0000-0000-0000D6000000}"/>
    <cellStyle name="Separador de milhares 7" xfId="40" xr:uid="{00000000-0005-0000-0000-0000D7000000}"/>
    <cellStyle name="Separador de milhares 8" xfId="41" xr:uid="{00000000-0005-0000-0000-0000D8000000}"/>
    <cellStyle name="Separador de milhares 8 2" xfId="42" xr:uid="{00000000-0005-0000-0000-0000D9000000}"/>
    <cellStyle name="Separador de milhares 8 2 2" xfId="43" xr:uid="{00000000-0005-0000-0000-0000DA000000}"/>
    <cellStyle name="Separador de milhares 9" xfId="44" xr:uid="{00000000-0005-0000-0000-0000DB000000}"/>
    <cellStyle name="Título 1 1" xfId="45" xr:uid="{00000000-0005-0000-0000-0000DC000000}"/>
    <cellStyle name="Vírgula" xfId="214" builtinId="3"/>
    <cellStyle name="Vírgula 2" xfId="46" xr:uid="{00000000-0005-0000-0000-0000DD000000}"/>
    <cellStyle name="Vírgula 2 2" xfId="47" xr:uid="{00000000-0005-0000-0000-0000DE000000}"/>
    <cellStyle name="Vírgula0" xfId="48" xr:uid="{00000000-0005-0000-0000-0000DF000000}"/>
  </cellStyles>
  <dxfs count="10"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22"/>
        </patternFill>
      </fill>
    </dxf>
    <dxf>
      <font>
        <b/>
        <i val="0"/>
        <condense val="0"/>
        <extend val="0"/>
      </font>
      <fill>
        <patternFill>
          <bgColor indexed="22"/>
        </patternFill>
      </fill>
    </dxf>
    <dxf>
      <font>
        <b/>
        <i val="0"/>
        <condense val="0"/>
        <extend val="0"/>
      </font>
      <fill>
        <patternFill>
          <bgColor indexed="22"/>
        </patternFill>
      </fill>
    </dxf>
    <dxf>
      <font>
        <b/>
        <i val="0"/>
        <condense val="0"/>
        <extend val="0"/>
      </font>
      <fill>
        <patternFill>
          <bgColor indexed="22"/>
        </patternFill>
      </fill>
    </dxf>
    <dxf>
      <font>
        <b/>
        <i val="0"/>
        <condense val="0"/>
        <extend val="0"/>
      </font>
      <fill>
        <patternFill>
          <bgColor indexed="22"/>
        </patternFill>
      </fill>
    </dxf>
    <dxf>
      <font>
        <b/>
        <i val="0"/>
        <condense val="0"/>
        <extend val="0"/>
      </font>
      <fill>
        <patternFill>
          <bgColor indexed="22"/>
        </patternFill>
      </fill>
    </dxf>
    <dxf>
      <font>
        <b/>
        <i val="0"/>
        <condense val="0"/>
        <extend val="0"/>
      </font>
      <fill>
        <patternFill>
          <bgColor indexed="22"/>
        </patternFill>
      </fill>
    </dxf>
  </dxfs>
  <tableStyles count="0" defaultTableStyle="TableStyleMedium9" defaultPivotStyle="PivotStyleMedium4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3381375</xdr:colOff>
      <xdr:row>0</xdr:row>
      <xdr:rowOff>0</xdr:rowOff>
    </xdr:from>
    <xdr:to>
      <xdr:col>1</xdr:col>
      <xdr:colOff>4400550</xdr:colOff>
      <xdr:row>4</xdr:row>
      <xdr:rowOff>0</xdr:rowOff>
    </xdr:to>
    <xdr:pic>
      <xdr:nvPicPr>
        <xdr:cNvPr id="2" name="Figura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90975" y="57150"/>
          <a:ext cx="1019175" cy="1028700"/>
        </a:xfrm>
        <a:prstGeom prst="rect">
          <a:avLst/>
        </a:prstGeom>
        <a:noFill/>
        <a:ln w="9525">
          <a:noFill/>
          <a:round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1704975</xdr:colOff>
          <xdr:row>31</xdr:row>
          <xdr:rowOff>0</xdr:rowOff>
        </xdr:from>
        <xdr:to>
          <xdr:col>7</xdr:col>
          <xdr:colOff>342900</xdr:colOff>
          <xdr:row>31</xdr:row>
          <xdr:rowOff>0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ONSTRO/CONSTROE/PM%20S&#195;O%20JOAQUIM%20DA%20BARRA-SP-(08-07)/TP-001-2011/NOVO/PROPOSTA/P%2003%20-%20OK/PROPOSTA%2003%20-%20TP%20001-201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CONSTRO/CONSTROE/DER/DER-07/CO-033-07%20(DR-09-SJRIO%20PRETO)/Apresenta&#231;&#227;o/Propost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CONSTRO/CONSTROE/DER/DER-10/CO-013-2010/Apresenta&#231;&#227;o/Lote%2003/PROPOSTA%20007-2010-CO%20-%20lote%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"/>
      <sheetName val="Proposta de Preços"/>
      <sheetName val="DADOS"/>
      <sheetName val="LT 01"/>
      <sheetName val="CRON-LT 01"/>
      <sheetName val="LT 02"/>
      <sheetName val="CRON-LT 02"/>
      <sheetName val="CP - 01"/>
      <sheetName val="CP - 02"/>
      <sheetName val="FASE 21"/>
      <sheetName val="FASE 28"/>
      <sheetName val="FASE 72"/>
      <sheetName val="Eq. Cond. E "/>
      <sheetName val="Tabela DER"/>
      <sheetName val="ENCARGOS"/>
      <sheetName val="ANEXO X"/>
      <sheetName val="BDI"/>
      <sheetName val="Insumos"/>
      <sheetName val="Propostas - 03"/>
      <sheetName val="Eq. Cond. F"/>
      <sheetName val="ANEXO X - E"/>
    </sheetNames>
    <sheetDataSet>
      <sheetData sheetId="0" refreshError="1"/>
      <sheetData sheetId="1" refreshError="1"/>
      <sheetData sheetId="2" refreshError="1">
        <row r="5">
          <cell r="B5" t="str">
            <v>TOMADA DE PREÇOS 001/2.011</v>
          </cell>
        </row>
        <row r="11">
          <cell r="B11" t="str">
            <v>EMPRESA: CONSTROESTE CONSTRUTORA E PARTICIPAÇÕES LTDA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>
        <row r="55">
          <cell r="C55">
            <v>0.80100000000000005</v>
          </cell>
        </row>
      </sheetData>
      <sheetData sheetId="16" refreshError="1">
        <row r="47">
          <cell r="E47">
            <v>0.26101231922870904</v>
          </cell>
        </row>
      </sheetData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EDITAL"/>
      <sheetName val="ANEXO III"/>
      <sheetName val="ANEXO II"/>
      <sheetName val="ANEXO V"/>
      <sheetName val="ANEXO X - E"/>
      <sheetName val="ANEXO IX - F"/>
      <sheetName val="ANEXO VIII"/>
      <sheetName val="ANEXO IV"/>
      <sheetName val="ANEXO XII"/>
      <sheetName val="ANEXO XI"/>
      <sheetName val="ANEXO VI"/>
      <sheetName val="ANEXO VII"/>
    </sheetNames>
    <sheetDataSet>
      <sheetData sheetId="0" refreshError="1">
        <row r="5">
          <cell r="B5" t="str">
            <v>LOCAL: SÃO PAULO - SP</v>
          </cell>
        </row>
        <row r="7">
          <cell r="B7" t="str">
            <v>DATA: 14 DE FEVEREIRO DE 2008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EDITAL"/>
      <sheetName val="ANEXO II"/>
      <sheetName val="ANEXO III"/>
      <sheetName val="ANEXO VII"/>
      <sheetName val="ANEXO VIII"/>
      <sheetName val="ANEXO X"/>
      <sheetName val="ANEXO IX"/>
      <sheetName val="ANEXO VI"/>
      <sheetName val="ANEXO IV"/>
      <sheetName val="ANEXO V"/>
      <sheetName val="tabela DER"/>
      <sheetName val="ORÇAMENTO DER"/>
    </sheetNames>
    <sheetDataSet>
      <sheetData sheetId="0" refreshError="1">
        <row r="15">
          <cell r="B15" t="str">
            <v>Execução das obras e serviços de recapeamento da pista, execução de alargamento dos acostamentos e faixas adicionais pavimentadas da rodovia SP-321, desde o entroncamento com a rodovia SP-304, km 444+220m, em novo horizonte, até o entroncamento com a rodo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6"/>
  <sheetViews>
    <sheetView showGridLines="0" showZeros="0" tabSelected="1" view="pageBreakPreview" zoomScaleNormal="100" zoomScaleSheetLayoutView="100" zoomScalePageLayoutView="75" workbookViewId="0">
      <selection activeCell="E61" sqref="E61"/>
    </sheetView>
  </sheetViews>
  <sheetFormatPr defaultColWidth="11.42578125" defaultRowHeight="16.899999999999999" customHeight="1" x14ac:dyDescent="0.2"/>
  <cols>
    <col min="1" max="1" width="11.42578125" style="64"/>
    <col min="2" max="2" width="12.7109375" style="63" customWidth="1"/>
    <col min="3" max="3" width="140.85546875" style="65" customWidth="1"/>
    <col min="4" max="4" width="11.28515625" style="66" customWidth="1"/>
    <col min="5" max="5" width="18.7109375" style="67" customWidth="1"/>
    <col min="6" max="6" width="15.7109375" style="67" customWidth="1"/>
    <col min="7" max="7" width="18.28515625" style="68" customWidth="1"/>
    <col min="8" max="8" width="17.7109375" style="64" customWidth="1"/>
    <col min="9" max="16384" width="11.42578125" style="64"/>
  </cols>
  <sheetData>
    <row r="1" spans="1:8" customFormat="1" ht="12.75" customHeight="1" x14ac:dyDescent="0.2">
      <c r="A1" s="98"/>
      <c r="B1" s="98"/>
      <c r="C1" s="98"/>
      <c r="D1" s="98"/>
      <c r="E1" s="98"/>
      <c r="F1" s="98"/>
      <c r="G1" s="98"/>
      <c r="H1" s="98"/>
    </row>
    <row r="2" spans="1:8" customFormat="1" ht="15.6" customHeight="1" x14ac:dyDescent="0.25">
      <c r="A2" s="98"/>
      <c r="B2" s="98"/>
      <c r="C2" s="100"/>
      <c r="D2" s="98"/>
      <c r="E2" s="98"/>
      <c r="F2" s="98"/>
      <c r="G2" s="98"/>
      <c r="H2" s="98"/>
    </row>
    <row r="3" spans="1:8" customFormat="1" ht="15" customHeight="1" x14ac:dyDescent="0.25">
      <c r="A3" s="98"/>
      <c r="B3" s="98"/>
      <c r="C3" s="101"/>
      <c r="D3" s="98"/>
      <c r="E3" s="98"/>
      <c r="F3" s="98"/>
      <c r="G3" s="98"/>
      <c r="H3" s="98"/>
    </row>
    <row r="4" spans="1:8" customFormat="1" ht="15" customHeight="1" x14ac:dyDescent="0.25">
      <c r="A4" s="98"/>
      <c r="B4" s="98"/>
      <c r="C4" s="101"/>
      <c r="D4" s="98"/>
      <c r="E4" s="98"/>
      <c r="F4" s="98"/>
      <c r="G4" s="98"/>
      <c r="H4" s="98"/>
    </row>
    <row r="5" spans="1:8" customFormat="1" ht="14.25" customHeight="1" x14ac:dyDescent="0.25">
      <c r="A5" s="98"/>
      <c r="B5" s="98"/>
      <c r="C5" s="101"/>
      <c r="D5" s="98"/>
      <c r="E5" s="98"/>
      <c r="F5" s="98"/>
      <c r="G5" s="98"/>
      <c r="H5" s="98"/>
    </row>
    <row r="6" spans="1:8" s="98" customFormat="1" ht="12.75" customHeight="1" thickBot="1" x14ac:dyDescent="0.25">
      <c r="C6" s="187"/>
    </row>
    <row r="7" spans="1:8" ht="16.899999999999999" customHeight="1" x14ac:dyDescent="0.2">
      <c r="B7" s="293" t="s">
        <v>29</v>
      </c>
      <c r="C7" s="294"/>
      <c r="D7" s="294"/>
      <c r="E7" s="294"/>
      <c r="F7" s="294"/>
      <c r="G7" s="294"/>
      <c r="H7" s="295"/>
    </row>
    <row r="8" spans="1:8" ht="24.95" customHeight="1" x14ac:dyDescent="0.2">
      <c r="B8" s="296" t="s">
        <v>0</v>
      </c>
      <c r="C8" s="315" t="s">
        <v>252</v>
      </c>
      <c r="D8" s="316"/>
      <c r="E8" s="316"/>
      <c r="F8" s="317"/>
      <c r="G8" s="70" t="s">
        <v>1</v>
      </c>
      <c r="H8" s="186"/>
    </row>
    <row r="9" spans="1:8" s="69" customFormat="1" ht="24.95" customHeight="1" x14ac:dyDescent="0.2">
      <c r="B9" s="297"/>
      <c r="C9" s="318"/>
      <c r="D9" s="319"/>
      <c r="E9" s="319"/>
      <c r="F9" s="320"/>
      <c r="G9" s="72" t="s">
        <v>2</v>
      </c>
      <c r="H9" s="280">
        <f>BDI_P!F29</f>
        <v>0</v>
      </c>
    </row>
    <row r="10" spans="1:8" s="71" customFormat="1" ht="24.95" customHeight="1" x14ac:dyDescent="0.2">
      <c r="B10" s="298"/>
      <c r="C10" s="321"/>
      <c r="D10" s="322"/>
      <c r="E10" s="322"/>
      <c r="F10" s="323"/>
      <c r="G10" s="73" t="s">
        <v>3</v>
      </c>
      <c r="H10" s="281"/>
    </row>
    <row r="11" spans="1:8" s="71" customFormat="1" ht="22.5" customHeight="1" x14ac:dyDescent="0.2">
      <c r="B11" s="74" t="s">
        <v>4</v>
      </c>
      <c r="C11" s="324" t="s">
        <v>251</v>
      </c>
      <c r="D11" s="325"/>
      <c r="E11" s="325"/>
      <c r="F11" s="325"/>
      <c r="G11" s="325"/>
      <c r="H11" s="326"/>
    </row>
    <row r="12" spans="1:8" s="71" customFormat="1" ht="22.5" customHeight="1" x14ac:dyDescent="0.2">
      <c r="B12" s="302"/>
      <c r="C12" s="303"/>
      <c r="D12" s="303"/>
      <c r="E12" s="303"/>
      <c r="F12" s="303"/>
      <c r="G12" s="303"/>
      <c r="H12" s="304"/>
    </row>
    <row r="13" spans="1:8" s="71" customFormat="1" ht="20.100000000000001" customHeight="1" x14ac:dyDescent="0.2">
      <c r="B13" s="75" t="s">
        <v>5</v>
      </c>
      <c r="C13" s="76" t="s">
        <v>6</v>
      </c>
      <c r="D13" s="309" t="s">
        <v>7</v>
      </c>
      <c r="E13" s="311" t="s">
        <v>8</v>
      </c>
      <c r="F13" s="313" t="s">
        <v>178</v>
      </c>
      <c r="G13" s="313" t="s">
        <v>147</v>
      </c>
      <c r="H13" s="299" t="s">
        <v>141</v>
      </c>
    </row>
    <row r="14" spans="1:8" s="71" customFormat="1" ht="15.75" customHeight="1" thickBot="1" x14ac:dyDescent="0.25">
      <c r="B14" s="154"/>
      <c r="C14" s="155" t="s">
        <v>81</v>
      </c>
      <c r="D14" s="310"/>
      <c r="E14" s="312"/>
      <c r="F14" s="314"/>
      <c r="G14" s="314"/>
      <c r="H14" s="300"/>
    </row>
    <row r="15" spans="1:8" s="71" customFormat="1" ht="16.899999999999999" customHeight="1" x14ac:dyDescent="0.2">
      <c r="B15" s="77"/>
      <c r="C15" s="305"/>
      <c r="D15" s="305"/>
      <c r="E15" s="305"/>
      <c r="F15" s="305"/>
      <c r="G15" s="305"/>
      <c r="H15" s="306"/>
    </row>
    <row r="16" spans="1:8" s="71" customFormat="1" ht="16.899999999999999" customHeight="1" x14ac:dyDescent="0.2">
      <c r="B16" s="78">
        <v>1</v>
      </c>
      <c r="C16" s="286" t="s">
        <v>11</v>
      </c>
      <c r="D16" s="286"/>
      <c r="E16" s="286"/>
      <c r="F16" s="286"/>
      <c r="G16" s="286"/>
      <c r="H16" s="287"/>
    </row>
    <row r="17" spans="2:8" s="71" customFormat="1" ht="16.899999999999999" customHeight="1" x14ac:dyDescent="0.2">
      <c r="B17" s="79" t="s">
        <v>12</v>
      </c>
      <c r="C17" s="80" t="s">
        <v>116</v>
      </c>
      <c r="D17" s="161" t="s">
        <v>15</v>
      </c>
      <c r="E17" s="86">
        <v>18</v>
      </c>
      <c r="F17" s="86">
        <f>COMPOSIÇÕES!H135</f>
        <v>0</v>
      </c>
      <c r="G17" s="145">
        <f>ROUND(F17*(1+$H$9),2)</f>
        <v>0</v>
      </c>
      <c r="H17" s="142">
        <f>ROUND(E17*G17,2)</f>
        <v>0</v>
      </c>
    </row>
    <row r="18" spans="2:8" s="71" customFormat="1" ht="16.899999999999999" customHeight="1" x14ac:dyDescent="0.2">
      <c r="B18" s="79" t="s">
        <v>78</v>
      </c>
      <c r="C18" s="80" t="s">
        <v>103</v>
      </c>
      <c r="D18" s="161" t="s">
        <v>14</v>
      </c>
      <c r="E18" s="86">
        <v>158881.4</v>
      </c>
      <c r="F18" s="86">
        <f>COMPOSIÇÕES!H7</f>
        <v>0</v>
      </c>
      <c r="G18" s="145">
        <f>ROUND(F18*(1+$H$9),2)</f>
        <v>0</v>
      </c>
      <c r="H18" s="142">
        <f>ROUND(E18*G18,2)</f>
        <v>0</v>
      </c>
    </row>
    <row r="19" spans="2:8" s="71" customFormat="1" ht="15" x14ac:dyDescent="0.2">
      <c r="B19" s="79" t="s">
        <v>253</v>
      </c>
      <c r="C19" s="80" t="s">
        <v>255</v>
      </c>
      <c r="D19" s="189" t="s">
        <v>119</v>
      </c>
      <c r="E19" s="86">
        <v>6355</v>
      </c>
      <c r="F19" s="86">
        <f>COMPOSIÇÕES!H149</f>
        <v>0</v>
      </c>
      <c r="G19" s="145">
        <f>ROUND(F19*(1+$H$9),2)</f>
        <v>0</v>
      </c>
      <c r="H19" s="142">
        <f t="shared" ref="H19:H20" si="0">ROUND(E19*G19,2)</f>
        <v>0</v>
      </c>
    </row>
    <row r="20" spans="2:8" s="81" customFormat="1" ht="15" x14ac:dyDescent="0.2">
      <c r="B20" s="79" t="s">
        <v>254</v>
      </c>
      <c r="C20" s="80" t="s">
        <v>256</v>
      </c>
      <c r="D20" s="189" t="s">
        <v>119</v>
      </c>
      <c r="E20" s="86">
        <v>3605</v>
      </c>
      <c r="F20" s="86">
        <f>COMPOSIÇÕES!H157</f>
        <v>0</v>
      </c>
      <c r="G20" s="145">
        <f>ROUND(F20*(1+$H$9),2)</f>
        <v>0</v>
      </c>
      <c r="H20" s="142">
        <f t="shared" si="0"/>
        <v>0</v>
      </c>
    </row>
    <row r="21" spans="2:8" s="81" customFormat="1" ht="16.5" customHeight="1" x14ac:dyDescent="0.2">
      <c r="B21" s="307"/>
      <c r="C21" s="308"/>
      <c r="D21" s="301" t="s">
        <v>112</v>
      </c>
      <c r="E21" s="301"/>
      <c r="F21" s="301"/>
      <c r="G21" s="301"/>
      <c r="H21" s="82">
        <f>SUM(H17:H20)</f>
        <v>0</v>
      </c>
    </row>
    <row r="22" spans="2:8" s="81" customFormat="1" ht="15.75" x14ac:dyDescent="0.2">
      <c r="B22" s="83">
        <v>2</v>
      </c>
      <c r="C22" s="286" t="s">
        <v>80</v>
      </c>
      <c r="D22" s="286"/>
      <c r="E22" s="286"/>
      <c r="F22" s="286"/>
      <c r="G22" s="286"/>
      <c r="H22" s="287"/>
    </row>
    <row r="23" spans="2:8" s="71" customFormat="1" ht="15" x14ac:dyDescent="0.2">
      <c r="B23" s="84" t="s">
        <v>104</v>
      </c>
      <c r="C23" s="80" t="s">
        <v>179</v>
      </c>
      <c r="D23" s="85" t="s">
        <v>15</v>
      </c>
      <c r="E23" s="86">
        <v>1350386.61</v>
      </c>
      <c r="F23" s="86">
        <f>COMPOSIÇÕES!H165</f>
        <v>0</v>
      </c>
      <c r="G23" s="145">
        <f>ROUND(F23*(1+$H$9),2)</f>
        <v>0</v>
      </c>
      <c r="H23" s="142">
        <f t="shared" ref="H23:H25" si="1">ROUND(E23*G23,2)</f>
        <v>0</v>
      </c>
    </row>
    <row r="24" spans="2:8" s="71" customFormat="1" ht="15" x14ac:dyDescent="0.2">
      <c r="B24" s="84" t="s">
        <v>105</v>
      </c>
      <c r="C24" s="80" t="s">
        <v>117</v>
      </c>
      <c r="D24" s="161" t="s">
        <v>15</v>
      </c>
      <c r="E24" s="86">
        <v>1350386.61</v>
      </c>
      <c r="F24" s="86">
        <f>COMPOSIÇÕES!H171</f>
        <v>0</v>
      </c>
      <c r="G24" s="145">
        <f>ROUND(F24*(1+$H$9),2)</f>
        <v>0</v>
      </c>
      <c r="H24" s="142">
        <f t="shared" si="1"/>
        <v>0</v>
      </c>
    </row>
    <row r="25" spans="2:8" s="81" customFormat="1" ht="15" x14ac:dyDescent="0.2">
      <c r="B25" s="84" t="s">
        <v>106</v>
      </c>
      <c r="C25" s="80" t="s">
        <v>215</v>
      </c>
      <c r="D25" s="161" t="s">
        <v>13</v>
      </c>
      <c r="E25" s="86">
        <v>40511.61</v>
      </c>
      <c r="F25" s="86">
        <f>COMPOSIÇÕES!H181</f>
        <v>0</v>
      </c>
      <c r="G25" s="145">
        <f>ROUND(F25*(1+$H$9),2)</f>
        <v>0</v>
      </c>
      <c r="H25" s="142">
        <f t="shared" si="1"/>
        <v>0</v>
      </c>
    </row>
    <row r="26" spans="2:8" s="81" customFormat="1" ht="15.75" x14ac:dyDescent="0.2">
      <c r="B26" s="307"/>
      <c r="C26" s="308"/>
      <c r="D26" s="301" t="s">
        <v>113</v>
      </c>
      <c r="E26" s="301"/>
      <c r="F26" s="301"/>
      <c r="G26" s="301"/>
      <c r="H26" s="82">
        <f>SUM(H23:H25)</f>
        <v>0</v>
      </c>
    </row>
    <row r="27" spans="2:8" s="81" customFormat="1" ht="15.75" x14ac:dyDescent="0.2">
      <c r="B27" s="83">
        <v>3</v>
      </c>
      <c r="C27" s="286" t="s">
        <v>79</v>
      </c>
      <c r="D27" s="286"/>
      <c r="E27" s="286"/>
      <c r="F27" s="286"/>
      <c r="G27" s="286"/>
      <c r="H27" s="287"/>
    </row>
    <row r="28" spans="2:8" s="71" customFormat="1" ht="15" x14ac:dyDescent="0.2">
      <c r="B28" s="84" t="s">
        <v>107</v>
      </c>
      <c r="C28" s="95" t="s">
        <v>90</v>
      </c>
      <c r="D28" s="161" t="s">
        <v>119</v>
      </c>
      <c r="E28" s="86">
        <v>319</v>
      </c>
      <c r="F28" s="86">
        <f>COMPOSIÇÕES!H18</f>
        <v>0</v>
      </c>
      <c r="G28" s="145">
        <f t="shared" ref="G28:G37" si="2">ROUND(F28*(1+$H$9),2)</f>
        <v>0</v>
      </c>
      <c r="H28" s="142">
        <f t="shared" ref="H28:H37" si="3">ROUND(E28*G28,2)</f>
        <v>0</v>
      </c>
    </row>
    <row r="29" spans="2:8" s="71" customFormat="1" ht="15" x14ac:dyDescent="0.2">
      <c r="B29" s="84" t="s">
        <v>108</v>
      </c>
      <c r="C29" s="95" t="s">
        <v>124</v>
      </c>
      <c r="D29" s="161" t="s">
        <v>15</v>
      </c>
      <c r="E29" s="86">
        <v>7156.5</v>
      </c>
      <c r="F29" s="86">
        <f>COMPOSIÇÕES!H32</f>
        <v>0</v>
      </c>
      <c r="G29" s="145">
        <f t="shared" si="2"/>
        <v>0</v>
      </c>
      <c r="H29" s="142">
        <f t="shared" si="3"/>
        <v>0</v>
      </c>
    </row>
    <row r="30" spans="2:8" s="81" customFormat="1" ht="15" x14ac:dyDescent="0.2">
      <c r="B30" s="84" t="s">
        <v>109</v>
      </c>
      <c r="C30" s="80" t="s">
        <v>212</v>
      </c>
      <c r="D30" s="161" t="s">
        <v>15</v>
      </c>
      <c r="E30" s="86">
        <v>1350386.61</v>
      </c>
      <c r="F30" s="86">
        <f>COMPOSIÇÕES!H198</f>
        <v>0</v>
      </c>
      <c r="G30" s="145">
        <f t="shared" si="2"/>
        <v>0</v>
      </c>
      <c r="H30" s="142">
        <f t="shared" si="3"/>
        <v>0</v>
      </c>
    </row>
    <row r="31" spans="2:8" s="81" customFormat="1" ht="30" x14ac:dyDescent="0.2">
      <c r="B31" s="84" t="s">
        <v>197</v>
      </c>
      <c r="C31" s="80" t="s">
        <v>213</v>
      </c>
      <c r="D31" s="161" t="s">
        <v>214</v>
      </c>
      <c r="E31" s="86">
        <v>540154.63</v>
      </c>
      <c r="F31" s="86">
        <f>COMPOSIÇÕES!H213</f>
        <v>0</v>
      </c>
      <c r="G31" s="145">
        <f t="shared" si="2"/>
        <v>0</v>
      </c>
      <c r="H31" s="142">
        <f t="shared" ref="H31" si="4">ROUND(E31*G31,2)</f>
        <v>0</v>
      </c>
    </row>
    <row r="32" spans="2:8" s="81" customFormat="1" ht="30" x14ac:dyDescent="0.2">
      <c r="B32" s="84" t="s">
        <v>198</v>
      </c>
      <c r="C32" s="95" t="s">
        <v>201</v>
      </c>
      <c r="D32" s="161" t="s">
        <v>13</v>
      </c>
      <c r="E32" s="86">
        <v>18252.830000000002</v>
      </c>
      <c r="F32" s="86">
        <f>COMPOSIÇÕES!H45</f>
        <v>0</v>
      </c>
      <c r="G32" s="145">
        <f t="shared" si="2"/>
        <v>0</v>
      </c>
      <c r="H32" s="142">
        <f t="shared" si="3"/>
        <v>0</v>
      </c>
    </row>
    <row r="33" spans="2:8" s="81" customFormat="1" ht="15" x14ac:dyDescent="0.2">
      <c r="B33" s="84" t="s">
        <v>199</v>
      </c>
      <c r="C33" s="95" t="s">
        <v>140</v>
      </c>
      <c r="D33" s="161" t="s">
        <v>14</v>
      </c>
      <c r="E33" s="86">
        <v>750</v>
      </c>
      <c r="F33" s="86">
        <f>COMPOSIÇÕES!H51</f>
        <v>0</v>
      </c>
      <c r="G33" s="145">
        <f t="shared" si="2"/>
        <v>0</v>
      </c>
      <c r="H33" s="142">
        <f t="shared" si="3"/>
        <v>0</v>
      </c>
    </row>
    <row r="34" spans="2:8" s="81" customFormat="1" ht="15" x14ac:dyDescent="0.2">
      <c r="B34" s="84" t="s">
        <v>130</v>
      </c>
      <c r="C34" s="95" t="s">
        <v>190</v>
      </c>
      <c r="D34" s="161" t="s">
        <v>119</v>
      </c>
      <c r="E34" s="86">
        <v>35</v>
      </c>
      <c r="F34" s="86">
        <f>COMPOSIÇÕES!H219</f>
        <v>0</v>
      </c>
      <c r="G34" s="145">
        <f t="shared" si="2"/>
        <v>0</v>
      </c>
      <c r="H34" s="142">
        <f t="shared" si="3"/>
        <v>0</v>
      </c>
    </row>
    <row r="35" spans="2:8" s="81" customFormat="1" ht="15" x14ac:dyDescent="0.2">
      <c r="B35" s="84" t="s">
        <v>189</v>
      </c>
      <c r="C35" s="95" t="s">
        <v>200</v>
      </c>
      <c r="D35" s="161" t="s">
        <v>15</v>
      </c>
      <c r="E35" s="86">
        <v>43396.83</v>
      </c>
      <c r="F35" s="86">
        <f>COMPOSIÇÕES!H228</f>
        <v>0</v>
      </c>
      <c r="G35" s="145">
        <f t="shared" si="2"/>
        <v>0</v>
      </c>
      <c r="H35" s="142">
        <f t="shared" si="3"/>
        <v>0</v>
      </c>
    </row>
    <row r="36" spans="2:8" s="81" customFormat="1" ht="15" x14ac:dyDescent="0.2">
      <c r="B36" s="84" t="s">
        <v>206</v>
      </c>
      <c r="C36" s="95" t="s">
        <v>203</v>
      </c>
      <c r="D36" s="161" t="s">
        <v>14</v>
      </c>
      <c r="E36" s="86">
        <v>1589</v>
      </c>
      <c r="F36" s="86">
        <f>COMPOSIÇÕES!H63</f>
        <v>0</v>
      </c>
      <c r="G36" s="145">
        <f t="shared" si="2"/>
        <v>0</v>
      </c>
      <c r="H36" s="142">
        <f t="shared" si="3"/>
        <v>0</v>
      </c>
    </row>
    <row r="37" spans="2:8" s="81" customFormat="1" ht="30" x14ac:dyDescent="0.2">
      <c r="B37" s="84" t="s">
        <v>211</v>
      </c>
      <c r="C37" s="95" t="s">
        <v>209</v>
      </c>
      <c r="D37" s="161" t="s">
        <v>14</v>
      </c>
      <c r="E37" s="86">
        <v>3178</v>
      </c>
      <c r="F37" s="86">
        <f>COMPOSIÇÕES!H242</f>
        <v>0</v>
      </c>
      <c r="G37" s="145">
        <f t="shared" si="2"/>
        <v>0</v>
      </c>
      <c r="H37" s="142">
        <f t="shared" si="3"/>
        <v>0</v>
      </c>
    </row>
    <row r="38" spans="2:8" s="81" customFormat="1" ht="15.75" x14ac:dyDescent="0.25">
      <c r="B38" s="84"/>
      <c r="C38" s="95"/>
      <c r="D38" s="290" t="s">
        <v>114</v>
      </c>
      <c r="E38" s="290"/>
      <c r="F38" s="290"/>
      <c r="G38" s="290"/>
      <c r="H38" s="82">
        <f>SUM(H28:H37)</f>
        <v>0</v>
      </c>
    </row>
    <row r="39" spans="2:8" s="81" customFormat="1" ht="15.75" x14ac:dyDescent="0.2">
      <c r="B39" s="83">
        <v>4</v>
      </c>
      <c r="C39" s="286" t="s">
        <v>226</v>
      </c>
      <c r="D39" s="286"/>
      <c r="E39" s="286"/>
      <c r="F39" s="286"/>
      <c r="G39" s="286"/>
      <c r="H39" s="287"/>
    </row>
    <row r="40" spans="2:8" s="81" customFormat="1" ht="15" x14ac:dyDescent="0.2">
      <c r="B40" s="84" t="s">
        <v>111</v>
      </c>
      <c r="C40" s="80" t="s">
        <v>230</v>
      </c>
      <c r="D40" s="166" t="s">
        <v>13</v>
      </c>
      <c r="E40" s="86">
        <v>200</v>
      </c>
      <c r="F40" s="86">
        <f>COMPOSIÇÕES!H252</f>
        <v>0</v>
      </c>
      <c r="G40" s="145">
        <f t="shared" ref="G40:G52" si="5">ROUND(F40*(1+$H$9),2)</f>
        <v>0</v>
      </c>
      <c r="H40" s="142">
        <f t="shared" ref="H40" si="6">ROUND(E40*G40,2)</f>
        <v>0</v>
      </c>
    </row>
    <row r="41" spans="2:8" s="81" customFormat="1" ht="15" x14ac:dyDescent="0.2">
      <c r="B41" s="84" t="s">
        <v>146</v>
      </c>
      <c r="C41" s="95" t="s">
        <v>217</v>
      </c>
      <c r="D41" s="164" t="s">
        <v>13</v>
      </c>
      <c r="E41" s="86">
        <v>1300</v>
      </c>
      <c r="F41" s="86">
        <f>COMPOSIÇÕES!H263</f>
        <v>0</v>
      </c>
      <c r="G41" s="145">
        <f t="shared" si="5"/>
        <v>0</v>
      </c>
      <c r="H41" s="142">
        <f t="shared" ref="H41:H52" si="7">ROUND(E41*G41,2)</f>
        <v>0</v>
      </c>
    </row>
    <row r="42" spans="2:8" s="81" customFormat="1" ht="15" x14ac:dyDescent="0.2">
      <c r="B42" s="84" t="s">
        <v>220</v>
      </c>
      <c r="C42" s="95" t="s">
        <v>231</v>
      </c>
      <c r="D42" s="165" t="s">
        <v>214</v>
      </c>
      <c r="E42" s="86">
        <v>19500</v>
      </c>
      <c r="F42" s="86">
        <f>COMPOSIÇÕES!H271</f>
        <v>0</v>
      </c>
      <c r="G42" s="145">
        <f t="shared" si="5"/>
        <v>0</v>
      </c>
      <c r="H42" s="142">
        <f t="shared" ref="H42" si="8">ROUND(E42*G42,2)</f>
        <v>0</v>
      </c>
    </row>
    <row r="43" spans="2:8" s="81" customFormat="1" ht="30" x14ac:dyDescent="0.2">
      <c r="B43" s="84" t="s">
        <v>221</v>
      </c>
      <c r="C43" s="95" t="s">
        <v>232</v>
      </c>
      <c r="D43" s="166" t="s">
        <v>15</v>
      </c>
      <c r="E43" s="86">
        <v>1000</v>
      </c>
      <c r="F43" s="86">
        <f>COMPOSIÇÕES!H276</f>
        <v>0</v>
      </c>
      <c r="G43" s="145">
        <f t="shared" si="5"/>
        <v>0</v>
      </c>
      <c r="H43" s="142">
        <f t="shared" ref="H43" si="9">ROUND(E43*G43,2)</f>
        <v>0</v>
      </c>
    </row>
    <row r="44" spans="2:8" s="81" customFormat="1" ht="15" x14ac:dyDescent="0.2">
      <c r="B44" s="84" t="s">
        <v>222</v>
      </c>
      <c r="C44" s="95" t="s">
        <v>216</v>
      </c>
      <c r="D44" s="164" t="s">
        <v>13</v>
      </c>
      <c r="E44" s="86">
        <v>1300</v>
      </c>
      <c r="F44" s="86">
        <f>COMPOSIÇÕES!H284</f>
        <v>0</v>
      </c>
      <c r="G44" s="145">
        <f t="shared" si="5"/>
        <v>0</v>
      </c>
      <c r="H44" s="142">
        <f t="shared" si="7"/>
        <v>0</v>
      </c>
    </row>
    <row r="45" spans="2:8" s="81" customFormat="1" ht="15" x14ac:dyDescent="0.2">
      <c r="B45" s="84" t="s">
        <v>223</v>
      </c>
      <c r="C45" s="95" t="s">
        <v>218</v>
      </c>
      <c r="D45" s="164" t="s">
        <v>15</v>
      </c>
      <c r="E45" s="86">
        <v>3400</v>
      </c>
      <c r="F45" s="86">
        <f>COMPOSIÇÕES!H293</f>
        <v>0</v>
      </c>
      <c r="G45" s="145">
        <f t="shared" si="5"/>
        <v>0</v>
      </c>
      <c r="H45" s="142">
        <f t="shared" si="7"/>
        <v>0</v>
      </c>
    </row>
    <row r="46" spans="2:8" s="81" customFormat="1" ht="30" x14ac:dyDescent="0.2">
      <c r="B46" s="84" t="s">
        <v>224</v>
      </c>
      <c r="C46" s="80" t="s">
        <v>213</v>
      </c>
      <c r="D46" s="164" t="s">
        <v>214</v>
      </c>
      <c r="E46" s="86">
        <v>92100</v>
      </c>
      <c r="F46" s="86">
        <f>COMPOSIÇÕES!H213</f>
        <v>0</v>
      </c>
      <c r="G46" s="145">
        <f t="shared" si="5"/>
        <v>0</v>
      </c>
      <c r="H46" s="142">
        <f t="shared" si="7"/>
        <v>0</v>
      </c>
    </row>
    <row r="47" spans="2:8" s="81" customFormat="1" ht="15" x14ac:dyDescent="0.2">
      <c r="B47" s="84" t="s">
        <v>225</v>
      </c>
      <c r="C47" s="80" t="s">
        <v>238</v>
      </c>
      <c r="D47" s="180" t="s">
        <v>119</v>
      </c>
      <c r="E47" s="86">
        <v>40</v>
      </c>
      <c r="F47" s="86">
        <f>COMPOSIÇÕES!H69</f>
        <v>0</v>
      </c>
      <c r="G47" s="145">
        <f t="shared" si="5"/>
        <v>0</v>
      </c>
      <c r="H47" s="142">
        <f t="shared" ref="H47" si="10">ROUND(E47*G47,2)</f>
        <v>0</v>
      </c>
    </row>
    <row r="48" spans="2:8" s="81" customFormat="1" ht="15" x14ac:dyDescent="0.2">
      <c r="B48" s="84" t="s">
        <v>228</v>
      </c>
      <c r="C48" s="80" t="s">
        <v>219</v>
      </c>
      <c r="D48" s="164" t="s">
        <v>13</v>
      </c>
      <c r="E48" s="86">
        <v>200</v>
      </c>
      <c r="F48" s="86">
        <f>COMPOSIÇÕES!H300</f>
        <v>0</v>
      </c>
      <c r="G48" s="145">
        <f t="shared" si="5"/>
        <v>0</v>
      </c>
      <c r="H48" s="142">
        <f t="shared" si="7"/>
        <v>0</v>
      </c>
    </row>
    <row r="49" spans="2:8" s="81" customFormat="1" ht="15" x14ac:dyDescent="0.2">
      <c r="B49" s="84" t="s">
        <v>229</v>
      </c>
      <c r="C49" s="80" t="s">
        <v>193</v>
      </c>
      <c r="D49" s="164" t="s">
        <v>15</v>
      </c>
      <c r="E49" s="86">
        <v>1000</v>
      </c>
      <c r="F49" s="86">
        <f>COMPOSIÇÕES!H318</f>
        <v>0</v>
      </c>
      <c r="G49" s="145">
        <f t="shared" si="5"/>
        <v>0</v>
      </c>
      <c r="H49" s="142">
        <f t="shared" si="7"/>
        <v>0</v>
      </c>
    </row>
    <row r="50" spans="2:8" s="81" customFormat="1" ht="15" x14ac:dyDescent="0.2">
      <c r="B50" s="84" t="s">
        <v>233</v>
      </c>
      <c r="C50" s="80" t="s">
        <v>212</v>
      </c>
      <c r="D50" s="180" t="s">
        <v>15</v>
      </c>
      <c r="E50" s="86">
        <v>5250</v>
      </c>
      <c r="F50" s="86">
        <f>COMPOSIÇÕES!H198</f>
        <v>0</v>
      </c>
      <c r="G50" s="145">
        <f t="shared" si="5"/>
        <v>0</v>
      </c>
      <c r="H50" s="142">
        <f t="shared" si="7"/>
        <v>0</v>
      </c>
    </row>
    <row r="51" spans="2:8" s="81" customFormat="1" ht="15" x14ac:dyDescent="0.2">
      <c r="B51" s="84" t="s">
        <v>246</v>
      </c>
      <c r="C51" s="80" t="s">
        <v>117</v>
      </c>
      <c r="D51" s="164" t="s">
        <v>15</v>
      </c>
      <c r="E51" s="86">
        <v>8000</v>
      </c>
      <c r="F51" s="86">
        <f>COMPOSIÇÕES!H171</f>
        <v>0</v>
      </c>
      <c r="G51" s="145">
        <f t="shared" si="5"/>
        <v>0</v>
      </c>
      <c r="H51" s="142">
        <f t="shared" si="7"/>
        <v>0</v>
      </c>
    </row>
    <row r="52" spans="2:8" s="81" customFormat="1" ht="15" x14ac:dyDescent="0.2">
      <c r="B52" s="84" t="s">
        <v>247</v>
      </c>
      <c r="C52" s="80" t="s">
        <v>248</v>
      </c>
      <c r="D52" s="164" t="s">
        <v>13</v>
      </c>
      <c r="E52" s="86">
        <v>260</v>
      </c>
      <c r="F52" s="86">
        <f>COMPOSIÇÕES!H181</f>
        <v>0</v>
      </c>
      <c r="G52" s="145">
        <f t="shared" si="5"/>
        <v>0</v>
      </c>
      <c r="H52" s="142">
        <f t="shared" si="7"/>
        <v>0</v>
      </c>
    </row>
    <row r="53" spans="2:8" s="81" customFormat="1" ht="15.75" x14ac:dyDescent="0.25">
      <c r="B53" s="288"/>
      <c r="C53" s="289"/>
      <c r="D53" s="290" t="s">
        <v>115</v>
      </c>
      <c r="E53" s="290"/>
      <c r="F53" s="290"/>
      <c r="G53" s="290"/>
      <c r="H53" s="82">
        <f>SUM(H40:H52)</f>
        <v>0</v>
      </c>
    </row>
    <row r="54" spans="2:8" s="81" customFormat="1" ht="15.75" x14ac:dyDescent="0.2">
      <c r="B54" s="83">
        <v>5</v>
      </c>
      <c r="C54" s="286" t="s">
        <v>110</v>
      </c>
      <c r="D54" s="286"/>
      <c r="E54" s="286"/>
      <c r="F54" s="286"/>
      <c r="G54" s="286"/>
      <c r="H54" s="287"/>
    </row>
    <row r="55" spans="2:8" s="71" customFormat="1" ht="15.75" customHeight="1" x14ac:dyDescent="0.2">
      <c r="B55" s="84" t="s">
        <v>132</v>
      </c>
      <c r="C55" s="95" t="s">
        <v>118</v>
      </c>
      <c r="D55" s="161" t="s">
        <v>119</v>
      </c>
      <c r="E55" s="86">
        <v>454</v>
      </c>
      <c r="F55" s="86">
        <f>COMPOSIÇÕES!H80</f>
        <v>0</v>
      </c>
      <c r="G55" s="145">
        <f>ROUND(F55*(1+$H$9),2)</f>
        <v>0</v>
      </c>
      <c r="H55" s="142">
        <f t="shared" ref="H55:H58" si="11">ROUND(E55*G55,2)</f>
        <v>0</v>
      </c>
    </row>
    <row r="56" spans="2:8" s="71" customFormat="1" ht="15.75" customHeight="1" x14ac:dyDescent="0.2">
      <c r="B56" s="84" t="s">
        <v>150</v>
      </c>
      <c r="C56" s="95" t="s">
        <v>121</v>
      </c>
      <c r="D56" s="161" t="s">
        <v>119</v>
      </c>
      <c r="E56" s="86">
        <v>454</v>
      </c>
      <c r="F56" s="86">
        <f>COMPOSIÇÕES!H86</f>
        <v>0</v>
      </c>
      <c r="G56" s="145">
        <f>ROUND(F56*(1+$H$9),2)</f>
        <v>0</v>
      </c>
      <c r="H56" s="142">
        <f t="shared" si="11"/>
        <v>0</v>
      </c>
    </row>
    <row r="57" spans="2:8" s="81" customFormat="1" ht="15" x14ac:dyDescent="0.2">
      <c r="B57" s="84" t="s">
        <v>249</v>
      </c>
      <c r="C57" s="95" t="s">
        <v>120</v>
      </c>
      <c r="D57" s="161" t="s">
        <v>119</v>
      </c>
      <c r="E57" s="86">
        <v>908</v>
      </c>
      <c r="F57" s="86">
        <f>COMPOSIÇÕES!H92</f>
        <v>0</v>
      </c>
      <c r="G57" s="145">
        <f>ROUND(F57*(1+$H$9),2)</f>
        <v>0</v>
      </c>
      <c r="H57" s="142">
        <f t="shared" si="11"/>
        <v>0</v>
      </c>
    </row>
    <row r="58" spans="2:8" s="81" customFormat="1" ht="15" x14ac:dyDescent="0.2">
      <c r="B58" s="84" t="s">
        <v>250</v>
      </c>
      <c r="C58" s="95" t="s">
        <v>122</v>
      </c>
      <c r="D58" s="161" t="s">
        <v>119</v>
      </c>
      <c r="E58" s="86">
        <v>100</v>
      </c>
      <c r="F58" s="86">
        <f>COMPOSIÇÕES!H98</f>
        <v>0</v>
      </c>
      <c r="G58" s="145">
        <f>ROUND(F58*(1+$H$9),2)</f>
        <v>0</v>
      </c>
      <c r="H58" s="142">
        <f t="shared" si="11"/>
        <v>0</v>
      </c>
    </row>
    <row r="59" spans="2:8" s="81" customFormat="1" ht="15.75" x14ac:dyDescent="0.25">
      <c r="B59" s="288"/>
      <c r="C59" s="289"/>
      <c r="D59" s="290" t="s">
        <v>142</v>
      </c>
      <c r="E59" s="290"/>
      <c r="F59" s="290"/>
      <c r="G59" s="290"/>
      <c r="H59" s="82">
        <f>SUM(H55:H58)</f>
        <v>0</v>
      </c>
    </row>
    <row r="60" spans="2:8" s="71" customFormat="1" ht="15.75" x14ac:dyDescent="0.2">
      <c r="B60" s="83">
        <v>6</v>
      </c>
      <c r="C60" s="286" t="s">
        <v>131</v>
      </c>
      <c r="D60" s="286"/>
      <c r="E60" s="286"/>
      <c r="F60" s="286"/>
      <c r="G60" s="286"/>
      <c r="H60" s="287"/>
    </row>
    <row r="61" spans="2:8" s="81" customFormat="1" ht="15" x14ac:dyDescent="0.2">
      <c r="B61" s="84" t="s">
        <v>143</v>
      </c>
      <c r="C61" s="95" t="s">
        <v>194</v>
      </c>
      <c r="D61" s="161" t="s">
        <v>15</v>
      </c>
      <c r="E61" s="86">
        <v>1350386.61</v>
      </c>
      <c r="F61" s="86">
        <f>COMPOSIÇÕES!H104</f>
        <v>0</v>
      </c>
      <c r="G61" s="145">
        <f>ROUND(F61*(1+$H$9),2)</f>
        <v>0</v>
      </c>
      <c r="H61" s="142">
        <f t="shared" ref="H61" si="12">ROUND(E61*G61,2)</f>
        <v>0</v>
      </c>
    </row>
    <row r="62" spans="2:8" s="81" customFormat="1" ht="15.75" x14ac:dyDescent="0.25">
      <c r="B62" s="288"/>
      <c r="C62" s="289"/>
      <c r="D62" s="290" t="s">
        <v>227</v>
      </c>
      <c r="E62" s="290"/>
      <c r="F62" s="290"/>
      <c r="G62" s="290"/>
      <c r="H62" s="82">
        <f>SUM(H61)</f>
        <v>0</v>
      </c>
    </row>
    <row r="63" spans="2:8" s="81" customFormat="1" ht="16.5" thickBot="1" x14ac:dyDescent="0.3">
      <c r="B63" s="120"/>
      <c r="C63" s="121"/>
      <c r="D63" s="122"/>
      <c r="E63" s="122"/>
      <c r="F63" s="122"/>
      <c r="G63" s="123"/>
      <c r="H63" s="124"/>
    </row>
    <row r="64" spans="2:8" s="81" customFormat="1" ht="21" thickBot="1" x14ac:dyDescent="0.25">
      <c r="B64" s="291" t="s">
        <v>144</v>
      </c>
      <c r="C64" s="292"/>
      <c r="D64" s="292"/>
      <c r="E64" s="292"/>
      <c r="F64" s="144"/>
      <c r="G64" s="284">
        <f>H21+H26+H38+H59+H62+H53</f>
        <v>0</v>
      </c>
      <c r="H64" s="285"/>
    </row>
    <row r="65" spans="2:8" s="71" customFormat="1" ht="15" x14ac:dyDescent="0.2">
      <c r="B65" s="143"/>
      <c r="C65" s="98"/>
      <c r="D65" s="98"/>
      <c r="E65" s="98"/>
      <c r="F65" s="98"/>
      <c r="G65" s="98"/>
      <c r="H65" s="98"/>
    </row>
    <row r="66" spans="2:8" s="71" customFormat="1" ht="16.5" x14ac:dyDescent="0.25">
      <c r="B66" s="98"/>
      <c r="C66" s="104"/>
      <c r="D66" s="104"/>
      <c r="E66" s="104"/>
      <c r="F66" s="104"/>
      <c r="G66" s="103"/>
      <c r="H66" s="104"/>
    </row>
    <row r="67" spans="2:8" s="81" customFormat="1" ht="15" x14ac:dyDescent="0.2">
      <c r="B67" s="283"/>
      <c r="C67" s="283"/>
      <c r="D67" s="283"/>
      <c r="E67" s="283"/>
      <c r="F67" s="283"/>
      <c r="G67" s="283"/>
      <c r="H67" s="283"/>
    </row>
    <row r="68" spans="2:8" s="71" customFormat="1" ht="15" x14ac:dyDescent="0.2">
      <c r="B68" s="283"/>
      <c r="C68" s="283"/>
      <c r="D68" s="283"/>
      <c r="E68" s="283"/>
      <c r="F68" s="283"/>
      <c r="G68" s="283"/>
      <c r="H68" s="283"/>
    </row>
    <row r="69" spans="2:8" s="71" customFormat="1" ht="15" x14ac:dyDescent="0.2">
      <c r="B69" s="283"/>
      <c r="C69" s="283"/>
      <c r="D69" s="283"/>
      <c r="E69" s="283"/>
      <c r="F69" s="283"/>
      <c r="G69" s="283"/>
      <c r="H69" s="283"/>
    </row>
    <row r="70" spans="2:8" ht="25.5" customHeight="1" x14ac:dyDescent="0.2">
      <c r="B70" s="283"/>
      <c r="C70" s="283"/>
      <c r="D70" s="283"/>
      <c r="E70" s="283"/>
      <c r="F70" s="283"/>
      <c r="G70" s="283"/>
      <c r="H70" s="283"/>
    </row>
    <row r="71" spans="2:8" s="98" customFormat="1" ht="16.149999999999999" customHeight="1" x14ac:dyDescent="0.2">
      <c r="B71" s="63"/>
      <c r="C71" s="65"/>
      <c r="D71" s="66"/>
      <c r="E71" s="67"/>
      <c r="F71" s="67"/>
      <c r="G71" s="68"/>
      <c r="H71" s="96"/>
    </row>
    <row r="72" spans="2:8" s="98" customFormat="1" ht="16.149999999999999" customHeight="1" x14ac:dyDescent="0.2">
      <c r="B72" s="63"/>
      <c r="C72" s="65"/>
      <c r="D72" s="66"/>
      <c r="E72" s="67"/>
      <c r="F72" s="67"/>
      <c r="G72" s="282"/>
      <c r="H72" s="282"/>
    </row>
    <row r="73" spans="2:8" s="98" customFormat="1" ht="16.149999999999999" customHeight="1" x14ac:dyDescent="0.2">
      <c r="B73" s="63"/>
      <c r="C73" s="65"/>
      <c r="D73" s="66"/>
      <c r="E73" s="67"/>
      <c r="F73" s="67"/>
      <c r="G73" s="68"/>
      <c r="H73" s="64"/>
    </row>
    <row r="74" spans="2:8" s="98" customFormat="1" ht="16.149999999999999" customHeight="1" x14ac:dyDescent="0.2">
      <c r="B74" s="63"/>
      <c r="C74" s="65"/>
      <c r="D74" s="66"/>
      <c r="E74" s="67"/>
      <c r="F74" s="67"/>
      <c r="G74" s="68"/>
      <c r="H74" s="64"/>
    </row>
    <row r="75" spans="2:8" s="98" customFormat="1" ht="16.149999999999999" customHeight="1" x14ac:dyDescent="0.2">
      <c r="B75" s="63"/>
      <c r="C75" s="65"/>
      <c r="D75" s="66"/>
      <c r="E75" s="67"/>
      <c r="F75" s="67"/>
      <c r="G75" s="68"/>
      <c r="H75" s="64"/>
    </row>
    <row r="76" spans="2:8" s="98" customFormat="1" ht="16.149999999999999" customHeight="1" x14ac:dyDescent="0.2">
      <c r="B76" s="63"/>
      <c r="C76" s="65"/>
      <c r="D76" s="66"/>
      <c r="E76" s="67"/>
      <c r="F76" s="67"/>
      <c r="G76" s="68"/>
      <c r="H76" s="64"/>
    </row>
  </sheetData>
  <mergeCells count="35">
    <mergeCell ref="C8:F10"/>
    <mergeCell ref="C11:H11"/>
    <mergeCell ref="B69:H69"/>
    <mergeCell ref="B67:H67"/>
    <mergeCell ref="B68:H68"/>
    <mergeCell ref="B53:C53"/>
    <mergeCell ref="D53:G53"/>
    <mergeCell ref="B21:C21"/>
    <mergeCell ref="C22:H22"/>
    <mergeCell ref="B7:H7"/>
    <mergeCell ref="B8:B10"/>
    <mergeCell ref="H13:H14"/>
    <mergeCell ref="D26:G26"/>
    <mergeCell ref="C39:H39"/>
    <mergeCell ref="B12:H12"/>
    <mergeCell ref="C15:H15"/>
    <mergeCell ref="B26:C26"/>
    <mergeCell ref="D38:G38"/>
    <mergeCell ref="D13:D14"/>
    <mergeCell ref="E13:E14"/>
    <mergeCell ref="G13:G14"/>
    <mergeCell ref="F13:F14"/>
    <mergeCell ref="C27:H27"/>
    <mergeCell ref="D21:G21"/>
    <mergeCell ref="C16:H16"/>
    <mergeCell ref="G72:H72"/>
    <mergeCell ref="B70:H70"/>
    <mergeCell ref="G64:H64"/>
    <mergeCell ref="C54:H54"/>
    <mergeCell ref="B59:C59"/>
    <mergeCell ref="D59:G59"/>
    <mergeCell ref="C60:H60"/>
    <mergeCell ref="B62:C62"/>
    <mergeCell ref="D62:G62"/>
    <mergeCell ref="B64:E64"/>
  </mergeCells>
  <conditionalFormatting sqref="G23:G25 G55:G58 G61 G28:G30 G32:G33 G17:G20">
    <cfRule type="expression" dxfId="9" priority="28" stopIfTrue="1">
      <formula>#REF!=1</formula>
    </cfRule>
  </conditionalFormatting>
  <conditionalFormatting sqref="G34">
    <cfRule type="expression" dxfId="8" priority="7" stopIfTrue="1">
      <formula>#REF!=1</formula>
    </cfRule>
  </conditionalFormatting>
  <conditionalFormatting sqref="G35">
    <cfRule type="expression" dxfId="7" priority="6" stopIfTrue="1">
      <formula>#REF!=1</formula>
    </cfRule>
  </conditionalFormatting>
  <conditionalFormatting sqref="G36">
    <cfRule type="expression" dxfId="6" priority="5" stopIfTrue="1">
      <formula>#REF!=1</formula>
    </cfRule>
  </conditionalFormatting>
  <conditionalFormatting sqref="G37">
    <cfRule type="expression" dxfId="5" priority="4" stopIfTrue="1">
      <formula>#REF!=1</formula>
    </cfRule>
  </conditionalFormatting>
  <conditionalFormatting sqref="G31">
    <cfRule type="expression" dxfId="4" priority="3" stopIfTrue="1">
      <formula>#REF!=1</formula>
    </cfRule>
  </conditionalFormatting>
  <conditionalFormatting sqref="G40:G52">
    <cfRule type="expression" dxfId="3" priority="1" stopIfTrue="1">
      <formula>#REF!=1</formula>
    </cfRule>
  </conditionalFormatting>
  <printOptions horizontalCentered="1"/>
  <pageMargins left="0.39370078740157483" right="0.39370078740157483" top="0.19685039370078741" bottom="0.19685039370078741" header="0.19685039370078741" footer="0.19685039370078741"/>
  <pageSetup paperSize="9" scale="58" fitToHeight="0" orientation="landscape" r:id="rId1"/>
  <headerFooter alignWithMargins="0">
    <oddFooter>&amp;C&amp;P de &amp;N</oddFooter>
  </headerFooter>
  <rowBreaks count="1" manualBreakCount="1">
    <brk id="53" min="1" max="9" man="1"/>
  </rowBreaks>
  <ignoredErrors>
    <ignoredError sqref="G22:H22 B17 B18 G17:H18 C18:D18 B21:B22 B59 C60:E60 G60:H60 G59:H59 F59 F60 B23 D23 G61:H61 G23:H23 G34 G55:H58 F54 F26:F27 G26:H27 B30 G54:H54 B28:B29 C54:E54 B26:B27 F33:G33 C32:D32 F58 C33:D33 B25 G28:H31 C34:D34 H33:H34 F55:F57 C37 C30:D31 C35 G37:H37 C36 F36:H36 E59 C55:D55 C56:D56 C57:D57 C58:D58 G21 B24 G24:H24 G25:H25 G35:H35 F28:F29 F32:H32 C17:D17 C21:E22 C59 C28:D29 C26:E27 C25:D25 C24:D24 G19:G20 G47 G40:G46 G48:G52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V40"/>
  <sheetViews>
    <sheetView showGridLines="0" showZeros="0" view="pageBreakPreview" topLeftCell="A16" zoomScaleNormal="75" zoomScaleSheetLayoutView="100" zoomScalePageLayoutView="75" workbookViewId="0">
      <selection activeCell="F30" sqref="F30"/>
    </sheetView>
  </sheetViews>
  <sheetFormatPr defaultRowHeight="12.75" x14ac:dyDescent="0.2"/>
  <cols>
    <col min="1" max="1" width="9.140625" style="1"/>
    <col min="2" max="2" width="10.28515625" style="1" customWidth="1"/>
    <col min="3" max="3" width="48.28515625" style="1" customWidth="1"/>
    <col min="4" max="4" width="17.28515625" style="1" customWidth="1"/>
    <col min="5" max="5" width="18.42578125" style="1" customWidth="1"/>
    <col min="6" max="17" width="21.42578125" style="1" customWidth="1"/>
    <col min="18" max="18" width="21.7109375" style="1" customWidth="1"/>
    <col min="19" max="19" width="12" style="1" bestFit="1" customWidth="1"/>
    <col min="20" max="16384" width="9.140625" style="1"/>
  </cols>
  <sheetData>
    <row r="1" spans="1:19" customFormat="1" ht="12.75" customHeight="1" x14ac:dyDescent="0.2">
      <c r="A1" s="98"/>
      <c r="B1" s="107"/>
      <c r="C1" s="107"/>
      <c r="D1" s="107"/>
      <c r="E1" s="107"/>
      <c r="F1" s="107"/>
      <c r="G1" s="107"/>
      <c r="H1" s="107"/>
      <c r="I1" s="107"/>
      <c r="J1" s="107"/>
      <c r="K1" s="108"/>
      <c r="L1" s="108"/>
      <c r="M1" s="108"/>
      <c r="N1" s="108"/>
      <c r="O1" s="108"/>
      <c r="P1" s="108"/>
      <c r="Q1" s="108"/>
      <c r="R1" s="108"/>
    </row>
    <row r="2" spans="1:19" customFormat="1" ht="15.6" customHeight="1" x14ac:dyDescent="0.25">
      <c r="A2" s="98"/>
      <c r="B2" s="1"/>
      <c r="C2" s="109"/>
      <c r="D2" s="109"/>
      <c r="E2" s="109"/>
      <c r="F2" s="1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</row>
    <row r="3" spans="1:19" customFormat="1" ht="15" customHeight="1" x14ac:dyDescent="0.25">
      <c r="A3" s="98"/>
      <c r="B3" s="1"/>
      <c r="C3" s="110"/>
      <c r="D3" s="110"/>
      <c r="E3" s="110"/>
      <c r="F3" s="1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</row>
    <row r="4" spans="1:19" customFormat="1" ht="15" customHeight="1" x14ac:dyDescent="0.25">
      <c r="A4" s="98"/>
      <c r="B4" s="1"/>
      <c r="C4" s="110"/>
      <c r="D4" s="110"/>
      <c r="E4" s="110"/>
      <c r="F4" s="1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</row>
    <row r="5" spans="1:19" customFormat="1" ht="15" customHeight="1" x14ac:dyDescent="0.25">
      <c r="A5" s="98"/>
      <c r="B5" s="1"/>
      <c r="C5" s="110"/>
      <c r="D5" s="110"/>
      <c r="E5" s="110"/>
      <c r="F5" s="1"/>
      <c r="G5" s="110"/>
      <c r="H5" s="110"/>
      <c r="I5" s="110"/>
      <c r="J5" s="110"/>
      <c r="K5" s="110"/>
      <c r="L5" s="110"/>
      <c r="M5" s="110"/>
      <c r="N5" s="110"/>
      <c r="O5" s="110"/>
      <c r="P5" s="110"/>
      <c r="Q5" s="110"/>
      <c r="R5" s="110"/>
    </row>
    <row r="6" spans="1:19" customFormat="1" ht="12.75" customHeight="1" x14ac:dyDescent="0.2">
      <c r="A6" s="98"/>
      <c r="B6" s="104"/>
      <c r="C6" s="104"/>
      <c r="D6" s="104"/>
      <c r="E6" s="104"/>
      <c r="F6" s="104"/>
      <c r="G6" s="104"/>
      <c r="H6" s="104"/>
      <c r="I6" s="104"/>
      <c r="J6" s="104"/>
      <c r="K6" s="105"/>
      <c r="L6" s="105"/>
      <c r="M6" s="105"/>
      <c r="N6" s="105"/>
      <c r="O6" s="105"/>
      <c r="P6" s="105"/>
      <c r="Q6" s="105"/>
      <c r="R6" s="105"/>
    </row>
    <row r="7" spans="1:19" customFormat="1" ht="12.75" customHeight="1" x14ac:dyDescent="0.2">
      <c r="A7" s="98"/>
      <c r="B7" s="104"/>
      <c r="C7" s="104"/>
      <c r="D7" s="104"/>
      <c r="E7" s="104"/>
      <c r="F7" s="104"/>
      <c r="G7" s="104"/>
      <c r="H7" s="104"/>
      <c r="I7" s="104"/>
      <c r="J7" s="104"/>
      <c r="K7" s="105"/>
      <c r="L7" s="105"/>
      <c r="M7" s="105"/>
      <c r="N7" s="105"/>
      <c r="O7" s="105"/>
      <c r="P7" s="105"/>
      <c r="Q7" s="105"/>
      <c r="R7" s="105"/>
    </row>
    <row r="8" spans="1:19" x14ac:dyDescent="0.2">
      <c r="B8" s="106"/>
      <c r="C8" s="106"/>
      <c r="D8" s="106"/>
      <c r="E8" s="106"/>
      <c r="F8" s="106"/>
      <c r="G8" s="106"/>
      <c r="H8" s="106"/>
      <c r="I8" s="106"/>
      <c r="J8" s="106"/>
      <c r="K8" s="106"/>
      <c r="L8" s="106"/>
      <c r="M8" s="106"/>
      <c r="N8" s="106"/>
      <c r="O8" s="106"/>
      <c r="P8" s="106"/>
      <c r="Q8" s="106"/>
      <c r="R8" s="106"/>
    </row>
    <row r="9" spans="1:19" x14ac:dyDescent="0.2"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/>
      <c r="P9" s="106"/>
      <c r="Q9" s="106"/>
      <c r="R9" s="106"/>
    </row>
    <row r="10" spans="1:19" ht="23.25" x14ac:dyDescent="0.2">
      <c r="B10" s="340" t="s">
        <v>30</v>
      </c>
      <c r="C10" s="340"/>
      <c r="D10" s="340"/>
      <c r="E10" s="340"/>
      <c r="F10" s="340"/>
      <c r="G10" s="340"/>
      <c r="H10" s="340"/>
      <c r="I10" s="340"/>
      <c r="J10" s="340"/>
      <c r="K10" s="340"/>
      <c r="L10" s="340"/>
      <c r="M10" s="340"/>
      <c r="N10" s="340"/>
      <c r="O10" s="340"/>
      <c r="P10" s="340"/>
      <c r="Q10" s="340"/>
      <c r="R10" s="340"/>
    </row>
    <row r="11" spans="1:19" ht="71.25" customHeight="1" x14ac:dyDescent="0.2">
      <c r="B11" s="46" t="s">
        <v>0</v>
      </c>
      <c r="C11" s="350" t="str">
        <f>SINTÉTICO!C8</f>
        <v>EMPREITADA DE MÃO DE OBRA COM FORNECIMENTO DE MATERIAIS PARA A MANUTENÇÃO DA MALHA VIÁRIA E DISPOSITIVOS DE DRENAGEM SUPERFICIAL NO MUNICÍPIO DE SÃO JOSÉ DO RIO PRETO ATRAVÉS DE RECAPEAMENTO ASFÁLTICO, FRESAGEM, RECICLAGEM, RECOMPOSIÇÃO DE ENCABEÇAMENTO DE OAE´S, RECONSTRUÇÃO/SUBSTITUIÇÃO DE GUIAS, SARJETAS E SARJETÕES, SINALIZAÇÕES HORIZONTAIS E CONTROLE TECNOLÓGICO EM DIVERSOS LOGRADOUROS COMPREENDIDOS NAS 10 MACRORREGIÕES DO MUNICÍPIO</v>
      </c>
      <c r="D11" s="351"/>
      <c r="E11" s="351"/>
      <c r="F11" s="351"/>
      <c r="G11" s="351"/>
      <c r="H11" s="351"/>
      <c r="I11" s="351"/>
      <c r="J11" s="351"/>
      <c r="K11" s="351"/>
      <c r="L11" s="351"/>
      <c r="M11" s="351"/>
      <c r="N11" s="351"/>
      <c r="O11" s="351"/>
      <c r="P11" s="351"/>
      <c r="Q11" s="352"/>
      <c r="R11" s="58">
        <f>SINTÉTICO!H10</f>
        <v>0</v>
      </c>
    </row>
    <row r="12" spans="1:19" ht="26.25" customHeight="1" x14ac:dyDescent="0.2">
      <c r="B12" s="341" t="s">
        <v>5</v>
      </c>
      <c r="C12" s="342" t="s">
        <v>16</v>
      </c>
      <c r="D12" s="343" t="s">
        <v>17</v>
      </c>
      <c r="E12" s="346" t="s">
        <v>145</v>
      </c>
      <c r="F12" s="344" t="s">
        <v>191</v>
      </c>
      <c r="G12" s="345"/>
      <c r="H12" s="345"/>
      <c r="I12" s="345"/>
      <c r="J12" s="345"/>
      <c r="K12" s="345"/>
      <c r="L12" s="345"/>
      <c r="M12" s="156"/>
      <c r="N12" s="156"/>
      <c r="O12" s="167"/>
      <c r="P12" s="167"/>
      <c r="Q12" s="167"/>
      <c r="R12" s="87" t="s">
        <v>18</v>
      </c>
    </row>
    <row r="13" spans="1:19" ht="26.25" customHeight="1" x14ac:dyDescent="0.25">
      <c r="B13" s="341"/>
      <c r="C13" s="342"/>
      <c r="D13" s="343"/>
      <c r="E13" s="347"/>
      <c r="F13" s="57" t="s">
        <v>182</v>
      </c>
      <c r="G13" s="57" t="s">
        <v>183</v>
      </c>
      <c r="H13" s="57" t="s">
        <v>184</v>
      </c>
      <c r="I13" s="57" t="s">
        <v>185</v>
      </c>
      <c r="J13" s="57" t="s">
        <v>186</v>
      </c>
      <c r="K13" s="57" t="s">
        <v>187</v>
      </c>
      <c r="L13" s="57" t="s">
        <v>188</v>
      </c>
      <c r="M13" s="57" t="s">
        <v>195</v>
      </c>
      <c r="N13" s="57" t="s">
        <v>196</v>
      </c>
      <c r="O13" s="57" t="s">
        <v>234</v>
      </c>
      <c r="P13" s="57" t="s">
        <v>235</v>
      </c>
      <c r="Q13" s="57" t="s">
        <v>236</v>
      </c>
      <c r="R13" s="47" t="s">
        <v>19</v>
      </c>
    </row>
    <row r="14" spans="1:19" ht="27.75" customHeight="1" x14ac:dyDescent="0.2">
      <c r="B14" s="333">
        <v>1</v>
      </c>
      <c r="C14" s="339" t="str">
        <f>SINTÉTICO!C16</f>
        <v>SERVIÇOS PRELIMINARES</v>
      </c>
      <c r="D14" s="336">
        <f>SINTÉTICO!H21</f>
        <v>0</v>
      </c>
      <c r="E14" s="337">
        <f>IF($D$27=0,0,D14/$D$27)</f>
        <v>0</v>
      </c>
      <c r="F14" s="168">
        <v>9.5799999999999996E-2</v>
      </c>
      <c r="G14" s="168">
        <v>8.2199999999999995E-2</v>
      </c>
      <c r="H14" s="168">
        <v>8.2199999999999995E-2</v>
      </c>
      <c r="I14" s="168">
        <v>8.2199999999999995E-2</v>
      </c>
      <c r="J14" s="168">
        <v>8.2199999999999995E-2</v>
      </c>
      <c r="K14" s="168">
        <v>8.2199999999999995E-2</v>
      </c>
      <c r="L14" s="168">
        <v>8.2199999999999995E-2</v>
      </c>
      <c r="M14" s="168">
        <v>8.2199999999999995E-2</v>
      </c>
      <c r="N14" s="168">
        <v>8.2199999999999995E-2</v>
      </c>
      <c r="O14" s="168">
        <v>8.2199999999999995E-2</v>
      </c>
      <c r="P14" s="168">
        <v>8.2199999999999995E-2</v>
      </c>
      <c r="Q14" s="168">
        <v>8.2199999999999995E-2</v>
      </c>
      <c r="R14" s="169">
        <f t="shared" ref="R14" si="0">SUM(F14:Q14)</f>
        <v>1.0000000000000002</v>
      </c>
      <c r="S14" s="141"/>
    </row>
    <row r="15" spans="1:19" ht="27.75" customHeight="1" x14ac:dyDescent="0.2">
      <c r="B15" s="333"/>
      <c r="C15" s="339"/>
      <c r="D15" s="336"/>
      <c r="E15" s="338"/>
      <c r="F15" s="48">
        <f>ROUND(F14*$D14,2)</f>
        <v>0</v>
      </c>
      <c r="G15" s="48">
        <f>ROUND(G14*$D14,2)</f>
        <v>0</v>
      </c>
      <c r="H15" s="48">
        <f>ROUND(H14*$D14,2)</f>
        <v>0</v>
      </c>
      <c r="I15" s="48">
        <f>ROUND(I14*$D14,2)</f>
        <v>0</v>
      </c>
      <c r="J15" s="48">
        <f>ROUND(J14*$D14,2)</f>
        <v>0</v>
      </c>
      <c r="K15" s="48">
        <f t="shared" ref="K15" si="1">ROUND(K14*$D14,2)</f>
        <v>0</v>
      </c>
      <c r="L15" s="48">
        <f t="shared" ref="L15:M15" si="2">ROUND(L14*$D14,2)</f>
        <v>0</v>
      </c>
      <c r="M15" s="48">
        <f t="shared" si="2"/>
        <v>0</v>
      </c>
      <c r="N15" s="48">
        <f>ROUND(N14*$D14,2)</f>
        <v>0</v>
      </c>
      <c r="O15" s="48">
        <f t="shared" ref="O15:Q25" si="3">ROUND(O14*$D14,2)</f>
        <v>0</v>
      </c>
      <c r="P15" s="48">
        <f t="shared" si="3"/>
        <v>0</v>
      </c>
      <c r="Q15" s="48">
        <f t="shared" si="3"/>
        <v>0</v>
      </c>
      <c r="R15" s="140">
        <f>SUM(F15:Q15)</f>
        <v>0</v>
      </c>
      <c r="S15" s="157">
        <f>R15-D14</f>
        <v>0</v>
      </c>
    </row>
    <row r="16" spans="1:19" ht="27.75" customHeight="1" x14ac:dyDescent="0.2">
      <c r="B16" s="333">
        <v>2</v>
      </c>
      <c r="C16" s="339" t="str">
        <f>SINTÉTICO!C22</f>
        <v>RECAPEAMENTO ASFÁLTICO</v>
      </c>
      <c r="D16" s="336">
        <f>SINTÉTICO!H26</f>
        <v>0</v>
      </c>
      <c r="E16" s="337">
        <f>IF($D$27=0,0,D16/$D$27)</f>
        <v>0</v>
      </c>
      <c r="F16" s="188">
        <v>7.4999999999999997E-2</v>
      </c>
      <c r="G16" s="188">
        <v>7.4999999999999997E-2</v>
      </c>
      <c r="H16" s="188">
        <v>0.08</v>
      </c>
      <c r="I16" s="188">
        <v>8.5000000000000006E-2</v>
      </c>
      <c r="J16" s="188">
        <v>8.5000000000000006E-2</v>
      </c>
      <c r="K16" s="188">
        <v>8.5000000000000006E-2</v>
      </c>
      <c r="L16" s="188">
        <v>8.5000000000000006E-2</v>
      </c>
      <c r="M16" s="188">
        <v>8.5000000000000006E-2</v>
      </c>
      <c r="N16" s="188">
        <v>8.5000000000000006E-2</v>
      </c>
      <c r="O16" s="168">
        <v>8.5000000000000006E-2</v>
      </c>
      <c r="P16" s="168">
        <v>8.5000000000000006E-2</v>
      </c>
      <c r="Q16" s="168">
        <v>0.09</v>
      </c>
      <c r="R16" s="169">
        <f t="shared" ref="R16:R25" si="4">SUM(F16:Q16)</f>
        <v>0.99999999999999989</v>
      </c>
      <c r="S16" s="157"/>
    </row>
    <row r="17" spans="2:22" ht="27.75" customHeight="1" x14ac:dyDescent="0.2">
      <c r="B17" s="333"/>
      <c r="C17" s="339"/>
      <c r="D17" s="336"/>
      <c r="E17" s="338"/>
      <c r="F17" s="48">
        <f t="shared" ref="F17" si="5">ROUND(F16*$D16,2)</f>
        <v>0</v>
      </c>
      <c r="G17" s="48">
        <f t="shared" ref="G17:L17" si="6">ROUND(G16*$D16,2)</f>
        <v>0</v>
      </c>
      <c r="H17" s="48">
        <f t="shared" si="6"/>
        <v>0</v>
      </c>
      <c r="I17" s="48">
        <f t="shared" si="6"/>
        <v>0</v>
      </c>
      <c r="J17" s="48">
        <f t="shared" si="6"/>
        <v>0</v>
      </c>
      <c r="K17" s="48">
        <f t="shared" si="6"/>
        <v>0</v>
      </c>
      <c r="L17" s="48">
        <f t="shared" si="6"/>
        <v>0</v>
      </c>
      <c r="M17" s="48">
        <f t="shared" ref="M17:N17" si="7">ROUND(M16*$D16,2)</f>
        <v>0</v>
      </c>
      <c r="N17" s="48">
        <f t="shared" si="7"/>
        <v>0</v>
      </c>
      <c r="O17" s="48">
        <f t="shared" si="3"/>
        <v>0</v>
      </c>
      <c r="P17" s="48">
        <f t="shared" si="3"/>
        <v>0</v>
      </c>
      <c r="Q17" s="48">
        <f t="shared" si="3"/>
        <v>0</v>
      </c>
      <c r="R17" s="140">
        <f t="shared" si="4"/>
        <v>0</v>
      </c>
      <c r="S17" s="157">
        <f>R17-D16</f>
        <v>0</v>
      </c>
    </row>
    <row r="18" spans="2:22" ht="27.75" customHeight="1" x14ac:dyDescent="0.2">
      <c r="B18" s="333">
        <v>3</v>
      </c>
      <c r="C18" s="339" t="str">
        <f>SINTÉTICO!C27</f>
        <v>SERVIÇOS COMPLEMENTARES</v>
      </c>
      <c r="D18" s="336">
        <f>SINTÉTICO!H38</f>
        <v>0</v>
      </c>
      <c r="E18" s="337">
        <f>IF($D$27=0,0,D18/$D$27)</f>
        <v>0</v>
      </c>
      <c r="F18" s="188">
        <v>7.0000000000000007E-2</v>
      </c>
      <c r="G18" s="188">
        <v>0.08</v>
      </c>
      <c r="H18" s="188">
        <v>8.5000000000000006E-2</v>
      </c>
      <c r="I18" s="188">
        <v>8.5000000000000006E-2</v>
      </c>
      <c r="J18" s="188">
        <v>8.5000000000000006E-2</v>
      </c>
      <c r="K18" s="188">
        <v>8.5000000000000006E-2</v>
      </c>
      <c r="L18" s="188">
        <v>8.5000000000000006E-2</v>
      </c>
      <c r="M18" s="188">
        <v>8.5000000000000006E-2</v>
      </c>
      <c r="N18" s="188">
        <v>8.5000000000000006E-2</v>
      </c>
      <c r="O18" s="168">
        <v>8.5000000000000006E-2</v>
      </c>
      <c r="P18" s="168">
        <v>8.5000000000000006E-2</v>
      </c>
      <c r="Q18" s="168">
        <v>8.5000000000000006E-2</v>
      </c>
      <c r="R18" s="169">
        <f t="shared" si="4"/>
        <v>0.99999999999999989</v>
      </c>
      <c r="S18" s="157"/>
    </row>
    <row r="19" spans="2:22" ht="27.75" customHeight="1" x14ac:dyDescent="0.2">
      <c r="B19" s="333"/>
      <c r="C19" s="339"/>
      <c r="D19" s="336"/>
      <c r="E19" s="338"/>
      <c r="F19" s="48">
        <f>ROUND(F18*$D18,2)</f>
        <v>0</v>
      </c>
      <c r="G19" s="48">
        <f>ROUND(G18*$D18,2)</f>
        <v>0</v>
      </c>
      <c r="H19" s="48">
        <f t="shared" ref="G19:K21" si="8">ROUND(H18*$D18,2)</f>
        <v>0</v>
      </c>
      <c r="I19" s="48">
        <f t="shared" si="8"/>
        <v>0</v>
      </c>
      <c r="J19" s="48">
        <f>ROUND(J18*$D18,2)</f>
        <v>0</v>
      </c>
      <c r="K19" s="48">
        <f t="shared" si="8"/>
        <v>0</v>
      </c>
      <c r="L19" s="48">
        <f>ROUND(L18*$D18,2)</f>
        <v>0</v>
      </c>
      <c r="M19" s="48">
        <f t="shared" ref="M19" si="9">ROUND(M18*$D18,2)</f>
        <v>0</v>
      </c>
      <c r="N19" s="48">
        <f>ROUND(N18*$D18,2)</f>
        <v>0</v>
      </c>
      <c r="O19" s="48">
        <f t="shared" si="3"/>
        <v>0</v>
      </c>
      <c r="P19" s="48">
        <f t="shared" si="3"/>
        <v>0</v>
      </c>
      <c r="Q19" s="48">
        <f t="shared" si="3"/>
        <v>0</v>
      </c>
      <c r="R19" s="140">
        <f t="shared" si="4"/>
        <v>0</v>
      </c>
      <c r="S19" s="157">
        <f>R19-D18</f>
        <v>0</v>
      </c>
    </row>
    <row r="20" spans="2:22" ht="27.75" customHeight="1" x14ac:dyDescent="0.2">
      <c r="B20" s="333">
        <v>4</v>
      </c>
      <c r="C20" s="334" t="str">
        <f>SINTÉTICO!C39</f>
        <v>RECOMPOSIÇÃO DE ENCABEÇAMENTO DE PONTES E VIADUTOS</v>
      </c>
      <c r="D20" s="348">
        <f>SINTÉTICO!H53</f>
        <v>0</v>
      </c>
      <c r="E20" s="337">
        <f>IF($D$27=0,0,D20/$D$27)</f>
        <v>0</v>
      </c>
      <c r="F20" s="168">
        <v>0</v>
      </c>
      <c r="G20" s="188">
        <v>0.1</v>
      </c>
      <c r="H20" s="188">
        <v>0.1</v>
      </c>
      <c r="I20" s="188">
        <v>0.1</v>
      </c>
      <c r="J20" s="188">
        <v>0.1</v>
      </c>
      <c r="K20" s="188">
        <v>0.1</v>
      </c>
      <c r="L20" s="188">
        <v>0.1</v>
      </c>
      <c r="M20" s="188">
        <v>0.1</v>
      </c>
      <c r="N20" s="168">
        <v>0.1</v>
      </c>
      <c r="O20" s="168">
        <v>0.1</v>
      </c>
      <c r="P20" s="168">
        <v>0.1</v>
      </c>
      <c r="Q20" s="168"/>
      <c r="R20" s="169">
        <f t="shared" si="4"/>
        <v>0.99999999999999989</v>
      </c>
      <c r="S20" s="157"/>
    </row>
    <row r="21" spans="2:22" ht="27.75" customHeight="1" x14ac:dyDescent="0.2">
      <c r="B21" s="333"/>
      <c r="C21" s="335"/>
      <c r="D21" s="349"/>
      <c r="E21" s="338"/>
      <c r="F21" s="48">
        <f>ROUND(F20*$D20,2)</f>
        <v>0</v>
      </c>
      <c r="G21" s="48">
        <f t="shared" si="8"/>
        <v>0</v>
      </c>
      <c r="H21" s="48">
        <f t="shared" si="8"/>
        <v>0</v>
      </c>
      <c r="I21" s="48">
        <f t="shared" si="8"/>
        <v>0</v>
      </c>
      <c r="J21" s="48">
        <f>ROUND(J20*$D20,2)</f>
        <v>0</v>
      </c>
      <c r="K21" s="48">
        <f t="shared" si="8"/>
        <v>0</v>
      </c>
      <c r="L21" s="48">
        <f>ROUND(L20*$D20,2)</f>
        <v>0</v>
      </c>
      <c r="M21" s="48">
        <f t="shared" ref="M21:N21" si="10">ROUND(M20*$D20,2)</f>
        <v>0</v>
      </c>
      <c r="N21" s="48">
        <f t="shared" si="10"/>
        <v>0</v>
      </c>
      <c r="O21" s="48">
        <f t="shared" si="3"/>
        <v>0</v>
      </c>
      <c r="P21" s="48">
        <f t="shared" si="3"/>
        <v>0</v>
      </c>
      <c r="Q21" s="48">
        <f t="shared" si="3"/>
        <v>0</v>
      </c>
      <c r="R21" s="140">
        <f t="shared" si="4"/>
        <v>0</v>
      </c>
      <c r="S21" s="157">
        <f>R21-D20</f>
        <v>0</v>
      </c>
    </row>
    <row r="22" spans="2:22" ht="27.75" customHeight="1" x14ac:dyDescent="0.2">
      <c r="B22" s="333">
        <v>5</v>
      </c>
      <c r="C22" s="339" t="str">
        <f>SINTÉTICO!C54</f>
        <v>CONTROLE TECNOLÓGICO</v>
      </c>
      <c r="D22" s="336">
        <f>SINTÉTICO!H59</f>
        <v>0</v>
      </c>
      <c r="E22" s="337">
        <f t="shared" ref="E22" si="11">IF($D$27=0,0,D22/$D$27)</f>
        <v>0</v>
      </c>
      <c r="F22" s="188">
        <v>7.4999999999999997E-2</v>
      </c>
      <c r="G22" s="188">
        <v>7.4999999999999997E-2</v>
      </c>
      <c r="H22" s="188">
        <v>0.08</v>
      </c>
      <c r="I22" s="188">
        <v>8.5000000000000006E-2</v>
      </c>
      <c r="J22" s="188">
        <v>8.5000000000000006E-2</v>
      </c>
      <c r="K22" s="188">
        <v>8.5000000000000006E-2</v>
      </c>
      <c r="L22" s="188">
        <v>8.5000000000000006E-2</v>
      </c>
      <c r="M22" s="188">
        <v>8.5000000000000006E-2</v>
      </c>
      <c r="N22" s="188">
        <v>8.5000000000000006E-2</v>
      </c>
      <c r="O22" s="168">
        <v>8.5000000000000006E-2</v>
      </c>
      <c r="P22" s="168">
        <v>8.5000000000000006E-2</v>
      </c>
      <c r="Q22" s="168">
        <v>0.09</v>
      </c>
      <c r="R22" s="169">
        <f t="shared" si="4"/>
        <v>0.99999999999999989</v>
      </c>
      <c r="S22" s="157"/>
    </row>
    <row r="23" spans="2:22" ht="27.75" customHeight="1" x14ac:dyDescent="0.2">
      <c r="B23" s="333"/>
      <c r="C23" s="339"/>
      <c r="D23" s="336"/>
      <c r="E23" s="338"/>
      <c r="F23" s="48">
        <f>ROUND(F22*$D22,2)</f>
        <v>0</v>
      </c>
      <c r="G23" s="48">
        <f>ROUND(G22*$D22,2)</f>
        <v>0</v>
      </c>
      <c r="H23" s="48">
        <f>ROUND(H22*$D22,2)</f>
        <v>0</v>
      </c>
      <c r="I23" s="48">
        <f t="shared" ref="I23" si="12">ROUND(I22*$D22,2)</f>
        <v>0</v>
      </c>
      <c r="J23" s="48">
        <f>ROUND(J22*$D22,2)</f>
        <v>0</v>
      </c>
      <c r="K23" s="48">
        <f t="shared" ref="K23:N23" si="13">ROUND(K22*$D22,2)</f>
        <v>0</v>
      </c>
      <c r="L23" s="48">
        <f t="shared" si="13"/>
        <v>0</v>
      </c>
      <c r="M23" s="48">
        <f t="shared" si="13"/>
        <v>0</v>
      </c>
      <c r="N23" s="48">
        <f t="shared" si="13"/>
        <v>0</v>
      </c>
      <c r="O23" s="48">
        <f t="shared" si="3"/>
        <v>0</v>
      </c>
      <c r="P23" s="48">
        <f t="shared" si="3"/>
        <v>0</v>
      </c>
      <c r="Q23" s="48">
        <f>ROUND(Q22*$D22,2)</f>
        <v>0</v>
      </c>
      <c r="R23" s="140">
        <f t="shared" si="4"/>
        <v>0</v>
      </c>
      <c r="S23" s="157">
        <f>R23-D22</f>
        <v>0</v>
      </c>
    </row>
    <row r="24" spans="2:22" ht="27.75" customHeight="1" x14ac:dyDescent="0.2">
      <c r="B24" s="333">
        <v>6</v>
      </c>
      <c r="C24" s="334" t="str">
        <f>SINTÉTICO!C60</f>
        <v>AS BUILT (LEVANTEMENTO CADASTRAL DE TODOS OS SERVIÇOS REALIZADOS)</v>
      </c>
      <c r="D24" s="336">
        <f>SINTÉTICO!H62</f>
        <v>0</v>
      </c>
      <c r="E24" s="337">
        <f>IF($D$27=0,0,D24/$D$27)</f>
        <v>0</v>
      </c>
      <c r="F24" s="188">
        <v>7.4999999999999997E-2</v>
      </c>
      <c r="G24" s="188">
        <v>7.4999999999999997E-2</v>
      </c>
      <c r="H24" s="188">
        <v>0.08</v>
      </c>
      <c r="I24" s="188">
        <v>8.5000000000000006E-2</v>
      </c>
      <c r="J24" s="188">
        <v>8.5000000000000006E-2</v>
      </c>
      <c r="K24" s="188">
        <v>8.5000000000000006E-2</v>
      </c>
      <c r="L24" s="188">
        <v>8.5000000000000006E-2</v>
      </c>
      <c r="M24" s="188">
        <v>8.5000000000000006E-2</v>
      </c>
      <c r="N24" s="188">
        <v>8.5000000000000006E-2</v>
      </c>
      <c r="O24" s="168">
        <v>8.5000000000000006E-2</v>
      </c>
      <c r="P24" s="168">
        <v>8.5000000000000006E-2</v>
      </c>
      <c r="Q24" s="168">
        <v>0.09</v>
      </c>
      <c r="R24" s="169">
        <f t="shared" si="4"/>
        <v>0.99999999999999989</v>
      </c>
      <c r="S24" s="157"/>
    </row>
    <row r="25" spans="2:22" ht="27.75" customHeight="1" x14ac:dyDescent="0.2">
      <c r="B25" s="333"/>
      <c r="C25" s="335"/>
      <c r="D25" s="336"/>
      <c r="E25" s="338"/>
      <c r="F25" s="48">
        <f>ROUND(F24*$D24,2)</f>
        <v>0</v>
      </c>
      <c r="G25" s="48">
        <f t="shared" ref="G25:N25" si="14">ROUND(G24*$D24,2)</f>
        <v>0</v>
      </c>
      <c r="H25" s="48">
        <f>ROUND(H24*$D24,2)</f>
        <v>0</v>
      </c>
      <c r="I25" s="48">
        <f t="shared" si="14"/>
        <v>0</v>
      </c>
      <c r="J25" s="48">
        <f>ROUND(J24*$D24,2)</f>
        <v>0</v>
      </c>
      <c r="K25" s="48">
        <f t="shared" si="14"/>
        <v>0</v>
      </c>
      <c r="L25" s="48">
        <f t="shared" si="14"/>
        <v>0</v>
      </c>
      <c r="M25" s="48">
        <f t="shared" si="14"/>
        <v>0</v>
      </c>
      <c r="N25" s="48">
        <f t="shared" si="14"/>
        <v>0</v>
      </c>
      <c r="O25" s="48">
        <f t="shared" si="3"/>
        <v>0</v>
      </c>
      <c r="P25" s="48">
        <f t="shared" si="3"/>
        <v>0</v>
      </c>
      <c r="Q25" s="48">
        <f>ROUND(Q24*$D24,2)</f>
        <v>0</v>
      </c>
      <c r="R25" s="140">
        <f t="shared" si="4"/>
        <v>0</v>
      </c>
      <c r="S25" s="157">
        <f>R25-D24</f>
        <v>0</v>
      </c>
    </row>
    <row r="26" spans="2:22" ht="24.95" customHeight="1" x14ac:dyDescent="0.2">
      <c r="B26" s="332"/>
      <c r="C26" s="332"/>
      <c r="D26" s="332"/>
      <c r="E26" s="332"/>
      <c r="F26" s="332"/>
      <c r="G26" s="332"/>
      <c r="H26" s="332"/>
      <c r="I26" s="332"/>
      <c r="J26" s="332"/>
      <c r="K26" s="332"/>
      <c r="L26" s="332"/>
      <c r="M26" s="332"/>
      <c r="N26" s="332"/>
      <c r="O26" s="332"/>
      <c r="P26" s="332"/>
      <c r="Q26" s="332"/>
      <c r="R26" s="332"/>
    </row>
    <row r="27" spans="2:22" ht="24.95" customHeight="1" x14ac:dyDescent="0.25">
      <c r="B27" s="328" t="s">
        <v>18</v>
      </c>
      <c r="C27" s="49" t="s">
        <v>20</v>
      </c>
      <c r="D27" s="50">
        <f>SUM(D14:D25)</f>
        <v>0</v>
      </c>
      <c r="E27" s="51">
        <f>SUM(E14:E25)</f>
        <v>0</v>
      </c>
      <c r="F27" s="329"/>
      <c r="G27" s="329"/>
      <c r="H27" s="329"/>
      <c r="I27" s="329"/>
      <c r="J27" s="329"/>
      <c r="K27" s="329"/>
      <c r="L27" s="329"/>
      <c r="M27" s="329"/>
      <c r="N27" s="329"/>
      <c r="O27" s="329"/>
      <c r="P27" s="329"/>
      <c r="Q27" s="329"/>
      <c r="R27" s="329"/>
    </row>
    <row r="28" spans="2:22" ht="24.95" customHeight="1" x14ac:dyDescent="0.25">
      <c r="B28" s="328"/>
      <c r="C28" s="52" t="s">
        <v>21</v>
      </c>
      <c r="D28" s="52"/>
      <c r="E28" s="52"/>
      <c r="F28" s="53">
        <f t="shared" ref="F28:L28" si="15">IF($D$27=0,0,F30/$D$27)</f>
        <v>0</v>
      </c>
      <c r="G28" s="53">
        <f t="shared" si="15"/>
        <v>0</v>
      </c>
      <c r="H28" s="53">
        <f t="shared" si="15"/>
        <v>0</v>
      </c>
      <c r="I28" s="53">
        <f t="shared" si="15"/>
        <v>0</v>
      </c>
      <c r="J28" s="53">
        <f t="shared" si="15"/>
        <v>0</v>
      </c>
      <c r="K28" s="53">
        <f t="shared" si="15"/>
        <v>0</v>
      </c>
      <c r="L28" s="53">
        <f t="shared" si="15"/>
        <v>0</v>
      </c>
      <c r="M28" s="53">
        <f t="shared" ref="M28:N28" si="16">IF($D$27=0,0,M30/$D$27)</f>
        <v>0</v>
      </c>
      <c r="N28" s="53">
        <f t="shared" si="16"/>
        <v>0</v>
      </c>
      <c r="O28" s="53">
        <f t="shared" ref="O28:Q28" si="17">IF($D$27=0,0,O30/$D$27)</f>
        <v>0</v>
      </c>
      <c r="P28" s="53">
        <f t="shared" si="17"/>
        <v>0</v>
      </c>
      <c r="Q28" s="53">
        <f t="shared" si="17"/>
        <v>0</v>
      </c>
      <c r="R28" s="330">
        <f>IF(D27=0,0,R30/D27)</f>
        <v>0</v>
      </c>
    </row>
    <row r="29" spans="2:22" ht="24.95" customHeight="1" x14ac:dyDescent="0.25">
      <c r="B29" s="328"/>
      <c r="C29" s="52" t="s">
        <v>22</v>
      </c>
      <c r="D29" s="52"/>
      <c r="E29" s="52"/>
      <c r="F29" s="53">
        <f>F28</f>
        <v>0</v>
      </c>
      <c r="G29" s="53">
        <f>F29+G28</f>
        <v>0</v>
      </c>
      <c r="H29" s="53">
        <f>G29+H28</f>
        <v>0</v>
      </c>
      <c r="I29" s="53">
        <f>H29+I28</f>
        <v>0</v>
      </c>
      <c r="J29" s="53">
        <f>I29+J28</f>
        <v>0</v>
      </c>
      <c r="K29" s="53">
        <f t="shared" ref="K29:L29" si="18">J29+K28</f>
        <v>0</v>
      </c>
      <c r="L29" s="53">
        <f t="shared" si="18"/>
        <v>0</v>
      </c>
      <c r="M29" s="53">
        <f t="shared" ref="M29" si="19">L29+M28</f>
        <v>0</v>
      </c>
      <c r="N29" s="53">
        <f t="shared" ref="N29" si="20">M29+N28</f>
        <v>0</v>
      </c>
      <c r="O29" s="53">
        <f t="shared" ref="O29" si="21">N29+O28</f>
        <v>0</v>
      </c>
      <c r="P29" s="53">
        <f t="shared" ref="P29" si="22">O29+P28</f>
        <v>0</v>
      </c>
      <c r="Q29" s="53">
        <f t="shared" ref="Q29" si="23">P29+Q28</f>
        <v>0</v>
      </c>
      <c r="R29" s="330"/>
      <c r="V29" s="2"/>
    </row>
    <row r="30" spans="2:22" ht="24.95" customHeight="1" x14ac:dyDescent="0.25">
      <c r="B30" s="328"/>
      <c r="C30" s="52" t="s">
        <v>23</v>
      </c>
      <c r="D30" s="52"/>
      <c r="E30" s="52"/>
      <c r="F30" s="54">
        <f>F15+F17+F19+F21+F23+F25</f>
        <v>0</v>
      </c>
      <c r="G30" s="54">
        <f t="shared" ref="G30:Q30" si="24">G15+G17+G19+G21+G23+G25</f>
        <v>0</v>
      </c>
      <c r="H30" s="54">
        <f t="shared" si="24"/>
        <v>0</v>
      </c>
      <c r="I30" s="54">
        <f t="shared" si="24"/>
        <v>0</v>
      </c>
      <c r="J30" s="54">
        <f t="shared" si="24"/>
        <v>0</v>
      </c>
      <c r="K30" s="54">
        <f t="shared" si="24"/>
        <v>0</v>
      </c>
      <c r="L30" s="54">
        <f t="shared" si="24"/>
        <v>0</v>
      </c>
      <c r="M30" s="54">
        <f t="shared" si="24"/>
        <v>0</v>
      </c>
      <c r="N30" s="54">
        <f t="shared" si="24"/>
        <v>0</v>
      </c>
      <c r="O30" s="54">
        <f t="shared" si="24"/>
        <v>0</v>
      </c>
      <c r="P30" s="54">
        <f t="shared" si="24"/>
        <v>0</v>
      </c>
      <c r="Q30" s="54">
        <f t="shared" si="24"/>
        <v>0</v>
      </c>
      <c r="R30" s="331">
        <f>R15+R17+R19+R21+R23+R25</f>
        <v>0</v>
      </c>
    </row>
    <row r="31" spans="2:22" ht="24.95" customHeight="1" x14ac:dyDescent="0.25">
      <c r="B31" s="328"/>
      <c r="C31" s="52" t="s">
        <v>24</v>
      </c>
      <c r="D31" s="52"/>
      <c r="E31" s="52"/>
      <c r="F31" s="54">
        <f>F30</f>
        <v>0</v>
      </c>
      <c r="G31" s="54">
        <f>F31+G30</f>
        <v>0</v>
      </c>
      <c r="H31" s="54">
        <f t="shared" ref="H31:J31" si="25">G31+H30</f>
        <v>0</v>
      </c>
      <c r="I31" s="54">
        <f t="shared" si="25"/>
        <v>0</v>
      </c>
      <c r="J31" s="54">
        <f t="shared" si="25"/>
        <v>0</v>
      </c>
      <c r="K31" s="54">
        <f t="shared" ref="K31" si="26">J31+K30</f>
        <v>0</v>
      </c>
      <c r="L31" s="54">
        <f t="shared" ref="L31" si="27">K31+L30</f>
        <v>0</v>
      </c>
      <c r="M31" s="54">
        <f t="shared" ref="M31" si="28">L31+M30</f>
        <v>0</v>
      </c>
      <c r="N31" s="54">
        <f t="shared" ref="N31" si="29">M31+N30</f>
        <v>0</v>
      </c>
      <c r="O31" s="54">
        <f t="shared" ref="O31" si="30">N31+O30</f>
        <v>0</v>
      </c>
      <c r="P31" s="54">
        <f t="shared" ref="P31" si="31">O31+P30</f>
        <v>0</v>
      </c>
      <c r="Q31" s="54">
        <f t="shared" ref="Q31" si="32">P31+Q30</f>
        <v>0</v>
      </c>
      <c r="R31" s="331"/>
    </row>
    <row r="34" spans="2:20" ht="15.75" x14ac:dyDescent="0.25">
      <c r="G34" s="97"/>
      <c r="H34" s="55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</row>
    <row r="35" spans="2:20" ht="18" x14ac:dyDescent="0.25">
      <c r="D35" s="3"/>
      <c r="F35" s="41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</row>
    <row r="36" spans="2:20" ht="15.75" x14ac:dyDescent="0.2"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39"/>
    </row>
    <row r="37" spans="2:20" s="98" customFormat="1" ht="16.149999999999999" customHeight="1" x14ac:dyDescent="0.25">
      <c r="B37" s="327"/>
      <c r="C37" s="327"/>
      <c r="D37" s="327"/>
      <c r="E37" s="327"/>
      <c r="F37" s="327"/>
      <c r="G37" s="327"/>
      <c r="H37" s="327"/>
      <c r="I37" s="327"/>
      <c r="J37" s="327"/>
      <c r="K37" s="327"/>
      <c r="L37" s="327"/>
      <c r="M37" s="327"/>
      <c r="N37" s="327"/>
      <c r="O37" s="327"/>
      <c r="P37" s="327"/>
      <c r="Q37" s="327"/>
      <c r="R37" s="327"/>
      <c r="S37" s="103"/>
    </row>
    <row r="38" spans="2:20" s="98" customFormat="1" ht="16.149999999999999" customHeight="1" x14ac:dyDescent="0.25">
      <c r="B38" s="327"/>
      <c r="C38" s="327"/>
      <c r="D38" s="327"/>
      <c r="E38" s="327"/>
      <c r="F38" s="327"/>
      <c r="G38" s="327"/>
      <c r="H38" s="327"/>
      <c r="I38" s="327"/>
      <c r="J38" s="327"/>
      <c r="K38" s="327"/>
      <c r="L38" s="327"/>
      <c r="M38" s="327"/>
      <c r="N38" s="327"/>
      <c r="O38" s="327"/>
      <c r="P38" s="327"/>
      <c r="Q38" s="327"/>
      <c r="R38" s="327"/>
      <c r="S38" s="103"/>
      <c r="T38" s="102"/>
    </row>
    <row r="39" spans="2:20" s="98" customFormat="1" ht="16.149999999999999" customHeight="1" x14ac:dyDescent="0.25">
      <c r="B39" s="327">
        <f>SINTÉTICO!B69</f>
        <v>0</v>
      </c>
      <c r="C39" s="327"/>
      <c r="D39" s="327"/>
      <c r="E39" s="327"/>
      <c r="F39" s="327"/>
      <c r="G39" s="327"/>
      <c r="H39" s="327"/>
      <c r="I39" s="327"/>
      <c r="J39" s="327"/>
      <c r="K39" s="327"/>
      <c r="L39" s="327"/>
      <c r="M39" s="327"/>
      <c r="N39" s="327"/>
      <c r="O39" s="327"/>
      <c r="P39" s="327"/>
      <c r="Q39" s="327"/>
      <c r="R39" s="327"/>
      <c r="S39" s="103"/>
    </row>
    <row r="40" spans="2:20" s="98" customFormat="1" ht="16.149999999999999" customHeight="1" x14ac:dyDescent="0.25">
      <c r="B40" s="327">
        <f>SINTÉTICO!B70</f>
        <v>0</v>
      </c>
      <c r="C40" s="327"/>
      <c r="D40" s="327"/>
      <c r="E40" s="327"/>
      <c r="F40" s="327"/>
      <c r="G40" s="327"/>
      <c r="H40" s="327"/>
      <c r="I40" s="327"/>
      <c r="J40" s="327"/>
      <c r="K40" s="327"/>
      <c r="L40" s="327"/>
      <c r="M40" s="327"/>
      <c r="N40" s="327"/>
      <c r="O40" s="327"/>
      <c r="P40" s="327"/>
      <c r="Q40" s="327"/>
      <c r="R40" s="327"/>
      <c r="S40" s="103"/>
    </row>
  </sheetData>
  <mergeCells count="40">
    <mergeCell ref="E20:E21"/>
    <mergeCell ref="B20:B21"/>
    <mergeCell ref="C20:C21"/>
    <mergeCell ref="B16:B17"/>
    <mergeCell ref="C16:C17"/>
    <mergeCell ref="D16:D17"/>
    <mergeCell ref="E16:E17"/>
    <mergeCell ref="B18:B19"/>
    <mergeCell ref="C18:C19"/>
    <mergeCell ref="D18:D19"/>
    <mergeCell ref="E18:E19"/>
    <mergeCell ref="B22:B23"/>
    <mergeCell ref="C22:C23"/>
    <mergeCell ref="D22:D23"/>
    <mergeCell ref="E22:E23"/>
    <mergeCell ref="B10:R10"/>
    <mergeCell ref="B12:B13"/>
    <mergeCell ref="C12:C13"/>
    <mergeCell ref="D12:D13"/>
    <mergeCell ref="F12:L12"/>
    <mergeCell ref="E12:E13"/>
    <mergeCell ref="B14:B15"/>
    <mergeCell ref="C14:C15"/>
    <mergeCell ref="D14:D15"/>
    <mergeCell ref="D20:D21"/>
    <mergeCell ref="E14:E15"/>
    <mergeCell ref="C11:Q11"/>
    <mergeCell ref="B26:R26"/>
    <mergeCell ref="B24:B25"/>
    <mergeCell ref="C24:C25"/>
    <mergeCell ref="D24:D25"/>
    <mergeCell ref="E24:E25"/>
    <mergeCell ref="B39:R39"/>
    <mergeCell ref="B40:R40"/>
    <mergeCell ref="B27:B31"/>
    <mergeCell ref="F27:R27"/>
    <mergeCell ref="R28:R29"/>
    <mergeCell ref="R30:R31"/>
    <mergeCell ref="B38:R38"/>
    <mergeCell ref="B37:R37"/>
  </mergeCells>
  <printOptions horizontalCentered="1"/>
  <pageMargins left="0.39370078740157483" right="0.39370078740157483" top="1.3779527559055118" bottom="0.59055118110236227" header="0.39370078740157483" footer="0.39370078740157483"/>
  <pageSetup paperSize="9" scale="38" fitToHeight="0" orientation="landscape" horizontalDpi="4294967294" verticalDpi="4294967294" r:id="rId1"/>
  <headerFooter alignWithMargins="0">
    <oddFooter>&amp;C&amp;P de &amp;N</oddFooter>
  </headerFooter>
  <ignoredErrors>
    <ignoredError sqref="F30:Q30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94"/>
  <sheetViews>
    <sheetView showGridLines="0" showRowColHeaders="0" view="pageBreakPreview" topLeftCell="A15" zoomScaleNormal="100" zoomScaleSheetLayoutView="100" workbookViewId="0">
      <selection activeCell="F28" sqref="F28"/>
    </sheetView>
  </sheetViews>
  <sheetFormatPr defaultRowHeight="12.75" x14ac:dyDescent="0.2"/>
  <cols>
    <col min="4" max="4" width="67.85546875" customWidth="1"/>
    <col min="6" max="6" width="15.42578125" customWidth="1"/>
    <col min="8" max="8" width="9.85546875" bestFit="1" customWidth="1"/>
    <col min="9" max="9" width="9.7109375" bestFit="1" customWidth="1"/>
    <col min="10" max="10" width="27.85546875" customWidth="1"/>
  </cols>
  <sheetData>
    <row r="1" spans="1:10" s="99" customFormat="1" ht="15.6" customHeight="1" x14ac:dyDescent="0.25">
      <c r="A1" s="98"/>
      <c r="B1" s="98"/>
      <c r="D1" s="98"/>
      <c r="E1" s="111"/>
      <c r="G1" s="98"/>
    </row>
    <row r="2" spans="1:10" s="99" customFormat="1" ht="15" customHeight="1" x14ac:dyDescent="0.25">
      <c r="A2" s="98"/>
      <c r="B2" s="98"/>
      <c r="D2" s="98"/>
      <c r="E2" s="101"/>
      <c r="G2" s="98"/>
    </row>
    <row r="3" spans="1:10" s="99" customFormat="1" ht="15" customHeight="1" x14ac:dyDescent="0.25">
      <c r="A3" s="98"/>
      <c r="B3" s="98"/>
      <c r="D3" s="98"/>
      <c r="E3" s="101"/>
      <c r="G3" s="98"/>
    </row>
    <row r="4" spans="1:10" s="99" customFormat="1" ht="15" customHeight="1" x14ac:dyDescent="0.25">
      <c r="A4" s="98"/>
      <c r="B4" s="98"/>
      <c r="D4" s="98"/>
      <c r="E4" s="101"/>
      <c r="G4" s="98"/>
    </row>
    <row r="5" spans="1:10" s="99" customFormat="1" ht="15" customHeight="1" x14ac:dyDescent="0.25">
      <c r="A5" s="98"/>
      <c r="B5" s="98"/>
      <c r="D5" s="98"/>
      <c r="E5" s="101"/>
      <c r="G5" s="98"/>
    </row>
    <row r="6" spans="1:10" ht="19.5" x14ac:dyDescent="0.3">
      <c r="D6" s="362" t="s">
        <v>31</v>
      </c>
      <c r="E6" s="362"/>
      <c r="F6" s="362"/>
      <c r="G6" s="362"/>
      <c r="H6" s="362"/>
      <c r="I6" s="362"/>
      <c r="J6" s="362"/>
    </row>
    <row r="7" spans="1:10" x14ac:dyDescent="0.2">
      <c r="D7" s="4"/>
      <c r="E7" s="4"/>
      <c r="F7" s="4"/>
      <c r="G7" s="4"/>
      <c r="H7" s="4"/>
      <c r="I7" s="4"/>
      <c r="J7" s="4"/>
    </row>
    <row r="8" spans="1:10" ht="12.75" hidden="1" customHeight="1" x14ac:dyDescent="0.2">
      <c r="D8" s="5" t="s">
        <v>32</v>
      </c>
      <c r="E8" s="359"/>
      <c r="F8" s="360"/>
      <c r="G8" s="360"/>
      <c r="H8" s="360"/>
      <c r="I8" s="360"/>
      <c r="J8" s="361"/>
    </row>
    <row r="9" spans="1:10" ht="12.75" hidden="1" customHeight="1" x14ac:dyDescent="0.2">
      <c r="D9" s="6" t="s">
        <v>33</v>
      </c>
      <c r="E9" s="356"/>
      <c r="F9" s="357"/>
      <c r="G9" s="357"/>
      <c r="H9" s="357"/>
      <c r="I9" s="357"/>
      <c r="J9" s="358"/>
    </row>
    <row r="10" spans="1:10" ht="12.75" hidden="1" customHeight="1" x14ac:dyDescent="0.2">
      <c r="D10" s="6" t="s">
        <v>34</v>
      </c>
      <c r="E10" s="356"/>
      <c r="F10" s="357"/>
      <c r="G10" s="357"/>
      <c r="H10" s="357"/>
      <c r="I10" s="357"/>
      <c r="J10" s="358"/>
    </row>
    <row r="11" spans="1:10" ht="12.75" hidden="1" customHeight="1" x14ac:dyDescent="0.2">
      <c r="D11" s="7" t="s">
        <v>35</v>
      </c>
      <c r="E11" s="353"/>
      <c r="F11" s="354"/>
      <c r="G11" s="354"/>
      <c r="H11" s="354"/>
      <c r="I11" s="354"/>
      <c r="J11" s="355"/>
    </row>
    <row r="12" spans="1:10" ht="13.5" thickBot="1" x14ac:dyDescent="0.25">
      <c r="D12" s="4"/>
      <c r="E12" s="4"/>
      <c r="F12" s="4"/>
      <c r="G12" s="4"/>
      <c r="H12" s="4"/>
      <c r="I12" s="4"/>
      <c r="J12" s="4"/>
    </row>
    <row r="13" spans="1:10" x14ac:dyDescent="0.2">
      <c r="D13" s="366" t="s">
        <v>36</v>
      </c>
      <c r="E13" s="367"/>
      <c r="F13" s="367"/>
      <c r="G13" s="367"/>
      <c r="H13" s="367"/>
      <c r="I13" s="367"/>
      <c r="J13" s="368"/>
    </row>
    <row r="14" spans="1:10" ht="13.5" thickBot="1" x14ac:dyDescent="0.25">
      <c r="D14" s="369" t="s">
        <v>37</v>
      </c>
      <c r="E14" s="370"/>
      <c r="F14" s="370"/>
      <c r="G14" s="370"/>
      <c r="H14" s="370"/>
      <c r="I14" s="370"/>
      <c r="J14" s="371"/>
    </row>
    <row r="15" spans="1:10" ht="13.5" thickBot="1" x14ac:dyDescent="0.25">
      <c r="D15" s="4"/>
      <c r="E15" s="4"/>
      <c r="F15" s="4"/>
      <c r="G15" s="4"/>
      <c r="H15" s="4"/>
      <c r="I15" s="4"/>
      <c r="J15" s="4"/>
    </row>
    <row r="16" spans="1:10" x14ac:dyDescent="0.2">
      <c r="D16" s="372" t="s">
        <v>38</v>
      </c>
      <c r="E16" s="373"/>
      <c r="F16" s="373"/>
      <c r="G16" s="373"/>
      <c r="H16" s="374"/>
      <c r="I16" s="375"/>
      <c r="J16" s="376"/>
    </row>
    <row r="17" spans="4:11" ht="13.5" thickBot="1" x14ac:dyDescent="0.25">
      <c r="D17" s="377" t="s">
        <v>39</v>
      </c>
      <c r="E17" s="378"/>
      <c r="F17" s="378"/>
      <c r="G17" s="378"/>
      <c r="H17" s="379"/>
      <c r="I17" s="380"/>
      <c r="J17" s="381"/>
    </row>
    <row r="18" spans="4:11" ht="13.5" thickBot="1" x14ac:dyDescent="0.25">
      <c r="D18" s="4"/>
      <c r="E18" s="4"/>
      <c r="F18" s="4"/>
      <c r="G18" s="4"/>
      <c r="H18" s="4"/>
      <c r="I18" s="4"/>
      <c r="J18" s="4"/>
    </row>
    <row r="19" spans="4:11" ht="36.75" customHeight="1" x14ac:dyDescent="0.2">
      <c r="D19" s="8" t="s">
        <v>40</v>
      </c>
      <c r="E19" s="9" t="s">
        <v>41</v>
      </c>
      <c r="F19" s="10" t="s">
        <v>42</v>
      </c>
      <c r="G19" s="10" t="s">
        <v>43</v>
      </c>
      <c r="H19" s="11" t="s">
        <v>44</v>
      </c>
      <c r="I19" s="11" t="s">
        <v>45</v>
      </c>
      <c r="J19" s="11" t="s">
        <v>46</v>
      </c>
      <c r="K19" s="38" t="s">
        <v>76</v>
      </c>
    </row>
    <row r="20" spans="4:11" x14ac:dyDescent="0.2">
      <c r="D20" s="12" t="s">
        <v>47</v>
      </c>
      <c r="E20" s="13" t="s">
        <v>25</v>
      </c>
      <c r="F20" s="14"/>
      <c r="G20" s="15" t="s">
        <v>48</v>
      </c>
      <c r="H20" s="16">
        <v>3.7999999999999999E-2</v>
      </c>
      <c r="I20" s="16">
        <v>4.0099999999999997E-2</v>
      </c>
      <c r="J20" s="17">
        <v>4.6699999999999998E-2</v>
      </c>
    </row>
    <row r="21" spans="4:11" x14ac:dyDescent="0.2">
      <c r="D21" s="12" t="s">
        <v>49</v>
      </c>
      <c r="E21" s="13" t="s">
        <v>50</v>
      </c>
      <c r="F21" s="14"/>
      <c r="G21" s="15" t="s">
        <v>48</v>
      </c>
      <c r="H21" s="16">
        <v>3.2000000000000002E-3</v>
      </c>
      <c r="I21" s="16">
        <v>4.0000000000000001E-3</v>
      </c>
      <c r="J21" s="17">
        <v>7.4000000000000003E-3</v>
      </c>
    </row>
    <row r="22" spans="4:11" ht="12.75" customHeight="1" x14ac:dyDescent="0.2">
      <c r="D22" s="12" t="s">
        <v>51</v>
      </c>
      <c r="E22" s="13" t="s">
        <v>27</v>
      </c>
      <c r="F22" s="14"/>
      <c r="G22" s="15" t="s">
        <v>48</v>
      </c>
      <c r="H22" s="16">
        <v>5.0000000000000001E-3</v>
      </c>
      <c r="I22" s="16">
        <v>5.6000000000000008E-3</v>
      </c>
      <c r="J22" s="17">
        <v>9.7000000000000003E-3</v>
      </c>
    </row>
    <row r="23" spans="4:11" x14ac:dyDescent="0.2">
      <c r="D23" s="12" t="s">
        <v>52</v>
      </c>
      <c r="E23" s="13" t="s">
        <v>26</v>
      </c>
      <c r="F23" s="14"/>
      <c r="G23" s="15" t="s">
        <v>48</v>
      </c>
      <c r="H23" s="16">
        <v>1.0200000000000001E-2</v>
      </c>
      <c r="I23" s="16">
        <v>1.11E-2</v>
      </c>
      <c r="J23" s="17">
        <v>1.21E-2</v>
      </c>
    </row>
    <row r="24" spans="4:11" x14ac:dyDescent="0.2">
      <c r="D24" s="12" t="s">
        <v>53</v>
      </c>
      <c r="E24" s="13" t="s">
        <v>28</v>
      </c>
      <c r="F24" s="14"/>
      <c r="G24" s="15" t="s">
        <v>48</v>
      </c>
      <c r="H24" s="16">
        <v>6.6400000000000001E-2</v>
      </c>
      <c r="I24" s="16">
        <v>7.2999999999999995E-2</v>
      </c>
      <c r="J24" s="17">
        <v>8.6899999999999991E-2</v>
      </c>
    </row>
    <row r="25" spans="4:11" x14ac:dyDescent="0.2">
      <c r="D25" s="18" t="s">
        <v>54</v>
      </c>
      <c r="E25" s="13" t="s">
        <v>55</v>
      </c>
      <c r="F25" s="14"/>
      <c r="G25" s="15" t="str">
        <f>IF(AND(F25&gt;=H25, F25&lt;=J25), "OK", "Não OK")</f>
        <v>Não OK</v>
      </c>
      <c r="H25" s="19">
        <v>3.6499999999999998E-2</v>
      </c>
      <c r="I25" s="19">
        <v>3.6499999999999998E-2</v>
      </c>
      <c r="J25" s="19">
        <v>3.6499999999999998E-2</v>
      </c>
    </row>
    <row r="26" spans="4:11" x14ac:dyDescent="0.2">
      <c r="D26" s="18" t="s">
        <v>56</v>
      </c>
      <c r="E26" s="13" t="s">
        <v>57</v>
      </c>
      <c r="F26" s="88">
        <f>I16*I17</f>
        <v>0</v>
      </c>
      <c r="G26" s="15" t="str">
        <f>IF(AND(F26&gt;=H26, F26&lt;=J26), "OK", "Não OK")</f>
        <v>OK</v>
      </c>
      <c r="H26" s="19">
        <v>0</v>
      </c>
      <c r="I26" s="19">
        <v>2.5000000000000001E-2</v>
      </c>
      <c r="J26" s="20">
        <v>0.05</v>
      </c>
    </row>
    <row r="27" spans="4:11" ht="25.5" x14ac:dyDescent="0.2">
      <c r="D27" s="18" t="s">
        <v>58</v>
      </c>
      <c r="E27" s="13" t="s">
        <v>59</v>
      </c>
      <c r="F27" s="14"/>
      <c r="G27" s="15" t="str">
        <f>IF(AND(F27&gt;=H27, F27&lt;=J27), "OK", "Não OK")</f>
        <v>OK</v>
      </c>
      <c r="H27" s="21">
        <v>0</v>
      </c>
      <c r="I27" s="21">
        <v>0.02</v>
      </c>
      <c r="J27" s="22">
        <v>4.4999999999999998E-2</v>
      </c>
    </row>
    <row r="28" spans="4:11" ht="13.5" thickBot="1" x14ac:dyDescent="0.25">
      <c r="D28" s="23" t="s">
        <v>60</v>
      </c>
      <c r="E28" s="24" t="s">
        <v>61</v>
      </c>
      <c r="F28" s="16">
        <f>ROUND((((1+F20+F21+F22)*(1+F23)*(1+F24)/(1-(F25+F26)))-1),4)</f>
        <v>0</v>
      </c>
      <c r="G28" s="25" t="str">
        <f>IF(AND(F28&gt;=H28, F28&lt;=J28), "OK", "Não OK")</f>
        <v>Não OK</v>
      </c>
      <c r="H28" s="16">
        <f>H47</f>
        <v>0.19600000000000001</v>
      </c>
      <c r="I28" s="16">
        <f t="shared" ref="I28:J28" si="0">I47</f>
        <v>0.2097</v>
      </c>
      <c r="J28" s="16">
        <f t="shared" si="0"/>
        <v>0.24230000000000002</v>
      </c>
    </row>
    <row r="29" spans="4:11" ht="16.5" thickBot="1" x14ac:dyDescent="0.25">
      <c r="D29" s="26" t="s">
        <v>62</v>
      </c>
      <c r="E29" s="27" t="s">
        <v>63</v>
      </c>
      <c r="F29" s="28">
        <f>ROUND((((1+F20+F21+F22)*(1+F23)*(1+F24)/(1-(F25+F26+F27)))-1),4)</f>
        <v>0</v>
      </c>
      <c r="G29" s="29" t="str">
        <f>IF(COUNTIF($E$12:$E$19,"NÃO OK")&gt;0,"NÃO OK","OK")</f>
        <v>OK</v>
      </c>
      <c r="H29" s="30"/>
      <c r="I29" s="30"/>
      <c r="J29" s="31"/>
    </row>
    <row r="30" spans="4:11" x14ac:dyDescent="0.2">
      <c r="D30" s="4"/>
      <c r="E30" s="4"/>
      <c r="F30" s="4"/>
      <c r="G30" s="4"/>
      <c r="H30" s="4"/>
      <c r="I30" s="4"/>
      <c r="J30" s="4"/>
    </row>
    <row r="31" spans="4:11" x14ac:dyDescent="0.2">
      <c r="D31" s="363" t="s">
        <v>64</v>
      </c>
      <c r="E31" s="364"/>
      <c r="F31" s="364"/>
      <c r="G31" s="364"/>
      <c r="H31" s="364"/>
      <c r="I31" s="364"/>
      <c r="J31" s="365"/>
    </row>
    <row r="32" spans="4:11" x14ac:dyDescent="0.2">
      <c r="D32" s="32"/>
      <c r="E32" s="33"/>
      <c r="F32" s="33"/>
      <c r="G32" s="33"/>
      <c r="H32" s="33"/>
      <c r="I32" s="33"/>
      <c r="J32" s="33"/>
    </row>
    <row r="33" spans="4:10" ht="38.25" customHeight="1" x14ac:dyDescent="0.2">
      <c r="D33" s="385" t="str">
        <f>CONCATENATE("Declaro para os devidos fins que, conforme legislação tributária municipal, a base de cálculo para ",D14,", é de ",I16*100,"%, com a respectiva alíquota de ",I17*100,"%.")</f>
        <v>Declaro para os devidos fins que, conforme legislação tributária municipal, a base de cálculo para Construção de Praças Urbanas, Rodovias, Ferrovias e recapeamento e pavimentação de vias urbanas, é de 0%, com a respectiva alíquota de 0%.</v>
      </c>
      <c r="E33" s="386"/>
      <c r="F33" s="386"/>
      <c r="G33" s="386"/>
      <c r="H33" s="386"/>
      <c r="I33" s="386"/>
      <c r="J33" s="387"/>
    </row>
    <row r="34" spans="4:10" ht="36" customHeight="1" x14ac:dyDescent="0.2">
      <c r="D34" s="385" t="str">
        <f>CONCATENATE("Declaro para os devidos fins que para o cálculo deste BDI, optamos pelo Orçamento ",IF($F$27=4.5%,"COM","SEM")," DESONERAÇÃO, e que esta alternativa é a mais adequada para a Administração Pública.")</f>
        <v>Declaro para os devidos fins que para o cálculo deste BDI, optamos pelo Orçamento SEM DESONERAÇÃO, e que esta alternativa é a mais adequada para a Administração Pública.</v>
      </c>
      <c r="E34" s="386"/>
      <c r="F34" s="386"/>
      <c r="G34" s="386"/>
      <c r="H34" s="386"/>
      <c r="I34" s="386"/>
      <c r="J34" s="387"/>
    </row>
    <row r="35" spans="4:10" hidden="1" x14ac:dyDescent="0.2">
      <c r="D35" s="4"/>
      <c r="E35" s="4"/>
      <c r="F35" s="4"/>
      <c r="G35" s="4"/>
      <c r="H35" s="34" t="s">
        <v>65</v>
      </c>
      <c r="I35" s="34" t="s">
        <v>66</v>
      </c>
      <c r="J35" s="34" t="s">
        <v>67</v>
      </c>
    </row>
    <row r="36" spans="4:10" hidden="1" x14ac:dyDescent="0.2">
      <c r="D36" s="4" t="s">
        <v>68</v>
      </c>
      <c r="E36" s="35" t="s">
        <v>25</v>
      </c>
      <c r="F36" s="4" t="str">
        <f t="shared" ref="F36:F77" si="1">CONCATENATE(D36,"-",E36)</f>
        <v>Construção e Reforma de Edifícios-AC</v>
      </c>
      <c r="G36" s="4"/>
      <c r="H36" s="36">
        <v>0.03</v>
      </c>
      <c r="I36" s="36">
        <v>0.04</v>
      </c>
      <c r="J36" s="36">
        <v>5.5E-2</v>
      </c>
    </row>
    <row r="37" spans="4:10" ht="12.75" hidden="1" customHeight="1" x14ac:dyDescent="0.2">
      <c r="D37" s="4" t="str">
        <f>D36</f>
        <v>Construção e Reforma de Edifícios</v>
      </c>
      <c r="E37" s="35" t="s">
        <v>50</v>
      </c>
      <c r="F37" s="4" t="str">
        <f t="shared" si="1"/>
        <v>Construção e Reforma de Edifícios-SG</v>
      </c>
      <c r="G37" s="4"/>
      <c r="H37" s="36">
        <v>8.0000000000000002E-3</v>
      </c>
      <c r="I37" s="36">
        <v>8.0000000000000002E-3</v>
      </c>
      <c r="J37" s="36">
        <v>0.01</v>
      </c>
    </row>
    <row r="38" spans="4:10" hidden="1" x14ac:dyDescent="0.2">
      <c r="D38" s="4" t="str">
        <f t="shared" ref="D38:D70" si="2">D37</f>
        <v>Construção e Reforma de Edifícios</v>
      </c>
      <c r="E38" s="35" t="s">
        <v>27</v>
      </c>
      <c r="F38" s="4" t="str">
        <f t="shared" si="1"/>
        <v>Construção e Reforma de Edifícios-R</v>
      </c>
      <c r="G38" s="4"/>
      <c r="H38" s="36">
        <v>9.7000000000000003E-3</v>
      </c>
      <c r="I38" s="36">
        <v>1.2699999999999999E-2</v>
      </c>
      <c r="J38" s="36">
        <v>1.2699999999999999E-2</v>
      </c>
    </row>
    <row r="39" spans="4:10" ht="15" hidden="1" customHeight="1" x14ac:dyDescent="0.2">
      <c r="D39" s="4" t="str">
        <f t="shared" si="2"/>
        <v>Construção e Reforma de Edifícios</v>
      </c>
      <c r="E39" s="35" t="s">
        <v>26</v>
      </c>
      <c r="F39" s="4" t="str">
        <f t="shared" si="1"/>
        <v>Construção e Reforma de Edifícios-DF</v>
      </c>
      <c r="G39" s="4"/>
      <c r="H39" s="36">
        <v>5.8999999999999999E-3</v>
      </c>
      <c r="I39" s="36">
        <v>1.23E-2</v>
      </c>
      <c r="J39" s="36">
        <v>1.3899999999999999E-2</v>
      </c>
    </row>
    <row r="40" spans="4:10" ht="15" hidden="1" customHeight="1" x14ac:dyDescent="0.2">
      <c r="D40" s="4" t="str">
        <f t="shared" si="2"/>
        <v>Construção e Reforma de Edifícios</v>
      </c>
      <c r="E40" s="35" t="s">
        <v>28</v>
      </c>
      <c r="F40" s="4" t="str">
        <f t="shared" si="1"/>
        <v>Construção e Reforma de Edifícios-L</v>
      </c>
      <c r="G40" s="4"/>
      <c r="H40" s="36">
        <v>6.1600000000000002E-2</v>
      </c>
      <c r="I40" s="36">
        <v>7.400000000000001E-2</v>
      </c>
      <c r="J40" s="36">
        <v>8.9600000000000013E-2</v>
      </c>
    </row>
    <row r="41" spans="4:10" hidden="1" x14ac:dyDescent="0.2">
      <c r="D41" s="4" t="str">
        <f>D40</f>
        <v>Construção e Reforma de Edifícios</v>
      </c>
      <c r="E41" s="37" t="s">
        <v>61</v>
      </c>
      <c r="F41" s="4" t="str">
        <f t="shared" si="1"/>
        <v>Construção e Reforma de Edifícios-BDI PAD</v>
      </c>
      <c r="G41" s="4"/>
      <c r="H41" s="36">
        <v>0.2034</v>
      </c>
      <c r="I41" s="36">
        <v>0.22120000000000001</v>
      </c>
      <c r="J41" s="36">
        <v>0.25</v>
      </c>
    </row>
    <row r="42" spans="4:10" hidden="1" x14ac:dyDescent="0.2">
      <c r="D42" s="4" t="s">
        <v>37</v>
      </c>
      <c r="E42" s="35" t="s">
        <v>25</v>
      </c>
      <c r="F42" s="4" t="str">
        <f t="shared" si="1"/>
        <v>Construção de Praças Urbanas, Rodovias, Ferrovias e recapeamento e pavimentação de vias urbanas-AC</v>
      </c>
      <c r="G42" s="4"/>
      <c r="H42" s="36">
        <v>3.7999999999999999E-2</v>
      </c>
      <c r="I42" s="36">
        <v>4.0099999999999997E-2</v>
      </c>
      <c r="J42" s="36">
        <v>4.6699999999999998E-2</v>
      </c>
    </row>
    <row r="43" spans="4:10" hidden="1" x14ac:dyDescent="0.2">
      <c r="D43" s="4" t="s">
        <v>37</v>
      </c>
      <c r="E43" s="35" t="s">
        <v>50</v>
      </c>
      <c r="F43" s="4" t="str">
        <f t="shared" si="1"/>
        <v>Construção de Praças Urbanas, Rodovias, Ferrovias e recapeamento e pavimentação de vias urbanas-SG</v>
      </c>
      <c r="G43" s="4"/>
      <c r="H43" s="36">
        <v>3.2000000000000002E-3</v>
      </c>
      <c r="I43" s="36">
        <v>4.0000000000000001E-3</v>
      </c>
      <c r="J43" s="36">
        <v>7.4000000000000003E-3</v>
      </c>
    </row>
    <row r="44" spans="4:10" hidden="1" x14ac:dyDescent="0.2">
      <c r="D44" s="4" t="s">
        <v>37</v>
      </c>
      <c r="E44" s="35" t="s">
        <v>27</v>
      </c>
      <c r="F44" s="4" t="str">
        <f t="shared" si="1"/>
        <v>Construção de Praças Urbanas, Rodovias, Ferrovias e recapeamento e pavimentação de vias urbanas-R</v>
      </c>
      <c r="G44" s="4"/>
      <c r="H44" s="36">
        <v>5.0000000000000001E-3</v>
      </c>
      <c r="I44" s="36">
        <v>5.6000000000000008E-3</v>
      </c>
      <c r="J44" s="36">
        <v>9.7000000000000003E-3</v>
      </c>
    </row>
    <row r="45" spans="4:10" hidden="1" x14ac:dyDescent="0.2">
      <c r="D45" s="4" t="s">
        <v>37</v>
      </c>
      <c r="E45" s="35" t="s">
        <v>26</v>
      </c>
      <c r="F45" s="4" t="str">
        <f t="shared" si="1"/>
        <v>Construção de Praças Urbanas, Rodovias, Ferrovias e recapeamento e pavimentação de vias urbanas-DF</v>
      </c>
      <c r="G45" s="4"/>
      <c r="H45" s="36">
        <v>1.0200000000000001E-2</v>
      </c>
      <c r="I45" s="36">
        <v>1.11E-2</v>
      </c>
      <c r="J45" s="36">
        <v>1.21E-2</v>
      </c>
    </row>
    <row r="46" spans="4:10" hidden="1" x14ac:dyDescent="0.2">
      <c r="D46" s="4" t="s">
        <v>37</v>
      </c>
      <c r="E46" s="35" t="s">
        <v>28</v>
      </c>
      <c r="F46" s="4" t="str">
        <f t="shared" si="1"/>
        <v>Construção de Praças Urbanas, Rodovias, Ferrovias e recapeamento e pavimentação de vias urbanas-L</v>
      </c>
      <c r="G46" s="4"/>
      <c r="H46" s="36">
        <v>6.6400000000000001E-2</v>
      </c>
      <c r="I46" s="36">
        <v>7.2999999999999995E-2</v>
      </c>
      <c r="J46" s="36">
        <v>8.6899999999999991E-2</v>
      </c>
    </row>
    <row r="47" spans="4:10" hidden="1" x14ac:dyDescent="0.2">
      <c r="D47" s="4" t="s">
        <v>37</v>
      </c>
      <c r="E47" s="37" t="s">
        <v>61</v>
      </c>
      <c r="F47" s="4" t="str">
        <f t="shared" si="1"/>
        <v>Construção de Praças Urbanas, Rodovias, Ferrovias e recapeamento e pavimentação de vias urbanas-BDI PAD</v>
      </c>
      <c r="G47" s="4"/>
      <c r="H47" s="36">
        <v>0.19600000000000001</v>
      </c>
      <c r="I47" s="36">
        <v>0.2097</v>
      </c>
      <c r="J47" s="36">
        <v>0.24230000000000002</v>
      </c>
    </row>
    <row r="48" spans="4:10" hidden="1" x14ac:dyDescent="0.2">
      <c r="D48" s="4" t="s">
        <v>69</v>
      </c>
      <c r="E48" s="35" t="s">
        <v>25</v>
      </c>
      <c r="F48" s="4" t="str">
        <f t="shared" si="1"/>
        <v>Construção de Redes de Abastecimento de Água, Coleta de Esgoto-AC</v>
      </c>
      <c r="G48" s="4"/>
      <c r="H48" s="36">
        <v>3.4300000000000004E-2</v>
      </c>
      <c r="I48" s="36">
        <v>4.9299999999999997E-2</v>
      </c>
      <c r="J48" s="36">
        <v>6.7099999999999993E-2</v>
      </c>
    </row>
    <row r="49" spans="4:10" hidden="1" x14ac:dyDescent="0.2">
      <c r="D49" s="4" t="str">
        <f t="shared" si="2"/>
        <v>Construção de Redes de Abastecimento de Água, Coleta de Esgoto</v>
      </c>
      <c r="E49" s="35" t="s">
        <v>50</v>
      </c>
      <c r="F49" s="4" t="str">
        <f t="shared" si="1"/>
        <v>Construção de Redes de Abastecimento de Água, Coleta de Esgoto-SG</v>
      </c>
      <c r="G49" s="4"/>
      <c r="H49" s="36">
        <v>2.8000000000000004E-3</v>
      </c>
      <c r="I49" s="36">
        <v>4.8999999999999998E-3</v>
      </c>
      <c r="J49" s="36">
        <v>7.4999999999999997E-3</v>
      </c>
    </row>
    <row r="50" spans="4:10" hidden="1" x14ac:dyDescent="0.2">
      <c r="D50" s="4" t="str">
        <f t="shared" si="2"/>
        <v>Construção de Redes de Abastecimento de Água, Coleta de Esgoto</v>
      </c>
      <c r="E50" s="35" t="s">
        <v>27</v>
      </c>
      <c r="F50" s="4" t="str">
        <f t="shared" si="1"/>
        <v>Construção de Redes de Abastecimento de Água, Coleta de Esgoto-R</v>
      </c>
      <c r="G50" s="4"/>
      <c r="H50" s="36">
        <v>0.01</v>
      </c>
      <c r="I50" s="36">
        <v>1.3899999999999999E-2</v>
      </c>
      <c r="J50" s="36">
        <v>1.7399999999999999E-2</v>
      </c>
    </row>
    <row r="51" spans="4:10" hidden="1" x14ac:dyDescent="0.2">
      <c r="D51" s="4" t="str">
        <f t="shared" si="2"/>
        <v>Construção de Redes de Abastecimento de Água, Coleta de Esgoto</v>
      </c>
      <c r="E51" s="35" t="s">
        <v>26</v>
      </c>
      <c r="F51" s="4" t="str">
        <f t="shared" si="1"/>
        <v>Construção de Redes de Abastecimento de Água, Coleta de Esgoto-DF</v>
      </c>
      <c r="G51" s="4"/>
      <c r="H51" s="36">
        <v>9.3999999999999986E-3</v>
      </c>
      <c r="I51" s="36">
        <v>9.8999999999999991E-3</v>
      </c>
      <c r="J51" s="36">
        <v>1.1699999999999999E-2</v>
      </c>
    </row>
    <row r="52" spans="4:10" hidden="1" x14ac:dyDescent="0.2">
      <c r="D52" s="4" t="str">
        <f t="shared" si="2"/>
        <v>Construção de Redes de Abastecimento de Água, Coleta de Esgoto</v>
      </c>
      <c r="E52" s="35" t="s">
        <v>28</v>
      </c>
      <c r="F52" s="4" t="str">
        <f t="shared" si="1"/>
        <v>Construção de Redes de Abastecimento de Água, Coleta de Esgoto-L</v>
      </c>
      <c r="G52" s="4"/>
      <c r="H52" s="36">
        <v>6.7400000000000002E-2</v>
      </c>
      <c r="I52" s="36">
        <v>8.0399999999999985E-2</v>
      </c>
      <c r="J52" s="36">
        <v>9.4E-2</v>
      </c>
    </row>
    <row r="53" spans="4:10" hidden="1" x14ac:dyDescent="0.2">
      <c r="D53" s="4" t="str">
        <f>D52</f>
        <v>Construção de Redes de Abastecimento de Água, Coleta de Esgoto</v>
      </c>
      <c r="E53" s="37" t="s">
        <v>61</v>
      </c>
      <c r="F53" s="4" t="str">
        <f t="shared" si="1"/>
        <v>Construção de Redes de Abastecimento de Água, Coleta de Esgoto-BDI PAD</v>
      </c>
      <c r="G53" s="4"/>
      <c r="H53" s="36">
        <v>0.20760000000000001</v>
      </c>
      <c r="I53" s="36">
        <v>0.24179999999999999</v>
      </c>
      <c r="J53" s="36">
        <v>0.26440000000000002</v>
      </c>
    </row>
    <row r="54" spans="4:10" hidden="1" x14ac:dyDescent="0.2">
      <c r="D54" s="4" t="s">
        <v>70</v>
      </c>
      <c r="E54" s="35" t="s">
        <v>25</v>
      </c>
      <c r="F54" s="4" t="str">
        <f t="shared" si="1"/>
        <v>Construção e Manutenção de Estações e Redes de Distribuição de Energia Elétrica-AC</v>
      </c>
      <c r="G54" s="4"/>
      <c r="H54" s="36">
        <v>5.2900000000000003E-2</v>
      </c>
      <c r="I54" s="36">
        <v>5.9200000000000003E-2</v>
      </c>
      <c r="J54" s="36">
        <v>7.9299999999999995E-2</v>
      </c>
    </row>
    <row r="55" spans="4:10" hidden="1" x14ac:dyDescent="0.2">
      <c r="D55" s="4" t="str">
        <f t="shared" si="2"/>
        <v>Construção e Manutenção de Estações e Redes de Distribuição de Energia Elétrica</v>
      </c>
      <c r="E55" s="35" t="s">
        <v>50</v>
      </c>
      <c r="F55" s="4" t="str">
        <f t="shared" si="1"/>
        <v>Construção e Manutenção de Estações e Redes de Distribuição de Energia Elétrica-SG</v>
      </c>
      <c r="G55" s="4"/>
      <c r="H55" s="36">
        <v>2.5000000000000001E-3</v>
      </c>
      <c r="I55" s="36">
        <v>5.1000000000000004E-3</v>
      </c>
      <c r="J55" s="36">
        <v>5.6000000000000008E-3</v>
      </c>
    </row>
    <row r="56" spans="4:10" hidden="1" x14ac:dyDescent="0.2">
      <c r="D56" s="4" t="str">
        <f t="shared" si="2"/>
        <v>Construção e Manutenção de Estações e Redes de Distribuição de Energia Elétrica</v>
      </c>
      <c r="E56" s="35" t="s">
        <v>27</v>
      </c>
      <c r="F56" s="4" t="str">
        <f t="shared" si="1"/>
        <v>Construção e Manutenção de Estações e Redes de Distribuição de Energia Elétrica-R</v>
      </c>
      <c r="G56" s="4"/>
      <c r="H56" s="36">
        <v>0.01</v>
      </c>
      <c r="I56" s="36">
        <v>1.4800000000000001E-2</v>
      </c>
      <c r="J56" s="36">
        <v>1.9699999999999999E-2</v>
      </c>
    </row>
    <row r="57" spans="4:10" hidden="1" x14ac:dyDescent="0.2">
      <c r="D57" s="4" t="str">
        <f t="shared" si="2"/>
        <v>Construção e Manutenção de Estações e Redes de Distribuição de Energia Elétrica</v>
      </c>
      <c r="E57" s="35" t="s">
        <v>26</v>
      </c>
      <c r="F57" s="4" t="str">
        <f t="shared" si="1"/>
        <v>Construção e Manutenção de Estações e Redes de Distribuição de Energia Elétrica-DF</v>
      </c>
      <c r="G57" s="4"/>
      <c r="H57" s="36">
        <v>1.01E-2</v>
      </c>
      <c r="I57" s="36">
        <v>1.0700000000000001E-2</v>
      </c>
      <c r="J57" s="36">
        <v>1.11E-2</v>
      </c>
    </row>
    <row r="58" spans="4:10" hidden="1" x14ac:dyDescent="0.2">
      <c r="D58" s="4" t="str">
        <f t="shared" si="2"/>
        <v>Construção e Manutenção de Estações e Redes de Distribuição de Energia Elétrica</v>
      </c>
      <c r="E58" s="35" t="s">
        <v>28</v>
      </c>
      <c r="F58" s="4" t="str">
        <f t="shared" si="1"/>
        <v>Construção e Manutenção de Estações e Redes de Distribuição de Energia Elétrica-L</v>
      </c>
      <c r="G58" s="4"/>
      <c r="H58" s="36">
        <v>0.08</v>
      </c>
      <c r="I58" s="36">
        <v>8.3100000000000007E-2</v>
      </c>
      <c r="J58" s="36">
        <v>9.5100000000000004E-2</v>
      </c>
    </row>
    <row r="59" spans="4:10" hidden="1" x14ac:dyDescent="0.2">
      <c r="D59" s="4" t="str">
        <f>D58</f>
        <v>Construção e Manutenção de Estações e Redes de Distribuição de Energia Elétrica</v>
      </c>
      <c r="E59" s="37" t="s">
        <v>61</v>
      </c>
      <c r="F59" s="4" t="str">
        <f t="shared" si="1"/>
        <v>Construção e Manutenção de Estações e Redes de Distribuição de Energia Elétrica-BDI PAD</v>
      </c>
      <c r="G59" s="4"/>
      <c r="H59" s="36">
        <v>0.24</v>
      </c>
      <c r="I59" s="36">
        <v>0.25840000000000002</v>
      </c>
      <c r="J59" s="36">
        <v>0.27860000000000001</v>
      </c>
    </row>
    <row r="60" spans="4:10" hidden="1" x14ac:dyDescent="0.2">
      <c r="D60" s="4" t="s">
        <v>71</v>
      </c>
      <c r="E60" s="35" t="s">
        <v>25</v>
      </c>
      <c r="F60" s="4" t="str">
        <f t="shared" si="1"/>
        <v>Obras Portuárias, Marítimas e Fluviais-AC</v>
      </c>
      <c r="G60" s="4"/>
      <c r="H60" s="36">
        <v>0.04</v>
      </c>
      <c r="I60" s="36">
        <v>5.5199999999999999E-2</v>
      </c>
      <c r="J60" s="36">
        <v>7.85E-2</v>
      </c>
    </row>
    <row r="61" spans="4:10" hidden="1" x14ac:dyDescent="0.2">
      <c r="D61" s="4" t="str">
        <f t="shared" si="2"/>
        <v>Obras Portuárias, Marítimas e Fluviais</v>
      </c>
      <c r="E61" s="35" t="s">
        <v>50</v>
      </c>
      <c r="F61" s="4" t="str">
        <f t="shared" si="1"/>
        <v>Obras Portuárias, Marítimas e Fluviais-SG</v>
      </c>
      <c r="G61" s="4"/>
      <c r="H61" s="36">
        <v>8.1000000000000013E-3</v>
      </c>
      <c r="I61" s="36">
        <v>1.2199999999999999E-2</v>
      </c>
      <c r="J61" s="36">
        <v>1.9900000000000001E-2</v>
      </c>
    </row>
    <row r="62" spans="4:10" hidden="1" x14ac:dyDescent="0.2">
      <c r="D62" s="4" t="str">
        <f t="shared" si="2"/>
        <v>Obras Portuárias, Marítimas e Fluviais</v>
      </c>
      <c r="E62" s="35" t="s">
        <v>27</v>
      </c>
      <c r="F62" s="4" t="str">
        <f t="shared" si="1"/>
        <v>Obras Portuárias, Marítimas e Fluviais-R</v>
      </c>
      <c r="G62" s="4"/>
      <c r="H62" s="36">
        <v>1.46E-2</v>
      </c>
      <c r="I62" s="36">
        <v>2.3199999999999998E-2</v>
      </c>
      <c r="J62" s="36">
        <v>3.1600000000000003E-2</v>
      </c>
    </row>
    <row r="63" spans="4:10" hidden="1" x14ac:dyDescent="0.2">
      <c r="D63" s="4" t="str">
        <f t="shared" si="2"/>
        <v>Obras Portuárias, Marítimas e Fluviais</v>
      </c>
      <c r="E63" s="35" t="s">
        <v>26</v>
      </c>
      <c r="F63" s="4" t="str">
        <f t="shared" si="1"/>
        <v>Obras Portuárias, Marítimas e Fluviais-DF</v>
      </c>
      <c r="G63" s="4"/>
      <c r="H63" s="36">
        <v>9.3999999999999986E-3</v>
      </c>
      <c r="I63" s="36">
        <v>1.0200000000000001E-2</v>
      </c>
      <c r="J63" s="36">
        <v>1.3300000000000001E-2</v>
      </c>
    </row>
    <row r="64" spans="4:10" hidden="1" x14ac:dyDescent="0.2">
      <c r="D64" s="4" t="str">
        <f t="shared" si="2"/>
        <v>Obras Portuárias, Marítimas e Fluviais</v>
      </c>
      <c r="E64" s="35" t="s">
        <v>28</v>
      </c>
      <c r="F64" s="4" t="str">
        <f t="shared" si="1"/>
        <v>Obras Portuárias, Marítimas e Fluviais-L</v>
      </c>
      <c r="G64" s="4"/>
      <c r="H64" s="36">
        <v>7.1399999999999991E-2</v>
      </c>
      <c r="I64" s="36">
        <v>8.4000000000000005E-2</v>
      </c>
      <c r="J64" s="36">
        <v>0.1043</v>
      </c>
    </row>
    <row r="65" spans="4:10" hidden="1" x14ac:dyDescent="0.2">
      <c r="D65" s="4" t="str">
        <f>D64</f>
        <v>Obras Portuárias, Marítimas e Fluviais</v>
      </c>
      <c r="E65" s="37" t="s">
        <v>61</v>
      </c>
      <c r="F65" s="4" t="str">
        <f t="shared" si="1"/>
        <v>Obras Portuárias, Marítimas e Fluviais-BDI PAD</v>
      </c>
      <c r="G65" s="4"/>
      <c r="H65" s="36">
        <v>0.22800000000000001</v>
      </c>
      <c r="I65" s="36">
        <v>0.27479999999999999</v>
      </c>
      <c r="J65" s="36">
        <v>0.3095</v>
      </c>
    </row>
    <row r="66" spans="4:10" hidden="1" x14ac:dyDescent="0.2">
      <c r="D66" s="4" t="s">
        <v>72</v>
      </c>
      <c r="E66" s="35" t="s">
        <v>25</v>
      </c>
      <c r="F66" s="4" t="str">
        <f t="shared" si="1"/>
        <v>Fornecimento de Materiais e Equipamentos-AC</v>
      </c>
      <c r="G66" s="4"/>
      <c r="H66" s="36">
        <v>1.4999999999999999E-2</v>
      </c>
      <c r="I66" s="36">
        <v>3.4500000000000003E-2</v>
      </c>
      <c r="J66" s="36">
        <v>4.4900000000000002E-2</v>
      </c>
    </row>
    <row r="67" spans="4:10" hidden="1" x14ac:dyDescent="0.2">
      <c r="D67" s="4" t="str">
        <f t="shared" si="2"/>
        <v>Fornecimento de Materiais e Equipamentos</v>
      </c>
      <c r="E67" s="35" t="s">
        <v>50</v>
      </c>
      <c r="F67" s="4" t="str">
        <f t="shared" si="1"/>
        <v>Fornecimento de Materiais e Equipamentos-SG</v>
      </c>
      <c r="G67" s="4"/>
      <c r="H67" s="36">
        <v>3.0000000000000001E-3</v>
      </c>
      <c r="I67" s="36">
        <v>4.7999999999999996E-3</v>
      </c>
      <c r="J67" s="36">
        <v>8.199999999999999E-3</v>
      </c>
    </row>
    <row r="68" spans="4:10" hidden="1" x14ac:dyDescent="0.2">
      <c r="D68" s="4" t="str">
        <f t="shared" si="2"/>
        <v>Fornecimento de Materiais e Equipamentos</v>
      </c>
      <c r="E68" s="35" t="s">
        <v>27</v>
      </c>
      <c r="F68" s="4" t="str">
        <f t="shared" si="1"/>
        <v>Fornecimento de Materiais e Equipamentos-R</v>
      </c>
      <c r="G68" s="4"/>
      <c r="H68" s="36">
        <v>5.6000000000000008E-3</v>
      </c>
      <c r="I68" s="36">
        <v>8.5000000000000006E-3</v>
      </c>
      <c r="J68" s="36">
        <v>8.8999999999999999E-3</v>
      </c>
    </row>
    <row r="69" spans="4:10" hidden="1" x14ac:dyDescent="0.2">
      <c r="D69" s="4" t="str">
        <f t="shared" si="2"/>
        <v>Fornecimento de Materiais e Equipamentos</v>
      </c>
      <c r="E69" s="35" t="s">
        <v>26</v>
      </c>
      <c r="F69" s="4" t="str">
        <f t="shared" si="1"/>
        <v>Fornecimento de Materiais e Equipamentos-DF</v>
      </c>
      <c r="G69" s="4"/>
      <c r="H69" s="36">
        <v>8.5000000000000006E-3</v>
      </c>
      <c r="I69" s="36">
        <v>8.5000000000000006E-3</v>
      </c>
      <c r="J69" s="36">
        <v>1.11E-2</v>
      </c>
    </row>
    <row r="70" spans="4:10" hidden="1" x14ac:dyDescent="0.2">
      <c r="D70" s="4" t="str">
        <f t="shared" si="2"/>
        <v>Fornecimento de Materiais e Equipamentos</v>
      </c>
      <c r="E70" s="35" t="s">
        <v>28</v>
      </c>
      <c r="F70" s="4" t="str">
        <f t="shared" si="1"/>
        <v>Fornecimento de Materiais e Equipamentos-L</v>
      </c>
      <c r="G70" s="4"/>
      <c r="H70" s="36">
        <v>3.5000000000000003E-2</v>
      </c>
      <c r="I70" s="36">
        <v>5.1100000000000007E-2</v>
      </c>
      <c r="J70" s="36">
        <v>6.2199999999999998E-2</v>
      </c>
    </row>
    <row r="71" spans="4:10" hidden="1" x14ac:dyDescent="0.2">
      <c r="D71" s="4" t="str">
        <f>D70</f>
        <v>Fornecimento de Materiais e Equipamentos</v>
      </c>
      <c r="E71" s="37" t="s">
        <v>61</v>
      </c>
      <c r="F71" s="4" t="str">
        <f t="shared" si="1"/>
        <v>Fornecimento de Materiais e Equipamentos-BDI PAD</v>
      </c>
      <c r="G71" s="4"/>
      <c r="H71" s="36">
        <v>0.111</v>
      </c>
      <c r="I71" s="36">
        <v>0.14019999999999999</v>
      </c>
      <c r="J71" s="36">
        <v>0.16800000000000001</v>
      </c>
    </row>
    <row r="72" spans="4:10" hidden="1" x14ac:dyDescent="0.2">
      <c r="D72" s="4" t="s">
        <v>73</v>
      </c>
      <c r="E72" s="35" t="s">
        <v>25</v>
      </c>
      <c r="F72" s="4" t="str">
        <f t="shared" si="1"/>
        <v>Estudos e Projetos, Planos e Gerenciamento e outros correlatos-AC</v>
      </c>
      <c r="G72" s="4"/>
      <c r="H72" s="36">
        <v>0</v>
      </c>
      <c r="I72" s="36" t="s">
        <v>48</v>
      </c>
      <c r="J72" s="36" t="s">
        <v>48</v>
      </c>
    </row>
    <row r="73" spans="4:10" hidden="1" x14ac:dyDescent="0.2">
      <c r="D73" s="4" t="str">
        <f>D72</f>
        <v>Estudos e Projetos, Planos e Gerenciamento e outros correlatos</v>
      </c>
      <c r="E73" s="35" t="s">
        <v>50</v>
      </c>
      <c r="F73" s="4" t="str">
        <f t="shared" si="1"/>
        <v>Estudos e Projetos, Planos e Gerenciamento e outros correlatos-SG</v>
      </c>
      <c r="G73" s="4"/>
      <c r="H73" s="36">
        <v>0</v>
      </c>
      <c r="I73" s="36" t="s">
        <v>48</v>
      </c>
      <c r="J73" s="36" t="s">
        <v>48</v>
      </c>
    </row>
    <row r="74" spans="4:10" hidden="1" x14ac:dyDescent="0.2">
      <c r="D74" s="4" t="str">
        <f>D73</f>
        <v>Estudos e Projetos, Planos e Gerenciamento e outros correlatos</v>
      </c>
      <c r="E74" s="35" t="s">
        <v>27</v>
      </c>
      <c r="F74" s="4" t="str">
        <f t="shared" si="1"/>
        <v>Estudos e Projetos, Planos e Gerenciamento e outros correlatos-R</v>
      </c>
      <c r="G74" s="4"/>
      <c r="H74" s="36">
        <v>0</v>
      </c>
      <c r="I74" s="36" t="s">
        <v>48</v>
      </c>
      <c r="J74" s="36" t="s">
        <v>48</v>
      </c>
    </row>
    <row r="75" spans="4:10" hidden="1" x14ac:dyDescent="0.2">
      <c r="D75" s="4" t="str">
        <f>D74</f>
        <v>Estudos e Projetos, Planos e Gerenciamento e outros correlatos</v>
      </c>
      <c r="E75" s="35" t="s">
        <v>26</v>
      </c>
      <c r="F75" s="4" t="str">
        <f t="shared" si="1"/>
        <v>Estudos e Projetos, Planos e Gerenciamento e outros correlatos-DF</v>
      </c>
      <c r="G75" s="4"/>
      <c r="H75" s="36">
        <v>0</v>
      </c>
      <c r="I75" s="36" t="s">
        <v>48</v>
      </c>
      <c r="J75" s="36" t="s">
        <v>48</v>
      </c>
    </row>
    <row r="76" spans="4:10" hidden="1" x14ac:dyDescent="0.2">
      <c r="D76" s="4" t="str">
        <f>D75</f>
        <v>Estudos e Projetos, Planos e Gerenciamento e outros correlatos</v>
      </c>
      <c r="E76" s="35" t="s">
        <v>28</v>
      </c>
      <c r="F76" s="4" t="str">
        <f t="shared" si="1"/>
        <v>Estudos e Projetos, Planos e Gerenciamento e outros correlatos-L</v>
      </c>
      <c r="G76" s="4"/>
      <c r="H76" s="36">
        <v>0</v>
      </c>
      <c r="I76" s="36" t="s">
        <v>48</v>
      </c>
      <c r="J76" s="36" t="s">
        <v>48</v>
      </c>
    </row>
    <row r="77" spans="4:10" hidden="1" x14ac:dyDescent="0.2">
      <c r="D77" s="4" t="str">
        <f>D76</f>
        <v>Estudos e Projetos, Planos e Gerenciamento e outros correlatos</v>
      </c>
      <c r="E77" s="37" t="s">
        <v>61</v>
      </c>
      <c r="F77" s="4" t="str">
        <f t="shared" si="1"/>
        <v>Estudos e Projetos, Planos e Gerenciamento e outros correlatos-BDI PAD</v>
      </c>
      <c r="G77" s="4"/>
      <c r="H77" s="36">
        <v>0.2</v>
      </c>
      <c r="I77" s="36">
        <v>0.25</v>
      </c>
      <c r="J77" s="36">
        <v>0.3</v>
      </c>
    </row>
    <row r="78" spans="4:10" hidden="1" x14ac:dyDescent="0.2">
      <c r="D78" s="4"/>
      <c r="E78" s="4"/>
      <c r="F78" s="4"/>
      <c r="G78" s="4"/>
      <c r="H78" s="4"/>
      <c r="I78" s="4"/>
      <c r="J78" s="4"/>
    </row>
    <row r="79" spans="4:10" hidden="1" x14ac:dyDescent="0.2">
      <c r="D79" s="4"/>
      <c r="E79" s="4"/>
      <c r="F79" s="4"/>
      <c r="G79" s="4"/>
      <c r="H79" s="4"/>
      <c r="I79" s="4"/>
      <c r="J79" s="4"/>
    </row>
    <row r="80" spans="4:10" hidden="1" x14ac:dyDescent="0.2">
      <c r="D80" s="4" t="s">
        <v>68</v>
      </c>
      <c r="E80" s="4"/>
      <c r="F80" s="4"/>
      <c r="G80" s="4"/>
      <c r="H80" s="4"/>
      <c r="I80" s="4"/>
      <c r="J80" s="4"/>
    </row>
    <row r="81" spans="4:10" hidden="1" x14ac:dyDescent="0.2">
      <c r="D81" s="4" t="s">
        <v>37</v>
      </c>
      <c r="E81" s="4"/>
      <c r="F81" s="4"/>
      <c r="G81" s="4"/>
      <c r="H81" s="4"/>
      <c r="I81" s="4"/>
      <c r="J81" s="4"/>
    </row>
    <row r="82" spans="4:10" hidden="1" x14ac:dyDescent="0.2">
      <c r="D82" s="4" t="s">
        <v>69</v>
      </c>
      <c r="E82" s="4"/>
      <c r="F82" s="4"/>
      <c r="G82" s="4"/>
      <c r="H82" s="4"/>
      <c r="I82" s="4"/>
      <c r="J82" s="4"/>
    </row>
    <row r="83" spans="4:10" hidden="1" x14ac:dyDescent="0.2">
      <c r="D83" s="4" t="s">
        <v>70</v>
      </c>
      <c r="E83" s="4"/>
      <c r="F83" s="4"/>
      <c r="G83" s="4"/>
      <c r="H83" s="4"/>
      <c r="I83" s="4"/>
      <c r="J83" s="4"/>
    </row>
    <row r="84" spans="4:10" hidden="1" x14ac:dyDescent="0.2">
      <c r="D84" s="4" t="s">
        <v>71</v>
      </c>
      <c r="E84" s="4"/>
      <c r="F84" s="4"/>
      <c r="G84" s="4"/>
      <c r="H84" s="4"/>
      <c r="I84" s="4"/>
      <c r="J84" s="4"/>
    </row>
    <row r="85" spans="4:10" hidden="1" x14ac:dyDescent="0.2">
      <c r="D85" s="4" t="s">
        <v>72</v>
      </c>
      <c r="E85" s="4"/>
      <c r="F85" s="4"/>
      <c r="G85" s="4"/>
      <c r="H85" s="4"/>
      <c r="I85" s="4"/>
      <c r="J85" s="4"/>
    </row>
    <row r="86" spans="4:10" hidden="1" x14ac:dyDescent="0.2">
      <c r="D86" s="4" t="s">
        <v>73</v>
      </c>
      <c r="E86" s="4"/>
      <c r="F86" s="4"/>
      <c r="G86" s="4"/>
      <c r="H86" s="4"/>
      <c r="I86" s="4"/>
      <c r="J86" s="4"/>
    </row>
    <row r="87" spans="4:10" x14ac:dyDescent="0.2">
      <c r="D87" s="4"/>
      <c r="E87" s="4"/>
      <c r="F87" s="4"/>
      <c r="G87" s="4"/>
      <c r="H87" s="4"/>
      <c r="I87" s="4"/>
      <c r="J87" s="4"/>
    </row>
    <row r="88" spans="4:10" ht="12.75" customHeight="1" x14ac:dyDescent="0.2">
      <c r="D88" s="4"/>
      <c r="E88" s="4"/>
      <c r="F88" s="388"/>
      <c r="G88" s="389"/>
      <c r="H88" s="389"/>
      <c r="I88" s="389"/>
      <c r="J88" s="390"/>
    </row>
    <row r="89" spans="4:10" x14ac:dyDescent="0.2">
      <c r="D89" s="4"/>
      <c r="E89" s="4"/>
      <c r="F89" s="382" t="s">
        <v>74</v>
      </c>
      <c r="G89" s="383"/>
      <c r="H89" s="383"/>
      <c r="I89" s="383"/>
      <c r="J89" s="384"/>
    </row>
    <row r="90" spans="4:10" x14ac:dyDescent="0.2">
      <c r="D90" s="40"/>
      <c r="E90" s="42"/>
      <c r="F90" s="4"/>
      <c r="G90" s="4"/>
      <c r="H90" s="4"/>
      <c r="I90" s="4"/>
      <c r="J90" s="4"/>
    </row>
    <row r="91" spans="4:10" ht="12.75" customHeight="1" x14ac:dyDescent="0.2">
      <c r="D91" s="44" t="s">
        <v>257</v>
      </c>
      <c r="E91" s="42"/>
      <c r="F91" s="4"/>
      <c r="G91" s="391"/>
      <c r="H91" s="392"/>
      <c r="I91" s="392"/>
      <c r="J91" s="393"/>
    </row>
    <row r="92" spans="4:10" x14ac:dyDescent="0.2">
      <c r="D92" s="45" t="s">
        <v>75</v>
      </c>
      <c r="E92" s="43"/>
      <c r="F92" s="4"/>
      <c r="G92" s="382"/>
      <c r="H92" s="383"/>
      <c r="I92" s="383"/>
      <c r="J92" s="384"/>
    </row>
    <row r="93" spans="4:10" x14ac:dyDescent="0.2">
      <c r="D93" s="4"/>
      <c r="E93" s="4"/>
      <c r="F93" s="4"/>
      <c r="G93" s="4"/>
      <c r="H93" s="4"/>
      <c r="I93" s="4"/>
      <c r="J93" s="4"/>
    </row>
    <row r="94" spans="4:10" ht="12.75" customHeight="1" x14ac:dyDescent="0.2">
      <c r="D94" s="4"/>
      <c r="E94" s="4"/>
      <c r="F94" s="4"/>
      <c r="G94" s="4"/>
      <c r="H94" s="4"/>
      <c r="I94" s="4"/>
      <c r="J94" s="4"/>
    </row>
  </sheetData>
  <mergeCells count="18">
    <mergeCell ref="G92:J92"/>
    <mergeCell ref="D33:J33"/>
    <mergeCell ref="D34:J34"/>
    <mergeCell ref="F88:J88"/>
    <mergeCell ref="F89:J89"/>
    <mergeCell ref="G91:J91"/>
    <mergeCell ref="D31:J31"/>
    <mergeCell ref="D13:J13"/>
    <mergeCell ref="D14:J14"/>
    <mergeCell ref="D16:H16"/>
    <mergeCell ref="I16:J16"/>
    <mergeCell ref="D17:H17"/>
    <mergeCell ref="I17:J17"/>
    <mergeCell ref="E11:J11"/>
    <mergeCell ref="E10:J10"/>
    <mergeCell ref="E9:J9"/>
    <mergeCell ref="E8:J8"/>
    <mergeCell ref="D6:J6"/>
  </mergeCells>
  <conditionalFormatting sqref="F29">
    <cfRule type="expression" dxfId="2" priority="1" stopIfTrue="1">
      <formula>$E$20="NÃO OK"</formula>
    </cfRule>
  </conditionalFormatting>
  <conditionalFormatting sqref="G20:G29">
    <cfRule type="cellIs" dxfId="1" priority="2" stopIfTrue="1" operator="equal">
      <formula>"NÃO OK"</formula>
    </cfRule>
    <cfRule type="cellIs" dxfId="0" priority="3" stopIfTrue="1" operator="equal">
      <formula>"OK"</formula>
    </cfRule>
  </conditionalFormatting>
  <dataValidations disablePrompts="1" count="6">
    <dataValidation type="decimal" allowBlank="1" showInputMessage="1" showErrorMessage="1" errorTitle="Erro de valores" error="Digite um valor entre 0% e 100%" sqref="F20:F25" xr:uid="{00000000-0002-0000-0200-000000000000}">
      <formula1>0</formula1>
      <formula2>1</formula2>
    </dataValidation>
    <dataValidation type="decimal" operator="greaterThanOrEqual" allowBlank="1" showInputMessage="1" showErrorMessage="1" errorTitle="Valor não permitido" error="Digite um percentual entre 0% e 100%." sqref="I17" xr:uid="{00000000-0002-0000-0200-000001000000}">
      <formula1>0</formula1>
    </dataValidation>
    <dataValidation type="decimal" allowBlank="1" showInputMessage="1" showErrorMessage="1" errorTitle="Valor não permitido" error="Digite um percentual entre 0% e 100%." sqref="I16" xr:uid="{00000000-0002-0000-0200-000002000000}">
      <formula1>0</formula1>
      <formula2>1</formula2>
    </dataValidation>
    <dataValidation type="list" allowBlank="1" showInputMessage="1" showErrorMessage="1" sqref="D14" xr:uid="{00000000-0002-0000-0200-000003000000}">
      <formula1>$B$71:$B$77</formula1>
    </dataValidation>
    <dataValidation type="decimal" allowBlank="1" showInputMessage="1" showErrorMessage="1" errorTitle="Erro de valores" error="Digite um valor maior do que 0." sqref="F26" xr:uid="{00000000-0002-0000-0200-000004000000}">
      <formula1>0</formula1>
      <formula2>1</formula2>
    </dataValidation>
    <dataValidation type="custom" operator="greaterThanOrEqual" allowBlank="1" showInputMessage="1" errorTitle="Erro de valores" error="Digite um valor igual a 0% ou 2%." sqref="F27" xr:uid="{00000000-0002-0000-0200-000005000000}">
      <formula1>"0;0,45"</formula1>
    </dataValidation>
  </dataValidations>
  <printOptions horizontalCentered="1"/>
  <pageMargins left="0.51181102362204722" right="0.51181102362204722" top="0.39370078740157483" bottom="0.39370078740157483" header="0.31496062992125984" footer="0.31496062992125984"/>
  <pageSetup paperSize="9" scale="93" fitToHeight="0" orientation="landscape" r:id="rId1"/>
  <drawing r:id="rId2"/>
  <legacyDrawing r:id="rId3"/>
  <oleObjects>
    <mc:AlternateContent xmlns:mc="http://schemas.openxmlformats.org/markup-compatibility/2006">
      <mc:Choice Requires="x14">
        <oleObject progId="Equation.3" shapeId="3073" r:id="rId4">
          <objectPr defaultSize="0" autoPict="0" r:id="rId5">
            <anchor moveWithCells="1" sizeWithCells="1">
              <from>
                <xdr:col>3</xdr:col>
                <xdr:colOff>1704975</xdr:colOff>
                <xdr:row>31</xdr:row>
                <xdr:rowOff>0</xdr:rowOff>
              </from>
              <to>
                <xdr:col>7</xdr:col>
                <xdr:colOff>342900</xdr:colOff>
                <xdr:row>31</xdr:row>
                <xdr:rowOff>0</xdr:rowOff>
              </to>
            </anchor>
          </objectPr>
        </oleObject>
      </mc:Choice>
      <mc:Fallback>
        <oleObject progId="Equation.3" shapeId="3073" r:id="rId4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BFD1B7-6B5C-4518-AA12-E6E1F8B61478}">
  <sheetPr>
    <pageSetUpPr fitToPage="1"/>
  </sheetPr>
  <dimension ref="B1:O325"/>
  <sheetViews>
    <sheetView showGridLines="0" view="pageBreakPreview" zoomScale="160" zoomScaleNormal="100" zoomScaleSheetLayoutView="160" workbookViewId="0">
      <selection activeCell="G329" sqref="G329"/>
    </sheetView>
  </sheetViews>
  <sheetFormatPr defaultRowHeight="12.75" x14ac:dyDescent="0.2"/>
  <cols>
    <col min="2" max="2" width="7.5703125" customWidth="1"/>
    <col min="3" max="3" width="13.140625" customWidth="1"/>
    <col min="4" max="4" width="63.85546875" bestFit="1" customWidth="1"/>
    <col min="5" max="5" width="7.140625" bestFit="1" customWidth="1"/>
    <col min="6" max="6" width="9.140625" bestFit="1" customWidth="1"/>
    <col min="7" max="7" width="11.85546875" bestFit="1" customWidth="1"/>
    <col min="8" max="8" width="14.28515625" bestFit="1" customWidth="1"/>
    <col min="10" max="10" width="9.140625" style="105"/>
  </cols>
  <sheetData>
    <row r="1" spans="2:8" ht="12" customHeight="1" x14ac:dyDescent="0.25">
      <c r="B1" s="109"/>
      <c r="C1" s="109"/>
      <c r="D1" s="137"/>
      <c r="E1" s="109"/>
      <c r="F1" s="109"/>
    </row>
    <row r="2" spans="2:8" ht="12" customHeight="1" x14ac:dyDescent="0.25">
      <c r="B2" s="110"/>
      <c r="C2" s="110"/>
      <c r="D2" s="138"/>
      <c r="E2" s="110"/>
      <c r="F2" s="110"/>
    </row>
    <row r="3" spans="2:8" ht="7.5" customHeight="1" x14ac:dyDescent="0.25">
      <c r="B3" s="110"/>
      <c r="C3" s="110"/>
      <c r="D3" s="138"/>
      <c r="E3" s="110"/>
      <c r="F3" s="110"/>
    </row>
    <row r="4" spans="2:8" ht="12" customHeight="1" x14ac:dyDescent="0.25">
      <c r="B4" s="110"/>
      <c r="C4" s="110"/>
      <c r="D4" s="138"/>
      <c r="E4" s="110"/>
      <c r="F4" s="110"/>
    </row>
    <row r="5" spans="2:8" ht="9.9499999999999993" customHeight="1" x14ac:dyDescent="0.2">
      <c r="B5" s="104"/>
      <c r="C5" s="104"/>
      <c r="D5" s="104"/>
      <c r="E5" s="104"/>
      <c r="F5" s="104"/>
    </row>
    <row r="6" spans="2:8" x14ac:dyDescent="0.2">
      <c r="B6" s="398" t="s">
        <v>101</v>
      </c>
      <c r="C6" s="399"/>
      <c r="D6" s="89" t="s">
        <v>87</v>
      </c>
      <c r="E6" s="190" t="s">
        <v>77</v>
      </c>
      <c r="F6" s="190" t="s">
        <v>88</v>
      </c>
      <c r="G6" s="190" t="s">
        <v>9</v>
      </c>
      <c r="H6" s="60" t="s">
        <v>89</v>
      </c>
    </row>
    <row r="7" spans="2:8" x14ac:dyDescent="0.2">
      <c r="B7" s="61"/>
      <c r="C7" s="61"/>
      <c r="D7" s="90" t="s">
        <v>103</v>
      </c>
      <c r="E7" s="91" t="s">
        <v>86</v>
      </c>
      <c r="F7" s="163"/>
      <c r="G7" s="59"/>
      <c r="H7" s="62">
        <f>SUM(H9:H15)</f>
        <v>0</v>
      </c>
    </row>
    <row r="8" spans="2:8" x14ac:dyDescent="0.2">
      <c r="B8" s="92" t="s">
        <v>9</v>
      </c>
      <c r="C8" s="93" t="s">
        <v>10</v>
      </c>
      <c r="D8" s="94" t="s">
        <v>92</v>
      </c>
      <c r="E8" s="92" t="s">
        <v>77</v>
      </c>
      <c r="F8" s="92" t="s">
        <v>93</v>
      </c>
      <c r="G8" s="92" t="s">
        <v>94</v>
      </c>
      <c r="H8" s="92" t="s">
        <v>95</v>
      </c>
    </row>
    <row r="9" spans="2:8" ht="22.5" x14ac:dyDescent="0.2">
      <c r="B9" s="125"/>
      <c r="C9" s="211"/>
      <c r="D9" s="212" t="s">
        <v>168</v>
      </c>
      <c r="E9" s="213" t="s">
        <v>86</v>
      </c>
      <c r="F9" s="214" t="s">
        <v>174</v>
      </c>
      <c r="G9" s="192"/>
      <c r="H9" s="215">
        <f>ROUND(F9*G9,2)</f>
        <v>0</v>
      </c>
    </row>
    <row r="10" spans="2:8" x14ac:dyDescent="0.2">
      <c r="B10" s="128"/>
      <c r="C10" s="216"/>
      <c r="D10" s="217" t="s">
        <v>169</v>
      </c>
      <c r="E10" s="218" t="s">
        <v>170</v>
      </c>
      <c r="F10" s="219" t="s">
        <v>175</v>
      </c>
      <c r="G10" s="191"/>
      <c r="H10" s="220">
        <f t="shared" ref="H10:H15" si="0">ROUND(F10*G10,2)</f>
        <v>0</v>
      </c>
    </row>
    <row r="11" spans="2:8" x14ac:dyDescent="0.2">
      <c r="B11" s="128"/>
      <c r="C11" s="216"/>
      <c r="D11" s="221" t="s">
        <v>210</v>
      </c>
      <c r="E11" s="218" t="s">
        <v>99</v>
      </c>
      <c r="F11" s="219" t="s">
        <v>176</v>
      </c>
      <c r="G11" s="191"/>
      <c r="H11" s="220">
        <f t="shared" si="0"/>
        <v>0</v>
      </c>
    </row>
    <row r="12" spans="2:8" ht="12.75" customHeight="1" x14ac:dyDescent="0.2">
      <c r="B12" s="128"/>
      <c r="C12" s="128"/>
      <c r="D12" s="221" t="s">
        <v>171</v>
      </c>
      <c r="E12" s="218" t="s">
        <v>99</v>
      </c>
      <c r="F12" s="219" t="s">
        <v>176</v>
      </c>
      <c r="G12" s="191"/>
      <c r="H12" s="220">
        <f t="shared" si="0"/>
        <v>0</v>
      </c>
    </row>
    <row r="13" spans="2:8" x14ac:dyDescent="0.2">
      <c r="B13" s="128"/>
      <c r="C13" s="216"/>
      <c r="D13" s="221" t="s">
        <v>172</v>
      </c>
      <c r="E13" s="218" t="s">
        <v>99</v>
      </c>
      <c r="F13" s="219" t="s">
        <v>176</v>
      </c>
      <c r="G13" s="191"/>
      <c r="H13" s="220">
        <f t="shared" si="0"/>
        <v>0</v>
      </c>
    </row>
    <row r="14" spans="2:8" x14ac:dyDescent="0.2">
      <c r="B14" s="128"/>
      <c r="C14" s="216"/>
      <c r="D14" s="221" t="s">
        <v>173</v>
      </c>
      <c r="E14" s="218" t="s">
        <v>82</v>
      </c>
      <c r="F14" s="219" t="s">
        <v>177</v>
      </c>
      <c r="G14" s="191"/>
      <c r="H14" s="220">
        <f t="shared" si="0"/>
        <v>0</v>
      </c>
    </row>
    <row r="15" spans="2:8" ht="12.75" customHeight="1" x14ac:dyDescent="0.2">
      <c r="B15" s="135"/>
      <c r="C15" s="135"/>
      <c r="D15" s="222" t="s">
        <v>156</v>
      </c>
      <c r="E15" s="223" t="s">
        <v>82</v>
      </c>
      <c r="F15" s="224" t="s">
        <v>177</v>
      </c>
      <c r="G15" s="193"/>
      <c r="H15" s="225">
        <f t="shared" si="0"/>
        <v>0</v>
      </c>
    </row>
    <row r="16" spans="2:8" ht="9.9499999999999993" customHeight="1" x14ac:dyDescent="0.2"/>
    <row r="17" spans="2:15" x14ac:dyDescent="0.2">
      <c r="B17" s="398" t="s">
        <v>123</v>
      </c>
      <c r="C17" s="399"/>
      <c r="D17" s="89" t="s">
        <v>87</v>
      </c>
      <c r="E17" s="190" t="s">
        <v>77</v>
      </c>
      <c r="F17" s="190" t="s">
        <v>88</v>
      </c>
      <c r="G17" s="190" t="s">
        <v>9</v>
      </c>
      <c r="H17" s="60" t="s">
        <v>89</v>
      </c>
    </row>
    <row r="18" spans="2:15" x14ac:dyDescent="0.2">
      <c r="B18" s="61"/>
      <c r="C18" s="61"/>
      <c r="D18" s="90" t="s">
        <v>90</v>
      </c>
      <c r="E18" s="91" t="s">
        <v>91</v>
      </c>
      <c r="F18" s="162"/>
      <c r="G18" s="59"/>
      <c r="H18" s="62">
        <f>SUM(H20:H29)</f>
        <v>0</v>
      </c>
      <c r="I18" s="139"/>
      <c r="J18" s="170"/>
      <c r="K18" s="139"/>
      <c r="L18" s="139"/>
      <c r="M18" s="139"/>
      <c r="N18" s="139"/>
      <c r="O18" s="139"/>
    </row>
    <row r="19" spans="2:15" x14ac:dyDescent="0.2">
      <c r="B19" s="92" t="s">
        <v>9</v>
      </c>
      <c r="C19" s="93" t="s">
        <v>10</v>
      </c>
      <c r="D19" s="94" t="s">
        <v>92</v>
      </c>
      <c r="E19" s="92" t="s">
        <v>77</v>
      </c>
      <c r="F19" s="92" t="s">
        <v>93</v>
      </c>
      <c r="G19" s="92" t="s">
        <v>94</v>
      </c>
      <c r="H19" s="92" t="s">
        <v>95</v>
      </c>
      <c r="I19" s="139"/>
      <c r="J19" s="170"/>
      <c r="K19" s="139"/>
      <c r="L19" s="139"/>
      <c r="M19" s="139"/>
      <c r="N19" s="139"/>
      <c r="O19" s="139"/>
    </row>
    <row r="20" spans="2:15" ht="33.75" x14ac:dyDescent="0.2">
      <c r="B20" s="125"/>
      <c r="C20" s="211"/>
      <c r="D20" s="212" t="s">
        <v>96</v>
      </c>
      <c r="E20" s="213" t="s">
        <v>82</v>
      </c>
      <c r="F20" s="226">
        <v>1</v>
      </c>
      <c r="G20" s="192"/>
      <c r="H20" s="215">
        <f>ROUND(F20*G20,2)</f>
        <v>0</v>
      </c>
      <c r="I20" s="139"/>
      <c r="J20" s="170"/>
      <c r="K20" s="139"/>
      <c r="L20" s="139"/>
      <c r="M20" s="139"/>
      <c r="N20" s="139"/>
      <c r="O20" s="139"/>
    </row>
    <row r="21" spans="2:15" x14ac:dyDescent="0.2">
      <c r="B21" s="128"/>
      <c r="C21" s="216"/>
      <c r="D21" s="217" t="s">
        <v>83</v>
      </c>
      <c r="E21" s="218" t="s">
        <v>82</v>
      </c>
      <c r="F21" s="227">
        <v>1</v>
      </c>
      <c r="G21" s="191"/>
      <c r="H21" s="220">
        <f t="shared" ref="H21:H29" si="1">ROUND(F21*G21,2)</f>
        <v>0</v>
      </c>
      <c r="I21" s="139"/>
      <c r="J21" s="170"/>
      <c r="K21" s="139"/>
      <c r="L21" s="139"/>
      <c r="M21" s="139"/>
      <c r="N21" s="139"/>
      <c r="O21" s="139"/>
    </row>
    <row r="22" spans="2:15" ht="22.5" x14ac:dyDescent="0.2">
      <c r="B22" s="128"/>
      <c r="C22" s="216"/>
      <c r="D22" s="221" t="s">
        <v>151</v>
      </c>
      <c r="E22" s="218" t="s">
        <v>97</v>
      </c>
      <c r="F22" s="227">
        <v>0.72</v>
      </c>
      <c r="G22" s="191"/>
      <c r="H22" s="220">
        <f t="shared" si="1"/>
        <v>0</v>
      </c>
    </row>
    <row r="23" spans="2:15" x14ac:dyDescent="0.2">
      <c r="B23" s="397" t="s">
        <v>162</v>
      </c>
      <c r="C23" s="397"/>
      <c r="D23" s="221" t="s">
        <v>345</v>
      </c>
      <c r="E23" s="218" t="s">
        <v>84</v>
      </c>
      <c r="F23" s="227">
        <v>0.05</v>
      </c>
      <c r="G23" s="191">
        <f>H113</f>
        <v>0</v>
      </c>
      <c r="H23" s="220">
        <f t="shared" si="1"/>
        <v>0</v>
      </c>
    </row>
    <row r="24" spans="2:15" ht="22.5" x14ac:dyDescent="0.2">
      <c r="B24" s="128"/>
      <c r="C24" s="216"/>
      <c r="D24" s="221" t="s">
        <v>346</v>
      </c>
      <c r="E24" s="218" t="s">
        <v>85</v>
      </c>
      <c r="F24" s="227">
        <v>0.75</v>
      </c>
      <c r="G24" s="191">
        <f>H213</f>
        <v>0</v>
      </c>
      <c r="H24" s="220">
        <f t="shared" si="1"/>
        <v>0</v>
      </c>
    </row>
    <row r="25" spans="2:15" ht="22.5" x14ac:dyDescent="0.2">
      <c r="B25" s="128"/>
      <c r="C25" s="216"/>
      <c r="D25" s="221" t="s">
        <v>102</v>
      </c>
      <c r="E25" s="218" t="s">
        <v>86</v>
      </c>
      <c r="F25" s="227">
        <v>0.2</v>
      </c>
      <c r="G25" s="191"/>
      <c r="H25" s="220">
        <f t="shared" si="1"/>
        <v>0</v>
      </c>
    </row>
    <row r="26" spans="2:15" x14ac:dyDescent="0.2">
      <c r="B26" s="397" t="s">
        <v>163</v>
      </c>
      <c r="C26" s="397"/>
      <c r="D26" s="221" t="s">
        <v>98</v>
      </c>
      <c r="E26" s="218" t="s">
        <v>99</v>
      </c>
      <c r="F26" s="227">
        <v>1</v>
      </c>
      <c r="G26" s="191">
        <f>H119</f>
        <v>0</v>
      </c>
      <c r="H26" s="220">
        <f t="shared" si="1"/>
        <v>0</v>
      </c>
    </row>
    <row r="27" spans="2:15" ht="22.5" x14ac:dyDescent="0.2">
      <c r="B27" s="397" t="s">
        <v>164</v>
      </c>
      <c r="C27" s="397"/>
      <c r="D27" s="221" t="s">
        <v>100</v>
      </c>
      <c r="E27" s="218" t="s">
        <v>84</v>
      </c>
      <c r="F27" s="227">
        <v>0.15</v>
      </c>
      <c r="G27" s="191">
        <f>H127</f>
        <v>0</v>
      </c>
      <c r="H27" s="220">
        <f t="shared" si="1"/>
        <v>0</v>
      </c>
    </row>
    <row r="28" spans="2:15" x14ac:dyDescent="0.2">
      <c r="B28" s="128"/>
      <c r="C28" s="216"/>
      <c r="D28" s="221" t="s">
        <v>117</v>
      </c>
      <c r="E28" s="218" t="s">
        <v>97</v>
      </c>
      <c r="F28" s="227">
        <v>0.72</v>
      </c>
      <c r="G28" s="191">
        <f>H171</f>
        <v>0</v>
      </c>
      <c r="H28" s="220">
        <f t="shared" si="1"/>
        <v>0</v>
      </c>
    </row>
    <row r="29" spans="2:15" x14ac:dyDescent="0.2">
      <c r="B29" s="135"/>
      <c r="C29" s="228"/>
      <c r="D29" s="222" t="s">
        <v>215</v>
      </c>
      <c r="E29" s="223" t="s">
        <v>84</v>
      </c>
      <c r="F29" s="229">
        <v>3.5999999999999997E-2</v>
      </c>
      <c r="G29" s="193">
        <f>H181</f>
        <v>0</v>
      </c>
      <c r="H29" s="225">
        <f t="shared" si="1"/>
        <v>0</v>
      </c>
    </row>
    <row r="30" spans="2:15" ht="9.9499999999999993" customHeight="1" x14ac:dyDescent="0.2"/>
    <row r="31" spans="2:15" x14ac:dyDescent="0.2">
      <c r="B31" s="396" t="s">
        <v>129</v>
      </c>
      <c r="C31" s="396"/>
      <c r="D31" s="89" t="s">
        <v>87</v>
      </c>
      <c r="E31" s="190" t="s">
        <v>77</v>
      </c>
      <c r="F31" s="190" t="s">
        <v>88</v>
      </c>
      <c r="G31" s="190" t="s">
        <v>9</v>
      </c>
      <c r="H31" s="60" t="s">
        <v>89</v>
      </c>
    </row>
    <row r="32" spans="2:15" x14ac:dyDescent="0.2">
      <c r="B32" s="61"/>
      <c r="C32" s="112"/>
      <c r="D32" s="185" t="s">
        <v>124</v>
      </c>
      <c r="E32" s="91" t="s">
        <v>97</v>
      </c>
      <c r="F32" s="162"/>
      <c r="G32" s="59"/>
      <c r="H32" s="62">
        <f>SUM(H34:H42)</f>
        <v>0</v>
      </c>
    </row>
    <row r="33" spans="2:8" x14ac:dyDescent="0.2">
      <c r="B33" s="92" t="s">
        <v>9</v>
      </c>
      <c r="C33" s="93" t="s">
        <v>10</v>
      </c>
      <c r="D33" s="94" t="s">
        <v>92</v>
      </c>
      <c r="E33" s="92" t="s">
        <v>77</v>
      </c>
      <c r="F33" s="92" t="s">
        <v>93</v>
      </c>
      <c r="G33" s="92" t="s">
        <v>94</v>
      </c>
      <c r="H33" s="92" t="s">
        <v>95</v>
      </c>
    </row>
    <row r="34" spans="2:8" ht="33.75" x14ac:dyDescent="0.2">
      <c r="B34" s="230"/>
      <c r="C34" s="211"/>
      <c r="D34" s="212" t="s">
        <v>96</v>
      </c>
      <c r="E34" s="213" t="s">
        <v>82</v>
      </c>
      <c r="F34" s="226">
        <v>0.33</v>
      </c>
      <c r="G34" s="192">
        <f>G20</f>
        <v>0</v>
      </c>
      <c r="H34" s="215">
        <f>ROUND(F34*G34,2)</f>
        <v>0</v>
      </c>
    </row>
    <row r="35" spans="2:8" x14ac:dyDescent="0.2">
      <c r="B35" s="231"/>
      <c r="C35" s="216"/>
      <c r="D35" s="221" t="s">
        <v>83</v>
      </c>
      <c r="E35" s="218" t="s">
        <v>82</v>
      </c>
      <c r="F35" s="227">
        <v>0.33</v>
      </c>
      <c r="G35" s="191">
        <f>G21</f>
        <v>0</v>
      </c>
      <c r="H35" s="220">
        <f t="shared" ref="H35:H42" si="2">ROUND(F35*G35,2)</f>
        <v>0</v>
      </c>
    </row>
    <row r="36" spans="2:8" ht="22.5" x14ac:dyDescent="0.2">
      <c r="B36" s="231"/>
      <c r="C36" s="216"/>
      <c r="D36" s="221" t="s">
        <v>151</v>
      </c>
      <c r="E36" s="218" t="s">
        <v>97</v>
      </c>
      <c r="F36" s="227">
        <v>1</v>
      </c>
      <c r="G36" s="191">
        <f>G22</f>
        <v>0</v>
      </c>
      <c r="H36" s="220">
        <f t="shared" si="2"/>
        <v>0</v>
      </c>
    </row>
    <row r="37" spans="2:8" ht="33.75" x14ac:dyDescent="0.2">
      <c r="B37" s="231"/>
      <c r="C37" s="216"/>
      <c r="D37" s="221" t="s">
        <v>167</v>
      </c>
      <c r="E37" s="218" t="s">
        <v>84</v>
      </c>
      <c r="F37" s="227">
        <v>0.15</v>
      </c>
      <c r="G37" s="191"/>
      <c r="H37" s="220">
        <f t="shared" si="2"/>
        <v>0</v>
      </c>
    </row>
    <row r="38" spans="2:8" ht="22.5" x14ac:dyDescent="0.2">
      <c r="B38" s="231"/>
      <c r="C38" s="216"/>
      <c r="D38" s="221" t="s">
        <v>346</v>
      </c>
      <c r="E38" s="218" t="s">
        <v>85</v>
      </c>
      <c r="F38" s="227">
        <v>4.5</v>
      </c>
      <c r="G38" s="191">
        <f>G24</f>
        <v>0</v>
      </c>
      <c r="H38" s="220">
        <f t="shared" si="2"/>
        <v>0</v>
      </c>
    </row>
    <row r="39" spans="2:8" ht="22.5" x14ac:dyDescent="0.2">
      <c r="B39" s="231"/>
      <c r="C39" s="216"/>
      <c r="D39" s="221" t="s">
        <v>125</v>
      </c>
      <c r="E39" s="218" t="s">
        <v>84</v>
      </c>
      <c r="F39" s="227">
        <v>0.15</v>
      </c>
      <c r="G39" s="191"/>
      <c r="H39" s="220">
        <f t="shared" si="2"/>
        <v>0</v>
      </c>
    </row>
    <row r="40" spans="2:8" ht="33.75" x14ac:dyDescent="0.2">
      <c r="B40" s="231"/>
      <c r="C40" s="216"/>
      <c r="D40" s="221" t="s">
        <v>167</v>
      </c>
      <c r="E40" s="218" t="s">
        <v>84</v>
      </c>
      <c r="F40" s="227">
        <v>0.15</v>
      </c>
      <c r="G40" s="191">
        <f>G37</f>
        <v>0</v>
      </c>
      <c r="H40" s="220">
        <f t="shared" si="2"/>
        <v>0</v>
      </c>
    </row>
    <row r="41" spans="2:8" ht="22.5" x14ac:dyDescent="0.2">
      <c r="B41" s="231"/>
      <c r="C41" s="216"/>
      <c r="D41" s="221" t="s">
        <v>346</v>
      </c>
      <c r="E41" s="218" t="s">
        <v>85</v>
      </c>
      <c r="F41" s="227">
        <v>4.5</v>
      </c>
      <c r="G41" s="191">
        <f>G24</f>
        <v>0</v>
      </c>
      <c r="H41" s="220">
        <f t="shared" si="2"/>
        <v>0</v>
      </c>
    </row>
    <row r="42" spans="2:8" x14ac:dyDescent="0.2">
      <c r="B42" s="232"/>
      <c r="C42" s="228"/>
      <c r="D42" s="222" t="s">
        <v>193</v>
      </c>
      <c r="E42" s="223" t="s">
        <v>97</v>
      </c>
      <c r="F42" s="229">
        <v>1</v>
      </c>
      <c r="G42" s="193">
        <f>H318</f>
        <v>0</v>
      </c>
      <c r="H42" s="225">
        <f t="shared" si="2"/>
        <v>0</v>
      </c>
    </row>
    <row r="43" spans="2:8" ht="9.9499999999999993" customHeight="1" x14ac:dyDescent="0.2"/>
    <row r="44" spans="2:8" x14ac:dyDescent="0.2">
      <c r="B44" s="394" t="s">
        <v>138</v>
      </c>
      <c r="C44" s="394"/>
      <c r="D44" s="113" t="s">
        <v>139</v>
      </c>
      <c r="E44" s="114" t="s">
        <v>77</v>
      </c>
      <c r="F44" s="114" t="s">
        <v>88</v>
      </c>
      <c r="G44" s="114" t="s">
        <v>9</v>
      </c>
      <c r="H44" s="195" t="s">
        <v>89</v>
      </c>
    </row>
    <row r="45" spans="2:8" ht="22.5" x14ac:dyDescent="0.2">
      <c r="B45" s="196"/>
      <c r="C45" s="197"/>
      <c r="D45" s="198" t="s">
        <v>201</v>
      </c>
      <c r="E45" s="199" t="s">
        <v>84</v>
      </c>
      <c r="F45" s="162"/>
      <c r="G45" s="59"/>
      <c r="H45" s="200">
        <f>SUM(H47:H48)</f>
        <v>0</v>
      </c>
    </row>
    <row r="46" spans="2:8" x14ac:dyDescent="0.2">
      <c r="B46" s="160" t="s">
        <v>9</v>
      </c>
      <c r="C46" s="158" t="s">
        <v>10</v>
      </c>
      <c r="D46" s="159" t="s">
        <v>92</v>
      </c>
      <c r="E46" s="160" t="s">
        <v>77</v>
      </c>
      <c r="F46" s="160" t="s">
        <v>93</v>
      </c>
      <c r="G46" s="160" t="s">
        <v>94</v>
      </c>
      <c r="H46" s="160" t="s">
        <v>95</v>
      </c>
    </row>
    <row r="47" spans="2:8" x14ac:dyDescent="0.2">
      <c r="B47" s="233"/>
      <c r="C47" s="234"/>
      <c r="D47" s="235" t="s">
        <v>202</v>
      </c>
      <c r="E47" s="236" t="s">
        <v>84</v>
      </c>
      <c r="F47" s="237">
        <v>1</v>
      </c>
      <c r="G47" s="192"/>
      <c r="H47" s="238">
        <f>ROUND(F47*G47,2)</f>
        <v>0</v>
      </c>
    </row>
    <row r="48" spans="2:8" ht="22.5" x14ac:dyDescent="0.2">
      <c r="B48" s="239"/>
      <c r="C48" s="240"/>
      <c r="D48" s="241" t="s">
        <v>347</v>
      </c>
      <c r="E48" s="242" t="s">
        <v>85</v>
      </c>
      <c r="F48" s="243">
        <v>3</v>
      </c>
      <c r="G48" s="193"/>
      <c r="H48" s="244">
        <f>ROUND(F48*G48,2)</f>
        <v>0</v>
      </c>
    </row>
    <row r="49" spans="2:8" ht="9.9499999999999993" customHeight="1" x14ac:dyDescent="0.2"/>
    <row r="50" spans="2:8" x14ac:dyDescent="0.2">
      <c r="B50" s="394" t="s">
        <v>192</v>
      </c>
      <c r="C50" s="394"/>
      <c r="D50" s="113" t="s">
        <v>87</v>
      </c>
      <c r="E50" s="114" t="s">
        <v>77</v>
      </c>
      <c r="F50" s="114" t="s">
        <v>88</v>
      </c>
      <c r="G50" s="190" t="s">
        <v>9</v>
      </c>
      <c r="H50" s="60" t="s">
        <v>89</v>
      </c>
    </row>
    <row r="51" spans="2:8" x14ac:dyDescent="0.2">
      <c r="B51" s="61"/>
      <c r="C51" s="112"/>
      <c r="D51" s="115" t="s">
        <v>140</v>
      </c>
      <c r="E51" s="116" t="s">
        <v>14</v>
      </c>
      <c r="F51" s="163"/>
      <c r="G51" s="59"/>
      <c r="H51" s="62">
        <f>SUM(H53:H60)</f>
        <v>0</v>
      </c>
    </row>
    <row r="52" spans="2:8" x14ac:dyDescent="0.2">
      <c r="B52" s="117" t="s">
        <v>9</v>
      </c>
      <c r="C52" s="118" t="s">
        <v>10</v>
      </c>
      <c r="D52" s="119" t="s">
        <v>92</v>
      </c>
      <c r="E52" s="117" t="s">
        <v>77</v>
      </c>
      <c r="F52" s="117" t="s">
        <v>93</v>
      </c>
      <c r="G52" s="117" t="s">
        <v>94</v>
      </c>
      <c r="H52" s="117" t="s">
        <v>95</v>
      </c>
    </row>
    <row r="53" spans="2:8" ht="33.75" x14ac:dyDescent="0.2">
      <c r="B53" s="125"/>
      <c r="C53" s="211"/>
      <c r="D53" s="126" t="s">
        <v>96</v>
      </c>
      <c r="E53" s="125" t="s">
        <v>82</v>
      </c>
      <c r="F53" s="127">
        <v>0.33</v>
      </c>
      <c r="G53" s="192">
        <f>G20</f>
        <v>0</v>
      </c>
      <c r="H53" s="238">
        <f>ROUND(F53*G53,2)</f>
        <v>0</v>
      </c>
    </row>
    <row r="54" spans="2:8" x14ac:dyDescent="0.2">
      <c r="B54" s="128"/>
      <c r="C54" s="216"/>
      <c r="D54" s="129" t="s">
        <v>83</v>
      </c>
      <c r="E54" s="128" t="s">
        <v>82</v>
      </c>
      <c r="F54" s="130">
        <v>0.33</v>
      </c>
      <c r="G54" s="191">
        <f>G35</f>
        <v>0</v>
      </c>
      <c r="H54" s="179">
        <f t="shared" ref="H54:H60" si="3">ROUND(F54*G54,2)</f>
        <v>0</v>
      </c>
    </row>
    <row r="55" spans="2:8" ht="22.5" x14ac:dyDescent="0.2">
      <c r="B55" s="128"/>
      <c r="C55" s="216"/>
      <c r="D55" s="129" t="s">
        <v>151</v>
      </c>
      <c r="E55" s="128" t="s">
        <v>97</v>
      </c>
      <c r="F55" s="130">
        <v>1.3</v>
      </c>
      <c r="G55" s="191">
        <f>G36</f>
        <v>0</v>
      </c>
      <c r="H55" s="179">
        <f t="shared" si="3"/>
        <v>0</v>
      </c>
    </row>
    <row r="56" spans="2:8" ht="22.5" x14ac:dyDescent="0.2">
      <c r="B56" s="128"/>
      <c r="C56" s="216"/>
      <c r="D56" s="129" t="s">
        <v>126</v>
      </c>
      <c r="E56" s="128" t="s">
        <v>84</v>
      </c>
      <c r="F56" s="130">
        <v>0.36399999999999999</v>
      </c>
      <c r="G56" s="191"/>
      <c r="H56" s="179">
        <f t="shared" si="3"/>
        <v>0</v>
      </c>
    </row>
    <row r="57" spans="2:8" x14ac:dyDescent="0.2">
      <c r="B57" s="397" t="s">
        <v>162</v>
      </c>
      <c r="C57" s="397"/>
      <c r="D57" s="129" t="s">
        <v>345</v>
      </c>
      <c r="E57" s="128" t="s">
        <v>84</v>
      </c>
      <c r="F57" s="130">
        <v>0.36399999999999999</v>
      </c>
      <c r="G57" s="191">
        <f>H113</f>
        <v>0</v>
      </c>
      <c r="H57" s="179">
        <f t="shared" si="3"/>
        <v>0</v>
      </c>
    </row>
    <row r="58" spans="2:8" ht="22.5" x14ac:dyDescent="0.2">
      <c r="B58" s="245"/>
      <c r="C58" s="246"/>
      <c r="D58" s="247" t="s">
        <v>346</v>
      </c>
      <c r="E58" s="245" t="s">
        <v>85</v>
      </c>
      <c r="F58" s="248">
        <v>5.46</v>
      </c>
      <c r="G58" s="191">
        <f>G24</f>
        <v>0</v>
      </c>
      <c r="H58" s="179">
        <f t="shared" si="3"/>
        <v>0</v>
      </c>
    </row>
    <row r="59" spans="2:8" ht="22.5" x14ac:dyDescent="0.2">
      <c r="B59" s="245"/>
      <c r="C59" s="246"/>
      <c r="D59" s="247" t="s">
        <v>148</v>
      </c>
      <c r="E59" s="245" t="s">
        <v>127</v>
      </c>
      <c r="F59" s="248">
        <v>9.58</v>
      </c>
      <c r="G59" s="191"/>
      <c r="H59" s="179">
        <f t="shared" si="3"/>
        <v>0</v>
      </c>
    </row>
    <row r="60" spans="2:8" ht="22.5" x14ac:dyDescent="0.2">
      <c r="B60" s="249"/>
      <c r="C60" s="250"/>
      <c r="D60" s="251" t="s">
        <v>128</v>
      </c>
      <c r="E60" s="135" t="s">
        <v>84</v>
      </c>
      <c r="F60" s="136">
        <v>0.25800000000000001</v>
      </c>
      <c r="G60" s="193"/>
      <c r="H60" s="244">
        <f t="shared" si="3"/>
        <v>0</v>
      </c>
    </row>
    <row r="61" spans="2:8" ht="9.9499999999999993" customHeight="1" x14ac:dyDescent="0.2"/>
    <row r="62" spans="2:8" x14ac:dyDescent="0.2">
      <c r="B62" s="394" t="s">
        <v>149</v>
      </c>
      <c r="C62" s="394"/>
      <c r="D62" s="113" t="s">
        <v>139</v>
      </c>
      <c r="E62" s="114" t="s">
        <v>77</v>
      </c>
      <c r="F62" s="114" t="s">
        <v>88</v>
      </c>
      <c r="G62" s="114" t="s">
        <v>9</v>
      </c>
      <c r="H62" s="195" t="s">
        <v>89</v>
      </c>
    </row>
    <row r="63" spans="2:8" x14ac:dyDescent="0.2">
      <c r="B63" s="196"/>
      <c r="C63" s="197"/>
      <c r="D63" s="198" t="s">
        <v>203</v>
      </c>
      <c r="E63" s="199" t="s">
        <v>86</v>
      </c>
      <c r="F63" s="163"/>
      <c r="G63" s="59"/>
      <c r="H63" s="200">
        <f>SUM(H65:H66)</f>
        <v>0</v>
      </c>
    </row>
    <row r="64" spans="2:8" x14ac:dyDescent="0.2">
      <c r="B64" s="160" t="s">
        <v>9</v>
      </c>
      <c r="C64" s="158" t="s">
        <v>10</v>
      </c>
      <c r="D64" s="159" t="s">
        <v>92</v>
      </c>
      <c r="E64" s="160" t="s">
        <v>77</v>
      </c>
      <c r="F64" s="160" t="s">
        <v>93</v>
      </c>
      <c r="G64" s="160" t="s">
        <v>94</v>
      </c>
      <c r="H64" s="160" t="s">
        <v>95</v>
      </c>
    </row>
    <row r="65" spans="2:10" ht="22.5" x14ac:dyDescent="0.2">
      <c r="B65" s="233"/>
      <c r="C65" s="234"/>
      <c r="D65" s="235" t="s">
        <v>208</v>
      </c>
      <c r="E65" s="236" t="s">
        <v>86</v>
      </c>
      <c r="F65" s="237">
        <v>1</v>
      </c>
      <c r="G65" s="192"/>
      <c r="H65" s="238">
        <f>ROUND(F65*G65,2)</f>
        <v>0</v>
      </c>
    </row>
    <row r="66" spans="2:10" x14ac:dyDescent="0.2">
      <c r="B66" s="239"/>
      <c r="C66" s="240"/>
      <c r="D66" s="241" t="s">
        <v>207</v>
      </c>
      <c r="E66" s="242" t="s">
        <v>154</v>
      </c>
      <c r="F66" s="243">
        <v>2.3E-3</v>
      </c>
      <c r="G66" s="193"/>
      <c r="H66" s="244">
        <f>ROUND(F66*G66,2)</f>
        <v>0</v>
      </c>
    </row>
    <row r="67" spans="2:10" ht="9.9499999999999993" customHeight="1" x14ac:dyDescent="0.2"/>
    <row r="68" spans="2:10" x14ac:dyDescent="0.2">
      <c r="B68" s="394" t="s">
        <v>152</v>
      </c>
      <c r="C68" s="394"/>
      <c r="D68" s="113" t="s">
        <v>139</v>
      </c>
      <c r="E68" s="114" t="s">
        <v>77</v>
      </c>
      <c r="F68" s="114" t="s">
        <v>88</v>
      </c>
      <c r="G68" s="190" t="s">
        <v>9</v>
      </c>
      <c r="H68" s="60" t="s">
        <v>89</v>
      </c>
    </row>
    <row r="69" spans="2:10" x14ac:dyDescent="0.2">
      <c r="B69" s="61"/>
      <c r="C69" s="112"/>
      <c r="D69" s="115" t="s">
        <v>238</v>
      </c>
      <c r="E69" s="116" t="s">
        <v>7</v>
      </c>
      <c r="F69" s="181"/>
      <c r="G69" s="59"/>
      <c r="H69" s="62">
        <f>SUM(H71:H77)</f>
        <v>0</v>
      </c>
    </row>
    <row r="70" spans="2:10" x14ac:dyDescent="0.2">
      <c r="B70" s="117" t="s">
        <v>9</v>
      </c>
      <c r="C70" s="118" t="s">
        <v>10</v>
      </c>
      <c r="D70" s="119" t="s">
        <v>92</v>
      </c>
      <c r="E70" s="117" t="s">
        <v>77</v>
      </c>
      <c r="F70" s="117" t="s">
        <v>93</v>
      </c>
      <c r="G70" s="117" t="s">
        <v>94</v>
      </c>
      <c r="H70" s="117" t="s">
        <v>95</v>
      </c>
    </row>
    <row r="71" spans="2:10" x14ac:dyDescent="0.2">
      <c r="B71" s="252"/>
      <c r="C71" s="131"/>
      <c r="D71" s="126" t="s">
        <v>239</v>
      </c>
      <c r="E71" s="125" t="s">
        <v>86</v>
      </c>
      <c r="F71" s="127">
        <v>1.2</v>
      </c>
      <c r="G71" s="192"/>
      <c r="H71" s="238">
        <f t="shared" ref="H71:H77" si="4">ROUND(F71*G71,2)</f>
        <v>0</v>
      </c>
      <c r="J71" s="183"/>
    </row>
    <row r="72" spans="2:10" ht="33.75" x14ac:dyDescent="0.2">
      <c r="B72" s="178"/>
      <c r="C72" s="132"/>
      <c r="D72" s="129" t="s">
        <v>245</v>
      </c>
      <c r="E72" s="128" t="s">
        <v>97</v>
      </c>
      <c r="F72" s="130">
        <v>0.18</v>
      </c>
      <c r="G72" s="191"/>
      <c r="H72" s="179">
        <f t="shared" si="4"/>
        <v>0</v>
      </c>
      <c r="J72" s="183"/>
    </row>
    <row r="73" spans="2:10" x14ac:dyDescent="0.2">
      <c r="B73" s="178"/>
      <c r="C73" s="132"/>
      <c r="D73" s="129" t="s">
        <v>240</v>
      </c>
      <c r="E73" s="128" t="s">
        <v>127</v>
      </c>
      <c r="F73" s="130">
        <v>8.2760000000000004E-3</v>
      </c>
      <c r="G73" s="191"/>
      <c r="H73" s="179">
        <f t="shared" si="4"/>
        <v>0</v>
      </c>
      <c r="J73" s="184"/>
    </row>
    <row r="74" spans="2:10" ht="22.5" x14ac:dyDescent="0.2">
      <c r="B74" s="178"/>
      <c r="C74" s="132"/>
      <c r="D74" s="129" t="s">
        <v>241</v>
      </c>
      <c r="E74" s="128" t="s">
        <v>86</v>
      </c>
      <c r="F74" s="130">
        <v>4</v>
      </c>
      <c r="G74" s="191"/>
      <c r="H74" s="179">
        <f t="shared" si="4"/>
        <v>0</v>
      </c>
      <c r="J74" s="183"/>
    </row>
    <row r="75" spans="2:10" x14ac:dyDescent="0.2">
      <c r="B75" s="178"/>
      <c r="C75" s="178"/>
      <c r="D75" s="129" t="s">
        <v>242</v>
      </c>
      <c r="E75" s="128" t="s">
        <v>244</v>
      </c>
      <c r="F75" s="130">
        <v>0.2</v>
      </c>
      <c r="G75" s="191"/>
      <c r="H75" s="179">
        <f t="shared" si="4"/>
        <v>0</v>
      </c>
      <c r="J75" s="183"/>
    </row>
    <row r="76" spans="2:10" x14ac:dyDescent="0.2">
      <c r="B76" s="178"/>
      <c r="C76" s="178"/>
      <c r="D76" s="129" t="s">
        <v>243</v>
      </c>
      <c r="E76" s="128" t="s">
        <v>82</v>
      </c>
      <c r="F76" s="130">
        <v>6.6666000000000003E-2</v>
      </c>
      <c r="G76" s="191"/>
      <c r="H76" s="179">
        <f t="shared" si="4"/>
        <v>0</v>
      </c>
      <c r="J76" s="183"/>
    </row>
    <row r="77" spans="2:10" x14ac:dyDescent="0.2">
      <c r="B77" s="133"/>
      <c r="C77" s="133"/>
      <c r="D77" s="134" t="s">
        <v>156</v>
      </c>
      <c r="E77" s="135" t="s">
        <v>82</v>
      </c>
      <c r="F77" s="136">
        <v>2.2221999999999999E-2</v>
      </c>
      <c r="G77" s="193">
        <f>G15</f>
        <v>0</v>
      </c>
      <c r="H77" s="244">
        <f t="shared" si="4"/>
        <v>0</v>
      </c>
      <c r="J77" s="183"/>
    </row>
    <row r="78" spans="2:10" ht="9.9499999999999993" customHeight="1" x14ac:dyDescent="0.2"/>
    <row r="79" spans="2:10" x14ac:dyDescent="0.2">
      <c r="B79" s="395" t="s">
        <v>158</v>
      </c>
      <c r="C79" s="395"/>
      <c r="D79" s="204" t="s">
        <v>139</v>
      </c>
      <c r="E79" s="205" t="s">
        <v>77</v>
      </c>
      <c r="F79" s="205" t="s">
        <v>88</v>
      </c>
      <c r="G79" s="205" t="s">
        <v>9</v>
      </c>
      <c r="H79" s="206" t="s">
        <v>89</v>
      </c>
    </row>
    <row r="80" spans="2:10" x14ac:dyDescent="0.2">
      <c r="B80" s="207"/>
      <c r="C80" s="201"/>
      <c r="D80" s="202" t="s">
        <v>118</v>
      </c>
      <c r="E80" s="203" t="s">
        <v>91</v>
      </c>
      <c r="F80" s="163"/>
      <c r="G80" s="146"/>
      <c r="H80" s="208">
        <f>SUM(H82:H83)</f>
        <v>0</v>
      </c>
    </row>
    <row r="81" spans="2:8" x14ac:dyDescent="0.2">
      <c r="B81" s="149" t="s">
        <v>9</v>
      </c>
      <c r="C81" s="147" t="s">
        <v>10</v>
      </c>
      <c r="D81" s="148" t="s">
        <v>92</v>
      </c>
      <c r="E81" s="149" t="s">
        <v>77</v>
      </c>
      <c r="F81" s="149" t="s">
        <v>93</v>
      </c>
      <c r="G81" s="149" t="s">
        <v>94</v>
      </c>
      <c r="H81" s="149" t="s">
        <v>95</v>
      </c>
    </row>
    <row r="82" spans="2:8" x14ac:dyDescent="0.2">
      <c r="B82" s="253"/>
      <c r="C82" s="150"/>
      <c r="D82" s="151" t="s">
        <v>181</v>
      </c>
      <c r="E82" s="152" t="s">
        <v>82</v>
      </c>
      <c r="F82" s="153">
        <v>3</v>
      </c>
      <c r="G82" s="194"/>
      <c r="H82" s="254">
        <f>ROUND(F82*G82,2)</f>
        <v>0</v>
      </c>
    </row>
    <row r="83" spans="2:8" x14ac:dyDescent="0.2">
      <c r="B83" s="255"/>
      <c r="C83" s="256"/>
      <c r="D83" s="257" t="s">
        <v>180</v>
      </c>
      <c r="E83" s="258" t="s">
        <v>82</v>
      </c>
      <c r="F83" s="259">
        <v>1.5</v>
      </c>
      <c r="G83" s="260"/>
      <c r="H83" s="261">
        <f>ROUND(F83*G83,2)</f>
        <v>0</v>
      </c>
    </row>
    <row r="84" spans="2:8" ht="9.9499999999999993" customHeight="1" x14ac:dyDescent="0.2"/>
    <row r="85" spans="2:8" x14ac:dyDescent="0.2">
      <c r="B85" s="395" t="s">
        <v>161</v>
      </c>
      <c r="C85" s="395"/>
      <c r="D85" s="204" t="s">
        <v>139</v>
      </c>
      <c r="E85" s="205" t="s">
        <v>77</v>
      </c>
      <c r="F85" s="205" t="s">
        <v>88</v>
      </c>
      <c r="G85" s="205" t="s">
        <v>9</v>
      </c>
      <c r="H85" s="206" t="s">
        <v>89</v>
      </c>
    </row>
    <row r="86" spans="2:8" x14ac:dyDescent="0.2">
      <c r="B86" s="207"/>
      <c r="C86" s="201"/>
      <c r="D86" s="202" t="s">
        <v>121</v>
      </c>
      <c r="E86" s="203" t="s">
        <v>91</v>
      </c>
      <c r="F86" s="163"/>
      <c r="G86" s="146"/>
      <c r="H86" s="208">
        <f>SUM(H88:H89)</f>
        <v>0</v>
      </c>
    </row>
    <row r="87" spans="2:8" x14ac:dyDescent="0.2">
      <c r="B87" s="149" t="s">
        <v>9</v>
      </c>
      <c r="C87" s="147" t="s">
        <v>10</v>
      </c>
      <c r="D87" s="148" t="s">
        <v>92</v>
      </c>
      <c r="E87" s="149" t="s">
        <v>77</v>
      </c>
      <c r="F87" s="149" t="s">
        <v>93</v>
      </c>
      <c r="G87" s="149" t="s">
        <v>94</v>
      </c>
      <c r="H87" s="149" t="s">
        <v>95</v>
      </c>
    </row>
    <row r="88" spans="2:8" x14ac:dyDescent="0.2">
      <c r="B88" s="253"/>
      <c r="C88" s="150"/>
      <c r="D88" s="151" t="s">
        <v>181</v>
      </c>
      <c r="E88" s="152" t="s">
        <v>82</v>
      </c>
      <c r="F88" s="153">
        <v>7</v>
      </c>
      <c r="G88" s="194">
        <f>G82</f>
        <v>0</v>
      </c>
      <c r="H88" s="254">
        <f>ROUND(F88*G88,2)</f>
        <v>0</v>
      </c>
    </row>
    <row r="89" spans="2:8" x14ac:dyDescent="0.2">
      <c r="B89" s="255"/>
      <c r="C89" s="256"/>
      <c r="D89" s="257" t="s">
        <v>180</v>
      </c>
      <c r="E89" s="258" t="s">
        <v>82</v>
      </c>
      <c r="F89" s="259">
        <v>3.5</v>
      </c>
      <c r="G89" s="260">
        <f>G83</f>
        <v>0</v>
      </c>
      <c r="H89" s="261">
        <f>ROUND(F89*G89,2)</f>
        <v>0</v>
      </c>
    </row>
    <row r="90" spans="2:8" ht="9.9499999999999993" customHeight="1" x14ac:dyDescent="0.2"/>
    <row r="91" spans="2:8" x14ac:dyDescent="0.2">
      <c r="B91" s="395" t="s">
        <v>204</v>
      </c>
      <c r="C91" s="395"/>
      <c r="D91" s="204" t="s">
        <v>139</v>
      </c>
      <c r="E91" s="205" t="s">
        <v>77</v>
      </c>
      <c r="F91" s="205" t="s">
        <v>88</v>
      </c>
      <c r="G91" s="205" t="s">
        <v>9</v>
      </c>
      <c r="H91" s="206" t="s">
        <v>89</v>
      </c>
    </row>
    <row r="92" spans="2:8" x14ac:dyDescent="0.2">
      <c r="B92" s="207"/>
      <c r="C92" s="201"/>
      <c r="D92" s="202" t="s">
        <v>120</v>
      </c>
      <c r="E92" s="203" t="s">
        <v>91</v>
      </c>
      <c r="F92" s="163"/>
      <c r="G92" s="146"/>
      <c r="H92" s="208">
        <f>SUM(H94:H95)</f>
        <v>0</v>
      </c>
    </row>
    <row r="93" spans="2:8" x14ac:dyDescent="0.2">
      <c r="B93" s="149" t="s">
        <v>9</v>
      </c>
      <c r="C93" s="147" t="s">
        <v>10</v>
      </c>
      <c r="D93" s="148" t="s">
        <v>92</v>
      </c>
      <c r="E93" s="149" t="s">
        <v>77</v>
      </c>
      <c r="F93" s="149" t="s">
        <v>93</v>
      </c>
      <c r="G93" s="149" t="s">
        <v>94</v>
      </c>
      <c r="H93" s="149" t="s">
        <v>95</v>
      </c>
    </row>
    <row r="94" spans="2:8" x14ac:dyDescent="0.2">
      <c r="B94" s="253"/>
      <c r="C94" s="150"/>
      <c r="D94" s="151" t="s">
        <v>181</v>
      </c>
      <c r="E94" s="152" t="s">
        <v>82</v>
      </c>
      <c r="F94" s="153">
        <v>1.8</v>
      </c>
      <c r="G94" s="194">
        <f>G82</f>
        <v>0</v>
      </c>
      <c r="H94" s="254">
        <f>ROUND(F94*G94,2)</f>
        <v>0</v>
      </c>
    </row>
    <row r="95" spans="2:8" x14ac:dyDescent="0.2">
      <c r="B95" s="255"/>
      <c r="C95" s="256"/>
      <c r="D95" s="257" t="s">
        <v>180</v>
      </c>
      <c r="E95" s="258" t="s">
        <v>82</v>
      </c>
      <c r="F95" s="259">
        <v>0.9</v>
      </c>
      <c r="G95" s="260">
        <f>G83</f>
        <v>0</v>
      </c>
      <c r="H95" s="261">
        <f>ROUND(F95*G95,2)</f>
        <v>0</v>
      </c>
    </row>
    <row r="96" spans="2:8" ht="9.9499999999999993" customHeight="1" x14ac:dyDescent="0.2"/>
    <row r="97" spans="2:10" x14ac:dyDescent="0.2">
      <c r="B97" s="395" t="s">
        <v>205</v>
      </c>
      <c r="C97" s="395"/>
      <c r="D97" s="204" t="s">
        <v>139</v>
      </c>
      <c r="E97" s="205" t="s">
        <v>77</v>
      </c>
      <c r="F97" s="205" t="s">
        <v>88</v>
      </c>
      <c r="G97" s="205" t="s">
        <v>9</v>
      </c>
      <c r="H97" s="206" t="s">
        <v>89</v>
      </c>
    </row>
    <row r="98" spans="2:10" x14ac:dyDescent="0.2">
      <c r="B98" s="207"/>
      <c r="C98" s="201"/>
      <c r="D98" s="202" t="s">
        <v>122</v>
      </c>
      <c r="E98" s="203" t="s">
        <v>91</v>
      </c>
      <c r="F98" s="163"/>
      <c r="G98" s="146"/>
      <c r="H98" s="208">
        <f>SUM(H100:H101)</f>
        <v>0</v>
      </c>
    </row>
    <row r="99" spans="2:10" x14ac:dyDescent="0.2">
      <c r="B99" s="149" t="s">
        <v>9</v>
      </c>
      <c r="C99" s="147" t="s">
        <v>10</v>
      </c>
      <c r="D99" s="148" t="s">
        <v>92</v>
      </c>
      <c r="E99" s="149" t="s">
        <v>77</v>
      </c>
      <c r="F99" s="149" t="s">
        <v>93</v>
      </c>
      <c r="G99" s="149" t="s">
        <v>94</v>
      </c>
      <c r="H99" s="149" t="s">
        <v>95</v>
      </c>
    </row>
    <row r="100" spans="2:10" x14ac:dyDescent="0.2">
      <c r="B100" s="253"/>
      <c r="C100" s="150"/>
      <c r="D100" s="151" t="s">
        <v>181</v>
      </c>
      <c r="E100" s="152" t="s">
        <v>82</v>
      </c>
      <c r="F100" s="153">
        <v>3.6</v>
      </c>
      <c r="G100" s="194">
        <f>G82</f>
        <v>0</v>
      </c>
      <c r="H100" s="254">
        <f>ROUND(F100*G100,2)</f>
        <v>0</v>
      </c>
    </row>
    <row r="101" spans="2:10" x14ac:dyDescent="0.2">
      <c r="B101" s="255"/>
      <c r="C101" s="256"/>
      <c r="D101" s="257" t="s">
        <v>180</v>
      </c>
      <c r="E101" s="258" t="s">
        <v>82</v>
      </c>
      <c r="F101" s="259">
        <v>1.8</v>
      </c>
      <c r="G101" s="260">
        <f>G83</f>
        <v>0</v>
      </c>
      <c r="H101" s="261">
        <f>ROUND(F101*G101,2)</f>
        <v>0</v>
      </c>
    </row>
    <row r="102" spans="2:10" ht="9.9499999999999993" customHeight="1" x14ac:dyDescent="0.2"/>
    <row r="103" spans="2:10" x14ac:dyDescent="0.2">
      <c r="B103" s="394" t="s">
        <v>237</v>
      </c>
      <c r="C103" s="394"/>
      <c r="D103" s="113" t="s">
        <v>139</v>
      </c>
      <c r="E103" s="114" t="s">
        <v>77</v>
      </c>
      <c r="F103" s="114" t="s">
        <v>88</v>
      </c>
      <c r="G103" s="190" t="s">
        <v>9</v>
      </c>
      <c r="H103" s="60" t="s">
        <v>89</v>
      </c>
    </row>
    <row r="104" spans="2:10" x14ac:dyDescent="0.2">
      <c r="B104" s="61"/>
      <c r="C104" s="112"/>
      <c r="D104" s="115" t="s">
        <v>194</v>
      </c>
      <c r="E104" s="116" t="s">
        <v>97</v>
      </c>
      <c r="F104" s="163"/>
      <c r="G104" s="59"/>
      <c r="H104" s="62">
        <f>SUM(H106:H110)</f>
        <v>0</v>
      </c>
    </row>
    <row r="105" spans="2:10" x14ac:dyDescent="0.2">
      <c r="B105" s="117" t="s">
        <v>9</v>
      </c>
      <c r="C105" s="118" t="s">
        <v>10</v>
      </c>
      <c r="D105" s="119" t="s">
        <v>92</v>
      </c>
      <c r="E105" s="117" t="s">
        <v>77</v>
      </c>
      <c r="F105" s="117" t="s">
        <v>93</v>
      </c>
      <c r="G105" s="117" t="s">
        <v>94</v>
      </c>
      <c r="H105" s="117" t="s">
        <v>95</v>
      </c>
    </row>
    <row r="106" spans="2:10" x14ac:dyDescent="0.2">
      <c r="B106" s="252"/>
      <c r="C106" s="131"/>
      <c r="D106" s="126" t="s">
        <v>133</v>
      </c>
      <c r="E106" s="125" t="s">
        <v>82</v>
      </c>
      <c r="F106" s="127">
        <v>5.4999999999999997E-3</v>
      </c>
      <c r="G106" s="192"/>
      <c r="H106" s="238">
        <f t="shared" ref="H106:H110" si="5">ROUND(F106*G106,2)</f>
        <v>0</v>
      </c>
    </row>
    <row r="107" spans="2:10" x14ac:dyDescent="0.2">
      <c r="B107" s="178"/>
      <c r="C107" s="132"/>
      <c r="D107" s="129" t="s">
        <v>134</v>
      </c>
      <c r="E107" s="128" t="s">
        <v>82</v>
      </c>
      <c r="F107" s="130">
        <v>3.0000000000000001E-3</v>
      </c>
      <c r="G107" s="191"/>
      <c r="H107" s="179">
        <f t="shared" si="5"/>
        <v>0</v>
      </c>
    </row>
    <row r="108" spans="2:10" x14ac:dyDescent="0.2">
      <c r="B108" s="178"/>
      <c r="C108" s="132"/>
      <c r="D108" s="129" t="s">
        <v>135</v>
      </c>
      <c r="E108" s="128" t="s">
        <v>82</v>
      </c>
      <c r="F108" s="130">
        <v>2.7000000000000001E-3</v>
      </c>
      <c r="G108" s="191"/>
      <c r="H108" s="179">
        <f t="shared" si="5"/>
        <v>0</v>
      </c>
    </row>
    <row r="109" spans="2:10" ht="22.5" x14ac:dyDescent="0.2">
      <c r="B109" s="178"/>
      <c r="C109" s="132"/>
      <c r="D109" s="129" t="s">
        <v>136</v>
      </c>
      <c r="E109" s="128" t="s">
        <v>82</v>
      </c>
      <c r="F109" s="130">
        <v>2.7000000000000001E-3</v>
      </c>
      <c r="G109" s="191"/>
      <c r="H109" s="179">
        <f t="shared" si="5"/>
        <v>0</v>
      </c>
    </row>
    <row r="110" spans="2:10" ht="22.5" x14ac:dyDescent="0.2">
      <c r="B110" s="133"/>
      <c r="C110" s="133"/>
      <c r="D110" s="134" t="s">
        <v>137</v>
      </c>
      <c r="E110" s="135" t="s">
        <v>82</v>
      </c>
      <c r="F110" s="136">
        <v>1.6000000000000001E-3</v>
      </c>
      <c r="G110" s="193"/>
      <c r="H110" s="244">
        <f t="shared" si="5"/>
        <v>0</v>
      </c>
    </row>
    <row r="111" spans="2:10" s="177" customFormat="1" ht="9.9499999999999993" customHeight="1" x14ac:dyDescent="0.2">
      <c r="B111" s="171"/>
      <c r="C111" s="171"/>
      <c r="D111" s="172"/>
      <c r="E111" s="173"/>
      <c r="F111" s="174"/>
      <c r="G111" s="175"/>
      <c r="H111" s="176"/>
      <c r="J111" s="182"/>
    </row>
    <row r="112" spans="2:10" x14ac:dyDescent="0.2">
      <c r="B112" s="394" t="s">
        <v>162</v>
      </c>
      <c r="C112" s="394"/>
      <c r="D112" s="113" t="s">
        <v>139</v>
      </c>
      <c r="E112" s="114" t="s">
        <v>77</v>
      </c>
      <c r="F112" s="114" t="s">
        <v>88</v>
      </c>
      <c r="G112" s="190" t="s">
        <v>9</v>
      </c>
      <c r="H112" s="60" t="s">
        <v>89</v>
      </c>
    </row>
    <row r="113" spans="2:8" x14ac:dyDescent="0.2">
      <c r="B113" s="209"/>
      <c r="C113" s="210"/>
      <c r="D113" s="115" t="s">
        <v>153</v>
      </c>
      <c r="E113" s="116" t="s">
        <v>154</v>
      </c>
      <c r="F113" s="163"/>
      <c r="G113" s="59"/>
      <c r="H113" s="62">
        <f>SUM(H115:H116)</f>
        <v>0</v>
      </c>
    </row>
    <row r="114" spans="2:8" x14ac:dyDescent="0.2">
      <c r="B114" s="117" t="s">
        <v>9</v>
      </c>
      <c r="C114" s="118" t="s">
        <v>10</v>
      </c>
      <c r="D114" s="119" t="s">
        <v>92</v>
      </c>
      <c r="E114" s="117" t="s">
        <v>77</v>
      </c>
      <c r="F114" s="117" t="s">
        <v>93</v>
      </c>
      <c r="G114" s="117" t="s">
        <v>94</v>
      </c>
      <c r="H114" s="117" t="s">
        <v>95</v>
      </c>
    </row>
    <row r="115" spans="2:8" ht="33.75" x14ac:dyDescent="0.2">
      <c r="B115" s="252"/>
      <c r="C115" s="131"/>
      <c r="D115" s="126" t="s">
        <v>155</v>
      </c>
      <c r="E115" s="125" t="s">
        <v>157</v>
      </c>
      <c r="F115" s="127">
        <v>0.25</v>
      </c>
      <c r="G115" s="192"/>
      <c r="H115" s="238">
        <f>ROUND(F115*G115,2)</f>
        <v>0</v>
      </c>
    </row>
    <row r="116" spans="2:8" x14ac:dyDescent="0.2">
      <c r="B116" s="133"/>
      <c r="C116" s="262"/>
      <c r="D116" s="134" t="s">
        <v>156</v>
      </c>
      <c r="E116" s="135" t="s">
        <v>82</v>
      </c>
      <c r="F116" s="136">
        <v>0.7</v>
      </c>
      <c r="G116" s="193">
        <f>G15</f>
        <v>0</v>
      </c>
      <c r="H116" s="244">
        <f>ROUND(F116*G116,2)</f>
        <v>0</v>
      </c>
    </row>
    <row r="117" spans="2:8" ht="9.9499999999999993" customHeight="1" x14ac:dyDescent="0.2"/>
    <row r="118" spans="2:8" x14ac:dyDescent="0.2">
      <c r="B118" s="394" t="s">
        <v>163</v>
      </c>
      <c r="C118" s="394"/>
      <c r="D118" s="113" t="s">
        <v>139</v>
      </c>
      <c r="E118" s="114" t="s">
        <v>77</v>
      </c>
      <c r="F118" s="114" t="s">
        <v>88</v>
      </c>
      <c r="G118" s="190" t="s">
        <v>9</v>
      </c>
      <c r="H118" s="60" t="s">
        <v>89</v>
      </c>
    </row>
    <row r="119" spans="2:8" x14ac:dyDescent="0.2">
      <c r="B119" s="209"/>
      <c r="C119" s="210"/>
      <c r="D119" s="115" t="s">
        <v>98</v>
      </c>
      <c r="E119" s="116" t="s">
        <v>154</v>
      </c>
      <c r="F119" s="163"/>
      <c r="G119" s="59"/>
      <c r="H119" s="62">
        <f>SUM(H121:H124)</f>
        <v>0</v>
      </c>
    </row>
    <row r="120" spans="2:8" x14ac:dyDescent="0.2">
      <c r="B120" s="117" t="s">
        <v>9</v>
      </c>
      <c r="C120" s="118" t="s">
        <v>10</v>
      </c>
      <c r="D120" s="119" t="s">
        <v>92</v>
      </c>
      <c r="E120" s="117" t="s">
        <v>77</v>
      </c>
      <c r="F120" s="117" t="s">
        <v>93</v>
      </c>
      <c r="G120" s="117" t="s">
        <v>94</v>
      </c>
      <c r="H120" s="117" t="s">
        <v>95</v>
      </c>
    </row>
    <row r="121" spans="2:8" x14ac:dyDescent="0.2">
      <c r="B121" s="252"/>
      <c r="C121" s="131"/>
      <c r="D121" s="126" t="s">
        <v>344</v>
      </c>
      <c r="E121" s="125" t="s">
        <v>84</v>
      </c>
      <c r="F121" s="127">
        <v>0.04</v>
      </c>
      <c r="G121" s="192"/>
      <c r="H121" s="238">
        <f>ROUND(F121*G121,2)</f>
        <v>0</v>
      </c>
    </row>
    <row r="122" spans="2:8" x14ac:dyDescent="0.2">
      <c r="B122" s="178"/>
      <c r="C122" s="132"/>
      <c r="D122" s="129" t="s">
        <v>159</v>
      </c>
      <c r="E122" s="128" t="s">
        <v>127</v>
      </c>
      <c r="F122" s="130">
        <v>14</v>
      </c>
      <c r="G122" s="191"/>
      <c r="H122" s="179">
        <f>ROUND(F122*G122,2)</f>
        <v>0</v>
      </c>
    </row>
    <row r="123" spans="2:8" x14ac:dyDescent="0.2">
      <c r="B123" s="178"/>
      <c r="C123" s="132"/>
      <c r="D123" s="129" t="s">
        <v>160</v>
      </c>
      <c r="E123" s="128" t="s">
        <v>82</v>
      </c>
      <c r="F123" s="130">
        <v>2</v>
      </c>
      <c r="G123" s="191"/>
      <c r="H123" s="179">
        <f>ROUND(F123*G123,2)</f>
        <v>0</v>
      </c>
    </row>
    <row r="124" spans="2:8" x14ac:dyDescent="0.2">
      <c r="B124" s="133"/>
      <c r="C124" s="262"/>
      <c r="D124" s="134" t="s">
        <v>156</v>
      </c>
      <c r="E124" s="135" t="s">
        <v>82</v>
      </c>
      <c r="F124" s="136">
        <v>2</v>
      </c>
      <c r="G124" s="193">
        <f>G15</f>
        <v>0</v>
      </c>
      <c r="H124" s="244">
        <f>ROUND(F124*G124,2)</f>
        <v>0</v>
      </c>
    </row>
    <row r="125" spans="2:8" ht="9.9499999999999993" customHeight="1" x14ac:dyDescent="0.2"/>
    <row r="126" spans="2:8" x14ac:dyDescent="0.2">
      <c r="B126" s="394" t="s">
        <v>164</v>
      </c>
      <c r="C126" s="394"/>
      <c r="D126" s="113" t="s">
        <v>139</v>
      </c>
      <c r="E126" s="114" t="s">
        <v>77</v>
      </c>
      <c r="F126" s="114" t="s">
        <v>88</v>
      </c>
      <c r="G126" s="190" t="s">
        <v>9</v>
      </c>
      <c r="H126" s="60" t="s">
        <v>89</v>
      </c>
    </row>
    <row r="127" spans="2:8" ht="22.5" x14ac:dyDescent="0.2">
      <c r="B127" s="209"/>
      <c r="C127" s="210"/>
      <c r="D127" s="115" t="s">
        <v>100</v>
      </c>
      <c r="E127" s="116" t="s">
        <v>154</v>
      </c>
      <c r="F127" s="163"/>
      <c r="G127" s="59"/>
      <c r="H127" s="62">
        <f>SUM(H129:H132)</f>
        <v>0</v>
      </c>
    </row>
    <row r="128" spans="2:8" x14ac:dyDescent="0.2">
      <c r="B128" s="117" t="s">
        <v>9</v>
      </c>
      <c r="C128" s="118" t="s">
        <v>10</v>
      </c>
      <c r="D128" s="119" t="s">
        <v>92</v>
      </c>
      <c r="E128" s="117" t="s">
        <v>77</v>
      </c>
      <c r="F128" s="117" t="s">
        <v>93</v>
      </c>
      <c r="G128" s="117" t="s">
        <v>94</v>
      </c>
      <c r="H128" s="117" t="s">
        <v>95</v>
      </c>
    </row>
    <row r="129" spans="2:8" ht="22.5" x14ac:dyDescent="0.2">
      <c r="B129" s="252"/>
      <c r="C129" s="131"/>
      <c r="D129" s="126" t="s">
        <v>166</v>
      </c>
      <c r="E129" s="125" t="s">
        <v>28</v>
      </c>
      <c r="F129" s="127">
        <v>20</v>
      </c>
      <c r="G129" s="192"/>
      <c r="H129" s="238">
        <f>ROUND(F129*G129,2)</f>
        <v>0</v>
      </c>
    </row>
    <row r="130" spans="2:8" x14ac:dyDescent="0.2">
      <c r="B130" s="178"/>
      <c r="C130" s="132"/>
      <c r="D130" s="129" t="s">
        <v>160</v>
      </c>
      <c r="E130" s="128" t="s">
        <v>82</v>
      </c>
      <c r="F130" s="130">
        <v>2</v>
      </c>
      <c r="G130" s="191">
        <f>G123</f>
        <v>0</v>
      </c>
      <c r="H130" s="179">
        <f>ROUND(F130*G130,2)</f>
        <v>0</v>
      </c>
    </row>
    <row r="131" spans="2:8" x14ac:dyDescent="0.2">
      <c r="B131" s="178"/>
      <c r="C131" s="132"/>
      <c r="D131" s="129" t="s">
        <v>156</v>
      </c>
      <c r="E131" s="128" t="s">
        <v>82</v>
      </c>
      <c r="F131" s="130">
        <v>6</v>
      </c>
      <c r="G131" s="191">
        <f>G15</f>
        <v>0</v>
      </c>
      <c r="H131" s="179">
        <f>ROUND(F131*G131,2)</f>
        <v>0</v>
      </c>
    </row>
    <row r="132" spans="2:8" ht="22.5" x14ac:dyDescent="0.2">
      <c r="B132" s="133"/>
      <c r="C132" s="262"/>
      <c r="D132" s="134" t="s">
        <v>165</v>
      </c>
      <c r="E132" s="135" t="s">
        <v>84</v>
      </c>
      <c r="F132" s="136">
        <v>1</v>
      </c>
      <c r="G132" s="193"/>
      <c r="H132" s="244">
        <f>ROUND(F132*G132,2)</f>
        <v>0</v>
      </c>
    </row>
    <row r="133" spans="2:8" ht="9.9499999999999993" customHeight="1" x14ac:dyDescent="0.2"/>
    <row r="134" spans="2:8" x14ac:dyDescent="0.2">
      <c r="B134" s="394"/>
      <c r="C134" s="394"/>
      <c r="D134" s="113" t="s">
        <v>139</v>
      </c>
      <c r="E134" s="263" t="s">
        <v>77</v>
      </c>
      <c r="F134" s="263" t="s">
        <v>88</v>
      </c>
      <c r="G134" s="264" t="s">
        <v>9</v>
      </c>
      <c r="H134" s="60" t="s">
        <v>89</v>
      </c>
    </row>
    <row r="135" spans="2:8" x14ac:dyDescent="0.2">
      <c r="B135" s="209"/>
      <c r="C135" s="210"/>
      <c r="D135" s="115" t="s">
        <v>258</v>
      </c>
      <c r="E135" s="116" t="s">
        <v>259</v>
      </c>
      <c r="F135" s="163"/>
      <c r="G135" s="59"/>
      <c r="H135" s="62">
        <f>SUM(H137:H146)</f>
        <v>0</v>
      </c>
    </row>
    <row r="136" spans="2:8" x14ac:dyDescent="0.2">
      <c r="B136" s="117" t="s">
        <v>9</v>
      </c>
      <c r="C136" s="118" t="s">
        <v>10</v>
      </c>
      <c r="D136" s="119" t="s">
        <v>92</v>
      </c>
      <c r="E136" s="117" t="s">
        <v>77</v>
      </c>
      <c r="F136" s="117" t="s">
        <v>93</v>
      </c>
      <c r="G136" s="117" t="s">
        <v>94</v>
      </c>
      <c r="H136" s="117" t="s">
        <v>95</v>
      </c>
    </row>
    <row r="137" spans="2:8" x14ac:dyDescent="0.2">
      <c r="B137" s="252"/>
      <c r="C137" s="131"/>
      <c r="D137" s="126" t="s">
        <v>260</v>
      </c>
      <c r="E137" s="125" t="s">
        <v>127</v>
      </c>
      <c r="F137" s="127">
        <v>1.3</v>
      </c>
      <c r="G137" s="192"/>
      <c r="H137" s="238">
        <f>ROUND(F137*G137,2)</f>
        <v>0</v>
      </c>
    </row>
    <row r="138" spans="2:8" x14ac:dyDescent="0.2">
      <c r="B138" s="178"/>
      <c r="C138" s="132"/>
      <c r="D138" s="129" t="s">
        <v>261</v>
      </c>
      <c r="E138" s="265" t="s">
        <v>127</v>
      </c>
      <c r="F138" s="130">
        <v>0.317</v>
      </c>
      <c r="G138" s="191"/>
      <c r="H138" s="179">
        <f t="shared" ref="H138:H146" si="6">ROUND(F138*G138,2)</f>
        <v>0</v>
      </c>
    </row>
    <row r="139" spans="2:8" x14ac:dyDescent="0.2">
      <c r="B139" s="178"/>
      <c r="C139" s="132"/>
      <c r="D139" s="129" t="s">
        <v>262</v>
      </c>
      <c r="E139" s="265" t="s">
        <v>259</v>
      </c>
      <c r="F139" s="130">
        <v>2.5</v>
      </c>
      <c r="G139" s="191"/>
      <c r="H139" s="179">
        <f t="shared" si="6"/>
        <v>0</v>
      </c>
    </row>
    <row r="140" spans="2:8" x14ac:dyDescent="0.2">
      <c r="B140" s="178"/>
      <c r="C140" s="132"/>
      <c r="D140" s="129" t="s">
        <v>263</v>
      </c>
      <c r="E140" s="265" t="s">
        <v>97</v>
      </c>
      <c r="F140" s="130">
        <v>0.15</v>
      </c>
      <c r="G140" s="191"/>
      <c r="H140" s="179">
        <f t="shared" si="6"/>
        <v>0</v>
      </c>
    </row>
    <row r="141" spans="2:8" x14ac:dyDescent="0.2">
      <c r="B141" s="178"/>
      <c r="C141" s="132"/>
      <c r="D141" s="129" t="s">
        <v>264</v>
      </c>
      <c r="E141" s="265" t="s">
        <v>270</v>
      </c>
      <c r="F141" s="130">
        <v>0.5</v>
      </c>
      <c r="G141" s="191"/>
      <c r="H141" s="179">
        <f t="shared" si="6"/>
        <v>0</v>
      </c>
    </row>
    <row r="142" spans="2:8" x14ac:dyDescent="0.2">
      <c r="B142" s="178"/>
      <c r="C142" s="132"/>
      <c r="D142" s="129" t="s">
        <v>265</v>
      </c>
      <c r="E142" s="265" t="s">
        <v>271</v>
      </c>
      <c r="F142" s="130">
        <v>1</v>
      </c>
      <c r="G142" s="191">
        <f>G76</f>
        <v>0</v>
      </c>
      <c r="H142" s="179">
        <f t="shared" si="6"/>
        <v>0</v>
      </c>
    </row>
    <row r="143" spans="2:8" x14ac:dyDescent="0.2">
      <c r="B143" s="178"/>
      <c r="C143" s="132"/>
      <c r="D143" s="129" t="s">
        <v>266</v>
      </c>
      <c r="E143" s="265" t="s">
        <v>271</v>
      </c>
      <c r="F143" s="130">
        <v>0.33</v>
      </c>
      <c r="G143" s="191"/>
      <c r="H143" s="179">
        <f t="shared" si="6"/>
        <v>0</v>
      </c>
    </row>
    <row r="144" spans="2:8" x14ac:dyDescent="0.2">
      <c r="B144" s="178"/>
      <c r="C144" s="132"/>
      <c r="D144" s="129" t="s">
        <v>267</v>
      </c>
      <c r="E144" s="265" t="s">
        <v>271</v>
      </c>
      <c r="F144" s="130">
        <v>0.34</v>
      </c>
      <c r="G144" s="191"/>
      <c r="H144" s="179">
        <f t="shared" si="6"/>
        <v>0</v>
      </c>
    </row>
    <row r="145" spans="2:8" x14ac:dyDescent="0.2">
      <c r="B145" s="178"/>
      <c r="C145" s="132"/>
      <c r="D145" s="129" t="s">
        <v>268</v>
      </c>
      <c r="E145" s="265" t="s">
        <v>271</v>
      </c>
      <c r="F145" s="130">
        <v>6</v>
      </c>
      <c r="G145" s="191">
        <f>G15</f>
        <v>0</v>
      </c>
      <c r="H145" s="179">
        <f t="shared" si="6"/>
        <v>0</v>
      </c>
    </row>
    <row r="146" spans="2:8" x14ac:dyDescent="0.2">
      <c r="B146" s="133"/>
      <c r="C146" s="262"/>
      <c r="D146" s="134" t="s">
        <v>269</v>
      </c>
      <c r="E146" s="135" t="s">
        <v>84</v>
      </c>
      <c r="F146" s="136">
        <v>0.25</v>
      </c>
      <c r="G146" s="193"/>
      <c r="H146" s="244">
        <f t="shared" si="6"/>
        <v>0</v>
      </c>
    </row>
    <row r="147" spans="2:8" ht="9.9499999999999993" customHeight="1" x14ac:dyDescent="0.2"/>
    <row r="148" spans="2:8" x14ac:dyDescent="0.2">
      <c r="B148" s="394"/>
      <c r="C148" s="394"/>
      <c r="D148" s="113" t="s">
        <v>139</v>
      </c>
      <c r="E148" s="263" t="s">
        <v>77</v>
      </c>
      <c r="F148" s="263" t="s">
        <v>88</v>
      </c>
      <c r="G148" s="264" t="s">
        <v>9</v>
      </c>
      <c r="H148" s="60" t="s">
        <v>89</v>
      </c>
    </row>
    <row r="149" spans="2:8" x14ac:dyDescent="0.2">
      <c r="B149" s="209"/>
      <c r="C149" s="210"/>
      <c r="D149" s="115" t="s">
        <v>255</v>
      </c>
      <c r="E149" s="116" t="s">
        <v>7</v>
      </c>
      <c r="F149" s="163"/>
      <c r="G149" s="59"/>
      <c r="H149" s="62">
        <f>SUM(H151:H154)</f>
        <v>0</v>
      </c>
    </row>
    <row r="150" spans="2:8" x14ac:dyDescent="0.2">
      <c r="B150" s="117" t="s">
        <v>9</v>
      </c>
      <c r="C150" s="118" t="s">
        <v>10</v>
      </c>
      <c r="D150" s="119" t="s">
        <v>92</v>
      </c>
      <c r="E150" s="117" t="s">
        <v>77</v>
      </c>
      <c r="F150" s="117" t="s">
        <v>93</v>
      </c>
      <c r="G150" s="117" t="s">
        <v>94</v>
      </c>
      <c r="H150" s="117" t="s">
        <v>95</v>
      </c>
    </row>
    <row r="151" spans="2:8" ht="33.75" x14ac:dyDescent="0.2">
      <c r="B151" s="266"/>
      <c r="C151" s="267"/>
      <c r="D151" s="268" t="s">
        <v>272</v>
      </c>
      <c r="E151" s="269" t="s">
        <v>274</v>
      </c>
      <c r="F151" s="270">
        <v>5.6300000000000003E-2</v>
      </c>
      <c r="G151" s="271"/>
      <c r="H151" s="272">
        <f>ROUND(F151*G151,2)</f>
        <v>0</v>
      </c>
    </row>
    <row r="152" spans="2:8" ht="33.75" x14ac:dyDescent="0.2">
      <c r="B152" s="178"/>
      <c r="C152" s="132"/>
      <c r="D152" s="129" t="s">
        <v>273</v>
      </c>
      <c r="E152" s="265" t="s">
        <v>157</v>
      </c>
      <c r="F152" s="130">
        <v>4.6100000000000002E-2</v>
      </c>
      <c r="G152" s="191"/>
      <c r="H152" s="179">
        <f t="shared" ref="H152:H154" si="7">ROUND(F152*G152,2)</f>
        <v>0</v>
      </c>
    </row>
    <row r="153" spans="2:8" x14ac:dyDescent="0.2">
      <c r="B153" s="178"/>
      <c r="C153" s="132"/>
      <c r="D153" s="129" t="s">
        <v>156</v>
      </c>
      <c r="E153" s="265" t="s">
        <v>271</v>
      </c>
      <c r="F153" s="130">
        <v>0.30180000000000001</v>
      </c>
      <c r="G153" s="191">
        <f>G15</f>
        <v>0</v>
      </c>
      <c r="H153" s="179">
        <f t="shared" si="7"/>
        <v>0</v>
      </c>
    </row>
    <row r="154" spans="2:8" x14ac:dyDescent="0.2">
      <c r="B154" s="133"/>
      <c r="C154" s="262"/>
      <c r="D154" s="134" t="s">
        <v>275</v>
      </c>
      <c r="E154" s="135" t="s">
        <v>271</v>
      </c>
      <c r="F154" s="136">
        <v>0.2263</v>
      </c>
      <c r="G154" s="193"/>
      <c r="H154" s="244">
        <f t="shared" si="7"/>
        <v>0</v>
      </c>
    </row>
    <row r="155" spans="2:8" ht="9.9499999999999993" customHeight="1" x14ac:dyDescent="0.2"/>
    <row r="156" spans="2:8" x14ac:dyDescent="0.2">
      <c r="B156" s="394"/>
      <c r="C156" s="394"/>
      <c r="D156" s="113" t="s">
        <v>139</v>
      </c>
      <c r="E156" s="263" t="s">
        <v>77</v>
      </c>
      <c r="F156" s="263" t="s">
        <v>88</v>
      </c>
      <c r="G156" s="264" t="s">
        <v>9</v>
      </c>
      <c r="H156" s="60" t="s">
        <v>89</v>
      </c>
    </row>
    <row r="157" spans="2:8" ht="22.5" x14ac:dyDescent="0.2">
      <c r="B157" s="209"/>
      <c r="C157" s="210"/>
      <c r="D157" s="115" t="s">
        <v>256</v>
      </c>
      <c r="E157" s="116" t="s">
        <v>7</v>
      </c>
      <c r="F157" s="163"/>
      <c r="G157" s="59"/>
      <c r="H157" s="62">
        <f>SUM(H159:H162)</f>
        <v>0</v>
      </c>
    </row>
    <row r="158" spans="2:8" x14ac:dyDescent="0.2">
      <c r="B158" s="117" t="s">
        <v>9</v>
      </c>
      <c r="C158" s="118" t="s">
        <v>10</v>
      </c>
      <c r="D158" s="119" t="s">
        <v>92</v>
      </c>
      <c r="E158" s="117" t="s">
        <v>77</v>
      </c>
      <c r="F158" s="117" t="s">
        <v>93</v>
      </c>
      <c r="G158" s="117" t="s">
        <v>94</v>
      </c>
      <c r="H158" s="117" t="s">
        <v>95</v>
      </c>
    </row>
    <row r="159" spans="2:8" ht="33.75" x14ac:dyDescent="0.2">
      <c r="B159" s="266"/>
      <c r="C159" s="267"/>
      <c r="D159" s="268" t="s">
        <v>272</v>
      </c>
      <c r="E159" s="269" t="s">
        <v>274</v>
      </c>
      <c r="F159" s="270">
        <v>0.1711</v>
      </c>
      <c r="G159" s="271">
        <f>G151</f>
        <v>0</v>
      </c>
      <c r="H159" s="272">
        <f>ROUND(F159*G159,2)</f>
        <v>0</v>
      </c>
    </row>
    <row r="160" spans="2:8" ht="33.75" x14ac:dyDescent="0.2">
      <c r="B160" s="178"/>
      <c r="C160" s="132"/>
      <c r="D160" s="129" t="s">
        <v>273</v>
      </c>
      <c r="E160" s="265" t="s">
        <v>157</v>
      </c>
      <c r="F160" s="130">
        <v>0.14019999999999999</v>
      </c>
      <c r="G160" s="191">
        <f>G152</f>
        <v>0</v>
      </c>
      <c r="H160" s="179">
        <f t="shared" ref="H160:H162" si="8">ROUND(F160*G160,2)</f>
        <v>0</v>
      </c>
    </row>
    <row r="161" spans="2:8" x14ac:dyDescent="0.2">
      <c r="B161" s="178"/>
      <c r="C161" s="132"/>
      <c r="D161" s="129" t="s">
        <v>156</v>
      </c>
      <c r="E161" s="265" t="s">
        <v>271</v>
      </c>
      <c r="F161" s="130">
        <v>1.4898</v>
      </c>
      <c r="G161" s="191">
        <f>G15</f>
        <v>0</v>
      </c>
      <c r="H161" s="179">
        <f t="shared" si="8"/>
        <v>0</v>
      </c>
    </row>
    <row r="162" spans="2:8" x14ac:dyDescent="0.2">
      <c r="B162" s="133"/>
      <c r="C162" s="262"/>
      <c r="D162" s="134" t="s">
        <v>275</v>
      </c>
      <c r="E162" s="135" t="s">
        <v>271</v>
      </c>
      <c r="F162" s="136">
        <v>1.1173999999999999</v>
      </c>
      <c r="G162" s="193">
        <f>G154</f>
        <v>0</v>
      </c>
      <c r="H162" s="244">
        <f t="shared" si="8"/>
        <v>0</v>
      </c>
    </row>
    <row r="163" spans="2:8" ht="9.9499999999999993" customHeight="1" x14ac:dyDescent="0.2"/>
    <row r="164" spans="2:8" x14ac:dyDescent="0.2">
      <c r="B164" s="394"/>
      <c r="C164" s="394"/>
      <c r="D164" s="113" t="s">
        <v>139</v>
      </c>
      <c r="E164" s="263" t="s">
        <v>77</v>
      </c>
      <c r="F164" s="263" t="s">
        <v>88</v>
      </c>
      <c r="G164" s="264" t="s">
        <v>9</v>
      </c>
      <c r="H164" s="60" t="s">
        <v>89</v>
      </c>
    </row>
    <row r="165" spans="2:8" x14ac:dyDescent="0.2">
      <c r="B165" s="209"/>
      <c r="C165" s="210"/>
      <c r="D165" s="115" t="s">
        <v>179</v>
      </c>
      <c r="E165" s="116" t="s">
        <v>97</v>
      </c>
      <c r="F165" s="163"/>
      <c r="G165" s="59"/>
      <c r="H165" s="62">
        <f>SUM(H167:H168)</f>
        <v>0</v>
      </c>
    </row>
    <row r="166" spans="2:8" x14ac:dyDescent="0.2">
      <c r="B166" s="117" t="s">
        <v>9</v>
      </c>
      <c r="C166" s="118" t="s">
        <v>10</v>
      </c>
      <c r="D166" s="119" t="s">
        <v>92</v>
      </c>
      <c r="E166" s="117" t="s">
        <v>77</v>
      </c>
      <c r="F166" s="117" t="s">
        <v>93</v>
      </c>
      <c r="G166" s="117" t="s">
        <v>94</v>
      </c>
      <c r="H166" s="117" t="s">
        <v>95</v>
      </c>
    </row>
    <row r="167" spans="2:8" x14ac:dyDescent="0.2">
      <c r="B167" s="266"/>
      <c r="C167" s="267"/>
      <c r="D167" s="268" t="s">
        <v>156</v>
      </c>
      <c r="E167" s="269" t="s">
        <v>271</v>
      </c>
      <c r="F167" s="270">
        <v>0.1711</v>
      </c>
      <c r="G167" s="271">
        <f>G15</f>
        <v>0</v>
      </c>
      <c r="H167" s="272">
        <f>ROUND(F167*G167,2)</f>
        <v>0</v>
      </c>
    </row>
    <row r="168" spans="2:8" ht="22.5" x14ac:dyDescent="0.2">
      <c r="B168" s="133"/>
      <c r="C168" s="262"/>
      <c r="D168" s="134" t="s">
        <v>276</v>
      </c>
      <c r="E168" s="135" t="s">
        <v>274</v>
      </c>
      <c r="F168" s="136">
        <v>0.14019999999999999</v>
      </c>
      <c r="G168" s="193"/>
      <c r="H168" s="244">
        <f t="shared" ref="H168" si="9">ROUND(F168*G168,2)</f>
        <v>0</v>
      </c>
    </row>
    <row r="169" spans="2:8" ht="9.9499999999999993" customHeight="1" x14ac:dyDescent="0.2">
      <c r="B169" s="171"/>
      <c r="C169" s="273"/>
      <c r="D169" s="172"/>
      <c r="E169" s="173"/>
      <c r="F169" s="174"/>
      <c r="G169" s="175"/>
      <c r="H169" s="176"/>
    </row>
    <row r="170" spans="2:8" x14ac:dyDescent="0.2">
      <c r="B170" s="394"/>
      <c r="C170" s="394"/>
      <c r="D170" s="113" t="s">
        <v>139</v>
      </c>
      <c r="E170" s="263" t="s">
        <v>77</v>
      </c>
      <c r="F170" s="263" t="s">
        <v>88</v>
      </c>
      <c r="G170" s="264" t="s">
        <v>9</v>
      </c>
      <c r="H170" s="60" t="s">
        <v>89</v>
      </c>
    </row>
    <row r="171" spans="2:8" x14ac:dyDescent="0.2">
      <c r="B171" s="209"/>
      <c r="C171" s="210"/>
      <c r="D171" s="115" t="s">
        <v>117</v>
      </c>
      <c r="E171" s="116" t="s">
        <v>97</v>
      </c>
      <c r="F171" s="163"/>
      <c r="G171" s="59"/>
      <c r="H171" s="62">
        <f>SUM(H173:H178)</f>
        <v>0</v>
      </c>
    </row>
    <row r="172" spans="2:8" x14ac:dyDescent="0.2">
      <c r="B172" s="117" t="s">
        <v>9</v>
      </c>
      <c r="C172" s="118" t="s">
        <v>10</v>
      </c>
      <c r="D172" s="119" t="s">
        <v>92</v>
      </c>
      <c r="E172" s="117" t="s">
        <v>77</v>
      </c>
      <c r="F172" s="117" t="s">
        <v>93</v>
      </c>
      <c r="G172" s="117" t="s">
        <v>94</v>
      </c>
      <c r="H172" s="117" t="s">
        <v>95</v>
      </c>
    </row>
    <row r="173" spans="2:8" x14ac:dyDescent="0.2">
      <c r="B173" s="252"/>
      <c r="C173" s="131"/>
      <c r="D173" s="126" t="s">
        <v>277</v>
      </c>
      <c r="E173" s="125" t="s">
        <v>127</v>
      </c>
      <c r="F173" s="127">
        <v>0.61799999999999999</v>
      </c>
      <c r="G173" s="192"/>
      <c r="H173" s="238">
        <f>ROUND(F173*G173,2)</f>
        <v>0</v>
      </c>
    </row>
    <row r="174" spans="2:8" x14ac:dyDescent="0.2">
      <c r="B174" s="178"/>
      <c r="C174" s="132"/>
      <c r="D174" s="129" t="s">
        <v>278</v>
      </c>
      <c r="E174" s="265" t="s">
        <v>271</v>
      </c>
      <c r="F174" s="130">
        <v>5.9999999999999995E-4</v>
      </c>
      <c r="G174" s="191"/>
      <c r="H174" s="179">
        <f t="shared" ref="H174:H178" si="10">ROUND(F174*G174,2)</f>
        <v>0</v>
      </c>
    </row>
    <row r="175" spans="2:8" x14ac:dyDescent="0.2">
      <c r="B175" s="178"/>
      <c r="C175" s="132"/>
      <c r="D175" s="129" t="s">
        <v>268</v>
      </c>
      <c r="E175" s="265" t="s">
        <v>271</v>
      </c>
      <c r="F175" s="130">
        <v>1.1999999999999999E-3</v>
      </c>
      <c r="G175" s="191">
        <f>G15</f>
        <v>0</v>
      </c>
      <c r="H175" s="179">
        <f t="shared" si="10"/>
        <v>0</v>
      </c>
    </row>
    <row r="176" spans="2:8" x14ac:dyDescent="0.2">
      <c r="B176" s="178"/>
      <c r="C176" s="132"/>
      <c r="D176" s="129" t="s">
        <v>279</v>
      </c>
      <c r="E176" s="265" t="s">
        <v>271</v>
      </c>
      <c r="F176" s="130">
        <v>5.9999999999999995E-4</v>
      </c>
      <c r="G176" s="191"/>
      <c r="H176" s="179">
        <f t="shared" si="10"/>
        <v>0</v>
      </c>
    </row>
    <row r="177" spans="2:8" x14ac:dyDescent="0.2">
      <c r="B177" s="178"/>
      <c r="C177" s="132"/>
      <c r="D177" s="129" t="s">
        <v>280</v>
      </c>
      <c r="E177" s="265" t="s">
        <v>271</v>
      </c>
      <c r="F177" s="130">
        <v>2.9999999999999997E-4</v>
      </c>
      <c r="G177" s="191"/>
      <c r="H177" s="179">
        <f t="shared" si="10"/>
        <v>0</v>
      </c>
    </row>
    <row r="178" spans="2:8" x14ac:dyDescent="0.2">
      <c r="B178" s="133"/>
      <c r="C178" s="262"/>
      <c r="D178" s="134" t="s">
        <v>281</v>
      </c>
      <c r="E178" s="135" t="s">
        <v>271</v>
      </c>
      <c r="F178" s="136">
        <v>2.9999999999999997E-4</v>
      </c>
      <c r="G178" s="193"/>
      <c r="H178" s="244">
        <f t="shared" si="10"/>
        <v>0</v>
      </c>
    </row>
    <row r="179" spans="2:8" ht="9.9499999999999993" customHeight="1" x14ac:dyDescent="0.2">
      <c r="B179" s="171"/>
      <c r="C179" s="273"/>
      <c r="D179" s="172"/>
      <c r="E179" s="173"/>
      <c r="F179" s="174"/>
      <c r="G179" s="175"/>
      <c r="H179" s="176"/>
    </row>
    <row r="180" spans="2:8" x14ac:dyDescent="0.2">
      <c r="B180" s="394"/>
      <c r="C180" s="394"/>
      <c r="D180" s="113" t="s">
        <v>139</v>
      </c>
      <c r="E180" s="263" t="s">
        <v>77</v>
      </c>
      <c r="F180" s="263" t="s">
        <v>88</v>
      </c>
      <c r="G180" s="264" t="s">
        <v>9</v>
      </c>
      <c r="H180" s="60" t="s">
        <v>89</v>
      </c>
    </row>
    <row r="181" spans="2:8" x14ac:dyDescent="0.2">
      <c r="B181" s="209"/>
      <c r="C181" s="210"/>
      <c r="D181" s="115" t="s">
        <v>248</v>
      </c>
      <c r="E181" s="116" t="s">
        <v>84</v>
      </c>
      <c r="F181" s="163"/>
      <c r="G181" s="59"/>
      <c r="H181" s="62">
        <f>SUM(H183:H195)</f>
        <v>0</v>
      </c>
    </row>
    <row r="182" spans="2:8" x14ac:dyDescent="0.2">
      <c r="B182" s="117" t="s">
        <v>9</v>
      </c>
      <c r="C182" s="118" t="s">
        <v>10</v>
      </c>
      <c r="D182" s="119" t="s">
        <v>92</v>
      </c>
      <c r="E182" s="117" t="s">
        <v>77</v>
      </c>
      <c r="F182" s="117" t="s">
        <v>93</v>
      </c>
      <c r="G182" s="117" t="s">
        <v>94</v>
      </c>
      <c r="H182" s="117" t="s">
        <v>95</v>
      </c>
    </row>
    <row r="183" spans="2:8" x14ac:dyDescent="0.2">
      <c r="B183" s="252"/>
      <c r="C183" s="131"/>
      <c r="D183" s="126" t="s">
        <v>282</v>
      </c>
      <c r="E183" s="125" t="s">
        <v>84</v>
      </c>
      <c r="F183" s="127">
        <v>0.79291</v>
      </c>
      <c r="G183" s="192">
        <f>G121</f>
        <v>0</v>
      </c>
      <c r="H183" s="238">
        <f>ROUND(F183*G183,2)</f>
        <v>0</v>
      </c>
    </row>
    <row r="184" spans="2:8" x14ac:dyDescent="0.2">
      <c r="B184" s="178"/>
      <c r="C184" s="132"/>
      <c r="D184" s="129" t="s">
        <v>283</v>
      </c>
      <c r="E184" s="265" t="s">
        <v>127</v>
      </c>
      <c r="F184" s="130">
        <v>138.56603999999999</v>
      </c>
      <c r="G184" s="191"/>
      <c r="H184" s="179">
        <f t="shared" ref="H184:H195" si="11">ROUND(F184*G184,2)</f>
        <v>0</v>
      </c>
    </row>
    <row r="185" spans="2:8" x14ac:dyDescent="0.2">
      <c r="B185" s="178"/>
      <c r="C185" s="132"/>
      <c r="D185" s="129" t="s">
        <v>284</v>
      </c>
      <c r="E185" s="265" t="s">
        <v>84</v>
      </c>
      <c r="F185" s="130">
        <v>0.30792000000000003</v>
      </c>
      <c r="G185" s="191"/>
      <c r="H185" s="179">
        <f t="shared" si="11"/>
        <v>0</v>
      </c>
    </row>
    <row r="186" spans="2:8" x14ac:dyDescent="0.2">
      <c r="B186" s="178"/>
      <c r="C186" s="132"/>
      <c r="D186" s="129" t="s">
        <v>285</v>
      </c>
      <c r="E186" s="265" t="s">
        <v>84</v>
      </c>
      <c r="F186" s="130">
        <v>0.34642000000000001</v>
      </c>
      <c r="G186" s="191"/>
      <c r="H186" s="179">
        <f t="shared" si="11"/>
        <v>0</v>
      </c>
    </row>
    <row r="187" spans="2:8" x14ac:dyDescent="0.2">
      <c r="B187" s="178"/>
      <c r="C187" s="132"/>
      <c r="D187" s="129" t="s">
        <v>286</v>
      </c>
      <c r="E187" s="265" t="s">
        <v>127</v>
      </c>
      <c r="F187" s="130">
        <v>138.57599999999999</v>
      </c>
      <c r="G187" s="191"/>
      <c r="H187" s="179">
        <f t="shared" si="11"/>
        <v>0</v>
      </c>
    </row>
    <row r="188" spans="2:8" x14ac:dyDescent="0.2">
      <c r="B188" s="178"/>
      <c r="C188" s="132"/>
      <c r="D188" s="129" t="s">
        <v>266</v>
      </c>
      <c r="E188" s="265" t="s">
        <v>271</v>
      </c>
      <c r="F188" s="130">
        <v>0.14684</v>
      </c>
      <c r="G188" s="191">
        <f>G143</f>
        <v>0</v>
      </c>
      <c r="H188" s="179">
        <f t="shared" si="11"/>
        <v>0</v>
      </c>
    </row>
    <row r="189" spans="2:8" x14ac:dyDescent="0.2">
      <c r="B189" s="178"/>
      <c r="C189" s="132"/>
      <c r="D189" s="129" t="s">
        <v>268</v>
      </c>
      <c r="E189" s="265" t="s">
        <v>271</v>
      </c>
      <c r="F189" s="130">
        <v>0.29369000000000001</v>
      </c>
      <c r="G189" s="191">
        <f>G15</f>
        <v>0</v>
      </c>
      <c r="H189" s="179">
        <f t="shared" si="11"/>
        <v>0</v>
      </c>
    </row>
    <row r="190" spans="2:8" x14ac:dyDescent="0.2">
      <c r="B190" s="178"/>
      <c r="C190" s="132"/>
      <c r="D190" s="129" t="s">
        <v>287</v>
      </c>
      <c r="E190" s="265" t="s">
        <v>271</v>
      </c>
      <c r="F190" s="130">
        <v>0.14684</v>
      </c>
      <c r="G190" s="191"/>
      <c r="H190" s="179">
        <f t="shared" si="11"/>
        <v>0</v>
      </c>
    </row>
    <row r="191" spans="2:8" x14ac:dyDescent="0.2">
      <c r="B191" s="178"/>
      <c r="C191" s="132"/>
      <c r="D191" s="129" t="s">
        <v>288</v>
      </c>
      <c r="E191" s="265" t="s">
        <v>271</v>
      </c>
      <c r="F191" s="130">
        <v>2.937E-2</v>
      </c>
      <c r="G191" s="191"/>
      <c r="H191" s="179">
        <f t="shared" si="11"/>
        <v>0</v>
      </c>
    </row>
    <row r="192" spans="2:8" x14ac:dyDescent="0.2">
      <c r="B192" s="178"/>
      <c r="C192" s="132"/>
      <c r="D192" s="129" t="s">
        <v>289</v>
      </c>
      <c r="E192" s="265" t="s">
        <v>271</v>
      </c>
      <c r="F192" s="130">
        <v>5.8740000000000001E-2</v>
      </c>
      <c r="G192" s="191"/>
      <c r="H192" s="179">
        <f t="shared" si="11"/>
        <v>0</v>
      </c>
    </row>
    <row r="193" spans="2:8" x14ac:dyDescent="0.2">
      <c r="B193" s="178"/>
      <c r="C193" s="132"/>
      <c r="D193" s="129" t="s">
        <v>290</v>
      </c>
      <c r="E193" s="265" t="s">
        <v>271</v>
      </c>
      <c r="F193" s="130">
        <v>2.937E-2</v>
      </c>
      <c r="G193" s="191"/>
      <c r="H193" s="179">
        <f t="shared" si="11"/>
        <v>0</v>
      </c>
    </row>
    <row r="194" spans="2:8" x14ac:dyDescent="0.2">
      <c r="B194" s="178"/>
      <c r="C194" s="132"/>
      <c r="D194" s="129" t="s">
        <v>291</v>
      </c>
      <c r="E194" s="265" t="s">
        <v>271</v>
      </c>
      <c r="F194" s="130">
        <v>2.937E-2</v>
      </c>
      <c r="G194" s="191"/>
      <c r="H194" s="179">
        <f t="shared" si="11"/>
        <v>0</v>
      </c>
    </row>
    <row r="195" spans="2:8" x14ac:dyDescent="0.2">
      <c r="B195" s="133"/>
      <c r="C195" s="262"/>
      <c r="D195" s="134" t="s">
        <v>342</v>
      </c>
      <c r="E195" s="135" t="s">
        <v>271</v>
      </c>
      <c r="F195" s="136">
        <v>2.937E-2</v>
      </c>
      <c r="G195" s="193"/>
      <c r="H195" s="244">
        <f t="shared" si="11"/>
        <v>0</v>
      </c>
    </row>
    <row r="196" spans="2:8" ht="9.9499999999999993" customHeight="1" x14ac:dyDescent="0.2">
      <c r="B196" s="171"/>
      <c r="C196" s="273"/>
      <c r="D196" s="172"/>
      <c r="E196" s="173"/>
      <c r="F196" s="174"/>
      <c r="G196" s="175"/>
      <c r="H196" s="176"/>
    </row>
    <row r="197" spans="2:8" x14ac:dyDescent="0.2">
      <c r="B197" s="394"/>
      <c r="C197" s="394"/>
      <c r="D197" s="113" t="s">
        <v>139</v>
      </c>
      <c r="E197" s="263" t="s">
        <v>77</v>
      </c>
      <c r="F197" s="263" t="s">
        <v>88</v>
      </c>
      <c r="G197" s="264" t="s">
        <v>9</v>
      </c>
      <c r="H197" s="60" t="s">
        <v>89</v>
      </c>
    </row>
    <row r="198" spans="2:8" ht="22.5" x14ac:dyDescent="0.2">
      <c r="B198" s="209"/>
      <c r="C198" s="210"/>
      <c r="D198" s="115" t="s">
        <v>292</v>
      </c>
      <c r="E198" s="116" t="s">
        <v>97</v>
      </c>
      <c r="F198" s="163"/>
      <c r="G198" s="59"/>
      <c r="H198" s="62">
        <f>SUM(H200:H210)</f>
        <v>0</v>
      </c>
    </row>
    <row r="199" spans="2:8" x14ac:dyDescent="0.2">
      <c r="B199" s="117" t="s">
        <v>9</v>
      </c>
      <c r="C199" s="118" t="s">
        <v>10</v>
      </c>
      <c r="D199" s="119" t="s">
        <v>92</v>
      </c>
      <c r="E199" s="117" t="s">
        <v>77</v>
      </c>
      <c r="F199" s="117" t="s">
        <v>93</v>
      </c>
      <c r="G199" s="117" t="s">
        <v>94</v>
      </c>
      <c r="H199" s="117" t="s">
        <v>95</v>
      </c>
    </row>
    <row r="200" spans="2:8" ht="33.75" x14ac:dyDescent="0.2">
      <c r="B200" s="252"/>
      <c r="C200" s="131"/>
      <c r="D200" s="126" t="s">
        <v>293</v>
      </c>
      <c r="E200" s="125" t="s">
        <v>274</v>
      </c>
      <c r="F200" s="127">
        <v>3.3999999999999998E-3</v>
      </c>
      <c r="G200" s="192"/>
      <c r="H200" s="238">
        <f>ROUND(F200*G200,2)</f>
        <v>0</v>
      </c>
    </row>
    <row r="201" spans="2:8" ht="33.75" x14ac:dyDescent="0.2">
      <c r="B201" s="178"/>
      <c r="C201" s="132"/>
      <c r="D201" s="129" t="s">
        <v>294</v>
      </c>
      <c r="E201" s="265" t="s">
        <v>274</v>
      </c>
      <c r="F201" s="130">
        <v>5.9999999999999995E-4</v>
      </c>
      <c r="G201" s="191"/>
      <c r="H201" s="179">
        <f t="shared" ref="H201:H210" si="12">ROUND(F201*G201,2)</f>
        <v>0</v>
      </c>
    </row>
    <row r="202" spans="2:8" x14ac:dyDescent="0.2">
      <c r="B202" s="178"/>
      <c r="C202" s="132"/>
      <c r="D202" s="129" t="s">
        <v>295</v>
      </c>
      <c r="E202" s="265" t="s">
        <v>244</v>
      </c>
      <c r="F202" s="130">
        <v>1.1000000000000001E-3</v>
      </c>
      <c r="G202" s="191"/>
      <c r="H202" s="179">
        <f t="shared" si="12"/>
        <v>0</v>
      </c>
    </row>
    <row r="203" spans="2:8" x14ac:dyDescent="0.2">
      <c r="B203" s="178"/>
      <c r="C203" s="132"/>
      <c r="D203" s="129" t="s">
        <v>296</v>
      </c>
      <c r="E203" s="265" t="s">
        <v>244</v>
      </c>
      <c r="F203" s="130">
        <v>1.95E-2</v>
      </c>
      <c r="G203" s="191"/>
      <c r="H203" s="179">
        <f t="shared" si="12"/>
        <v>0</v>
      </c>
    </row>
    <row r="204" spans="2:8" x14ac:dyDescent="0.2">
      <c r="B204" s="178"/>
      <c r="C204" s="132"/>
      <c r="D204" s="129" t="s">
        <v>297</v>
      </c>
      <c r="E204" s="265" t="s">
        <v>244</v>
      </c>
      <c r="F204" s="130">
        <v>2.0000000000000001E-4</v>
      </c>
      <c r="G204" s="191"/>
      <c r="H204" s="179">
        <f t="shared" si="12"/>
        <v>0</v>
      </c>
    </row>
    <row r="205" spans="2:8" x14ac:dyDescent="0.2">
      <c r="B205" s="178"/>
      <c r="C205" s="132"/>
      <c r="D205" s="129" t="s">
        <v>298</v>
      </c>
      <c r="E205" s="265" t="s">
        <v>84</v>
      </c>
      <c r="F205" s="130">
        <v>2.8E-3</v>
      </c>
      <c r="G205" s="191"/>
      <c r="H205" s="179">
        <f t="shared" si="12"/>
        <v>0</v>
      </c>
    </row>
    <row r="206" spans="2:8" x14ac:dyDescent="0.2">
      <c r="B206" s="178"/>
      <c r="C206" s="132"/>
      <c r="D206" s="129" t="s">
        <v>156</v>
      </c>
      <c r="E206" s="265" t="s">
        <v>271</v>
      </c>
      <c r="F206" s="130">
        <v>2.07E-2</v>
      </c>
      <c r="G206" s="191">
        <f>G15</f>
        <v>0</v>
      </c>
      <c r="H206" s="179">
        <f t="shared" si="12"/>
        <v>0</v>
      </c>
    </row>
    <row r="207" spans="2:8" ht="22.5" x14ac:dyDescent="0.2">
      <c r="B207" s="178"/>
      <c r="C207" s="132"/>
      <c r="D207" s="129" t="s">
        <v>299</v>
      </c>
      <c r="E207" s="265" t="s">
        <v>274</v>
      </c>
      <c r="F207" s="130">
        <v>3.3999999999999998E-3</v>
      </c>
      <c r="G207" s="191"/>
      <c r="H207" s="179">
        <f t="shared" si="12"/>
        <v>0</v>
      </c>
    </row>
    <row r="208" spans="2:8" ht="22.5" x14ac:dyDescent="0.2">
      <c r="B208" s="178"/>
      <c r="C208" s="132"/>
      <c r="D208" s="129" t="s">
        <v>300</v>
      </c>
      <c r="E208" s="265" t="s">
        <v>157</v>
      </c>
      <c r="F208" s="130">
        <v>6.8999999999999999E-3</v>
      </c>
      <c r="G208" s="191"/>
      <c r="H208" s="179">
        <f t="shared" si="12"/>
        <v>0</v>
      </c>
    </row>
    <row r="209" spans="2:8" ht="22.5" x14ac:dyDescent="0.2">
      <c r="B209" s="178"/>
      <c r="C209" s="132"/>
      <c r="D209" s="129" t="s">
        <v>301</v>
      </c>
      <c r="E209" s="265" t="s">
        <v>157</v>
      </c>
      <c r="F209" s="130">
        <v>8.8000000000000005E-3</v>
      </c>
      <c r="G209" s="191"/>
      <c r="H209" s="179">
        <f t="shared" si="12"/>
        <v>0</v>
      </c>
    </row>
    <row r="210" spans="2:8" ht="22.5" x14ac:dyDescent="0.2">
      <c r="B210" s="178"/>
      <c r="C210" s="132"/>
      <c r="D210" s="129" t="s">
        <v>302</v>
      </c>
      <c r="E210" s="265" t="s">
        <v>274</v>
      </c>
      <c r="F210" s="130">
        <v>1.5E-3</v>
      </c>
      <c r="G210" s="191"/>
      <c r="H210" s="179">
        <f t="shared" si="12"/>
        <v>0</v>
      </c>
    </row>
    <row r="211" spans="2:8" ht="9.9499999999999993" customHeight="1" x14ac:dyDescent="0.2">
      <c r="B211" s="171"/>
      <c r="C211" s="273"/>
      <c r="D211" s="172"/>
      <c r="E211" s="173"/>
      <c r="F211" s="174"/>
      <c r="G211" s="175"/>
      <c r="H211" s="176"/>
    </row>
    <row r="212" spans="2:8" x14ac:dyDescent="0.2">
      <c r="B212" s="394"/>
      <c r="C212" s="394"/>
      <c r="D212" s="113" t="s">
        <v>139</v>
      </c>
      <c r="E212" s="263" t="s">
        <v>77</v>
      </c>
      <c r="F212" s="263" t="s">
        <v>88</v>
      </c>
      <c r="G212" s="264" t="s">
        <v>9</v>
      </c>
      <c r="H212" s="60" t="s">
        <v>89</v>
      </c>
    </row>
    <row r="213" spans="2:8" ht="22.5" x14ac:dyDescent="0.2">
      <c r="B213" s="209"/>
      <c r="C213" s="210"/>
      <c r="D213" s="115" t="s">
        <v>303</v>
      </c>
      <c r="E213" s="116" t="s">
        <v>85</v>
      </c>
      <c r="F213" s="163"/>
      <c r="G213" s="59"/>
      <c r="H213" s="62">
        <f>SUM(H215:H216)</f>
        <v>0</v>
      </c>
    </row>
    <row r="214" spans="2:8" x14ac:dyDescent="0.2">
      <c r="B214" s="117" t="s">
        <v>9</v>
      </c>
      <c r="C214" s="118" t="s">
        <v>10</v>
      </c>
      <c r="D214" s="119" t="s">
        <v>92</v>
      </c>
      <c r="E214" s="117" t="s">
        <v>77</v>
      </c>
      <c r="F214" s="117" t="s">
        <v>93</v>
      </c>
      <c r="G214" s="117" t="s">
        <v>94</v>
      </c>
      <c r="H214" s="117" t="s">
        <v>95</v>
      </c>
    </row>
    <row r="215" spans="2:8" ht="33.75" x14ac:dyDescent="0.2">
      <c r="B215" s="252"/>
      <c r="C215" s="131"/>
      <c r="D215" s="126" t="s">
        <v>304</v>
      </c>
      <c r="E215" s="125" t="s">
        <v>274</v>
      </c>
      <c r="F215" s="127">
        <v>1.3899999999999999E-2</v>
      </c>
      <c r="G215" s="192"/>
      <c r="H215" s="238">
        <f>ROUND(F215*G215,2)</f>
        <v>0</v>
      </c>
    </row>
    <row r="216" spans="2:8" ht="33.75" x14ac:dyDescent="0.2">
      <c r="B216" s="133"/>
      <c r="C216" s="262"/>
      <c r="D216" s="134" t="s">
        <v>305</v>
      </c>
      <c r="E216" s="135" t="s">
        <v>157</v>
      </c>
      <c r="F216" s="136">
        <v>6.0000000000000001E-3</v>
      </c>
      <c r="G216" s="193"/>
      <c r="H216" s="244">
        <f t="shared" ref="H216" si="13">ROUND(F216*G216,2)</f>
        <v>0</v>
      </c>
    </row>
    <row r="217" spans="2:8" ht="9.9499999999999993" customHeight="1" x14ac:dyDescent="0.2">
      <c r="B217" s="171"/>
      <c r="C217" s="273"/>
      <c r="D217" s="172"/>
      <c r="E217" s="173"/>
      <c r="F217" s="174"/>
      <c r="G217" s="175"/>
      <c r="H217" s="176"/>
    </row>
    <row r="218" spans="2:8" x14ac:dyDescent="0.2">
      <c r="B218" s="394"/>
      <c r="C218" s="394"/>
      <c r="D218" s="113" t="s">
        <v>139</v>
      </c>
      <c r="E218" s="263" t="s">
        <v>77</v>
      </c>
      <c r="F218" s="263" t="s">
        <v>88</v>
      </c>
      <c r="G218" s="264" t="s">
        <v>9</v>
      </c>
      <c r="H218" s="60" t="s">
        <v>89</v>
      </c>
    </row>
    <row r="219" spans="2:8" x14ac:dyDescent="0.2">
      <c r="B219" s="209"/>
      <c r="C219" s="210"/>
      <c r="D219" s="115" t="s">
        <v>306</v>
      </c>
      <c r="E219" s="116" t="s">
        <v>7</v>
      </c>
      <c r="F219" s="163"/>
      <c r="G219" s="59"/>
      <c r="H219" s="62">
        <f>SUM(H221:H225)</f>
        <v>0</v>
      </c>
    </row>
    <row r="220" spans="2:8" x14ac:dyDescent="0.2">
      <c r="B220" s="117" t="s">
        <v>9</v>
      </c>
      <c r="C220" s="118" t="s">
        <v>10</v>
      </c>
      <c r="D220" s="119" t="s">
        <v>92</v>
      </c>
      <c r="E220" s="117" t="s">
        <v>77</v>
      </c>
      <c r="F220" s="117" t="s">
        <v>93</v>
      </c>
      <c r="G220" s="117" t="s">
        <v>94</v>
      </c>
      <c r="H220" s="117" t="s">
        <v>95</v>
      </c>
    </row>
    <row r="221" spans="2:8" x14ac:dyDescent="0.2">
      <c r="B221" s="252"/>
      <c r="C221" s="131"/>
      <c r="D221" s="126" t="s">
        <v>307</v>
      </c>
      <c r="E221" s="125" t="s">
        <v>271</v>
      </c>
      <c r="F221" s="127">
        <v>1.5</v>
      </c>
      <c r="G221" s="192"/>
      <c r="H221" s="238">
        <f>ROUND(F221*G221,2)</f>
        <v>0</v>
      </c>
    </row>
    <row r="222" spans="2:8" x14ac:dyDescent="0.2">
      <c r="B222" s="178"/>
      <c r="C222" s="132"/>
      <c r="D222" s="129" t="s">
        <v>308</v>
      </c>
      <c r="E222" s="265" t="s">
        <v>271</v>
      </c>
      <c r="F222" s="130">
        <v>1.5</v>
      </c>
      <c r="G222" s="191">
        <f>G123</f>
        <v>0</v>
      </c>
      <c r="H222" s="179">
        <f t="shared" ref="H222:H225" si="14">ROUND(F222*G222,2)</f>
        <v>0</v>
      </c>
    </row>
    <row r="223" spans="2:8" x14ac:dyDescent="0.2">
      <c r="B223" s="178"/>
      <c r="C223" s="132"/>
      <c r="D223" s="129" t="s">
        <v>309</v>
      </c>
      <c r="E223" s="265" t="s">
        <v>127</v>
      </c>
      <c r="F223" s="130">
        <v>9.7200000000000006</v>
      </c>
      <c r="G223" s="191">
        <f>G122</f>
        <v>0</v>
      </c>
      <c r="H223" s="179">
        <f t="shared" si="14"/>
        <v>0</v>
      </c>
    </row>
    <row r="224" spans="2:8" x14ac:dyDescent="0.2">
      <c r="B224" s="178"/>
      <c r="C224" s="132"/>
      <c r="D224" s="129" t="s">
        <v>310</v>
      </c>
      <c r="E224" s="265" t="s">
        <v>84</v>
      </c>
      <c r="F224" s="130">
        <v>2.4E-2</v>
      </c>
      <c r="G224" s="191">
        <f>G121</f>
        <v>0</v>
      </c>
      <c r="H224" s="179">
        <f t="shared" si="14"/>
        <v>0</v>
      </c>
    </row>
    <row r="225" spans="2:8" ht="22.5" x14ac:dyDescent="0.2">
      <c r="B225" s="133"/>
      <c r="C225" s="262"/>
      <c r="D225" s="134" t="s">
        <v>311</v>
      </c>
      <c r="E225" s="135" t="s">
        <v>244</v>
      </c>
      <c r="F225" s="136">
        <v>1</v>
      </c>
      <c r="G225" s="193"/>
      <c r="H225" s="244">
        <f t="shared" si="14"/>
        <v>0</v>
      </c>
    </row>
    <row r="226" spans="2:8" ht="9.9499999999999993" customHeight="1" x14ac:dyDescent="0.2">
      <c r="B226" s="171"/>
      <c r="C226" s="273"/>
      <c r="D226" s="172"/>
      <c r="E226" s="173"/>
      <c r="F226" s="174"/>
      <c r="G226" s="175"/>
      <c r="H226" s="176"/>
    </row>
    <row r="227" spans="2:8" x14ac:dyDescent="0.2">
      <c r="B227" s="394"/>
      <c r="C227" s="394"/>
      <c r="D227" s="113" t="s">
        <v>139</v>
      </c>
      <c r="E227" s="263" t="s">
        <v>77</v>
      </c>
      <c r="F227" s="263" t="s">
        <v>88</v>
      </c>
      <c r="G227" s="264" t="s">
        <v>9</v>
      </c>
      <c r="H227" s="60" t="s">
        <v>89</v>
      </c>
    </row>
    <row r="228" spans="2:8" x14ac:dyDescent="0.2">
      <c r="B228" s="209"/>
      <c r="C228" s="210"/>
      <c r="D228" s="115" t="s">
        <v>312</v>
      </c>
      <c r="E228" s="116" t="s">
        <v>97</v>
      </c>
      <c r="F228" s="163"/>
      <c r="G228" s="59"/>
      <c r="H228" s="62">
        <f>SUM(H230:H239)</f>
        <v>0</v>
      </c>
    </row>
    <row r="229" spans="2:8" x14ac:dyDescent="0.2">
      <c r="B229" s="117" t="s">
        <v>9</v>
      </c>
      <c r="C229" s="118" t="s">
        <v>10</v>
      </c>
      <c r="D229" s="119" t="s">
        <v>92</v>
      </c>
      <c r="E229" s="117" t="s">
        <v>77</v>
      </c>
      <c r="F229" s="117" t="s">
        <v>93</v>
      </c>
      <c r="G229" s="117" t="s">
        <v>94</v>
      </c>
      <c r="H229" s="117" t="s">
        <v>95</v>
      </c>
    </row>
    <row r="230" spans="2:8" x14ac:dyDescent="0.2">
      <c r="B230" s="252"/>
      <c r="C230" s="131"/>
      <c r="D230" s="126" t="s">
        <v>313</v>
      </c>
      <c r="E230" s="125" t="s">
        <v>270</v>
      </c>
      <c r="F230" s="127">
        <v>0.04</v>
      </c>
      <c r="G230" s="192"/>
      <c r="H230" s="238">
        <f>ROUND(F230*G230,2)</f>
        <v>0</v>
      </c>
    </row>
    <row r="231" spans="2:8" x14ac:dyDescent="0.2">
      <c r="B231" s="178"/>
      <c r="C231" s="132"/>
      <c r="D231" s="129" t="s">
        <v>314</v>
      </c>
      <c r="E231" s="265" t="s">
        <v>127</v>
      </c>
      <c r="F231" s="130">
        <v>0.3</v>
      </c>
      <c r="G231" s="191"/>
      <c r="H231" s="179">
        <f t="shared" ref="H231:H239" si="15">ROUND(F231*G231,2)</f>
        <v>0</v>
      </c>
    </row>
    <row r="232" spans="2:8" x14ac:dyDescent="0.2">
      <c r="B232" s="178"/>
      <c r="C232" s="132"/>
      <c r="D232" s="129" t="s">
        <v>315</v>
      </c>
      <c r="E232" s="265" t="s">
        <v>127</v>
      </c>
      <c r="F232" s="130">
        <v>0.25</v>
      </c>
      <c r="G232" s="191"/>
      <c r="H232" s="179">
        <f t="shared" si="15"/>
        <v>0</v>
      </c>
    </row>
    <row r="233" spans="2:8" x14ac:dyDescent="0.2">
      <c r="B233" s="178"/>
      <c r="C233" s="132"/>
      <c r="D233" s="129" t="s">
        <v>316</v>
      </c>
      <c r="E233" s="265" t="s">
        <v>270</v>
      </c>
      <c r="F233" s="130">
        <v>0.5</v>
      </c>
      <c r="G233" s="191"/>
      <c r="H233" s="179">
        <f t="shared" si="15"/>
        <v>0</v>
      </c>
    </row>
    <row r="234" spans="2:8" x14ac:dyDescent="0.2">
      <c r="B234" s="178"/>
      <c r="C234" s="132"/>
      <c r="D234" s="129" t="s">
        <v>278</v>
      </c>
      <c r="E234" s="265" t="s">
        <v>271</v>
      </c>
      <c r="F234" s="130">
        <v>1.6660000000000001E-2</v>
      </c>
      <c r="G234" s="191">
        <f>G174</f>
        <v>0</v>
      </c>
      <c r="H234" s="179">
        <f t="shared" si="15"/>
        <v>0</v>
      </c>
    </row>
    <row r="235" spans="2:8" x14ac:dyDescent="0.2">
      <c r="B235" s="178"/>
      <c r="C235" s="132"/>
      <c r="D235" s="129" t="s">
        <v>268</v>
      </c>
      <c r="E235" s="265" t="s">
        <v>271</v>
      </c>
      <c r="F235" s="130">
        <v>6.6640000000000005E-2</v>
      </c>
      <c r="G235" s="191">
        <f>G15</f>
        <v>0</v>
      </c>
      <c r="H235" s="179">
        <f t="shared" si="15"/>
        <v>0</v>
      </c>
    </row>
    <row r="236" spans="2:8" x14ac:dyDescent="0.2">
      <c r="B236" s="178"/>
      <c r="C236" s="132"/>
      <c r="D236" s="129" t="s">
        <v>317</v>
      </c>
      <c r="E236" s="265" t="s">
        <v>271</v>
      </c>
      <c r="F236" s="130">
        <v>8.3300000000000006E-3</v>
      </c>
      <c r="G236" s="191"/>
      <c r="H236" s="179">
        <f t="shared" si="15"/>
        <v>0</v>
      </c>
    </row>
    <row r="237" spans="2:8" x14ac:dyDescent="0.2">
      <c r="B237" s="178"/>
      <c r="C237" s="132"/>
      <c r="D237" s="129" t="s">
        <v>318</v>
      </c>
      <c r="E237" s="265" t="s">
        <v>271</v>
      </c>
      <c r="F237" s="130">
        <v>1.6660000000000001E-2</v>
      </c>
      <c r="G237" s="191"/>
      <c r="H237" s="179">
        <f t="shared" si="15"/>
        <v>0</v>
      </c>
    </row>
    <row r="238" spans="2:8" x14ac:dyDescent="0.2">
      <c r="B238" s="178"/>
      <c r="C238" s="132"/>
      <c r="D238" s="129" t="s">
        <v>319</v>
      </c>
      <c r="E238" s="265" t="s">
        <v>271</v>
      </c>
      <c r="F238" s="130">
        <v>8.3300000000000006E-3</v>
      </c>
      <c r="G238" s="191"/>
      <c r="H238" s="179">
        <f t="shared" si="15"/>
        <v>0</v>
      </c>
    </row>
    <row r="239" spans="2:8" x14ac:dyDescent="0.2">
      <c r="B239" s="133"/>
      <c r="C239" s="262"/>
      <c r="D239" s="134" t="s">
        <v>320</v>
      </c>
      <c r="E239" s="135" t="s">
        <v>271</v>
      </c>
      <c r="F239" s="136">
        <v>1.333E-2</v>
      </c>
      <c r="G239" s="193"/>
      <c r="H239" s="244">
        <f t="shared" si="15"/>
        <v>0</v>
      </c>
    </row>
    <row r="240" spans="2:8" ht="9.9499999999999993" customHeight="1" x14ac:dyDescent="0.2">
      <c r="B240" s="171"/>
      <c r="C240" s="273"/>
      <c r="D240" s="172"/>
      <c r="E240" s="173"/>
      <c r="F240" s="174"/>
      <c r="G240" s="175"/>
      <c r="H240" s="176"/>
    </row>
    <row r="241" spans="2:8" x14ac:dyDescent="0.2">
      <c r="B241" s="394"/>
      <c r="C241" s="394"/>
      <c r="D241" s="113" t="s">
        <v>139</v>
      </c>
      <c r="E241" s="263" t="s">
        <v>77</v>
      </c>
      <c r="F241" s="263" t="s">
        <v>88</v>
      </c>
      <c r="G241" s="264" t="s">
        <v>9</v>
      </c>
      <c r="H241" s="60" t="s">
        <v>89</v>
      </c>
    </row>
    <row r="242" spans="2:8" ht="22.5" x14ac:dyDescent="0.2">
      <c r="B242" s="209"/>
      <c r="C242" s="210"/>
      <c r="D242" s="115" t="s">
        <v>209</v>
      </c>
      <c r="E242" s="116" t="s">
        <v>86</v>
      </c>
      <c r="F242" s="163"/>
      <c r="G242" s="59"/>
      <c r="H242" s="62">
        <f>SUM(H244:H249)</f>
        <v>0</v>
      </c>
    </row>
    <row r="243" spans="2:8" x14ac:dyDescent="0.2">
      <c r="B243" s="117" t="s">
        <v>9</v>
      </c>
      <c r="C243" s="118" t="s">
        <v>10</v>
      </c>
      <c r="D243" s="119" t="s">
        <v>92</v>
      </c>
      <c r="E243" s="117" t="s">
        <v>77</v>
      </c>
      <c r="F243" s="117" t="s">
        <v>93</v>
      </c>
      <c r="G243" s="117" t="s">
        <v>94</v>
      </c>
      <c r="H243" s="117" t="s">
        <v>95</v>
      </c>
    </row>
    <row r="244" spans="2:8" x14ac:dyDescent="0.2">
      <c r="B244" s="252"/>
      <c r="C244" s="131"/>
      <c r="D244" s="126" t="s">
        <v>344</v>
      </c>
      <c r="E244" s="125" t="s">
        <v>84</v>
      </c>
      <c r="F244" s="127">
        <v>1.49E-2</v>
      </c>
      <c r="G244" s="192">
        <f>G121</f>
        <v>0</v>
      </c>
      <c r="H244" s="238">
        <f>ROUND(F244*G244,2)</f>
        <v>0</v>
      </c>
    </row>
    <row r="245" spans="2:8" x14ac:dyDescent="0.2">
      <c r="B245" s="178"/>
      <c r="C245" s="132"/>
      <c r="D245" s="129" t="s">
        <v>321</v>
      </c>
      <c r="E245" s="265" t="s">
        <v>86</v>
      </c>
      <c r="F245" s="130">
        <v>0.2</v>
      </c>
      <c r="G245" s="191"/>
      <c r="H245" s="179">
        <f t="shared" ref="H245:H249" si="16">ROUND(F245*G245,2)</f>
        <v>0</v>
      </c>
    </row>
    <row r="246" spans="2:8" x14ac:dyDescent="0.2">
      <c r="B246" s="178"/>
      <c r="C246" s="132"/>
      <c r="D246" s="129" t="s">
        <v>322</v>
      </c>
      <c r="E246" s="265" t="s">
        <v>86</v>
      </c>
      <c r="F246" s="130">
        <v>0.125</v>
      </c>
      <c r="G246" s="191"/>
      <c r="H246" s="179">
        <f t="shared" si="16"/>
        <v>0</v>
      </c>
    </row>
    <row r="247" spans="2:8" ht="22.5" x14ac:dyDescent="0.2">
      <c r="B247" s="178"/>
      <c r="C247" s="132"/>
      <c r="D247" s="129" t="s">
        <v>323</v>
      </c>
      <c r="E247" s="265" t="s">
        <v>84</v>
      </c>
      <c r="F247" s="130">
        <v>8.4500000000000006E-2</v>
      </c>
      <c r="G247" s="191"/>
      <c r="H247" s="179">
        <f t="shared" si="16"/>
        <v>0</v>
      </c>
    </row>
    <row r="248" spans="2:8" x14ac:dyDescent="0.2">
      <c r="B248" s="178"/>
      <c r="C248" s="132"/>
      <c r="D248" s="129" t="s">
        <v>160</v>
      </c>
      <c r="E248" s="265" t="s">
        <v>271</v>
      </c>
      <c r="F248" s="130">
        <v>0.27760000000000001</v>
      </c>
      <c r="G248" s="191">
        <f>G123</f>
        <v>0</v>
      </c>
      <c r="H248" s="179">
        <f t="shared" si="16"/>
        <v>0</v>
      </c>
    </row>
    <row r="249" spans="2:8" x14ac:dyDescent="0.2">
      <c r="B249" s="133"/>
      <c r="C249" s="262"/>
      <c r="D249" s="134" t="s">
        <v>156</v>
      </c>
      <c r="E249" s="135" t="s">
        <v>271</v>
      </c>
      <c r="F249" s="136">
        <v>0.27760000000000001</v>
      </c>
      <c r="G249" s="193">
        <f>G15</f>
        <v>0</v>
      </c>
      <c r="H249" s="244">
        <f t="shared" si="16"/>
        <v>0</v>
      </c>
    </row>
    <row r="250" spans="2:8" ht="9.9499999999999993" customHeight="1" x14ac:dyDescent="0.2">
      <c r="B250" s="171"/>
      <c r="C250" s="273"/>
      <c r="D250" s="172"/>
      <c r="E250" s="173"/>
      <c r="F250" s="174"/>
      <c r="G250" s="175"/>
      <c r="H250" s="176"/>
    </row>
    <row r="251" spans="2:8" x14ac:dyDescent="0.2">
      <c r="B251" s="394"/>
      <c r="C251" s="394"/>
      <c r="D251" s="113" t="s">
        <v>139</v>
      </c>
      <c r="E251" s="263" t="s">
        <v>77</v>
      </c>
      <c r="F251" s="263" t="s">
        <v>88</v>
      </c>
      <c r="G251" s="264" t="s">
        <v>9</v>
      </c>
      <c r="H251" s="60" t="s">
        <v>89</v>
      </c>
    </row>
    <row r="252" spans="2:8" x14ac:dyDescent="0.2">
      <c r="B252" s="209"/>
      <c r="C252" s="210"/>
      <c r="D252" s="115" t="s">
        <v>230</v>
      </c>
      <c r="E252" s="116" t="s">
        <v>84</v>
      </c>
      <c r="F252" s="163"/>
      <c r="G252" s="59"/>
      <c r="H252" s="62">
        <f>SUM(H254:H260)</f>
        <v>0</v>
      </c>
    </row>
    <row r="253" spans="2:8" x14ac:dyDescent="0.2">
      <c r="B253" s="117" t="s">
        <v>9</v>
      </c>
      <c r="C253" s="118" t="s">
        <v>10</v>
      </c>
      <c r="D253" s="119" t="s">
        <v>92</v>
      </c>
      <c r="E253" s="117" t="s">
        <v>77</v>
      </c>
      <c r="F253" s="117" t="s">
        <v>93</v>
      </c>
      <c r="G253" s="117" t="s">
        <v>94</v>
      </c>
      <c r="H253" s="117" t="s">
        <v>95</v>
      </c>
    </row>
    <row r="254" spans="2:8" x14ac:dyDescent="0.2">
      <c r="B254" s="252"/>
      <c r="C254" s="131"/>
      <c r="D254" s="126" t="s">
        <v>278</v>
      </c>
      <c r="E254" s="125" t="s">
        <v>271</v>
      </c>
      <c r="F254" s="127">
        <v>3.3300000000000003E-2</v>
      </c>
      <c r="G254" s="192">
        <f>G174</f>
        <v>0</v>
      </c>
      <c r="H254" s="238">
        <f>ROUND(F254*G254,2)</f>
        <v>0</v>
      </c>
    </row>
    <row r="255" spans="2:8" x14ac:dyDescent="0.2">
      <c r="B255" s="178"/>
      <c r="C255" s="132"/>
      <c r="D255" s="129" t="s">
        <v>268</v>
      </c>
      <c r="E255" s="265" t="s">
        <v>271</v>
      </c>
      <c r="F255" s="130">
        <v>0.2</v>
      </c>
      <c r="G255" s="191">
        <f>G15</f>
        <v>0</v>
      </c>
      <c r="H255" s="179">
        <f t="shared" ref="H255:H260" si="17">ROUND(F255*G255,2)</f>
        <v>0</v>
      </c>
    </row>
    <row r="256" spans="2:8" x14ac:dyDescent="0.2">
      <c r="B256" s="178"/>
      <c r="C256" s="132"/>
      <c r="D256" s="129" t="s">
        <v>324</v>
      </c>
      <c r="E256" s="265" t="s">
        <v>271</v>
      </c>
      <c r="F256" s="130">
        <v>6.6699999999999995E-2</v>
      </c>
      <c r="G256" s="191"/>
      <c r="H256" s="179">
        <f t="shared" si="17"/>
        <v>0</v>
      </c>
    </row>
    <row r="257" spans="2:8" x14ac:dyDescent="0.2">
      <c r="B257" s="178"/>
      <c r="C257" s="132"/>
      <c r="D257" s="129" t="s">
        <v>325</v>
      </c>
      <c r="E257" s="265" t="s">
        <v>271</v>
      </c>
      <c r="F257" s="130">
        <v>3.3300000000000003E-2</v>
      </c>
      <c r="G257" s="191"/>
      <c r="H257" s="179">
        <f t="shared" si="17"/>
        <v>0</v>
      </c>
    </row>
    <row r="258" spans="2:8" x14ac:dyDescent="0.2">
      <c r="B258" s="178"/>
      <c r="C258" s="132"/>
      <c r="D258" s="129" t="s">
        <v>326</v>
      </c>
      <c r="E258" s="265" t="s">
        <v>271</v>
      </c>
      <c r="F258" s="130">
        <v>6.6699999999999995E-2</v>
      </c>
      <c r="G258" s="191"/>
      <c r="H258" s="179">
        <f t="shared" si="17"/>
        <v>0</v>
      </c>
    </row>
    <row r="259" spans="2:8" x14ac:dyDescent="0.2">
      <c r="B259" s="178"/>
      <c r="C259" s="132"/>
      <c r="D259" s="129" t="s">
        <v>327</v>
      </c>
      <c r="E259" s="265" t="s">
        <v>271</v>
      </c>
      <c r="F259" s="130">
        <v>3.3300000000000003E-2</v>
      </c>
      <c r="G259" s="191"/>
      <c r="H259" s="179">
        <f t="shared" si="17"/>
        <v>0</v>
      </c>
    </row>
    <row r="260" spans="2:8" x14ac:dyDescent="0.2">
      <c r="B260" s="133"/>
      <c r="C260" s="262"/>
      <c r="D260" s="134" t="s">
        <v>328</v>
      </c>
      <c r="E260" s="135" t="s">
        <v>271</v>
      </c>
      <c r="F260" s="136">
        <v>3.3300000000000003E-2</v>
      </c>
      <c r="G260" s="193"/>
      <c r="H260" s="244">
        <f t="shared" si="17"/>
        <v>0</v>
      </c>
    </row>
    <row r="261" spans="2:8" ht="9.9499999999999993" customHeight="1" x14ac:dyDescent="0.2">
      <c r="B261" s="171"/>
      <c r="C261" s="273"/>
      <c r="D261" s="172"/>
      <c r="E261" s="173"/>
      <c r="F261" s="174"/>
      <c r="G261" s="175"/>
      <c r="H261" s="176"/>
    </row>
    <row r="262" spans="2:8" x14ac:dyDescent="0.2">
      <c r="B262" s="394"/>
      <c r="C262" s="394"/>
      <c r="D262" s="113" t="s">
        <v>139</v>
      </c>
      <c r="E262" s="263" t="s">
        <v>77</v>
      </c>
      <c r="F262" s="263" t="s">
        <v>88</v>
      </c>
      <c r="G262" s="264" t="s">
        <v>9</v>
      </c>
      <c r="H262" s="60" t="s">
        <v>89</v>
      </c>
    </row>
    <row r="263" spans="2:8" x14ac:dyDescent="0.2">
      <c r="B263" s="209"/>
      <c r="C263" s="210"/>
      <c r="D263" s="115" t="s">
        <v>329</v>
      </c>
      <c r="E263" s="116" t="s">
        <v>84</v>
      </c>
      <c r="F263" s="163"/>
      <c r="G263" s="59"/>
      <c r="H263" s="62">
        <f>SUM(H265:H268)</f>
        <v>0</v>
      </c>
    </row>
    <row r="264" spans="2:8" x14ac:dyDescent="0.2">
      <c r="B264" s="117" t="s">
        <v>9</v>
      </c>
      <c r="C264" s="118" t="s">
        <v>10</v>
      </c>
      <c r="D264" s="119" t="s">
        <v>92</v>
      </c>
      <c r="E264" s="117" t="s">
        <v>77</v>
      </c>
      <c r="F264" s="117" t="s">
        <v>93</v>
      </c>
      <c r="G264" s="117" t="s">
        <v>94</v>
      </c>
      <c r="H264" s="117" t="s">
        <v>95</v>
      </c>
    </row>
    <row r="265" spans="2:8" x14ac:dyDescent="0.2">
      <c r="B265" s="252"/>
      <c r="C265" s="131"/>
      <c r="D265" s="126" t="s">
        <v>266</v>
      </c>
      <c r="E265" s="125" t="s">
        <v>271</v>
      </c>
      <c r="F265" s="127">
        <v>0.02</v>
      </c>
      <c r="G265" s="192">
        <f>G143</f>
        <v>0</v>
      </c>
      <c r="H265" s="238">
        <f>ROUND(F265*G265,2)</f>
        <v>0</v>
      </c>
    </row>
    <row r="266" spans="2:8" x14ac:dyDescent="0.2">
      <c r="B266" s="178"/>
      <c r="C266" s="132"/>
      <c r="D266" s="129" t="s">
        <v>268</v>
      </c>
      <c r="E266" s="265" t="s">
        <v>271</v>
      </c>
      <c r="F266" s="130">
        <v>0.04</v>
      </c>
      <c r="G266" s="191">
        <f>G15</f>
        <v>0</v>
      </c>
      <c r="H266" s="179">
        <f t="shared" ref="H266:H268" si="18">ROUND(F266*G266,2)</f>
        <v>0</v>
      </c>
    </row>
    <row r="267" spans="2:8" x14ac:dyDescent="0.2">
      <c r="B267" s="178"/>
      <c r="C267" s="132"/>
      <c r="D267" s="129" t="s">
        <v>287</v>
      </c>
      <c r="E267" s="265" t="s">
        <v>271</v>
      </c>
      <c r="F267" s="130">
        <v>2.2720000000000001E-2</v>
      </c>
      <c r="G267" s="191">
        <f>G190</f>
        <v>0</v>
      </c>
      <c r="H267" s="179">
        <f t="shared" si="18"/>
        <v>0</v>
      </c>
    </row>
    <row r="268" spans="2:8" x14ac:dyDescent="0.2">
      <c r="B268" s="133"/>
      <c r="C268" s="262"/>
      <c r="D268" s="134" t="s">
        <v>330</v>
      </c>
      <c r="E268" s="135" t="s">
        <v>271</v>
      </c>
      <c r="F268" s="136">
        <v>0.05</v>
      </c>
      <c r="G268" s="193"/>
      <c r="H268" s="244">
        <f t="shared" si="18"/>
        <v>0</v>
      </c>
    </row>
    <row r="269" spans="2:8" ht="9.9499999999999993" customHeight="1" x14ac:dyDescent="0.2">
      <c r="B269" s="171"/>
      <c r="C269" s="273"/>
      <c r="D269" s="172"/>
      <c r="E269" s="173"/>
      <c r="F269" s="174"/>
      <c r="G269" s="175"/>
      <c r="H269" s="176"/>
    </row>
    <row r="270" spans="2:8" x14ac:dyDescent="0.2">
      <c r="B270" s="394"/>
      <c r="C270" s="394"/>
      <c r="D270" s="113" t="s">
        <v>139</v>
      </c>
      <c r="E270" s="263" t="s">
        <v>77</v>
      </c>
      <c r="F270" s="263" t="s">
        <v>88</v>
      </c>
      <c r="G270" s="264" t="s">
        <v>9</v>
      </c>
      <c r="H270" s="60" t="s">
        <v>89</v>
      </c>
    </row>
    <row r="271" spans="2:8" x14ac:dyDescent="0.2">
      <c r="B271" s="209"/>
      <c r="C271" s="210"/>
      <c r="D271" s="115" t="s">
        <v>231</v>
      </c>
      <c r="E271" s="116" t="s">
        <v>85</v>
      </c>
      <c r="F271" s="163"/>
      <c r="G271" s="59"/>
      <c r="H271" s="62">
        <f>SUM(H273)</f>
        <v>0</v>
      </c>
    </row>
    <row r="272" spans="2:8" x14ac:dyDescent="0.2">
      <c r="B272" s="117" t="s">
        <v>9</v>
      </c>
      <c r="C272" s="118" t="s">
        <v>10</v>
      </c>
      <c r="D272" s="119" t="s">
        <v>92</v>
      </c>
      <c r="E272" s="117" t="s">
        <v>77</v>
      </c>
      <c r="F272" s="117" t="s">
        <v>93</v>
      </c>
      <c r="G272" s="117" t="s">
        <v>94</v>
      </c>
      <c r="H272" s="117" t="s">
        <v>95</v>
      </c>
    </row>
    <row r="273" spans="2:8" x14ac:dyDescent="0.2">
      <c r="B273" s="274"/>
      <c r="C273" s="275"/>
      <c r="D273" s="134" t="s">
        <v>324</v>
      </c>
      <c r="E273" s="276" t="s">
        <v>271</v>
      </c>
      <c r="F273" s="277">
        <v>8.9999999999999993E-3</v>
      </c>
      <c r="G273" s="278">
        <f>G256</f>
        <v>0</v>
      </c>
      <c r="H273" s="279">
        <f>ROUND(F273*G273,2)</f>
        <v>0</v>
      </c>
    </row>
    <row r="274" spans="2:8" ht="9.9499999999999993" customHeight="1" x14ac:dyDescent="0.2">
      <c r="B274" s="171"/>
      <c r="C274" s="273"/>
      <c r="D274" s="172"/>
      <c r="E274" s="173"/>
      <c r="F274" s="174"/>
      <c r="G274" s="175"/>
      <c r="H274" s="176"/>
    </row>
    <row r="275" spans="2:8" x14ac:dyDescent="0.2">
      <c r="B275" s="394"/>
      <c r="C275" s="394"/>
      <c r="D275" s="113" t="s">
        <v>139</v>
      </c>
      <c r="E275" s="263" t="s">
        <v>77</v>
      </c>
      <c r="F275" s="263" t="s">
        <v>88</v>
      </c>
      <c r="G275" s="264" t="s">
        <v>9</v>
      </c>
      <c r="H275" s="60" t="s">
        <v>89</v>
      </c>
    </row>
    <row r="276" spans="2:8" ht="22.5" x14ac:dyDescent="0.2">
      <c r="B276" s="209"/>
      <c r="C276" s="210"/>
      <c r="D276" s="115" t="s">
        <v>331</v>
      </c>
      <c r="E276" s="116" t="s">
        <v>97</v>
      </c>
      <c r="F276" s="163"/>
      <c r="G276" s="59"/>
      <c r="H276" s="62">
        <f>SUM(H278:H281)</f>
        <v>0</v>
      </c>
    </row>
    <row r="277" spans="2:8" x14ac:dyDescent="0.2">
      <c r="B277" s="117" t="s">
        <v>9</v>
      </c>
      <c r="C277" s="118" t="s">
        <v>10</v>
      </c>
      <c r="D277" s="119" t="s">
        <v>92</v>
      </c>
      <c r="E277" s="117" t="s">
        <v>77</v>
      </c>
      <c r="F277" s="117" t="s">
        <v>93</v>
      </c>
      <c r="G277" s="117" t="s">
        <v>94</v>
      </c>
      <c r="H277" s="117" t="s">
        <v>95</v>
      </c>
    </row>
    <row r="278" spans="2:8" x14ac:dyDescent="0.2">
      <c r="B278" s="252"/>
      <c r="C278" s="131"/>
      <c r="D278" s="126" t="s">
        <v>160</v>
      </c>
      <c r="E278" s="125" t="s">
        <v>271</v>
      </c>
      <c r="F278" s="127">
        <v>5.0700000000000002E-2</v>
      </c>
      <c r="G278" s="192">
        <f>G123</f>
        <v>0</v>
      </c>
      <c r="H278" s="238">
        <f>ROUND(F278*G278,2)</f>
        <v>0</v>
      </c>
    </row>
    <row r="279" spans="2:8" x14ac:dyDescent="0.2">
      <c r="B279" s="178"/>
      <c r="C279" s="132"/>
      <c r="D279" s="129" t="s">
        <v>156</v>
      </c>
      <c r="E279" s="265" t="s">
        <v>271</v>
      </c>
      <c r="F279" s="130">
        <v>7.5999999999999998E-2</v>
      </c>
      <c r="G279" s="191">
        <f>G15</f>
        <v>0</v>
      </c>
      <c r="H279" s="179">
        <f t="shared" ref="H279:H281" si="19">ROUND(F279*G279,2)</f>
        <v>0</v>
      </c>
    </row>
    <row r="280" spans="2:8" ht="22.5" x14ac:dyDescent="0.2">
      <c r="B280" s="178"/>
      <c r="C280" s="132"/>
      <c r="D280" s="129" t="s">
        <v>332</v>
      </c>
      <c r="E280" s="265" t="s">
        <v>274</v>
      </c>
      <c r="F280" s="130">
        <v>1.6000000000000001E-3</v>
      </c>
      <c r="G280" s="191"/>
      <c r="H280" s="179">
        <f t="shared" si="19"/>
        <v>0</v>
      </c>
    </row>
    <row r="281" spans="2:8" ht="22.5" x14ac:dyDescent="0.2">
      <c r="B281" s="133"/>
      <c r="C281" s="262"/>
      <c r="D281" s="134" t="s">
        <v>333</v>
      </c>
      <c r="E281" s="135" t="s">
        <v>157</v>
      </c>
      <c r="F281" s="136">
        <v>1.6000000000000001E-3</v>
      </c>
      <c r="G281" s="193"/>
      <c r="H281" s="244">
        <f t="shared" si="19"/>
        <v>0</v>
      </c>
    </row>
    <row r="282" spans="2:8" ht="9.9499999999999993" customHeight="1" x14ac:dyDescent="0.2">
      <c r="B282" s="171"/>
      <c r="C282" s="273"/>
      <c r="D282" s="172"/>
      <c r="E282" s="173"/>
      <c r="F282" s="174"/>
      <c r="G282" s="175"/>
      <c r="H282" s="176"/>
    </row>
    <row r="283" spans="2:8" x14ac:dyDescent="0.2">
      <c r="B283" s="394"/>
      <c r="C283" s="394"/>
      <c r="D283" s="113" t="s">
        <v>139</v>
      </c>
      <c r="E283" s="263" t="s">
        <v>77</v>
      </c>
      <c r="F283" s="263" t="s">
        <v>88</v>
      </c>
      <c r="G283" s="264" t="s">
        <v>9</v>
      </c>
      <c r="H283" s="60" t="s">
        <v>89</v>
      </c>
    </row>
    <row r="284" spans="2:8" x14ac:dyDescent="0.2">
      <c r="B284" s="209"/>
      <c r="C284" s="210"/>
      <c r="D284" s="115" t="s">
        <v>216</v>
      </c>
      <c r="E284" s="116" t="s">
        <v>84</v>
      </c>
      <c r="F284" s="163"/>
      <c r="G284" s="59"/>
      <c r="H284" s="62">
        <f>SUM(H286:H290)</f>
        <v>0</v>
      </c>
    </row>
    <row r="285" spans="2:8" x14ac:dyDescent="0.2">
      <c r="B285" s="117" t="s">
        <v>9</v>
      </c>
      <c r="C285" s="118" t="s">
        <v>10</v>
      </c>
      <c r="D285" s="119" t="s">
        <v>92</v>
      </c>
      <c r="E285" s="117" t="s">
        <v>77</v>
      </c>
      <c r="F285" s="117" t="s">
        <v>93</v>
      </c>
      <c r="G285" s="117" t="s">
        <v>94</v>
      </c>
      <c r="H285" s="117" t="s">
        <v>95</v>
      </c>
    </row>
    <row r="286" spans="2:8" x14ac:dyDescent="0.2">
      <c r="B286" s="252"/>
      <c r="C286" s="131"/>
      <c r="D286" s="126" t="s">
        <v>334</v>
      </c>
      <c r="E286" s="125" t="s">
        <v>84</v>
      </c>
      <c r="F286" s="127">
        <v>1</v>
      </c>
      <c r="G286" s="192"/>
      <c r="H286" s="238">
        <f>ROUND(F286*G286,2)</f>
        <v>0</v>
      </c>
    </row>
    <row r="287" spans="2:8" x14ac:dyDescent="0.2">
      <c r="B287" s="178"/>
      <c r="C287" s="132"/>
      <c r="D287" s="129" t="s">
        <v>266</v>
      </c>
      <c r="E287" s="265" t="s">
        <v>271</v>
      </c>
      <c r="F287" s="130">
        <v>5.0000000000000001E-3</v>
      </c>
      <c r="G287" s="191">
        <f>G143</f>
        <v>0</v>
      </c>
      <c r="H287" s="179">
        <f t="shared" ref="H287:H290" si="20">ROUND(F287*G287,2)</f>
        <v>0</v>
      </c>
    </row>
    <row r="288" spans="2:8" x14ac:dyDescent="0.2">
      <c r="B288" s="178"/>
      <c r="C288" s="132"/>
      <c r="D288" s="129" t="s">
        <v>278</v>
      </c>
      <c r="E288" s="265" t="s">
        <v>271</v>
      </c>
      <c r="F288" s="130">
        <v>5.0000000000000001E-3</v>
      </c>
      <c r="G288" s="191">
        <f>G174</f>
        <v>0</v>
      </c>
      <c r="H288" s="179">
        <f t="shared" si="20"/>
        <v>0</v>
      </c>
    </row>
    <row r="289" spans="2:8" x14ac:dyDescent="0.2">
      <c r="B289" s="178"/>
      <c r="C289" s="132"/>
      <c r="D289" s="129" t="s">
        <v>268</v>
      </c>
      <c r="E289" s="265" t="s">
        <v>271</v>
      </c>
      <c r="F289" s="130">
        <v>0.01</v>
      </c>
      <c r="G289" s="191">
        <f>G15</f>
        <v>0</v>
      </c>
      <c r="H289" s="179">
        <f t="shared" si="20"/>
        <v>0</v>
      </c>
    </row>
    <row r="290" spans="2:8" x14ac:dyDescent="0.2">
      <c r="B290" s="133"/>
      <c r="C290" s="262"/>
      <c r="D290" s="134" t="s">
        <v>327</v>
      </c>
      <c r="E290" s="135" t="s">
        <v>271</v>
      </c>
      <c r="F290" s="136">
        <v>5.0000000000000001E-3</v>
      </c>
      <c r="G290" s="193">
        <f>G259</f>
        <v>0</v>
      </c>
      <c r="H290" s="244">
        <f t="shared" si="20"/>
        <v>0</v>
      </c>
    </row>
    <row r="291" spans="2:8" ht="9.9499999999999993" customHeight="1" x14ac:dyDescent="0.2">
      <c r="B291" s="171"/>
      <c r="C291" s="273"/>
      <c r="D291" s="172"/>
      <c r="E291" s="173"/>
      <c r="F291" s="174"/>
      <c r="G291" s="175"/>
      <c r="H291" s="176"/>
    </row>
    <row r="292" spans="2:8" x14ac:dyDescent="0.2">
      <c r="B292" s="394"/>
      <c r="C292" s="394"/>
      <c r="D292" s="113" t="s">
        <v>139</v>
      </c>
      <c r="E292" s="263" t="s">
        <v>77</v>
      </c>
      <c r="F292" s="263" t="s">
        <v>88</v>
      </c>
      <c r="G292" s="264" t="s">
        <v>9</v>
      </c>
      <c r="H292" s="60" t="s">
        <v>89</v>
      </c>
    </row>
    <row r="293" spans="2:8" x14ac:dyDescent="0.2">
      <c r="B293" s="209"/>
      <c r="C293" s="210"/>
      <c r="D293" s="115" t="s">
        <v>218</v>
      </c>
      <c r="E293" s="116" t="s">
        <v>97</v>
      </c>
      <c r="F293" s="163"/>
      <c r="G293" s="59"/>
      <c r="H293" s="62">
        <f>SUM(H295:H297)</f>
        <v>0</v>
      </c>
    </row>
    <row r="294" spans="2:8" x14ac:dyDescent="0.2">
      <c r="B294" s="117" t="s">
        <v>9</v>
      </c>
      <c r="C294" s="118" t="s">
        <v>10</v>
      </c>
      <c r="D294" s="119" t="s">
        <v>92</v>
      </c>
      <c r="E294" s="117" t="s">
        <v>77</v>
      </c>
      <c r="F294" s="117" t="s">
        <v>93</v>
      </c>
      <c r="G294" s="117" t="s">
        <v>94</v>
      </c>
      <c r="H294" s="117" t="s">
        <v>95</v>
      </c>
    </row>
    <row r="295" spans="2:8" x14ac:dyDescent="0.2">
      <c r="B295" s="252"/>
      <c r="C295" s="131"/>
      <c r="D295" s="126" t="s">
        <v>335</v>
      </c>
      <c r="E295" s="125" t="s">
        <v>84</v>
      </c>
      <c r="F295" s="127">
        <v>1</v>
      </c>
      <c r="G295" s="192"/>
      <c r="H295" s="238">
        <f>ROUND(F295*G295,2)</f>
        <v>0</v>
      </c>
    </row>
    <row r="296" spans="2:8" x14ac:dyDescent="0.2">
      <c r="B296" s="178"/>
      <c r="C296" s="132"/>
      <c r="D296" s="129" t="s">
        <v>266</v>
      </c>
      <c r="E296" s="265" t="s">
        <v>271</v>
      </c>
      <c r="F296" s="130">
        <v>5.0000000000000001E-3</v>
      </c>
      <c r="G296" s="191">
        <f>G143</f>
        <v>0</v>
      </c>
      <c r="H296" s="179">
        <f t="shared" ref="H296:H297" si="21">ROUND(F296*G296,2)</f>
        <v>0</v>
      </c>
    </row>
    <row r="297" spans="2:8" x14ac:dyDescent="0.2">
      <c r="B297" s="133"/>
      <c r="C297" s="262"/>
      <c r="D297" s="134" t="s">
        <v>268</v>
      </c>
      <c r="E297" s="135" t="s">
        <v>271</v>
      </c>
      <c r="F297" s="136">
        <v>5.0000000000000001E-3</v>
      </c>
      <c r="G297" s="193">
        <f>G15</f>
        <v>0</v>
      </c>
      <c r="H297" s="244">
        <f t="shared" si="21"/>
        <v>0</v>
      </c>
    </row>
    <row r="298" spans="2:8" ht="9.9499999999999993" customHeight="1" x14ac:dyDescent="0.2">
      <c r="B298" s="171"/>
      <c r="C298" s="273"/>
      <c r="D298" s="172"/>
      <c r="E298" s="173"/>
      <c r="F298" s="174"/>
      <c r="G298" s="175"/>
      <c r="H298" s="176"/>
    </row>
    <row r="299" spans="2:8" x14ac:dyDescent="0.2">
      <c r="B299" s="394"/>
      <c r="C299" s="394"/>
      <c r="D299" s="113" t="s">
        <v>139</v>
      </c>
      <c r="E299" s="263" t="s">
        <v>77</v>
      </c>
      <c r="F299" s="263" t="s">
        <v>88</v>
      </c>
      <c r="G299" s="264" t="s">
        <v>9</v>
      </c>
      <c r="H299" s="60" t="s">
        <v>89</v>
      </c>
    </row>
    <row r="300" spans="2:8" x14ac:dyDescent="0.2">
      <c r="B300" s="209"/>
      <c r="C300" s="210"/>
      <c r="D300" s="115" t="s">
        <v>336</v>
      </c>
      <c r="E300" s="116" t="s">
        <v>97</v>
      </c>
      <c r="F300" s="163"/>
      <c r="G300" s="59"/>
      <c r="H300" s="62">
        <f>SUM(H302:H315)</f>
        <v>0</v>
      </c>
    </row>
    <row r="301" spans="2:8" x14ac:dyDescent="0.2">
      <c r="B301" s="117" t="s">
        <v>9</v>
      </c>
      <c r="C301" s="118" t="s">
        <v>10</v>
      </c>
      <c r="D301" s="119" t="s">
        <v>92</v>
      </c>
      <c r="E301" s="117" t="s">
        <v>77</v>
      </c>
      <c r="F301" s="117" t="s">
        <v>93</v>
      </c>
      <c r="G301" s="117" t="s">
        <v>94</v>
      </c>
      <c r="H301" s="117" t="s">
        <v>95</v>
      </c>
    </row>
    <row r="302" spans="2:8" x14ac:dyDescent="0.2">
      <c r="B302" s="252"/>
      <c r="C302" s="131"/>
      <c r="D302" s="126" t="s">
        <v>337</v>
      </c>
      <c r="E302" s="125" t="s">
        <v>127</v>
      </c>
      <c r="F302" s="127">
        <v>23.69</v>
      </c>
      <c r="G302" s="192">
        <f>G122</f>
        <v>0</v>
      </c>
      <c r="H302" s="238">
        <f>ROUND(F302*G302,2)</f>
        <v>0</v>
      </c>
    </row>
    <row r="303" spans="2:8" x14ac:dyDescent="0.2">
      <c r="B303" s="178"/>
      <c r="C303" s="132"/>
      <c r="D303" s="129" t="s">
        <v>284</v>
      </c>
      <c r="E303" s="265" t="s">
        <v>84</v>
      </c>
      <c r="F303" s="130">
        <v>0.98133000000000004</v>
      </c>
      <c r="G303" s="191">
        <f>G185</f>
        <v>0</v>
      </c>
      <c r="H303" s="179">
        <f t="shared" ref="H303:H315" si="22">ROUND(F303*G303,2)</f>
        <v>0</v>
      </c>
    </row>
    <row r="304" spans="2:8" x14ac:dyDescent="0.2">
      <c r="B304" s="178"/>
      <c r="C304" s="132"/>
      <c r="D304" s="129" t="s">
        <v>285</v>
      </c>
      <c r="E304" s="265" t="s">
        <v>84</v>
      </c>
      <c r="F304" s="130">
        <v>0.25874999999999998</v>
      </c>
      <c r="G304" s="191">
        <f>G186</f>
        <v>0</v>
      </c>
      <c r="H304" s="179">
        <f t="shared" si="22"/>
        <v>0</v>
      </c>
    </row>
    <row r="305" spans="2:8" x14ac:dyDescent="0.2">
      <c r="B305" s="178"/>
      <c r="C305" s="132"/>
      <c r="D305" s="129" t="s">
        <v>338</v>
      </c>
      <c r="E305" s="265" t="s">
        <v>84</v>
      </c>
      <c r="F305" s="130">
        <v>0.25874999999999998</v>
      </c>
      <c r="G305" s="191"/>
      <c r="H305" s="179">
        <f t="shared" si="22"/>
        <v>0</v>
      </c>
    </row>
    <row r="306" spans="2:8" x14ac:dyDescent="0.2">
      <c r="B306" s="178"/>
      <c r="C306" s="132"/>
      <c r="D306" s="129" t="s">
        <v>278</v>
      </c>
      <c r="E306" s="265" t="s">
        <v>271</v>
      </c>
      <c r="F306" s="130">
        <v>1.0529999999999999E-2</v>
      </c>
      <c r="G306" s="191">
        <f>G174</f>
        <v>0</v>
      </c>
      <c r="H306" s="179">
        <f t="shared" si="22"/>
        <v>0</v>
      </c>
    </row>
    <row r="307" spans="2:8" x14ac:dyDescent="0.2">
      <c r="B307" s="178"/>
      <c r="C307" s="132"/>
      <c r="D307" s="129" t="s">
        <v>268</v>
      </c>
      <c r="E307" s="265" t="s">
        <v>271</v>
      </c>
      <c r="F307" s="130">
        <v>6.3159999999999994E-2</v>
      </c>
      <c r="G307" s="191">
        <f>G15</f>
        <v>0</v>
      </c>
      <c r="H307" s="179">
        <f t="shared" si="22"/>
        <v>0</v>
      </c>
    </row>
    <row r="308" spans="2:8" x14ac:dyDescent="0.2">
      <c r="B308" s="178"/>
      <c r="C308" s="132"/>
      <c r="D308" s="129" t="s">
        <v>339</v>
      </c>
      <c r="E308" s="265" t="s">
        <v>271</v>
      </c>
      <c r="F308" s="130">
        <v>2.1099999999999999E-3</v>
      </c>
      <c r="G308" s="191">
        <f>G201</f>
        <v>0</v>
      </c>
      <c r="H308" s="179">
        <f t="shared" si="22"/>
        <v>0</v>
      </c>
    </row>
    <row r="309" spans="2:8" x14ac:dyDescent="0.2">
      <c r="B309" s="178"/>
      <c r="C309" s="132"/>
      <c r="D309" s="129" t="s">
        <v>287</v>
      </c>
      <c r="E309" s="265" t="s">
        <v>271</v>
      </c>
      <c r="F309" s="130">
        <v>6.3159999999999994E-2</v>
      </c>
      <c r="G309" s="191">
        <f>G190</f>
        <v>0</v>
      </c>
      <c r="H309" s="179">
        <f t="shared" si="22"/>
        <v>0</v>
      </c>
    </row>
    <row r="310" spans="2:8" x14ac:dyDescent="0.2">
      <c r="B310" s="178"/>
      <c r="C310" s="132"/>
      <c r="D310" s="129" t="s">
        <v>327</v>
      </c>
      <c r="E310" s="265" t="s">
        <v>271</v>
      </c>
      <c r="F310" s="130">
        <v>1.0529999999999999E-2</v>
      </c>
      <c r="G310" s="191">
        <f>G259</f>
        <v>0</v>
      </c>
      <c r="H310" s="179">
        <f t="shared" si="22"/>
        <v>0</v>
      </c>
    </row>
    <row r="311" spans="2:8" x14ac:dyDescent="0.2">
      <c r="B311" s="178"/>
      <c r="C311" s="132"/>
      <c r="D311" s="129" t="s">
        <v>340</v>
      </c>
      <c r="E311" s="265" t="s">
        <v>271</v>
      </c>
      <c r="F311" s="130">
        <v>1.0529999999999999E-2</v>
      </c>
      <c r="G311" s="191"/>
      <c r="H311" s="179">
        <f t="shared" si="22"/>
        <v>0</v>
      </c>
    </row>
    <row r="312" spans="2:8" x14ac:dyDescent="0.2">
      <c r="B312" s="178"/>
      <c r="C312" s="132"/>
      <c r="D312" s="129" t="s">
        <v>289</v>
      </c>
      <c r="E312" s="265" t="s">
        <v>271</v>
      </c>
      <c r="F312" s="130">
        <v>1.0529999999999999E-2</v>
      </c>
      <c r="G312" s="191">
        <f>G192</f>
        <v>0</v>
      </c>
      <c r="H312" s="179">
        <f t="shared" si="22"/>
        <v>0</v>
      </c>
    </row>
    <row r="313" spans="2:8" x14ac:dyDescent="0.2">
      <c r="B313" s="178"/>
      <c r="C313" s="132"/>
      <c r="D313" s="129" t="s">
        <v>290</v>
      </c>
      <c r="E313" s="265" t="s">
        <v>271</v>
      </c>
      <c r="F313" s="130">
        <v>1.0529999999999999E-2</v>
      </c>
      <c r="G313" s="191">
        <f>G193</f>
        <v>0</v>
      </c>
      <c r="H313" s="179">
        <f t="shared" si="22"/>
        <v>0</v>
      </c>
    </row>
    <row r="314" spans="2:8" x14ac:dyDescent="0.2">
      <c r="B314" s="178"/>
      <c r="C314" s="132"/>
      <c r="D314" s="129" t="s">
        <v>341</v>
      </c>
      <c r="E314" s="265" t="s">
        <v>271</v>
      </c>
      <c r="F314" s="130">
        <v>1.0529999999999999E-2</v>
      </c>
      <c r="G314" s="191"/>
      <c r="H314" s="179">
        <f t="shared" si="22"/>
        <v>0</v>
      </c>
    </row>
    <row r="315" spans="2:8" x14ac:dyDescent="0.2">
      <c r="B315" s="133"/>
      <c r="C315" s="262"/>
      <c r="D315" s="134" t="s">
        <v>342</v>
      </c>
      <c r="E315" s="135" t="s">
        <v>271</v>
      </c>
      <c r="F315" s="136">
        <v>1.0529999999999999E-2</v>
      </c>
      <c r="G315" s="193">
        <f>G195</f>
        <v>0</v>
      </c>
      <c r="H315" s="244">
        <f t="shared" si="22"/>
        <v>0</v>
      </c>
    </row>
    <row r="316" spans="2:8" ht="9.9499999999999993" customHeight="1" x14ac:dyDescent="0.2">
      <c r="B316" s="171"/>
      <c r="C316" s="273"/>
      <c r="D316" s="172"/>
      <c r="E316" s="173"/>
      <c r="F316" s="174"/>
      <c r="G316" s="175"/>
      <c r="H316" s="176"/>
    </row>
    <row r="317" spans="2:8" x14ac:dyDescent="0.2">
      <c r="B317" s="394"/>
      <c r="C317" s="394"/>
      <c r="D317" s="113" t="s">
        <v>139</v>
      </c>
      <c r="E317" s="263" t="s">
        <v>77</v>
      </c>
      <c r="F317" s="263" t="s">
        <v>88</v>
      </c>
      <c r="G317" s="264" t="s">
        <v>9</v>
      </c>
      <c r="H317" s="60" t="s">
        <v>89</v>
      </c>
    </row>
    <row r="318" spans="2:8" x14ac:dyDescent="0.2">
      <c r="B318" s="209"/>
      <c r="C318" s="210"/>
      <c r="D318" s="115" t="s">
        <v>193</v>
      </c>
      <c r="E318" s="116" t="s">
        <v>97</v>
      </c>
      <c r="F318" s="163"/>
      <c r="G318" s="59"/>
      <c r="H318" s="62">
        <f>SUM(H320:H325)</f>
        <v>0</v>
      </c>
    </row>
    <row r="319" spans="2:8" x14ac:dyDescent="0.2">
      <c r="B319" s="117" t="s">
        <v>9</v>
      </c>
      <c r="C319" s="118" t="s">
        <v>10</v>
      </c>
      <c r="D319" s="119" t="s">
        <v>92</v>
      </c>
      <c r="E319" s="117" t="s">
        <v>77</v>
      </c>
      <c r="F319" s="117" t="s">
        <v>93</v>
      </c>
      <c r="G319" s="117" t="s">
        <v>94</v>
      </c>
      <c r="H319" s="117" t="s">
        <v>95</v>
      </c>
    </row>
    <row r="320" spans="2:8" x14ac:dyDescent="0.2">
      <c r="B320" s="252"/>
      <c r="C320" s="131"/>
      <c r="D320" s="126" t="s">
        <v>343</v>
      </c>
      <c r="E320" s="125" t="s">
        <v>127</v>
      </c>
      <c r="F320" s="127">
        <v>1.3</v>
      </c>
      <c r="G320" s="192"/>
      <c r="H320" s="238">
        <f>ROUND(F320*G320,2)</f>
        <v>0</v>
      </c>
    </row>
    <row r="321" spans="2:8" x14ac:dyDescent="0.2">
      <c r="B321" s="178"/>
      <c r="C321" s="132"/>
      <c r="D321" s="129" t="s">
        <v>278</v>
      </c>
      <c r="E321" s="265" t="s">
        <v>271</v>
      </c>
      <c r="F321" s="130">
        <v>8.9999999999999998E-4</v>
      </c>
      <c r="G321" s="191">
        <f>G174</f>
        <v>0</v>
      </c>
      <c r="H321" s="179">
        <f t="shared" ref="H321:H325" si="23">ROUND(F321*G321,2)</f>
        <v>0</v>
      </c>
    </row>
    <row r="322" spans="2:8" x14ac:dyDescent="0.2">
      <c r="B322" s="178"/>
      <c r="C322" s="132"/>
      <c r="D322" s="129" t="s">
        <v>268</v>
      </c>
      <c r="E322" s="265" t="s">
        <v>271</v>
      </c>
      <c r="F322" s="130">
        <v>1.8E-3</v>
      </c>
      <c r="G322" s="191">
        <f>G15</f>
        <v>0</v>
      </c>
      <c r="H322" s="179">
        <f t="shared" si="23"/>
        <v>0</v>
      </c>
    </row>
    <row r="323" spans="2:8" x14ac:dyDescent="0.2">
      <c r="B323" s="178"/>
      <c r="C323" s="132"/>
      <c r="D323" s="129" t="s">
        <v>279</v>
      </c>
      <c r="E323" s="265" t="s">
        <v>271</v>
      </c>
      <c r="F323" s="130">
        <v>8.9999999999999998E-4</v>
      </c>
      <c r="G323" s="191">
        <f>G176</f>
        <v>0</v>
      </c>
      <c r="H323" s="179">
        <f t="shared" si="23"/>
        <v>0</v>
      </c>
    </row>
    <row r="324" spans="2:8" x14ac:dyDescent="0.2">
      <c r="B324" s="178"/>
      <c r="C324" s="132"/>
      <c r="D324" s="129" t="s">
        <v>280</v>
      </c>
      <c r="E324" s="265" t="s">
        <v>271</v>
      </c>
      <c r="F324" s="130">
        <v>2.9999999999999997E-4</v>
      </c>
      <c r="G324" s="191">
        <f>G177</f>
        <v>0</v>
      </c>
      <c r="H324" s="179">
        <f t="shared" si="23"/>
        <v>0</v>
      </c>
    </row>
    <row r="325" spans="2:8" x14ac:dyDescent="0.2">
      <c r="B325" s="133"/>
      <c r="C325" s="262"/>
      <c r="D325" s="134" t="s">
        <v>281</v>
      </c>
      <c r="E325" s="135" t="s">
        <v>271</v>
      </c>
      <c r="F325" s="136">
        <v>2.9999999999999997E-4</v>
      </c>
      <c r="G325" s="193">
        <f>G178</f>
        <v>0</v>
      </c>
      <c r="H325" s="244">
        <f t="shared" si="23"/>
        <v>0</v>
      </c>
    </row>
  </sheetData>
  <autoFilter ref="B1:H325" xr:uid="{D86104D5-6066-4928-BBEE-B19FA465F5F3}"/>
  <mergeCells count="38">
    <mergeCell ref="B6:C6"/>
    <mergeCell ref="B17:C17"/>
    <mergeCell ref="B23:C23"/>
    <mergeCell ref="B26:C26"/>
    <mergeCell ref="B27:C27"/>
    <mergeCell ref="B31:C31"/>
    <mergeCell ref="B44:C44"/>
    <mergeCell ref="B50:C50"/>
    <mergeCell ref="B57:C57"/>
    <mergeCell ref="B62:C62"/>
    <mergeCell ref="B68:C68"/>
    <mergeCell ref="B79:C79"/>
    <mergeCell ref="B85:C85"/>
    <mergeCell ref="B126:C126"/>
    <mergeCell ref="B91:C91"/>
    <mergeCell ref="B97:C97"/>
    <mergeCell ref="B103:C103"/>
    <mergeCell ref="B112:C112"/>
    <mergeCell ref="B118:C118"/>
    <mergeCell ref="B134:C134"/>
    <mergeCell ref="B148:C148"/>
    <mergeCell ref="B156:C156"/>
    <mergeCell ref="B164:C164"/>
    <mergeCell ref="B170:C170"/>
    <mergeCell ref="B241:C241"/>
    <mergeCell ref="B262:C262"/>
    <mergeCell ref="B270:C270"/>
    <mergeCell ref="B275:C275"/>
    <mergeCell ref="B180:C180"/>
    <mergeCell ref="B197:C197"/>
    <mergeCell ref="B212:C212"/>
    <mergeCell ref="B218:C218"/>
    <mergeCell ref="B227:C227"/>
    <mergeCell ref="B283:C283"/>
    <mergeCell ref="B299:C299"/>
    <mergeCell ref="B317:C317"/>
    <mergeCell ref="B292:C292"/>
    <mergeCell ref="B251:C251"/>
  </mergeCells>
  <printOptions horizontalCentered="1"/>
  <pageMargins left="0.51181102362204722" right="0.51181102362204722" top="0.59055118110236227" bottom="0.59055118110236227" header="0.31496062992125984" footer="0.31496062992125984"/>
  <pageSetup fitToHeight="0" orientation="landscape" horizontalDpi="4294967294" verticalDpi="4294967294" r:id="rId1"/>
  <ignoredErrors>
    <ignoredError sqref="F9:F15 B112:C114 B80:C81 B50:C52 C79 B86:C87 C85 B92:C93 C91 B98:C99 C97 B104:C105 C103 B16:C19 B31:C33 B23:C23 B26:C27 B43:C46 B49:C49 B57:C57 B61:C64 B67:C67 B84:C84 B90:C90 B96:C96 B102:C102 B117:C120 B125:C128" numberStoredAsText="1"/>
    <ignoredError sqref="G23:G24 F112 G42:G44 G50 G31 G38 G40:G41 G57:G58 G61:G62 G79 G84:G85 G112 G116:G118 G124:G126 G130:G131 F79 F50 G67 G49 G26:G28 G46 G52:G55 F52:F62 G64 F64:F67 G77 G81 F81:F85 G87:G91 F87:F91 G93:G97 F93:F97 G99:G103 F99:F103 G105 F105:F110 F114:F118 G114 G120 F120:F126 G128 G153 G142 G160 G167 G175 G183 G323:G325 G188 G29 G159 G33:G36 G162 G313 G248 G278 G222 G224 G223 G226:G229 G261:G265 G240:G243 G274:G277 G269:G272 G244 G267 G273 G234 G254 G250:G253 G282:G285 G310 G290 G308:G309 G297:G304 G288 G312 G189 G289 G307 G255 G235 G279 G249 G266 G316:G319 G296 G145 G196:G199 G206 G211:G214 G217:G220 G287 G306 G315 G321" unlockedFormula="1"/>
    <ignoredError sqref="G161 G322" formula="1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6</vt:i4>
      </vt:variant>
    </vt:vector>
  </HeadingPairs>
  <TitlesOfParts>
    <vt:vector size="10" baseType="lpstr">
      <vt:lpstr>SINTÉTICO</vt:lpstr>
      <vt:lpstr>CRONOGRAMA</vt:lpstr>
      <vt:lpstr>BDI_P</vt:lpstr>
      <vt:lpstr>COMPOSIÇÕES</vt:lpstr>
      <vt:lpstr>BDI_P!Area_de_impressao</vt:lpstr>
      <vt:lpstr>COMPOSIÇÕES!Area_de_impressao</vt:lpstr>
      <vt:lpstr>CRONOGRAMA!Area_de_impressao</vt:lpstr>
      <vt:lpstr>SINTÉTICO!Area_de_impressao</vt:lpstr>
      <vt:lpstr>COMPOSIÇÕES!Titulos_de_impressao</vt:lpstr>
      <vt:lpstr>SINTÉTICO!Titulos_de_impressao</vt:lpstr>
    </vt:vector>
  </TitlesOfParts>
  <Company>UNICON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Paulo Silva</dc:creator>
  <cp:lastModifiedBy>Victor Augusto Takahashi Arakawa</cp:lastModifiedBy>
  <cp:lastPrinted>2025-11-11T19:47:18Z</cp:lastPrinted>
  <dcterms:created xsi:type="dcterms:W3CDTF">2016-04-15T18:39:45Z</dcterms:created>
  <dcterms:modified xsi:type="dcterms:W3CDTF">2025-12-19T11:45:02Z</dcterms:modified>
</cp:coreProperties>
</file>