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showInkAnnotation="0" codeName="EstaPasta_de_trabalho"/>
  <xr:revisionPtr revIDLastSave="0" documentId="8_{678C25B1-0CF2-457D-A9DD-3CABCCFC57A0}" xr6:coauthVersionLast="47" xr6:coauthVersionMax="47" xr10:uidLastSave="{00000000-0000-0000-0000-000000000000}"/>
  <bookViews>
    <workbookView xWindow="-120" yWindow="-120" windowWidth="29040" windowHeight="15720" tabRatio="795" activeTab="1" xr2:uid="{00000000-000D-0000-FFFF-FFFF00000000}"/>
  </bookViews>
  <sheets>
    <sheet name="BDI (00,00%)" sheetId="25" r:id="rId1"/>
    <sheet name="Planilha" sheetId="5" r:id="rId2"/>
    <sheet name="Comp" sheetId="7" r:id="rId3"/>
    <sheet name="Cronograma" sheetId="22" r:id="rId4"/>
  </sheets>
  <definedNames>
    <definedName name="_xlnm.Print_Area" localSheetId="0">'BDI (00,00%)'!$B$2:$H$26</definedName>
    <definedName name="_xlnm.Print_Area" localSheetId="2">Comp!$B$2:$H$30</definedName>
    <definedName name="_xlnm.Print_Area" localSheetId="3">Cronograma!$B$2:$S$25</definedName>
    <definedName name="_xlnm.Print_Area" localSheetId="1">Planilha!$B$2:$J$134</definedName>
    <definedName name="_xlnm.Print_Titles" localSheetId="2">Comp!$B:$H,Comp!$2:$15</definedName>
    <definedName name="_xlnm.Print_Titles" localSheetId="3">Cronograma!$B:$G,Cronograma!$2:$12</definedName>
    <definedName name="_xlnm.Print_Titles" localSheetId="1">Planilha!$B:$J,Planilha!$2:$17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7" l="1"/>
  <c r="C10" i="7"/>
  <c r="E7" i="22"/>
  <c r="E6" i="22"/>
  <c r="E16" i="22"/>
  <c r="E15" i="22"/>
  <c r="E14" i="22"/>
  <c r="E13" i="22"/>
  <c r="J15" i="22"/>
  <c r="M15" i="22" s="1"/>
  <c r="P15" i="22" s="1"/>
  <c r="S15" i="22" s="1"/>
  <c r="J16" i="22"/>
  <c r="M16" i="22" s="1"/>
  <c r="P16" i="22" s="1"/>
  <c r="S16" i="22" s="1"/>
  <c r="J14" i="22"/>
  <c r="M14" i="22" s="1"/>
  <c r="P14" i="22" s="1"/>
  <c r="S14" i="22" s="1"/>
  <c r="H21" i="7" l="1"/>
  <c r="H20" i="7"/>
  <c r="H19" i="7"/>
  <c r="H18" i="7"/>
  <c r="H16" i="7" l="1"/>
  <c r="H27" i="7" l="1"/>
  <c r="H26" i="7"/>
  <c r="H25" i="7"/>
  <c r="H23" i="7" l="1"/>
  <c r="H4" i="7" l="1"/>
  <c r="G13" i="7"/>
  <c r="C13" i="7"/>
  <c r="C12" i="7"/>
  <c r="C9" i="7"/>
  <c r="C8" i="7"/>
  <c r="F8" i="22" l="1"/>
  <c r="E8" i="22"/>
  <c r="E5" i="22"/>
  <c r="E4" i="22"/>
  <c r="E19" i="25" l="1"/>
  <c r="D18" i="25"/>
  <c r="E18" i="25" s="1"/>
  <c r="E17" i="25"/>
  <c r="D20" i="25" l="1"/>
  <c r="E20" i="25" s="1"/>
  <c r="E21" i="25" s="1"/>
  <c r="D21" i="25"/>
  <c r="J7" i="5" s="1"/>
  <c r="I95" i="5" s="1"/>
  <c r="J95" i="5" s="1"/>
  <c r="I20" i="5" l="1"/>
  <c r="J20" i="5" s="1"/>
  <c r="I49" i="5"/>
  <c r="J49" i="5" s="1"/>
  <c r="I26" i="5"/>
  <c r="J26" i="5" s="1"/>
  <c r="I33" i="5"/>
  <c r="J33" i="5" s="1"/>
  <c r="I48" i="5"/>
  <c r="J48" i="5" s="1"/>
  <c r="I79" i="5"/>
  <c r="J79" i="5" s="1"/>
  <c r="I123" i="5"/>
  <c r="J123" i="5" s="1"/>
  <c r="I32" i="5"/>
  <c r="J32" i="5" s="1"/>
  <c r="I44" i="5"/>
  <c r="J44" i="5" s="1"/>
  <c r="I54" i="5"/>
  <c r="J54" i="5" s="1"/>
  <c r="I67" i="5"/>
  <c r="J67" i="5" s="1"/>
  <c r="I70" i="5"/>
  <c r="J70" i="5" s="1"/>
  <c r="I121" i="5"/>
  <c r="J121" i="5" s="1"/>
  <c r="I93" i="5"/>
  <c r="J93" i="5" s="1"/>
  <c r="I106" i="5"/>
  <c r="J106" i="5" s="1"/>
  <c r="I24" i="5"/>
  <c r="J24" i="5" s="1"/>
  <c r="I21" i="5"/>
  <c r="J21" i="5" s="1"/>
  <c r="I104" i="5"/>
  <c r="J104" i="5" s="1"/>
  <c r="I28" i="5"/>
  <c r="J28" i="5" s="1"/>
  <c r="I75" i="5"/>
  <c r="J75" i="5" s="1"/>
  <c r="I111" i="5"/>
  <c r="J111" i="5" s="1"/>
  <c r="I89" i="5"/>
  <c r="J89" i="5" s="1"/>
  <c r="I82" i="5"/>
  <c r="J82" i="5" s="1"/>
  <c r="I115" i="5"/>
  <c r="J115" i="5" s="1"/>
  <c r="I23" i="5"/>
  <c r="J23" i="5" s="1"/>
  <c r="I38" i="5"/>
  <c r="J38" i="5" s="1"/>
  <c r="I51" i="5"/>
  <c r="J51" i="5" s="1"/>
  <c r="I64" i="5"/>
  <c r="J64" i="5" s="1"/>
  <c r="J63" i="5" s="1"/>
  <c r="I69" i="5"/>
  <c r="J69" i="5" s="1"/>
  <c r="I100" i="5"/>
  <c r="J100" i="5" s="1"/>
  <c r="I92" i="5"/>
  <c r="J92" i="5" s="1"/>
  <c r="I73" i="5"/>
  <c r="J73" i="5" s="1"/>
  <c r="I25" i="5"/>
  <c r="J25" i="5" s="1"/>
  <c r="I52" i="5"/>
  <c r="J52" i="5" s="1"/>
  <c r="I91" i="5"/>
  <c r="J91" i="5" s="1"/>
  <c r="I71" i="5"/>
  <c r="J71" i="5" s="1"/>
  <c r="I83" i="5"/>
  <c r="J83" i="5" s="1"/>
  <c r="I68" i="5"/>
  <c r="J68" i="5" s="1"/>
  <c r="I31" i="5"/>
  <c r="J31" i="5" s="1"/>
  <c r="I45" i="5"/>
  <c r="J45" i="5" s="1"/>
  <c r="I53" i="5"/>
  <c r="J53" i="5" s="1"/>
  <c r="I118" i="5"/>
  <c r="J118" i="5" s="1"/>
  <c r="I112" i="5"/>
  <c r="J112" i="5" s="1"/>
  <c r="I90" i="5"/>
  <c r="J90" i="5" s="1"/>
  <c r="I34" i="5"/>
  <c r="J34" i="5" s="1"/>
  <c r="I46" i="5"/>
  <c r="J46" i="5" s="1"/>
  <c r="I30" i="5"/>
  <c r="J30" i="5" s="1"/>
  <c r="I86" i="5"/>
  <c r="J86" i="5" s="1"/>
  <c r="I124" i="5"/>
  <c r="J124" i="5" s="1"/>
  <c r="I80" i="5"/>
  <c r="J80" i="5" s="1"/>
  <c r="I103" i="5"/>
  <c r="J103" i="5" s="1"/>
  <c r="I116" i="5"/>
  <c r="J116" i="5" s="1"/>
  <c r="I35" i="5"/>
  <c r="J35" i="5" s="1"/>
  <c r="I36" i="5"/>
  <c r="J36" i="5" s="1"/>
  <c r="I41" i="5"/>
  <c r="J41" i="5" s="1"/>
  <c r="I77" i="5"/>
  <c r="J77" i="5" s="1"/>
  <c r="I98" i="5"/>
  <c r="J98" i="5" s="1"/>
  <c r="I101" i="5"/>
  <c r="J101" i="5" s="1"/>
  <c r="I114" i="5"/>
  <c r="J114" i="5" s="1"/>
  <c r="I126" i="5"/>
  <c r="J126" i="5" s="1"/>
  <c r="I29" i="5"/>
  <c r="J29" i="5" s="1"/>
  <c r="I37" i="5"/>
  <c r="J37" i="5" s="1"/>
  <c r="I27" i="5"/>
  <c r="J27" i="5" s="1"/>
  <c r="I108" i="5"/>
  <c r="J108" i="5" s="1"/>
  <c r="I87" i="5"/>
  <c r="J87" i="5" s="1"/>
  <c r="I122" i="5"/>
  <c r="J122" i="5" s="1"/>
  <c r="I125" i="5"/>
  <c r="J125" i="5" s="1"/>
  <c r="I74" i="5"/>
  <c r="J74" i="5" s="1"/>
  <c r="I40" i="5"/>
  <c r="J40" i="5" s="1"/>
  <c r="I55" i="5"/>
  <c r="J55" i="5" s="1"/>
  <c r="I60" i="5"/>
  <c r="J60" i="5" s="1"/>
  <c r="I66" i="5"/>
  <c r="J66" i="5" s="1"/>
  <c r="I99" i="5"/>
  <c r="J99" i="5" s="1"/>
  <c r="I81" i="5"/>
  <c r="J81" i="5" s="1"/>
  <c r="I72" i="5"/>
  <c r="J72" i="5" s="1"/>
  <c r="I96" i="5"/>
  <c r="J96" i="5" s="1"/>
  <c r="I42" i="5"/>
  <c r="J42" i="5" s="1"/>
  <c r="I56" i="5"/>
  <c r="J56" i="5" s="1"/>
  <c r="I61" i="5"/>
  <c r="J61" i="5" s="1"/>
  <c r="I88" i="5"/>
  <c r="J88" i="5" s="1"/>
  <c r="I119" i="5"/>
  <c r="J119" i="5" s="1"/>
  <c r="I102" i="5"/>
  <c r="J102" i="5" s="1"/>
  <c r="I84" i="5"/>
  <c r="J84" i="5" s="1"/>
  <c r="I107" i="5"/>
  <c r="J107" i="5" s="1"/>
  <c r="I43" i="5"/>
  <c r="J43" i="5" s="1"/>
  <c r="I47" i="5"/>
  <c r="J47" i="5" s="1"/>
  <c r="I59" i="5"/>
  <c r="J59" i="5" s="1"/>
  <c r="I110" i="5"/>
  <c r="J110" i="5" s="1"/>
  <c r="I78" i="5"/>
  <c r="J78" i="5" s="1"/>
  <c r="I113" i="5"/>
  <c r="J113" i="5" s="1"/>
  <c r="I94" i="5"/>
  <c r="J94" i="5" s="1"/>
  <c r="I117" i="5"/>
  <c r="J117" i="5" s="1"/>
  <c r="I129" i="5"/>
  <c r="J129" i="5" s="1"/>
  <c r="J128" i="5" s="1"/>
  <c r="J127" i="5" s="1"/>
  <c r="F16" i="22" s="1"/>
  <c r="K16" i="22" s="1"/>
  <c r="I39" i="5"/>
  <c r="J39" i="5" s="1"/>
  <c r="I109" i="5"/>
  <c r="J109" i="5" s="1"/>
  <c r="I120" i="5"/>
  <c r="J120" i="5" s="1"/>
  <c r="I85" i="5"/>
  <c r="J85" i="5" s="1"/>
  <c r="J97" i="5" l="1"/>
  <c r="J50" i="5"/>
  <c r="H16" i="22"/>
  <c r="J105" i="5"/>
  <c r="J65" i="5"/>
  <c r="J76" i="5"/>
  <c r="J22" i="5"/>
  <c r="J19" i="5"/>
  <c r="Q16" i="22"/>
  <c r="N16" i="22"/>
  <c r="J58" i="5"/>
  <c r="J57" i="5" s="1"/>
  <c r="F14" i="22" s="1"/>
  <c r="Q14" i="22" s="1"/>
  <c r="J13" i="22"/>
  <c r="M13" i="22" s="1"/>
  <c r="P13" i="22" s="1"/>
  <c r="S13" i="22" s="1"/>
  <c r="K14" i="22" l="1"/>
  <c r="H14" i="22"/>
  <c r="J18" i="5"/>
  <c r="F13" i="22" s="1"/>
  <c r="H13" i="22" s="1"/>
  <c r="J62" i="5"/>
  <c r="F15" i="22" s="1"/>
  <c r="Q15" i="22" s="1"/>
  <c r="N14" i="22"/>
  <c r="F18" i="22" l="1"/>
  <c r="G16" i="22" s="1"/>
  <c r="N13" i="22"/>
  <c r="K13" i="22"/>
  <c r="J131" i="5"/>
  <c r="N15" i="22"/>
  <c r="K15" i="22"/>
  <c r="H15" i="22"/>
  <c r="H21" i="22" s="1"/>
  <c r="Q13" i="22"/>
  <c r="K21" i="22" l="1"/>
  <c r="K19" i="22" s="1"/>
  <c r="G13" i="22"/>
  <c r="G14" i="22"/>
  <c r="N21" i="22"/>
  <c r="N19" i="22" s="1"/>
  <c r="G15" i="22"/>
  <c r="H22" i="22"/>
  <c r="H19" i="22"/>
  <c r="H20" i="22" s="1"/>
  <c r="Q21" i="22"/>
  <c r="Q19" i="22" s="1"/>
  <c r="G18" i="22" l="1"/>
  <c r="K20" i="22"/>
  <c r="N20" i="22" s="1"/>
  <c r="Q20" i="22" s="1"/>
  <c r="K22" i="22"/>
  <c r="N22" i="22" s="1"/>
  <c r="Q22" i="22" s="1"/>
</calcChain>
</file>

<file path=xl/sharedStrings.xml><?xml version="1.0" encoding="utf-8"?>
<sst xmlns="http://schemas.openxmlformats.org/spreadsheetml/2006/main" count="660" uniqueCount="409">
  <si>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</si>
  <si>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</si>
  <si>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</si>
  <si>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</si>
  <si>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</si>
  <si>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</si>
  <si>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</si>
  <si>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</si>
  <si>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UNIDADE</t>
  </si>
  <si>
    <t>CUSTO TOTAL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</si>
  <si>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</si>
  <si>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</si>
  <si>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</si>
  <si>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</si>
  <si>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</si>
  <si>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</si>
  <si>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</si>
  <si>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</si>
  <si>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</si>
  <si>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DESCRIÇÃO DO INSUMO</t>
  </si>
  <si>
    <t>COEFICIENTE</t>
  </si>
  <si>
    <t>CUSTO UNITÁRIO</t>
  </si>
  <si>
    <t>FONTE</t>
  </si>
  <si>
    <t>Objeto</t>
  </si>
  <si>
    <t>SINAPI</t>
  </si>
  <si>
    <t>H</t>
  </si>
  <si>
    <t>88316</t>
  </si>
  <si>
    <t>UN</t>
  </si>
  <si>
    <t>M3</t>
  </si>
  <si>
    <t>M2</t>
  </si>
  <si>
    <t>FDE</t>
  </si>
  <si>
    <t>ORSE</t>
  </si>
  <si>
    <t>PINTURA DE ACABAMENTO COM APLICAÇÃO DE 02 DEMÃOS DE VERNIZ ACRÍLICO, CORAL OU SIMILAR</t>
  </si>
  <si>
    <t>88310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</si>
  <si>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</si>
  <si>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</si>
  <si>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</si>
  <si>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</si>
  <si>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</si>
  <si>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</si>
  <si>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</si>
  <si>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</si>
  <si>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</si>
  <si>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</si>
  <si>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</si>
  <si>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</si>
  <si>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</si>
  <si>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</si>
  <si>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</si>
  <si>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</si>
  <si>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</si>
  <si>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</si>
  <si>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</si>
  <si>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</si>
  <si>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</si>
  <si>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</si>
  <si>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</si>
  <si>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</si>
  <si>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</si>
  <si>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</si>
  <si>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</si>
  <si>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</si>
  <si>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</si>
  <si>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</si>
  <si>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</si>
  <si>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</si>
  <si>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</si>
  <si>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</si>
  <si>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</si>
  <si>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</si>
  <si>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</si>
  <si>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</si>
  <si>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</si>
  <si>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</si>
  <si>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</si>
  <si>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</si>
  <si>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</si>
  <si>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</si>
  <si>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</si>
  <si>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</si>
  <si>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</si>
  <si>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SERVENTE COM ENCARGOS COMPLEMENTARES</t>
  </si>
  <si>
    <t>TOTAL DO ORÇAMENTO</t>
  </si>
  <si>
    <t>LIMPEZA FINAL DE OBRA</t>
  </si>
  <si>
    <t>PINTOR COM ENCARGOS COMPLEMENTARES</t>
  </si>
  <si>
    <t>VERNIZ ACRILICO INCOLOR, CORAL OU SIMILAR</t>
  </si>
  <si>
    <t>COMP. 003</t>
  </si>
  <si>
    <t>04740/ORSE</t>
  </si>
  <si>
    <t>16.11.005</t>
  </si>
  <si>
    <t>LIMPEZA DA OBRA</t>
  </si>
  <si>
    <t>COMPOSIÇÕES ANALITICAS AUXILIARES</t>
  </si>
  <si>
    <t>88485</t>
  </si>
  <si>
    <t>FUNDO SELADOR ACRÍLICO, APLICAÇÃO MANUAL EM PAREDE, UMA DEMÃO. AF_04/2023</t>
  </si>
  <si>
    <t>93662</t>
  </si>
  <si>
    <t>DISJUNTOR BIPOLAR TIPO DIN, CORRENTE NOMINAL DE 20A - FORNECIMENTO E INSTALAÇÃO. AF_07/2025</t>
  </si>
  <si>
    <t>91926</t>
  </si>
  <si>
    <t>CABO DE COBRE FLEXÍVEL ISOLADO, 2,5 MM², ANTI-CHAMA 450/750 V, PARA CIRCUITOS TERMINAIS - FORNECIMENTO E INSTALAÇÃO. AF_03/2023</t>
  </si>
  <si>
    <t>39.10.050</t>
  </si>
  <si>
    <t>95801</t>
  </si>
  <si>
    <t>CONDULETE DE ALUMÍNIO, TIPO X, PARA ELETRODUTO DE AÇO GALVANIZADO DN 20 MM (3/4''), APARENTE - FORNECIMENTO E INSTALAÇÃO. AF_10/2022</t>
  </si>
  <si>
    <t>38.04.040</t>
  </si>
  <si>
    <t>TERMINAL DE COMPRESSÃO PARA CABO DE 2,5 MM²</t>
  </si>
  <si>
    <t>ELETRODUTO GALVANIZADO CONFORME NBR13057 - 3/4´ COM ACESSÓRIOS</t>
  </si>
  <si>
    <t>1.1</t>
  </si>
  <si>
    <t>1.1.1</t>
  </si>
  <si>
    <t>1.2</t>
  </si>
  <si>
    <t>1.2.1</t>
  </si>
  <si>
    <t>97640</t>
  </si>
  <si>
    <t>REMOÇÃO DE FORROS DE DRYWALL, PVC E FIBROMINERAL, DE FORMA MANUAL, SEM REAPROVEITAMENTO. AF_09/2023</t>
  </si>
  <si>
    <t>96114</t>
  </si>
  <si>
    <t>FORRO EM DRYWALL PARA AMBIENTES RESIDENCIAIS, INCLUSIVE ESTRUTURA UNIDIRECIONAL DE FIXAÇÃO. AF_08/2023_PS</t>
  </si>
  <si>
    <t>14.30.410</t>
  </si>
  <si>
    <t>32.06.030</t>
  </si>
  <si>
    <t>25.02.042</t>
  </si>
  <si>
    <t>86877</t>
  </si>
  <si>
    <t>VÁLVULA EM METAL CROMADO 1.1/2 X 1.1/2 PARA TANQUE OU LAVATÓRIO, COM OU SEM LADRÃO - FORNECIMENTO E INSTALAÇÃO. AF_01/2020</t>
  </si>
  <si>
    <t>86882</t>
  </si>
  <si>
    <t>SIFÃO DO TIPO GARRAFA/COPO EM PVC 1.1/4 X 1.1/2" - FORNECIMENTO E INSTALAÇÃO. AF_01/2020</t>
  </si>
  <si>
    <t>90443</t>
  </si>
  <si>
    <t>RASGO EM ALVENARIA PARA RAMAIS/ DISTRIBUIÇÃO COM DIAMETROS MENORES OU IGUAIS A 40 MM. AF_05/2015</t>
  </si>
  <si>
    <t>90466</t>
  </si>
  <si>
    <t>CHUMBAMENTO LINEAR EM ALVENARIA PARA RAMAIS/DISTRIBUIÇÃO COM DIÂMETROS MENORES OU IGUAIS A 40 MM. AF_05/2015</t>
  </si>
  <si>
    <t>46.01.020</t>
  </si>
  <si>
    <t>TUBO DE PVC RÍGIDO SOLDÁVEL MARROM, DN= 25 MM, (3/4´), INCLUSIVE CONEXÕES</t>
  </si>
  <si>
    <t>89987</t>
  </si>
  <si>
    <t>REGISTRO DE GAVETA BRUTO, LATÃO, ROSCÁVEL, 3/4", COM ACABAMENTO E CANOPLA CROMADOS - FORNECIMENTO E INSTALAÇÃO. AF_08/2021</t>
  </si>
  <si>
    <t>46.02.010</t>
  </si>
  <si>
    <t>TUBO DE PVC RÍGIDO BRANCO, PONTAS LISAS, SOLDÁVEL, LINHA ESGOTO SÉRIE NORMAL, DN= 40 MM, INCLUSIVE CONEXÕES</t>
  </si>
  <si>
    <t>44.03.300</t>
  </si>
  <si>
    <t>TORNEIRA CLÍNICA COM VOLANTE TIPO ALAVANCA</t>
  </si>
  <si>
    <t>86903</t>
  </si>
  <si>
    <t>LAVATÓRIO LOUÇA BRANCA COM COLUNA, 45 X 55CM OU EQUIVALENTE, PADRÃO MÉDIO - FORNECIMENTO E INSTALAÇÃO. AF_01/2020</t>
  </si>
  <si>
    <t>104768</t>
  </si>
  <si>
    <t>FURO MECANIZADO EM ALVENARIA, PARA INSTALAÇÕES ELÉTRICAS, DIÂMETROS MENORES OU IGUAIS A 40 MM. AF_09/2023</t>
  </si>
  <si>
    <t>94990</t>
  </si>
  <si>
    <t>EXECUÇÃO DE PASSEIO (CALÇADA) OU PISO DE CONCRETO COM CONCRETO MOLDADO IN LOCO, FEITO EM OBRA, ACABAMENTO CONVENCIONAL, NÃO ARMADO. AF_08/2022</t>
  </si>
  <si>
    <t>88484</t>
  </si>
  <si>
    <t>FUNDO SELADOR ACRÍLICO, APLICAÇÃO MANUAL EM TETO, UMA DEMÃO. AF_04/2023</t>
  </si>
  <si>
    <t>88496</t>
  </si>
  <si>
    <t>APLICAÇÃO E LIXAMENTO DE MASSA LÁTEX EM TETO, DUAS DEMÃOS. AF_06/2014</t>
  </si>
  <si>
    <t>88497</t>
  </si>
  <si>
    <t>EMASSAMENTO COM MASSA LÁTEX, APLICAÇÃO EM PAREDE, DUAS DEMÃOS, LIXAMENTO MANUAL. AF_04/2023</t>
  </si>
  <si>
    <t>88488</t>
  </si>
  <si>
    <t>PINTURA LÁTEX ACRÍLICA PREMIUM, APLICAÇÃO MANUAL EM TETO, DUAS DEMÃOS. AF_04/2023</t>
  </si>
  <si>
    <t>88489</t>
  </si>
  <si>
    <t>PINTURA LÁTEX ACRÍLICA PREMIUM, APLICAÇÃO MANUAL EM PAREDES, DUAS DEMÃOS. AF_04/2023</t>
  </si>
  <si>
    <t>COMP.</t>
  </si>
  <si>
    <t>DIVISÓRIA EM PLACAS DE GESSO ACARTONADO, RESISTÊNCIA AO FOGO 30 MINUTOS, ESPESSURA 100/70MM - 1RU / 1RU</t>
  </si>
  <si>
    <t>LÃ DE VIDRO E/OU LÃ DE ROCHA COM ESPESSURA DE 2´</t>
  </si>
  <si>
    <t>PORTA DE CORRER EM ALUMÍNIO TIPO LAMBRI BRANCO, SOB MEDIDA</t>
  </si>
  <si>
    <t>21.20.410</t>
  </si>
  <si>
    <t>CANTONEIRA DE SOBREPOR EM PVC DE 4 X 4 CM</t>
  </si>
  <si>
    <t>03.03.020</t>
  </si>
  <si>
    <t>90830</t>
  </si>
  <si>
    <t>FECHADURA DE EMBUTIR COM CILINDRO, EXTERNA, COMPLETA, ACABAMENTO PADRÃO MÉDIO, INCLUSO EXECUÇÃO DE FURO - FORNECIMENTO E INSTALAÇÃO. AF_12/2019</t>
  </si>
  <si>
    <t>87275</t>
  </si>
  <si>
    <t>REVESTIMENTO CERÂMICO PARA PAREDES INTERNAS COM PLACAS TIPO ESMALTADA DE DIMENSÕES 33X45 CM APLICADAS A MEIA ALTURA DAS PAREDES. AF_02/2023_PE</t>
  </si>
  <si>
    <t>APICOAMENTO MANUAL DE PISO, PAREDE OU TETO</t>
  </si>
  <si>
    <t>21.10.081</t>
  </si>
  <si>
    <t>RODAPÉ HOSPITALAR FLEXÍVEL EM PVC PARA PISO VINÍLICO, ESPESSURA DE 2 MM E ALTURA DE 7,5 CM, COM IMPERMEABILIZANTE ACRÍLICO</t>
  </si>
  <si>
    <t>104790</t>
  </si>
  <si>
    <t>DEMOLIÇÃO DE PISO DE CONCRETO SIMPLES, DE FORMA MECANIZADA COM MARTELETE, SEM REAPROVEITAMENTO. AF_09/2023</t>
  </si>
  <si>
    <t>103247</t>
  </si>
  <si>
    <t>AR CONDICIONADO SPLIT INVERTER, HI-WALL (PAREDE), 12000 BTU/H, CICLO FRIO - FORNECIMENTO E INSTALAÇÃO. AF_11/2021_PE</t>
  </si>
  <si>
    <t>EXECUÇÃO DO QUARTO DE ISOLAMENTO</t>
  </si>
  <si>
    <t>QUARTO DE ISOLAMENTO</t>
  </si>
  <si>
    <t>1.1.2</t>
  </si>
  <si>
    <t>AV GETÚLIO VARGAS, 381</t>
  </si>
  <si>
    <t>JARDIM TANGARÁ</t>
  </si>
  <si>
    <t>TELHAMENTO - DOMUS OBSERVAÇÃO</t>
  </si>
  <si>
    <t>TELHAMENTO</t>
  </si>
  <si>
    <t>16.33.082</t>
  </si>
  <si>
    <t>CALHA, RUFO, AFINS EM CHAPA GALVANIZADA Nº 26 - CORTE 0,33 M</t>
  </si>
  <si>
    <t>16.33.102</t>
  </si>
  <si>
    <t>CALHA, RUFO, AFINS EM CHAPA GALVANIZADA Nº 26 - CORTE 0,50 M</t>
  </si>
  <si>
    <t>ABRIGO COMPRESSOR</t>
  </si>
  <si>
    <t>SERVIÇOS PRELIMINARES</t>
  </si>
  <si>
    <t>98524</t>
  </si>
  <si>
    <t>LIMPEZA MANUAL DE VEGETAÇÃO EM TERRENO COM ENXADA. AF_03/2024</t>
  </si>
  <si>
    <t>INFRA-ESTRUTURA</t>
  </si>
  <si>
    <t>101173</t>
  </si>
  <si>
    <t>ESTACA BROCA DE CONCRETO, DIÂMETRO DE 20CM, ESCAVAÇÃO MANUAL COM TRADO CONCHA, COM ARMADURA DE ARRANQUE. AF_05/2020</t>
  </si>
  <si>
    <t>1.2.2</t>
  </si>
  <si>
    <t>96527</t>
  </si>
  <si>
    <t>ESCAVAÇÃO MANUAL PARA VIGA BALDRAME OU SAPATA CORRIDA (INCLUINDO ESCAVAÇÃO PARA COLOCAÇÃO DE FÔRMAS). AF_01/2024</t>
  </si>
  <si>
    <t>1.2.3</t>
  </si>
  <si>
    <t>02.01.010</t>
  </si>
  <si>
    <t>APILOAMENTO PARA SIMPLES REGULARIZACAO</t>
  </si>
  <si>
    <t>1.2.4</t>
  </si>
  <si>
    <t>104737</t>
  </si>
  <si>
    <t>REATERRO MANUAL DE VALAS, COM PLACA VIBRATÓRIA. AF_08/2023</t>
  </si>
  <si>
    <t>1.2.5</t>
  </si>
  <si>
    <t>95240</t>
  </si>
  <si>
    <t>LASTRO DE CONCRETO MAGRO, APLICADO EM PISOS, LAJES SOBRE SOLO OU RADIERS, ESPESSURA DE 3 CM. AF_01/2024</t>
  </si>
  <si>
    <t>1.2.6</t>
  </si>
  <si>
    <t>96533</t>
  </si>
  <si>
    <t>FABRICAÇÃO, MONTAGEM E DESMONTAGEM DE FÔRMA PARA VIGA BALDRAME, EM MADEIRA SERRADA, E=25 MM, 2 UTILIZAÇÕES. AF_01/2024</t>
  </si>
  <si>
    <t>1.2.7</t>
  </si>
  <si>
    <t>104916</t>
  </si>
  <si>
    <t>ARMAÇÃO DE SAPATA ISOLADA, VIGA BALDRAME E SAPATA CORRIDA UTILIZANDO AÇO CA-60 DE 5 MM - MONTAGEM. AF_01/2024</t>
  </si>
  <si>
    <t>KG</t>
  </si>
  <si>
    <t>1.2.8</t>
  </si>
  <si>
    <t>104919</t>
  </si>
  <si>
    <t>ARMAÇÃO DE SAPATA ISOLADA, VIGA BALDRAME E SAPATA CORRIDA UTILIZANDO AÇO CA-50 DE 10 MM - MONTAGEM. AF_01/2024</t>
  </si>
  <si>
    <t>1.2.9</t>
  </si>
  <si>
    <t>11.01.130</t>
  </si>
  <si>
    <t>CONCRETO USINADO, FCK = 25 MPA</t>
  </si>
  <si>
    <t>1.2.10</t>
  </si>
  <si>
    <t>11.16.040</t>
  </si>
  <si>
    <t>LANÇAMENTO E ADENSAMENTO DE CONCRETO OU MASSA EM FUNDAÇÃO</t>
  </si>
  <si>
    <t>1.3</t>
  </si>
  <si>
    <t>SUPER-ESTRUTURA</t>
  </si>
  <si>
    <t>1.3.1</t>
  </si>
  <si>
    <t>92413</t>
  </si>
  <si>
    <t>MONTAGEM E DESMONTAGEM DE FÔRMA DE PILARES RETANGULARES E ESTRUTURAS SIMILARES, PÉ-DIREITO SIMPLES, EM MADEIRA SERRADA, 4 UTILIZAÇÕES. AF_09/2020</t>
  </si>
  <si>
    <t>1.3.2</t>
  </si>
  <si>
    <t>92448</t>
  </si>
  <si>
    <t>MONTAGEM E DESMONTAGEM DE FÔRMA DE VIGA, ESCORAMENTO COM PONTALETE DE MADEIRA, PÉ-DIREITO SIMPLES, EM MADEIRA SERRADA, 4 UTILIZAÇÕES. AF_09/2020</t>
  </si>
  <si>
    <t>1.3.3</t>
  </si>
  <si>
    <t>104111</t>
  </si>
  <si>
    <t>ARMAÇÃO DE PILAR OU VIGA DE ESTRUTURA DE CONCRETO ARMADO EMBUTIDA EM ALVENARIA DE VEDAÇÃO UTILIZANDO AÇO CA-60 DE 5,0 MM - MONTAGEM. AF_06/2022</t>
  </si>
  <si>
    <t>1.3.4</t>
  </si>
  <si>
    <t>104108</t>
  </si>
  <si>
    <t>ARMAÇÃO DE PILAR OU VIGA DE ESTRUTURA DE CONCRETO ARMADO EMBUTIDA EM ALVENARIA DE VEDAÇÃO UTILIZANDO AÇO CA-50 DE 10,0 MM - MONTAGEM. AF_06/2022</t>
  </si>
  <si>
    <t>1.3.5</t>
  </si>
  <si>
    <t>1.3.6</t>
  </si>
  <si>
    <t>11.16.060</t>
  </si>
  <si>
    <t>LANÇAMENTO E ADENSAMENTO DE CONCRETO OU MASSA EM ESTRUTURA</t>
  </si>
  <si>
    <t>101964</t>
  </si>
  <si>
    <t>LAJE PRÉ-MOLDADA UNIDIRECIONAL, BIAPOIADA, PARA FORRO, ENCHIMENTO EM CERÂMICA, VIGOTA CONVENCIONAL, ALTURA TOTAL DA LAJE (ENCHIMENTO+CAPA) = (8+3). AF_11/2020_PA</t>
  </si>
  <si>
    <t>98562</t>
  </si>
  <si>
    <t>IMPERMEABILIZAÇÃO DE SUPERFÍCIE COM ARGAMASSA DE CIMENTO E AREIA, COM ADITIVO IMPERMEABILIZANTE, E = 1,5CM. AF_09/2023</t>
  </si>
  <si>
    <t>COMP.001</t>
  </si>
  <si>
    <t>IMPERMEABILIZAÇÃO C/ MANTA ASFÁLTICA ALUMINIZADA 3MM, ESTRUTURADA COM NÃO-TECIDO DE POLIÉSTER, INCLUSIVE APLICAÇÃO DE 1 DEMÃO DE PRIMER</t>
  </si>
  <si>
    <t>103330</t>
  </si>
  <si>
    <t>ALVENARIA DE VEDAÇÃO DE BLOCOS CERÂMICOS FURADOS NA HORIZONTAL DE 11,5X19X19 CM (ESPESSURA 11,5 CM) E ARGAMASSA DE ASSENTAMENTO COM PREPARO EM BETONEIRA. AF_12/2021</t>
  </si>
  <si>
    <t>06.80.025</t>
  </si>
  <si>
    <t>PORTAO DE 2 FOLHAS DE TUBO E TELA GALVANIZADOS COM PORTA CADEADO</t>
  </si>
  <si>
    <t>87879</t>
  </si>
  <si>
    <t>CHAPISCO APLICADO EM ALVENARIAS E ESTRUTURAS DE CONCRETO INTERNAS, COM COLHER DE PEDREIRO.  ARGAMASSA TRAÇO 1:3 COM PREPARO EM BETONEIRA 400L. AF_10/2022</t>
  </si>
  <si>
    <t>87529</t>
  </si>
  <si>
    <t>MASSA ÚNICA, EM ARGAMASSA TRAÇO 1:2:8, PREPARO MECÂNICO, APLICADA MANUALMENTE EM PAREDES INTERNAS DE AMBIENTES COM ÁREA ENTRE 5M² E 10M², E = 17,5MM, COM TALISCAS. AF_03/2024</t>
  </si>
  <si>
    <t>97084</t>
  </si>
  <si>
    <t>COMPACTAÇÃO MECÂNICA DE SOLO PARA EXECUÇÃO DE RADIER, PISO DE CONCRETO OU LAJE SOBRE SOLO, COM COMPACTADOR DE SOLOS TIPO PLACA VIBRATÓRIA. AF_09/2021</t>
  </si>
  <si>
    <t>97113</t>
  </si>
  <si>
    <t>APLICAÇÃO DE LONA PLÁSTICA PARA EXECUÇÃO DE PAVIMENTOS DE CONCRETO. AF_04/2022</t>
  </si>
  <si>
    <t>96622</t>
  </si>
  <si>
    <t>LASTRO COM MATERIAL GRANULAR, APLICADO EM PISOS OU LAJES SOBRE SOLO, ESPESSURA DE *5 CM*. AF_01/2024</t>
  </si>
  <si>
    <t>87745</t>
  </si>
  <si>
    <t>CONTRAPISO EM ARGAMASSA TRAÇO 1:4 (CIMENTO E AREIA), PREPARO MECÂNICO COM BETONEIRA 400 L, APLICADO EM ÁREAS MOLHADAS SOBRE LAJE, ADERIDO, ACABAMENTO NÃO REFORÇADO, ESPESSURA 3CM. AF_07/2021</t>
  </si>
  <si>
    <t>88431</t>
  </si>
  <si>
    <t>APLICAÇÃO MANUAL DE PINTURA COM TINTA TEXTURIZADA ACRÍLICA EM PAREDES EXTERNAS DE CASAS, DUAS CORES. AF_03/2024</t>
  </si>
  <si>
    <t>100742</t>
  </si>
  <si>
    <t>PINTURA COM TINTA ALQUÍDICA DE ACABAMENTO (ESMALTE SINTÉTICO ACETINADO) APLICADA A ROLO OU PINCEL SOBRE SUPERFÍCIES METÁLICAS (EXCETO PERFIL) EXECUTADO EM OBRA (POR DEMÃO). AF_01/2020</t>
  </si>
  <si>
    <t>2.1</t>
  </si>
  <si>
    <t>2.1.1</t>
  </si>
  <si>
    <t>06.02.020</t>
  </si>
  <si>
    <t>ESCAVAÇÃO MANUAL EM SOLO DE 1ª E 2ª CATEGORIA EM VALA OU CAVA ATÉ 1,5 M</t>
  </si>
  <si>
    <t>2.1.2</t>
  </si>
  <si>
    <t>2.1.3</t>
  </si>
  <si>
    <t>09.03.090</t>
  </si>
  <si>
    <t>ENVELOPE DE CONCRETO PARA DUTOS</t>
  </si>
  <si>
    <t>97669</t>
  </si>
  <si>
    <t>ELETRODUTO FLEXÍVEL CORRUGADO, PEAD, DN 90 (3"), PARA REDE ENTERRADA DE DISTRIBUIÇÃO DE ENERGIA ELÉTRICA - FORNECIMENTO E INSTALAÇÃO. AF_12/2021</t>
  </si>
  <si>
    <t>91935</t>
  </si>
  <si>
    <t>CABO DE COBRE FLEXÍVEL ISOLADO, 16 MM², ANTI-CHAMA 0,6/1,0 KV, PARA CIRCUITOS TERMINAIS - FORNECIMENTO E INSTALAÇÃO. AF_03/2023</t>
  </si>
  <si>
    <t>37.13.690</t>
  </si>
  <si>
    <t>DISJUNTOR SÉRIE UNIVERSAL EM CAIXA MOLDADA, TÉRMICO E MAGNÉTICO FIXOS, BIPOLAR 415 VCA, CORRENTE DE 60 A ATÉ 100 A</t>
  </si>
  <si>
    <t>39.10.080</t>
  </si>
  <si>
    <t>TERMINAL DE PRESSÃO/COMPRESSÃO PARA CABO DE 16 MM²</t>
  </si>
  <si>
    <t>37.03.210</t>
  </si>
  <si>
    <t>QUADRO DE DISTRIBUIÇÃO UNIVERSAL DE EMBUTIR, PARA DISJUNTORES 24 DIN / 18 BOLT-ON - 150 A - SEM COMPONENTES</t>
  </si>
  <si>
    <t>93655</t>
  </si>
  <si>
    <t>DISJUNTOR MONOPOLAR TIPO DIN, CORRENTE NOMINAL DE 20A - FORNECIMENTO E INSTALAÇÃO. AF_07/2025</t>
  </si>
  <si>
    <t>93671</t>
  </si>
  <si>
    <t>DISJUNTOR TRIPOLAR TIPO DIN, CORRENTE NOMINAL DE 32A - FORNECIMENTO E INSTALAÇÃO. AF_07/2025</t>
  </si>
  <si>
    <t>37.13.870</t>
  </si>
  <si>
    <t>MINI-DISJUNTOR TERMOMAGNÉTICO, BIPOLAR 400 V, CORRENTE DE 80 A ATÉ 100A</t>
  </si>
  <si>
    <t>37.24.032</t>
  </si>
  <si>
    <t>SUPRESSOR DE SURTO MONOFÁSICO, CORRENTE NOMINAL 20 KA, IMAX. DE SURTO 50 ATÉ 80 KA</t>
  </si>
  <si>
    <t>91932</t>
  </si>
  <si>
    <t>CABO DE COBRE FLEXÍVEL ISOLADO, 10 MM², ANTI-CHAMA 450/750 V, PARA CIRCUITOS TERMINAIS - FORNECIMENTO E INSTALAÇÃO. AF_03/2023</t>
  </si>
  <si>
    <t>91928</t>
  </si>
  <si>
    <t>CABO DE COBRE FLEXÍVEL ISOLADO, 4 MM², ANTI-CHAMA 450/750 V, PARA CIRCUITOS TERMINAIS - FORNECIMENTO E INSTALAÇÃO. AF_03/2023</t>
  </si>
  <si>
    <t>39.10.060</t>
  </si>
  <si>
    <t>TERMINAL DE PRESSÃO/COMPRESSÃO PARA CABO DE 6 ATÉ 10 MM²</t>
  </si>
  <si>
    <t>38.04.060</t>
  </si>
  <si>
    <t>ELETRODUTO GALVANIZADO CONFORME NBR13057 - 1´ COM ACESSÓRIOS</t>
  </si>
  <si>
    <t>38.04.080</t>
  </si>
  <si>
    <t>ELETRODUTO GALVANIZADO CONFORME NBR13057 - 1 1/4´ COM ACESSÓRIOS</t>
  </si>
  <si>
    <t>95802</t>
  </si>
  <si>
    <t>CONDULETE DE ALUMÍNIO, TIPO X, PARA ELETRODUTO DE AÇO GALVANIZADO DN 25 MM (1''), APARENTE - FORNECIMENTO E INSTALAÇÃO. AF_10/2022</t>
  </si>
  <si>
    <t>95803</t>
  </si>
  <si>
    <t>CONDULETE DE ALUMÍNIO, TIPO X, PARA ELETRODUTO DE AÇO GALVANIZADO DN 32 MM (1 1/4''), APARENTE - FORNECIMENTO E INSTALAÇÃO. AF_10/2022</t>
  </si>
  <si>
    <t>40.05.180</t>
  </si>
  <si>
    <t>INTERRUPTOR BIPOLAR SIMPLES, 1 TECLA DUPLA E PLACA</t>
  </si>
  <si>
    <t>CJ</t>
  </si>
  <si>
    <t>40.04.450</t>
  </si>
  <si>
    <t>TOMADA 2P+T DE 10 A - 250 V, COMPLETA</t>
  </si>
  <si>
    <t>40.04.460</t>
  </si>
  <si>
    <t>TOMADA 2P+T DE 20 A - 250 V, COMPLETA</t>
  </si>
  <si>
    <t>97607</t>
  </si>
  <si>
    <t>LUMINÁRIA ARANDELA TIPO TARTARUGA, DE SOBREPOR, COM 1 LÂMPADA LED DE 6 W, SEM REATOR - FORNECIMENTO E INSTALAÇÃO. AF_09/2024</t>
  </si>
  <si>
    <t>3.1</t>
  </si>
  <si>
    <t>3.1.1</t>
  </si>
  <si>
    <t>CDHU-SD</t>
  </si>
  <si>
    <t>COMP. 001</t>
  </si>
  <si>
    <t>88270</t>
  </si>
  <si>
    <t>IMPERMEABILIZADOR COM ENCARGOS COMPLEMENTARES</t>
  </si>
  <si>
    <t>SINAPI-I</t>
  </si>
  <si>
    <t>00511</t>
  </si>
  <si>
    <t>PRIMER PARA MANTA ASFALTICA A BASE DE ASFALTO MODIFICADO DILUIDO EM SOLVENTE, APLICACAO A FRIO</t>
  </si>
  <si>
    <t>11621</t>
  </si>
  <si>
    <t>MANTA ASFALTICA ELASTOMERICA EM POLIESTER ALUMINIZADA 3 MM, TIPO III, CLASSE B (NBR 9952)</t>
  </si>
  <si>
    <t>REF.: PREÇOS: SINAPI-MAR./2026; CDHU-BOL.201: FDE-JAN./2026; ORSE-FEV./2026.</t>
  </si>
  <si>
    <t>INSTALAÇÕES ELETRICAS - ALIMENTADOR</t>
  </si>
  <si>
    <t>INSTALAÇÕES ELETRICAS - DISTRIBUIÇÃO</t>
  </si>
  <si>
    <t>LIMPEZA FINAL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</si>
  <si>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</si>
  <si>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</si>
  <si>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</si>
  <si>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</si>
  <si>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</si>
  <si>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</si>
  <si>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</si>
  <si>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</si>
  <si>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</si>
  <si>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</si>
  <si>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</si>
  <si>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3.3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</si>
  <si>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</si>
  <si>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</si>
  <si>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</si>
  <si>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</si>
  <si>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</si>
  <si>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</si>
  <si>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</si>
  <si>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</si>
  <si>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</si>
  <si>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</si>
  <si>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</si>
  <si>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</si>
  <si>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</si>
  <si>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</si>
  <si>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</si>
  <si>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</si>
  <si>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</si>
  <si>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3.3.18</t>
  </si>
  <si>
    <t>3.3.19</t>
  </si>
  <si>
    <t>3.3.20</t>
  </si>
  <si>
    <t>3.4</t>
  </si>
  <si>
    <t>3.4.1</t>
  </si>
  <si>
    <t>3.4.2</t>
  </si>
  <si>
    <t>3.4.3</t>
  </si>
  <si>
    <t>3.4.4</t>
  </si>
  <si>
    <t>3.4.5</t>
  </si>
  <si>
    <t>3.4.6</t>
  </si>
  <si>
    <t>3.4.7</t>
  </si>
  <si>
    <t>3.5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</si>
  <si>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</si>
  <si>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</si>
  <si>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</si>
  <si>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</si>
  <si>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</si>
  <si>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</si>
  <si>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</si>
  <si>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</si>
  <si>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3.5.9</t>
  </si>
  <si>
    <t>3.5.10</t>
  </si>
  <si>
    <t>3.5.11</t>
  </si>
  <si>
    <t>3.5.12</t>
  </si>
  <si>
    <t>3.5.13</t>
  </si>
  <si>
    <t>3.5.14</t>
  </si>
  <si>
    <t>3.5.15</t>
  </si>
  <si>
    <t>3.5.16</t>
  </si>
  <si>
    <t>3.5.17</t>
  </si>
  <si>
    <t>3.5.18</t>
  </si>
  <si>
    <t>3.5.19</t>
  </si>
  <si>
    <t>3.5.20</t>
  </si>
  <si>
    <t>3.5.21</t>
  </si>
  <si>
    <t>4.1</t>
  </si>
  <si>
    <t>4.1.1</t>
  </si>
  <si>
    <t>DEMOLIÇÃO E RETIRADA</t>
  </si>
  <si>
    <t>ACABAMENTOS INTERNOS</t>
  </si>
  <si>
    <t>INSTALAÇÕES ELETRICAS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</si>
  <si>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</si>
  <si>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</si>
  <si>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</si>
  <si>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</si>
  <si>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</si>
  <si>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</si>
  <si>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</si>
  <si>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</si>
  <si>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1.2.19</t>
  </si>
  <si>
    <t>1.2.20</t>
  </si>
  <si>
    <t>1.2.21</t>
  </si>
  <si>
    <t>1.2.22</t>
  </si>
  <si>
    <t>1.2.23</t>
  </si>
  <si>
    <t>1.2.24</t>
  </si>
  <si>
    <t>1.2.25</t>
  </si>
  <si>
    <t>1.2.26</t>
  </si>
  <si>
    <t>1.2.27</t>
  </si>
  <si>
    <t>TELHAMENTO - DOMUS DA OBSERVAÇÃO</t>
  </si>
  <si>
    <t>ABRIGO DO COMPRESSOR</t>
  </si>
  <si>
    <t>PLANILHA ORÇAMENTÁRIA - SEM DESONERAÇÃO</t>
  </si>
  <si>
    <t>Declaro para os devidos fins que para o cálculo deste BDI, optamos pelo Orçamento SEM DESONERAÇÃO, e que esta alternativa é a mais adequada para a Administração Pública.</t>
  </si>
  <si>
    <t>UPA TANGARÁ / ESTORIL</t>
  </si>
  <si>
    <t>16.13.130</t>
  </si>
  <si>
    <t>TELHAMENTO EM CHAPA DE AÇO PRÉ-PINTADA, TIPO SANDUÍCHE, ESPESSURA DE 0,50MM, COM POLIESTIRENO EXPANDIDO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</si>
</sst>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-* #,##0.00_-;\-* #,##0.00_-;;_-@_-"/>
    <numFmt numFmtId="167" formatCode="_(&quot;R$ &quot;* #,##0.00_);_(&quot;R$ &quot;* \(#,##0.00\);_(&quot;R$ &quot;* &quot;-&quot;??_);_(@_)"/>
    <numFmt numFmtId="168" formatCode="_-* #,##0.00_-;\-* #,##0.00_-;_-* \-??_-;_-@_-"/>
    <numFmt numFmtId="169" formatCode="#,##0.00\ ;\-#,##0.00\ ;&quot; -&quot;#\ ;@\ "/>
    <numFmt numFmtId="170" formatCode="_-&quot;R$ &quot;* #,##0.00_-;&quot;-R$ &quot;* #,##0.00_-;_-&quot;R$ &quot;* \-??_-;_-@_-"/>
    <numFmt numFmtId="171" formatCode="#,##0.000000"/>
    <numFmt numFmtId="172" formatCode="#,##0.0000000"/>
    <numFmt numFmtId="173" formatCode="&quot;R$ &quot;#,##0.00"/>
    <numFmt numFmtId="174" formatCode="0.0000%"/>
    <numFmt numFmtId="175" formatCode="00"/>
  </numFmts>
  <fonts count="8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9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i/>
      <sz val="9"/>
      <color rgb="FF0000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8"/>
      <name val="Calibri"/>
      <family val="2"/>
    </font>
    <font>
      <sz val="11"/>
      <name val="Calibri"/>
      <family val="2"/>
      <scheme val="minor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8"/>
      <color rgb="FF0000FF"/>
      <name val="Calibri"/>
      <family val="2"/>
    </font>
    <font>
      <b/>
      <i/>
      <sz val="13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i/>
      <sz val="14"/>
      <color indexed="8"/>
      <name val="Arial"/>
      <family val="2"/>
    </font>
    <font>
      <b/>
      <sz val="10"/>
      <color indexed="8"/>
      <name val="Calibri"/>
      <family val="2"/>
    </font>
    <font>
      <b/>
      <i/>
      <sz val="9"/>
      <color indexed="8"/>
      <name val="Arial"/>
      <family val="2"/>
    </font>
    <font>
      <b/>
      <i/>
      <sz val="8"/>
      <color rgb="FF0000FF"/>
      <name val="Arial"/>
      <family val="2"/>
    </font>
    <font>
      <sz val="8"/>
      <color rgb="FFFF0000"/>
      <name val="Calibri"/>
      <family val="2"/>
    </font>
    <font>
      <b/>
      <i/>
      <sz val="13"/>
      <color indexed="8"/>
      <name val="Arial"/>
      <family val="2"/>
    </font>
    <font>
      <b/>
      <i/>
      <sz val="10"/>
      <color indexed="8"/>
      <name val="Arial"/>
      <family val="2"/>
    </font>
    <font>
      <b/>
      <i/>
      <sz val="11"/>
      <name val="Arial Black"/>
      <family val="2"/>
    </font>
    <font>
      <b/>
      <i/>
      <sz val="14"/>
      <name val="Arial Black"/>
      <family val="2"/>
    </font>
  </fonts>
  <fills count="6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06">
    <xf numFmtId="0" fontId="0" fillId="0" borderId="0"/>
    <xf numFmtId="44" fontId="4" fillId="0" borderId="0" applyFont="0" applyFill="0" applyBorder="0" applyAlignment="0" applyProtection="0"/>
    <xf numFmtId="0" fontId="4" fillId="0" borderId="0"/>
    <xf numFmtId="0" fontId="13" fillId="0" borderId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24" borderId="0" applyNumberFormat="0" applyBorder="0" applyAlignment="0" applyProtection="0"/>
    <xf numFmtId="0" fontId="1" fillId="8" borderId="0" applyNumberFormat="0" applyBorder="0" applyAlignment="0" applyProtection="0"/>
    <xf numFmtId="0" fontId="1" fillId="1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9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9" borderId="0" applyNumberFormat="0" applyBorder="0" applyAlignment="0" applyProtection="0"/>
    <xf numFmtId="0" fontId="1" fillId="3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7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7" fillId="33" borderId="0" applyNumberFormat="0" applyBorder="0" applyAlignment="0" applyProtection="0"/>
    <xf numFmtId="0" fontId="17" fillId="15" borderId="0" applyNumberFormat="0" applyBorder="0" applyAlignment="0" applyProtection="0"/>
    <xf numFmtId="0" fontId="17" fillId="24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6" borderId="0" applyNumberFormat="0" applyBorder="0" applyAlignment="0" applyProtection="0"/>
    <xf numFmtId="0" fontId="17" fillId="37" borderId="0" applyNumberFormat="0" applyBorder="0" applyAlignment="0" applyProtection="0"/>
    <xf numFmtId="0" fontId="17" fillId="9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7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28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29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19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6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1" borderId="0" applyNumberFormat="0" applyBorder="0" applyAlignment="0" applyProtection="0"/>
    <xf numFmtId="0" fontId="17" fillId="6" borderId="0" applyNumberFormat="0" applyBorder="0" applyAlignment="0" applyProtection="0"/>
    <xf numFmtId="0" fontId="17" fillId="3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42" borderId="0" applyNumberFormat="0" applyBorder="0" applyAlignment="0" applyProtection="0"/>
    <xf numFmtId="0" fontId="17" fillId="15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42" borderId="0" applyNumberFormat="0" applyBorder="0" applyAlignment="0" applyProtection="0"/>
    <xf numFmtId="0" fontId="17" fillId="16" borderId="0" applyNumberFormat="0" applyBorder="0" applyAlignment="0" applyProtection="0"/>
    <xf numFmtId="0" fontId="17" fillId="15" borderId="0" applyNumberFormat="0" applyBorder="0" applyAlignment="0" applyProtection="0"/>
    <xf numFmtId="0" fontId="17" fillId="43" borderId="0" applyNumberFormat="0" applyBorder="0" applyAlignment="0" applyProtection="0"/>
    <xf numFmtId="0" fontId="17" fillId="44" borderId="0" applyNumberFormat="0" applyBorder="0" applyAlignment="0" applyProtection="0"/>
    <xf numFmtId="0" fontId="17" fillId="45" borderId="0" applyNumberFormat="0" applyBorder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9" borderId="0" applyNumberFormat="0" applyBorder="0" applyAlignment="0" applyProtection="0"/>
    <xf numFmtId="0" fontId="23" fillId="6" borderId="0" applyNumberFormat="0" applyBorder="0" applyAlignment="0" applyProtection="0"/>
    <xf numFmtId="0" fontId="18" fillId="17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46" borderId="20" applyNumberFormat="0" applyAlignment="0" applyProtection="0"/>
    <xf numFmtId="0" fontId="19" fillId="41" borderId="20" applyNumberFormat="0" applyAlignment="0" applyProtection="0"/>
    <xf numFmtId="0" fontId="36" fillId="47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9" fillId="48" borderId="20" applyNumberFormat="0" applyAlignment="0" applyProtection="0"/>
    <xf numFmtId="0" fontId="36" fillId="47" borderId="20" applyNumberFormat="0" applyAlignment="0" applyProtection="0"/>
    <xf numFmtId="0" fontId="20" fillId="50" borderId="21" applyNumberFormat="0" applyAlignment="0" applyProtection="0"/>
    <xf numFmtId="0" fontId="20" fillId="49" borderId="21" applyNumberFormat="0" applyAlignment="0" applyProtection="0"/>
    <xf numFmtId="0" fontId="20" fillId="49" borderId="21" applyNumberFormat="0" applyAlignment="0" applyProtection="0"/>
    <xf numFmtId="0" fontId="21" fillId="0" borderId="22" applyNumberFormat="0" applyFill="0" applyAlignment="0" applyProtection="0"/>
    <xf numFmtId="0" fontId="10" fillId="0" borderId="23" applyNumberFormat="0" applyFill="0" applyAlignment="0" applyProtection="0"/>
    <xf numFmtId="0" fontId="10" fillId="0" borderId="23" applyNumberFormat="0" applyFill="0" applyAlignment="0" applyProtection="0"/>
    <xf numFmtId="0" fontId="20" fillId="49" borderId="21" applyNumberFormat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51" borderId="0" applyNumberFormat="0" applyBorder="0" applyAlignment="0" applyProtection="0"/>
    <xf numFmtId="0" fontId="17" fillId="38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39" borderId="0" applyNumberFormat="0" applyBorder="0" applyAlignment="0" applyProtection="0"/>
    <xf numFmtId="0" fontId="17" fillId="39" borderId="0" applyNumberFormat="0" applyBorder="0" applyAlignment="0" applyProtection="0"/>
    <xf numFmtId="0" fontId="17" fillId="5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40" borderId="0" applyNumberFormat="0" applyBorder="0" applyAlignment="0" applyProtection="0"/>
    <xf numFmtId="0" fontId="17" fillId="55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40" borderId="0" applyNumberFormat="0" applyBorder="0" applyAlignment="0" applyProtection="0"/>
    <xf numFmtId="0" fontId="17" fillId="56" borderId="0" applyNumberFormat="0" applyBorder="0" applyAlignment="0" applyProtection="0"/>
    <xf numFmtId="0" fontId="17" fillId="55" borderId="0" applyNumberFormat="0" applyBorder="0" applyAlignment="0" applyProtection="0"/>
    <xf numFmtId="0" fontId="17" fillId="38" borderId="0" applyNumberFormat="0" applyBorder="0" applyAlignment="0" applyProtection="0"/>
    <xf numFmtId="0" fontId="17" fillId="35" borderId="0" applyNumberFormat="0" applyBorder="0" applyAlignment="0" applyProtection="0"/>
    <xf numFmtId="0" fontId="17" fillId="35" borderId="0" applyNumberFormat="0" applyBorder="0" applyAlignment="0" applyProtection="0"/>
    <xf numFmtId="0" fontId="17" fillId="57" borderId="0" applyNumberFormat="0" applyBorder="0" applyAlignment="0" applyProtection="0"/>
    <xf numFmtId="0" fontId="17" fillId="44" borderId="0" applyNumberFormat="0" applyBorder="0" applyAlignment="0" applyProtection="0"/>
    <xf numFmtId="0" fontId="17" fillId="44" borderId="0" applyNumberFormat="0" applyBorder="0" applyAlignment="0" applyProtection="0"/>
    <xf numFmtId="0" fontId="22" fillId="23" borderId="20" applyNumberFormat="0" applyAlignment="0" applyProtection="0"/>
    <xf numFmtId="0" fontId="22" fillId="30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22" fillId="16" borderId="20" applyNumberFormat="0" applyAlignment="0" applyProtection="0"/>
    <xf numFmtId="0" fontId="22" fillId="30" borderId="20" applyNumberFormat="0" applyAlignment="0" applyProtection="0"/>
    <xf numFmtId="0" fontId="1" fillId="0" borderId="0"/>
    <xf numFmtId="0" fontId="1" fillId="0" borderId="0"/>
    <xf numFmtId="0" fontId="26" fillId="0" borderId="0" applyNumberFormat="0" applyFill="0" applyBorder="0" applyAlignment="0" applyProtection="0"/>
    <xf numFmtId="0" fontId="18" fillId="7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5" applyNumberFormat="0" applyFill="0" applyAlignment="0" applyProtection="0"/>
    <xf numFmtId="0" fontId="30" fillId="0" borderId="26" applyNumberFormat="0" applyFill="0" applyAlignment="0" applyProtection="0"/>
    <xf numFmtId="0" fontId="30" fillId="0" borderId="0" applyNumberFormat="0" applyFill="0" applyBorder="0" applyAlignment="0" applyProtection="0"/>
    <xf numFmtId="0" fontId="23" fillId="14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2" fillId="10" borderId="20" applyNumberFormat="0" applyAlignment="0" applyProtection="0"/>
    <xf numFmtId="0" fontId="21" fillId="0" borderId="22" applyNumberFormat="0" applyFill="0" applyAlignment="0" applyProtection="0"/>
    <xf numFmtId="167" fontId="4" fillId="0" borderId="0" applyFont="0" applyFill="0" applyBorder="0" applyAlignment="0" applyProtection="0"/>
    <xf numFmtId="170" fontId="1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24" fillId="19" borderId="0" applyNumberFormat="0" applyBorder="0" applyAlignment="0" applyProtection="0"/>
    <xf numFmtId="0" fontId="37" fillId="30" borderId="0" applyNumberFormat="0" applyBorder="0" applyAlignment="0" applyProtection="0"/>
    <xf numFmtId="0" fontId="37" fillId="30" borderId="0" applyNumberFormat="0" applyBorder="0" applyAlignment="0" applyProtection="0"/>
    <xf numFmtId="0" fontId="24" fillId="30" borderId="0" applyNumberFormat="0" applyBorder="0" applyAlignment="0" applyProtection="0"/>
    <xf numFmtId="0" fontId="16" fillId="0" borderId="0"/>
    <xf numFmtId="0" fontId="1" fillId="0" borderId="0"/>
    <xf numFmtId="0" fontId="4" fillId="0" borderId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1" fillId="0" borderId="0" applyBorder="0" applyProtection="0"/>
    <xf numFmtId="0" fontId="38" fillId="0" borderId="0">
      <alignment vertical="center"/>
    </xf>
    <xf numFmtId="0" fontId="31" fillId="0" borderId="0"/>
    <xf numFmtId="0" fontId="1" fillId="0" borderId="0"/>
    <xf numFmtId="0" fontId="1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5" fillId="46" borderId="28" applyNumberFormat="0" applyAlignment="0" applyProtection="0"/>
    <xf numFmtId="9" fontId="1" fillId="0" borderId="0" applyFill="0" applyBorder="0" applyAlignment="0" applyProtection="0"/>
    <xf numFmtId="9" fontId="4" fillId="0" borderId="0" applyFill="0" applyBorder="0" applyAlignment="0" applyProtection="0"/>
    <xf numFmtId="0" fontId="25" fillId="41" borderId="28" applyNumberFormat="0" applyAlignment="0" applyProtection="0"/>
    <xf numFmtId="0" fontId="25" fillId="47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1" borderId="28" applyNumberFormat="0" applyAlignment="0" applyProtection="0"/>
    <xf numFmtId="0" fontId="25" fillId="48" borderId="28" applyNumberFormat="0" applyAlignment="0" applyProtection="0"/>
    <xf numFmtId="0" fontId="25" fillId="47" borderId="28" applyNumberFormat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3" fillId="0" borderId="29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8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30" applyNumberFormat="0" applyFill="0" applyAlignment="0" applyProtection="0"/>
    <xf numFmtId="0" fontId="29" fillId="0" borderId="25" applyNumberFormat="0" applyFill="0" applyAlignment="0" applyProtection="0"/>
    <xf numFmtId="0" fontId="34" fillId="0" borderId="31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29" fillId="0" borderId="25" applyNumberFormat="0" applyFill="0" applyAlignment="0" applyProtection="0"/>
    <xf numFmtId="0" fontId="34" fillId="0" borderId="25" applyNumberFormat="0" applyFill="0" applyAlignment="0" applyProtection="0"/>
    <xf numFmtId="0" fontId="34" fillId="0" borderId="31" applyNumberFormat="0" applyFill="0" applyAlignment="0" applyProtection="0"/>
    <xf numFmtId="0" fontId="30" fillId="0" borderId="26" applyNumberFormat="0" applyFill="0" applyAlignment="0" applyProtection="0"/>
    <xf numFmtId="0" fontId="35" fillId="0" borderId="32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0" fillId="0" borderId="26" applyNumberFormat="0" applyFill="0" applyAlignment="0" applyProtection="0"/>
    <xf numFmtId="0" fontId="35" fillId="0" borderId="33" applyNumberFormat="0" applyFill="0" applyAlignment="0" applyProtection="0"/>
    <xf numFmtId="0" fontId="35" fillId="0" borderId="32" applyNumberFormat="0" applyFill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4" applyNumberFormat="0" applyFill="0" applyAlignment="0" applyProtection="0"/>
    <xf numFmtId="0" fontId="11" fillId="0" borderId="35" applyNumberFormat="0" applyFill="0" applyAlignment="0" applyProtection="0"/>
    <xf numFmtId="169" fontId="1" fillId="0" borderId="0"/>
    <xf numFmtId="0" fontId="10" fillId="0" borderId="0" applyNumberFormat="0" applyFill="0" applyBorder="0" applyAlignment="0" applyProtection="0"/>
    <xf numFmtId="0" fontId="39" fillId="0" borderId="0"/>
    <xf numFmtId="167" fontId="39" fillId="0" borderId="0" applyFont="0" applyFill="0" applyBorder="0" applyAlignment="0" applyProtection="0"/>
    <xf numFmtId="0" fontId="40" fillId="0" borderId="0"/>
    <xf numFmtId="4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38" fillId="0" borderId="0">
      <alignment vertical="center"/>
    </xf>
    <xf numFmtId="0" fontId="4" fillId="0" borderId="0"/>
    <xf numFmtId="0" fontId="4" fillId="0" borderId="0"/>
    <xf numFmtId="0" fontId="31" fillId="0" borderId="0"/>
    <xf numFmtId="0" fontId="4" fillId="0" borderId="0"/>
    <xf numFmtId="0" fontId="4" fillId="0" borderId="0"/>
    <xf numFmtId="0" fontId="41" fillId="0" borderId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2" fillId="0" borderId="0"/>
    <xf numFmtId="0" fontId="43" fillId="0" borderId="0"/>
    <xf numFmtId="0" fontId="4" fillId="0" borderId="0"/>
    <xf numFmtId="0" fontId="4" fillId="0" borderId="0"/>
    <xf numFmtId="170" fontId="1" fillId="0" borderId="0" applyFill="0" applyBorder="0" applyAlignment="0" applyProtection="0"/>
    <xf numFmtId="167" fontId="4" fillId="0" borderId="0" applyFont="0" applyFill="0" applyBorder="0" applyAlignment="0" applyProtection="0"/>
    <xf numFmtId="0" fontId="16" fillId="0" borderId="0"/>
    <xf numFmtId="9" fontId="1" fillId="0" borderId="0" applyFill="0" applyBorder="0" applyAlignment="0" applyProtection="0"/>
    <xf numFmtId="9" fontId="4" fillId="0" borderId="0" applyFill="0" applyBorder="0" applyAlignment="0" applyProtection="0"/>
    <xf numFmtId="169" fontId="1" fillId="0" borderId="0"/>
    <xf numFmtId="0" fontId="4" fillId="0" borderId="0"/>
    <xf numFmtId="0" fontId="4" fillId="0" borderId="0"/>
    <xf numFmtId="0" fontId="4" fillId="0" borderId="0"/>
    <xf numFmtId="0" fontId="45" fillId="0" borderId="0"/>
    <xf numFmtId="167" fontId="45" fillId="0" borderId="0" applyFont="0" applyFill="0" applyBorder="0" applyAlignment="0" applyProtection="0"/>
    <xf numFmtId="0" fontId="4" fillId="0" borderId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7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8" borderId="0" applyNumberFormat="0" applyBorder="0" applyAlignment="0" applyProtection="0"/>
    <xf numFmtId="0" fontId="1" fillId="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9" borderId="0" applyNumberFormat="0" applyBorder="0" applyAlignment="0" applyProtection="0"/>
    <xf numFmtId="0" fontId="1" fillId="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3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5" borderId="0" applyNumberFormat="0" applyBorder="0" applyAlignment="0" applyProtection="0"/>
    <xf numFmtId="0" fontId="1" fillId="12" borderId="0" applyNumberFormat="0" applyBorder="0" applyAlignment="0" applyProtection="0"/>
    <xf numFmtId="0" fontId="1" fillId="8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0" fontId="1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9" fontId="1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8" fontId="1" fillId="0" borderId="0" applyFill="0" applyBorder="0" applyAlignment="0" applyProtection="0"/>
    <xf numFmtId="169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11" fillId="0" borderId="35" applyNumberFormat="0" applyFill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25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7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11" fillId="0" borderId="34" applyNumberFormat="0" applyFill="0" applyAlignment="0" applyProtection="0"/>
    <xf numFmtId="0" fontId="19" fillId="48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25" fillId="41" borderId="28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19" fillId="46" borderId="20" applyNumberFormat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25" fillId="41" borderId="28" applyNumberFormat="0" applyAlignment="0" applyProtection="0"/>
    <xf numFmtId="0" fontId="25" fillId="47" borderId="28" applyNumberFormat="0" applyAlignment="0" applyProtection="0"/>
    <xf numFmtId="0" fontId="19" fillId="41" borderId="20" applyNumberFormat="0" applyAlignment="0" applyProtection="0"/>
    <xf numFmtId="0" fontId="25" fillId="47" borderId="28" applyNumberFormat="0" applyAlignment="0" applyProtection="0"/>
    <xf numFmtId="0" fontId="19" fillId="41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2" fillId="10" borderId="20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25" fillId="47" borderId="28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7" borderId="28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22" fillId="23" borderId="20" applyNumberFormat="0" applyAlignment="0" applyProtection="0"/>
    <xf numFmtId="0" fontId="19" fillId="41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1" fillId="0" borderId="35" applyNumberFormat="0" applyFill="0" applyAlignment="0" applyProtection="0"/>
    <xf numFmtId="0" fontId="1" fillId="18" borderId="27" applyNumberFormat="0" applyFont="0" applyAlignment="0" applyProtection="0"/>
    <xf numFmtId="0" fontId="25" fillId="47" borderId="28" applyNumberFormat="0" applyAlignment="0" applyProtection="0"/>
    <xf numFmtId="0" fontId="22" fillId="23" borderId="20" applyNumberFormat="0" applyAlignment="0" applyProtection="0"/>
    <xf numFmtId="0" fontId="25" fillId="47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9" borderId="27" applyNumberForma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22" fillId="30" borderId="20" applyNumberFormat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11" fillId="0" borderId="34" applyNumberFormat="0" applyFill="0" applyAlignment="0" applyProtection="0"/>
    <xf numFmtId="0" fontId="19" fillId="41" borderId="20" applyNumberForma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1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2" fillId="16" borderId="20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" fillId="58" borderId="27" applyNumberFormat="0" applyAlignment="0" applyProtection="0"/>
    <xf numFmtId="0" fontId="25" fillId="46" borderId="28" applyNumberFormat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6" borderId="28" applyNumberFormat="0" applyAlignment="0" applyProtection="0"/>
    <xf numFmtId="0" fontId="22" fillId="23" borderId="20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2" fillId="23" borderId="20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22" fillId="30" borderId="20" applyNumberForma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25" fillId="41" borderId="28" applyNumberFormat="0" applyAlignment="0" applyProtection="0"/>
    <xf numFmtId="0" fontId="19" fillId="41" borderId="20" applyNumberFormat="0" applyAlignment="0" applyProtection="0"/>
    <xf numFmtId="0" fontId="19" fillId="41" borderId="20" applyNumberFormat="0" applyAlignment="0" applyProtection="0"/>
    <xf numFmtId="0" fontId="1" fillId="18" borderId="27" applyNumberFormat="0" applyFont="0" applyAlignment="0" applyProtection="0"/>
    <xf numFmtId="0" fontId="4" fillId="18" borderId="27" applyNumberFormat="0" applyFont="0" applyAlignment="0" applyProtection="0"/>
    <xf numFmtId="0" fontId="22" fillId="10" borderId="20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5" fillId="46" borderId="28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25" fillId="47" borderId="28" applyNumberFormat="0" applyAlignment="0" applyProtection="0"/>
    <xf numFmtId="0" fontId="22" fillId="30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9" fillId="48" borderId="20" applyNumberFormat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1" fillId="18" borderId="27" applyNumberFormat="0" applyFont="0" applyAlignment="0" applyProtection="0"/>
    <xf numFmtId="0" fontId="25" fillId="41" borderId="28" applyNumberFormat="0" applyAlignment="0" applyProtection="0"/>
    <xf numFmtId="0" fontId="19" fillId="48" borderId="20" applyNumberForma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2" fillId="10" borderId="20" applyNumberFormat="0" applyAlignment="0" applyProtection="0"/>
    <xf numFmtId="0" fontId="1" fillId="58" borderId="27" applyNumberFormat="0" applyAlignment="0" applyProtection="0"/>
    <xf numFmtId="0" fontId="11" fillId="0" borderId="35" applyNumberFormat="0" applyFill="0" applyAlignment="0" applyProtection="0"/>
    <xf numFmtId="0" fontId="19" fillId="41" borderId="20" applyNumberFormat="0" applyAlignment="0" applyProtection="0"/>
    <xf numFmtId="0" fontId="19" fillId="46" borderId="20" applyNumberFormat="0" applyAlignment="0" applyProtection="0"/>
    <xf numFmtId="0" fontId="11" fillId="0" borderId="35" applyNumberFormat="0" applyFill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1" fillId="0" borderId="34" applyNumberFormat="0" applyFill="0" applyAlignment="0" applyProtection="0"/>
    <xf numFmtId="0" fontId="25" fillId="46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5" fillId="48" borderId="28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1" fillId="58" borderId="27" applyNumberForma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4" fillId="19" borderId="27" applyNumberForma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9" fillId="41" borderId="20" applyNumberFormat="0" applyAlignment="0" applyProtection="0"/>
    <xf numFmtId="0" fontId="22" fillId="30" borderId="20" applyNumberFormat="0" applyAlignment="0" applyProtection="0"/>
    <xf numFmtId="0" fontId="1" fillId="58" borderId="27" applyNumberFormat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22" fillId="23" borderId="20" applyNumberFormat="0" applyAlignment="0" applyProtection="0"/>
    <xf numFmtId="0" fontId="4" fillId="18" borderId="27" applyNumberFormat="0" applyFont="0" applyAlignment="0" applyProtection="0"/>
    <xf numFmtId="0" fontId="19" fillId="46" borderId="20" applyNumberFormat="0" applyAlignment="0" applyProtection="0"/>
    <xf numFmtId="0" fontId="1" fillId="58" borderId="27" applyNumberFormat="0" applyAlignment="0" applyProtection="0"/>
    <xf numFmtId="0" fontId="36" fillId="47" borderId="20" applyNumberFormat="0" applyAlignment="0" applyProtection="0"/>
    <xf numFmtId="0" fontId="22" fillId="30" borderId="20" applyNumberFormat="0" applyAlignment="0" applyProtection="0"/>
    <xf numFmtId="0" fontId="25" fillId="48" borderId="28" applyNumberForma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22" fillId="30" borderId="20" applyNumberFormat="0" applyAlignment="0" applyProtection="0"/>
    <xf numFmtId="0" fontId="1" fillId="58" borderId="27" applyNumberFormat="0" applyAlignment="0" applyProtection="0"/>
    <xf numFmtId="0" fontId="4" fillId="19" borderId="27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11" fillId="0" borderId="34" applyNumberFormat="0" applyFill="0" applyAlignment="0" applyProtection="0"/>
    <xf numFmtId="0" fontId="22" fillId="16" borderId="20" applyNumberFormat="0" applyAlignment="0" applyProtection="0"/>
    <xf numFmtId="0" fontId="25" fillId="48" borderId="28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1" fillId="58" borderId="27" applyNumberFormat="0" applyAlignment="0" applyProtection="0"/>
    <xf numFmtId="0" fontId="25" fillId="41" borderId="28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19" fillId="41" borderId="20" applyNumberFormat="0" applyAlignment="0" applyProtection="0"/>
    <xf numFmtId="0" fontId="22" fillId="16" borderId="20" applyNumberFormat="0" applyAlignment="0" applyProtection="0"/>
    <xf numFmtId="0" fontId="4" fillId="18" borderId="27" applyNumberFormat="0" applyFont="0" applyAlignment="0" applyProtection="0"/>
    <xf numFmtId="0" fontId="4" fillId="18" borderId="27" applyNumberFormat="0" applyFont="0" applyAlignment="0" applyProtection="0"/>
    <xf numFmtId="0" fontId="36" fillId="47" borderId="20" applyNumberFormat="0" applyAlignment="0" applyProtection="0"/>
    <xf numFmtId="0" fontId="25" fillId="41" borderId="28" applyNumberFormat="0" applyAlignment="0" applyProtection="0"/>
    <xf numFmtId="0" fontId="1" fillId="58" borderId="27" applyNumberFormat="0" applyAlignment="0" applyProtection="0"/>
    <xf numFmtId="0" fontId="4" fillId="18" borderId="27" applyNumberFormat="0" applyFont="0" applyAlignment="0" applyProtection="0"/>
    <xf numFmtId="0" fontId="25" fillId="41" borderId="28" applyNumberFormat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19" fillId="41" borderId="20" applyNumberFormat="0" applyAlignment="0" applyProtection="0"/>
    <xf numFmtId="0" fontId="11" fillId="0" borderId="34" applyNumberFormat="0" applyFill="0" applyAlignment="0" applyProtection="0"/>
    <xf numFmtId="0" fontId="4" fillId="18" borderId="27" applyNumberFormat="0" applyFont="0" applyAlignment="0" applyProtection="0"/>
    <xf numFmtId="0" fontId="22" fillId="23" borderId="20" applyNumberFormat="0" applyAlignment="0" applyProtection="0"/>
    <xf numFmtId="0" fontId="1" fillId="58" borderId="27" applyNumberFormat="0" applyAlignment="0" applyProtection="0"/>
    <xf numFmtId="0" fontId="5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5" fillId="0" borderId="0"/>
    <xf numFmtId="167" fontId="65" fillId="0" borderId="0" applyFont="0" applyFill="0" applyBorder="0" applyAlignment="0" applyProtection="0"/>
    <xf numFmtId="0" fontId="4" fillId="0" borderId="0"/>
    <xf numFmtId="0" fontId="4" fillId="0" borderId="0"/>
    <xf numFmtId="0" fontId="66" fillId="0" borderId="0"/>
    <xf numFmtId="0" fontId="16" fillId="0" borderId="0"/>
    <xf numFmtId="44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167" fontId="4" fillId="0" borderId="0" applyFont="0" applyFill="0" applyBorder="0" applyAlignment="0" applyProtection="0"/>
  </cellStyleXfs>
  <cellXfs count="437">
    <xf numFmtId="0" fontId="0" fillId="0" borderId="0" xfId="0"/>
    <xf numFmtId="0" fontId="46" fillId="4" borderId="18" xfId="428" applyFont="1" applyFill="1" applyBorder="1" applyAlignment="1" applyProtection="1">
      <alignment vertical="center"/>
      <protection hidden="1"/>
    </xf>
    <xf numFmtId="0" fontId="46" fillId="4" borderId="38" xfId="428" applyFont="1" applyFill="1" applyBorder="1" applyAlignment="1" applyProtection="1">
      <alignment vertical="center"/>
      <protection hidden="1"/>
    </xf>
    <xf numFmtId="0" fontId="46" fillId="4" borderId="18" xfId="428" applyFont="1" applyFill="1" applyBorder="1" applyAlignment="1" applyProtection="1">
      <alignment horizontal="center" vertical="center"/>
      <protection hidden="1"/>
    </xf>
    <xf numFmtId="0" fontId="46" fillId="4" borderId="19" xfId="428" applyFont="1" applyFill="1" applyBorder="1" applyAlignment="1" applyProtection="1">
      <alignment vertical="center"/>
      <protection hidden="1"/>
    </xf>
    <xf numFmtId="0" fontId="47" fillId="3" borderId="41" xfId="428" applyFont="1" applyFill="1" applyBorder="1" applyAlignment="1" applyProtection="1">
      <alignment horizontal="center"/>
      <protection hidden="1"/>
    </xf>
    <xf numFmtId="0" fontId="47" fillId="3" borderId="14" xfId="428" applyFont="1" applyFill="1" applyBorder="1" applyAlignment="1" applyProtection="1">
      <alignment horizontal="center"/>
      <protection hidden="1"/>
    </xf>
    <xf numFmtId="0" fontId="5" fillId="0" borderId="18" xfId="428" applyFont="1" applyBorder="1" applyAlignment="1" applyProtection="1">
      <protection hidden="1"/>
    </xf>
    <xf numFmtId="0" fontId="5" fillId="0" borderId="38" xfId="428" applyFont="1" applyBorder="1" applyAlignment="1" applyProtection="1">
      <protection hidden="1"/>
    </xf>
    <xf numFmtId="0" fontId="50" fillId="0" borderId="38" xfId="428" applyFont="1" applyBorder="1" applyAlignment="1" applyProtection="1">
      <alignment horizontal="center" vertical="center"/>
      <protection hidden="1"/>
    </xf>
    <xf numFmtId="0" fontId="5" fillId="0" borderId="19" xfId="428" applyFont="1" applyBorder="1" applyAlignment="1" applyProtection="1">
      <protection hidden="1"/>
    </xf>
    <xf numFmtId="0" fontId="54" fillId="2" borderId="44" xfId="428" applyFont="1" applyFill="1" applyBorder="1" applyAlignment="1" applyProtection="1">
      <alignment horizontal="center"/>
      <protection hidden="1"/>
    </xf>
    <xf numFmtId="0" fontId="54" fillId="2" borderId="45" xfId="428" applyFont="1" applyFill="1" applyBorder="1" applyAlignment="1" applyProtection="1">
      <alignment horizontal="center"/>
      <protection hidden="1"/>
    </xf>
    <xf numFmtId="0" fontId="54" fillId="2" borderId="43" xfId="428" applyFont="1" applyFill="1" applyBorder="1" applyAlignment="1" applyProtection="1">
      <alignment horizontal="center"/>
      <protection hidden="1"/>
    </xf>
    <xf numFmtId="168" fontId="55" fillId="0" borderId="37" xfId="428" applyNumberFormat="1" applyFont="1" applyFill="1" applyBorder="1" applyAlignment="1" applyProtection="1">
      <alignment horizontal="center" vertical="center"/>
    </xf>
    <xf numFmtId="168" fontId="55" fillId="0" borderId="51" xfId="428" applyNumberFormat="1" applyFont="1" applyFill="1" applyBorder="1" applyAlignment="1" applyProtection="1">
      <alignment horizontal="center" vertical="center"/>
    </xf>
    <xf numFmtId="175" fontId="54" fillId="0" borderId="18" xfId="428" applyNumberFormat="1" applyFont="1" applyBorder="1" applyAlignment="1" applyProtection="1">
      <alignment horizontal="center" vertical="center" wrapText="1"/>
    </xf>
    <xf numFmtId="175" fontId="54" fillId="0" borderId="38" xfId="428" applyNumberFormat="1" applyFont="1" applyBorder="1" applyAlignment="1" applyProtection="1">
      <alignment horizontal="center" vertical="center" wrapText="1"/>
    </xf>
    <xf numFmtId="4" fontId="54" fillId="0" borderId="52" xfId="428" applyNumberFormat="1" applyFont="1" applyBorder="1" applyAlignment="1" applyProtection="1">
      <alignment horizontal="right" vertical="center" indent="1"/>
    </xf>
    <xf numFmtId="174" fontId="54" fillId="0" borderId="52" xfId="428" applyNumberFormat="1" applyFont="1" applyBorder="1" applyAlignment="1" applyProtection="1">
      <alignment horizontal="center" vertical="center"/>
    </xf>
    <xf numFmtId="168" fontId="55" fillId="0" borderId="52" xfId="428" applyNumberFormat="1" applyFont="1" applyFill="1" applyBorder="1" applyAlignment="1" applyProtection="1">
      <alignment horizontal="center" vertical="center"/>
    </xf>
    <xf numFmtId="168" fontId="55" fillId="0" borderId="53" xfId="428" applyNumberFormat="1" applyFont="1" applyFill="1" applyBorder="1" applyAlignment="1" applyProtection="1">
      <alignment horizontal="center" vertical="center"/>
    </xf>
    <xf numFmtId="0" fontId="54" fillId="2" borderId="18" xfId="428" applyFont="1" applyFill="1" applyBorder="1" applyAlignment="1" applyProtection="1">
      <alignment horizontal="left" vertical="center"/>
    </xf>
    <xf numFmtId="10" fontId="54" fillId="2" borderId="54" xfId="428" applyNumberFormat="1" applyFont="1" applyFill="1" applyBorder="1" applyAlignment="1" applyProtection="1">
      <alignment horizontal="center" vertical="center"/>
    </xf>
    <xf numFmtId="173" fontId="55" fillId="0" borderId="55" xfId="428" applyNumberFormat="1" applyFont="1" applyBorder="1" applyAlignment="1" applyProtection="1"/>
    <xf numFmtId="173" fontId="55" fillId="0" borderId="56" xfId="428" applyNumberFormat="1" applyFont="1" applyBorder="1" applyAlignment="1" applyProtection="1"/>
    <xf numFmtId="0" fontId="54" fillId="2" borderId="18" xfId="428" applyFont="1" applyFill="1" applyBorder="1" applyAlignment="1" applyProtection="1">
      <alignment vertical="center"/>
    </xf>
    <xf numFmtId="0" fontId="54" fillId="2" borderId="38" xfId="428" applyFont="1" applyFill="1" applyBorder="1" applyAlignment="1" applyProtection="1">
      <alignment vertical="center"/>
    </xf>
    <xf numFmtId="0" fontId="54" fillId="2" borderId="19" xfId="428" applyFont="1" applyFill="1" applyBorder="1" applyAlignment="1" applyProtection="1">
      <alignment vertical="center"/>
    </xf>
    <xf numFmtId="0" fontId="52" fillId="3" borderId="41" xfId="428" applyFont="1" applyFill="1" applyBorder="1" applyAlignment="1" applyProtection="1">
      <alignment horizontal="left"/>
      <protection hidden="1"/>
    </xf>
    <xf numFmtId="0" fontId="5" fillId="3" borderId="57" xfId="428" applyFont="1" applyFill="1" applyBorder="1" applyAlignment="1" applyProtection="1">
      <alignment vertical="center"/>
    </xf>
    <xf numFmtId="0" fontId="5" fillId="3" borderId="39" xfId="428" applyFont="1" applyFill="1" applyBorder="1" applyAlignment="1" applyProtection="1">
      <alignment vertical="center"/>
    </xf>
    <xf numFmtId="0" fontId="4" fillId="0" borderId="39" xfId="428" applyBorder="1" applyAlignment="1" applyProtection="1"/>
    <xf numFmtId="4" fontId="48" fillId="3" borderId="39" xfId="428" applyNumberFormat="1" applyFont="1" applyFill="1" applyBorder="1" applyAlignment="1" applyProtection="1"/>
    <xf numFmtId="4" fontId="48" fillId="3" borderId="40" xfId="428" applyNumberFormat="1" applyFont="1" applyFill="1" applyBorder="1" applyAlignment="1" applyProtection="1"/>
    <xf numFmtId="0" fontId="48" fillId="3" borderId="0" xfId="428" applyFont="1" applyFill="1" applyBorder="1" applyAlignment="1" applyProtection="1"/>
    <xf numFmtId="4" fontId="5" fillId="3" borderId="0" xfId="428" applyNumberFormat="1" applyFont="1" applyFill="1" applyBorder="1" applyAlignment="1" applyProtection="1"/>
    <xf numFmtId="4" fontId="48" fillId="60" borderId="0" xfId="428" applyNumberFormat="1" applyFont="1" applyFill="1" applyBorder="1" applyAlignment="1" applyProtection="1"/>
    <xf numFmtId="0" fontId="5" fillId="3" borderId="0" xfId="428" applyFont="1" applyFill="1" applyBorder="1" applyAlignment="1" applyProtection="1">
      <alignment horizontal="right" indent="2"/>
    </xf>
    <xf numFmtId="4" fontId="53" fillId="60" borderId="0" xfId="428" applyNumberFormat="1" applyFont="1" applyFill="1" applyBorder="1" applyAlignment="1" applyProtection="1"/>
    <xf numFmtId="4" fontId="49" fillId="60" borderId="0" xfId="428" applyNumberFormat="1" applyFont="1" applyFill="1" applyBorder="1" applyAlignment="1" applyProtection="1"/>
    <xf numFmtId="4" fontId="48" fillId="60" borderId="13" xfId="428" applyNumberFormat="1" applyFont="1" applyFill="1" applyBorder="1" applyAlignment="1" applyProtection="1"/>
    <xf numFmtId="0" fontId="54" fillId="0" borderId="38" xfId="428" applyFont="1" applyBorder="1" applyAlignment="1" applyProtection="1">
      <alignment vertical="center"/>
    </xf>
    <xf numFmtId="0" fontId="44" fillId="61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44" fillId="0" borderId="0" xfId="0" applyFont="1" applyProtection="1"/>
    <xf numFmtId="0" fontId="0" fillId="0" borderId="0" xfId="0" applyProtection="1"/>
    <xf numFmtId="0" fontId="15" fillId="0" borderId="0" xfId="0" applyFont="1" applyProtection="1"/>
    <xf numFmtId="4" fontId="59" fillId="0" borderId="74" xfId="428" applyNumberFormat="1" applyFont="1" applyFill="1" applyBorder="1" applyAlignment="1" applyProtection="1">
      <alignment horizontal="center" vertical="center" wrapText="1"/>
    </xf>
    <xf numFmtId="0" fontId="59" fillId="0" borderId="73" xfId="428" applyFont="1" applyBorder="1" applyAlignment="1" applyProtection="1">
      <alignment horizontal="center" vertical="center"/>
    </xf>
    <xf numFmtId="0" fontId="59" fillId="0" borderId="74" xfId="428" applyFont="1" applyBorder="1" applyAlignment="1" applyProtection="1">
      <alignment horizontal="center" vertical="center"/>
    </xf>
    <xf numFmtId="0" fontId="4" fillId="0" borderId="0" xfId="428" applyProtection="1"/>
    <xf numFmtId="10" fontId="4" fillId="0" borderId="7" xfId="270" applyNumberFormat="1" applyFont="1" applyFill="1" applyBorder="1" applyAlignment="1" applyProtection="1">
      <alignment horizontal="center" vertical="center"/>
    </xf>
    <xf numFmtId="0" fontId="4" fillId="0" borderId="77" xfId="428" applyBorder="1" applyAlignment="1" applyProtection="1">
      <alignment horizontal="center" vertical="center" wrapText="1"/>
    </xf>
    <xf numFmtId="2" fontId="61" fillId="1" borderId="80" xfId="428" applyNumberFormat="1" applyFont="1" applyFill="1" applyBorder="1" applyAlignment="1" applyProtection="1">
      <alignment horizontal="center" vertical="center"/>
    </xf>
    <xf numFmtId="10" fontId="4" fillId="0" borderId="82" xfId="270" applyNumberFormat="1" applyFont="1" applyFill="1" applyBorder="1" applyAlignment="1" applyProtection="1">
      <alignment horizontal="center" vertical="center" wrapText="1"/>
    </xf>
    <xf numFmtId="10" fontId="4" fillId="0" borderId="1" xfId="270" applyNumberFormat="1" applyFont="1" applyFill="1" applyBorder="1" applyAlignment="1" applyProtection="1">
      <alignment horizontal="center" vertical="center" wrapText="1"/>
    </xf>
    <xf numFmtId="0" fontId="4" fillId="0" borderId="0" xfId="428" applyAlignment="1" applyProtection="1">
      <alignment vertical="center"/>
    </xf>
    <xf numFmtId="0" fontId="63" fillId="0" borderId="4" xfId="428" applyFont="1" applyBorder="1" applyAlignment="1" applyProtection="1">
      <alignment horizontal="center" vertical="top"/>
    </xf>
    <xf numFmtId="10" fontId="4" fillId="0" borderId="1" xfId="270" applyNumberFormat="1" applyFont="1" applyFill="1" applyBorder="1" applyAlignment="1" applyProtection="1">
      <alignment horizontal="center" vertical="center"/>
    </xf>
    <xf numFmtId="2" fontId="4" fillId="0" borderId="0" xfId="428" applyNumberFormat="1" applyProtection="1"/>
    <xf numFmtId="0" fontId="59" fillId="0" borderId="78" xfId="428" applyFont="1" applyBorder="1" applyAlignment="1" applyProtection="1">
      <alignment horizontal="center" vertical="center" wrapText="1"/>
    </xf>
    <xf numFmtId="10" fontId="4" fillId="0" borderId="82" xfId="270" applyNumberFormat="1" applyFont="1" applyFill="1" applyBorder="1" applyAlignment="1" applyProtection="1">
      <alignment horizontal="center" vertical="center"/>
    </xf>
    <xf numFmtId="10" fontId="4" fillId="0" borderId="83" xfId="270" applyNumberFormat="1" applyFont="1" applyFill="1" applyBorder="1" applyAlignment="1" applyProtection="1">
      <alignment horizontal="center" vertical="center"/>
    </xf>
    <xf numFmtId="4" fontId="59" fillId="0" borderId="1" xfId="428" applyNumberFormat="1" applyFont="1" applyFill="1" applyBorder="1" applyAlignment="1" applyProtection="1">
      <alignment horizontal="center" vertical="center"/>
    </xf>
    <xf numFmtId="10" fontId="4" fillId="2" borderId="1" xfId="428" applyNumberFormat="1" applyFont="1" applyFill="1" applyBorder="1" applyAlignment="1" applyProtection="1">
      <alignment horizontal="center" vertical="center"/>
    </xf>
    <xf numFmtId="0" fontId="59" fillId="0" borderId="75" xfId="428" applyFont="1" applyFill="1" applyBorder="1" applyAlignment="1" applyProtection="1">
      <alignment horizontal="center" vertical="center"/>
    </xf>
    <xf numFmtId="0" fontId="60" fillId="0" borderId="0" xfId="428" applyFont="1" applyAlignment="1" applyProtection="1"/>
    <xf numFmtId="10" fontId="62" fillId="0" borderId="79" xfId="428" applyNumberFormat="1" applyFont="1" applyFill="1" applyBorder="1" applyAlignment="1" applyProtection="1">
      <alignment horizontal="center" vertical="center"/>
    </xf>
    <xf numFmtId="0" fontId="63" fillId="0" borderId="0" xfId="428" applyFont="1" applyBorder="1" applyAlignment="1" applyProtection="1">
      <alignment horizontal="center" vertical="top"/>
    </xf>
    <xf numFmtId="0" fontId="4" fillId="0" borderId="1" xfId="428" applyFont="1" applyBorder="1" applyAlignment="1" applyProtection="1">
      <alignment horizontal="center"/>
    </xf>
    <xf numFmtId="0" fontId="59" fillId="0" borderId="74" xfId="428" applyFont="1" applyFill="1" applyBorder="1" applyAlignment="1" applyProtection="1">
      <alignment horizontal="center" vertical="center"/>
    </xf>
    <xf numFmtId="2" fontId="61" fillId="1" borderId="81" xfId="428" applyNumberFormat="1" applyFont="1" applyFill="1" applyBorder="1" applyAlignment="1" applyProtection="1">
      <alignment horizontal="center" vertical="center"/>
    </xf>
    <xf numFmtId="4" fontId="59" fillId="0" borderId="59" xfId="428" applyNumberFormat="1" applyFont="1" applyFill="1" applyBorder="1" applyAlignment="1" applyProtection="1">
      <alignment horizontal="center" vertical="center"/>
    </xf>
    <xf numFmtId="0" fontId="4" fillId="0" borderId="76" xfId="428" applyBorder="1" applyAlignment="1" applyProtection="1">
      <alignment horizontal="center" vertical="center"/>
    </xf>
    <xf numFmtId="10" fontId="4" fillId="0" borderId="7" xfId="428" applyNumberFormat="1" applyFont="1" applyFill="1" applyBorder="1" applyAlignment="1" applyProtection="1">
      <alignment horizontal="center" vertical="center"/>
    </xf>
    <xf numFmtId="0" fontId="59" fillId="0" borderId="42" xfId="428" applyFont="1" applyFill="1" applyBorder="1" applyAlignment="1" applyProtection="1">
      <alignment horizontal="center" vertical="center" wrapText="1"/>
    </xf>
    <xf numFmtId="0" fontId="4" fillId="0" borderId="76" xfId="428" applyBorder="1" applyAlignment="1" applyProtection="1">
      <alignment horizontal="center" vertical="center" wrapText="1"/>
    </xf>
    <xf numFmtId="0" fontId="4" fillId="0" borderId="1" xfId="428" applyFont="1" applyBorder="1" applyAlignment="1" applyProtection="1">
      <alignment horizontal="center" vertical="center"/>
    </xf>
    <xf numFmtId="0" fontId="4" fillId="0" borderId="7" xfId="428" applyFont="1" applyFill="1" applyBorder="1" applyAlignment="1" applyProtection="1">
      <alignment horizontal="center" vertical="center" wrapText="1"/>
    </xf>
    <xf numFmtId="175" fontId="54" fillId="0" borderId="46" xfId="428" applyNumberFormat="1" applyFont="1" applyFill="1" applyBorder="1" applyAlignment="1" applyProtection="1">
      <alignment horizontal="center" vertical="center" wrapText="1"/>
    </xf>
    <xf numFmtId="175" fontId="54" fillId="0" borderId="47" xfId="428" applyNumberFormat="1" applyFont="1" applyFill="1" applyBorder="1" applyAlignment="1" applyProtection="1">
      <alignment horizontal="center" vertical="center" wrapText="1"/>
    </xf>
    <xf numFmtId="174" fontId="54" fillId="0" borderId="48" xfId="428" applyNumberFormat="1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2" fontId="6" fillId="0" borderId="6" xfId="0" applyNumberFormat="1" applyFont="1" applyFill="1" applyBorder="1" applyAlignment="1" applyProtection="1">
      <alignment horizontal="justify" vertical="center" wrapText="1"/>
    </xf>
    <xf numFmtId="41" fontId="6" fillId="0" borderId="6" xfId="0" applyNumberFormat="1" applyFont="1" applyFill="1" applyBorder="1" applyAlignment="1" applyProtection="1">
      <alignment horizontal="center" vertical="center"/>
    </xf>
    <xf numFmtId="43" fontId="6" fillId="0" borderId="6" xfId="7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justify" vertical="center" wrapText="1"/>
    </xf>
    <xf numFmtId="41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71" fillId="0" borderId="0" xfId="0" applyFont="1" applyProtection="1"/>
    <xf numFmtId="0" fontId="72" fillId="0" borderId="0" xfId="0" applyFont="1" applyAlignment="1" applyProtection="1">
      <alignment vertical="center" wrapText="1"/>
    </xf>
    <xf numFmtId="0" fontId="72" fillId="0" borderId="0" xfId="0" applyFont="1" applyAlignment="1" applyProtection="1">
      <alignment horizontal="justify" vertical="center" wrapText="1"/>
    </xf>
    <xf numFmtId="0" fontId="71" fillId="0" borderId="0" xfId="0" applyFont="1" applyAlignment="1" applyProtection="1">
      <alignment horizontal="justify"/>
    </xf>
    <xf numFmtId="0" fontId="6" fillId="0" borderId="9" xfId="0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justify" vertical="center"/>
    </xf>
    <xf numFmtId="41" fontId="6" fillId="0" borderId="72" xfId="0" applyNumberFormat="1" applyFont="1" applyBorder="1" applyAlignment="1" applyProtection="1">
      <alignment horizontal="center" vertical="center"/>
    </xf>
    <xf numFmtId="0" fontId="6" fillId="0" borderId="72" xfId="0" applyFont="1" applyBorder="1" applyAlignment="1" applyProtection="1">
      <alignment horizontal="center" vertical="center"/>
    </xf>
    <xf numFmtId="0" fontId="6" fillId="0" borderId="1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4" fillId="0" borderId="15" xfId="0" applyNumberFormat="1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48" fillId="0" borderId="0" xfId="0" applyFont="1" applyAlignment="1" applyProtection="1">
      <alignment vertical="center"/>
    </xf>
    <xf numFmtId="0" fontId="70" fillId="0" borderId="0" xfId="0" applyFont="1" applyAlignment="1" applyProtection="1">
      <alignment horizontal="justify" vertical="center" wrapText="1"/>
    </xf>
    <xf numFmtId="49" fontId="70" fillId="0" borderId="0" xfId="0" applyNumberFormat="1" applyFont="1" applyAlignment="1" applyProtection="1">
      <alignment vertical="center" wrapText="1"/>
    </xf>
    <xf numFmtId="0" fontId="68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0" fontId="6" fillId="0" borderId="0" xfId="0" applyFont="1" applyAlignment="1" applyProtection="1">
      <alignment horizontal="left" vertical="center"/>
    </xf>
    <xf numFmtId="0" fontId="74" fillId="63" borderId="3" xfId="2" applyFont="1" applyFill="1" applyBorder="1" applyAlignment="1" applyProtection="1">
      <alignment horizontal="left" vertical="center"/>
      <protection hidden="1"/>
    </xf>
    <xf numFmtId="0" fontId="6" fillId="63" borderId="2" xfId="0" applyFont="1" applyFill="1" applyBorder="1" applyAlignment="1" applyProtection="1">
      <alignment horizontal="right" vertical="center"/>
    </xf>
    <xf numFmtId="17" fontId="70" fillId="63" borderId="2" xfId="0" applyNumberFormat="1" applyFont="1" applyFill="1" applyBorder="1" applyAlignment="1" applyProtection="1">
      <alignment horizontal="justify" vertical="center"/>
    </xf>
    <xf numFmtId="41" fontId="6" fillId="63" borderId="2" xfId="0" applyNumberFormat="1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center" vertical="center"/>
    </xf>
    <xf numFmtId="0" fontId="6" fillId="63" borderId="2" xfId="0" applyFont="1" applyFill="1" applyBorder="1" applyAlignment="1" applyProtection="1">
      <alignment horizontal="left" vertical="center"/>
    </xf>
    <xf numFmtId="10" fontId="70" fillId="63" borderId="8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70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70" fillId="0" borderId="0" xfId="0" applyNumberFormat="1" applyFont="1" applyFill="1" applyBorder="1" applyAlignment="1" applyProtection="1">
      <alignment horizontal="center" vertical="center"/>
    </xf>
    <xf numFmtId="43" fontId="6" fillId="0" borderId="1" xfId="7" applyFont="1" applyFill="1" applyBorder="1" applyAlignment="1" applyProtection="1">
      <alignment horizontal="right" vertical="center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1" xfId="7" applyNumberFormat="1" applyFont="1" applyFill="1" applyBorder="1" applyAlignment="1" applyProtection="1">
      <alignment horizontal="right" vertical="center"/>
    </xf>
    <xf numFmtId="172" fontId="70" fillId="62" borderId="1" xfId="0" applyNumberFormat="1" applyFont="1" applyFill="1" applyBorder="1" applyAlignment="1" applyProtection="1">
      <alignment horizontal="center" vertical="center"/>
    </xf>
    <xf numFmtId="17" fontId="70" fillId="62" borderId="1" xfId="0" applyNumberFormat="1" applyFont="1" applyFill="1" applyBorder="1" applyAlignment="1" applyProtection="1">
      <alignment horizontal="center" vertical="center"/>
    </xf>
    <xf numFmtId="0" fontId="70" fillId="62" borderId="1" xfId="0" applyFont="1" applyFill="1" applyBorder="1" applyAlignment="1" applyProtection="1">
      <alignment horizontal="center" vertical="center"/>
    </xf>
    <xf numFmtId="49" fontId="70" fillId="62" borderId="1" xfId="0" applyNumberFormat="1" applyFont="1" applyFill="1" applyBorder="1" applyAlignment="1" applyProtection="1">
      <alignment horizontal="center" vertical="center"/>
    </xf>
    <xf numFmtId="2" fontId="70" fillId="62" borderId="1" xfId="0" applyNumberFormat="1" applyFont="1" applyFill="1" applyBorder="1" applyAlignment="1" applyProtection="1">
      <alignment horizontal="justify" vertical="center"/>
    </xf>
    <xf numFmtId="164" fontId="6" fillId="0" borderId="1" xfId="0" applyNumberFormat="1" applyFont="1" applyFill="1" applyBorder="1" applyAlignment="1" applyProtection="1">
      <alignment vertical="center"/>
    </xf>
    <xf numFmtId="0" fontId="72" fillId="0" borderId="0" xfId="0" applyFont="1" applyFill="1" applyAlignment="1" applyProtection="1">
      <alignment vertical="center" wrapText="1"/>
    </xf>
    <xf numFmtId="0" fontId="71" fillId="0" borderId="0" xfId="0" applyFont="1" applyFill="1" applyProtection="1"/>
    <xf numFmtId="0" fontId="6" fillId="0" borderId="72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8" fillId="0" borderId="0" xfId="0" applyFont="1" applyFill="1" applyAlignment="1" applyProtection="1">
      <alignment vertical="center"/>
    </xf>
    <xf numFmtId="41" fontId="50" fillId="0" borderId="0" xfId="0" applyNumberFormat="1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69" fillId="6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2" fontId="70" fillId="62" borderId="3" xfId="0" applyNumberFormat="1" applyFont="1" applyFill="1" applyBorder="1" applyAlignment="1" applyProtection="1">
      <alignment horizontal="justify" vertical="center" wrapText="1"/>
    </xf>
    <xf numFmtId="2" fontId="69" fillId="64" borderId="3" xfId="0" applyNumberFormat="1" applyFont="1" applyFill="1" applyBorder="1" applyAlignment="1" applyProtection="1">
      <alignment horizontal="justify" vertical="center" wrapText="1"/>
    </xf>
    <xf numFmtId="41" fontId="69" fillId="64" borderId="2" xfId="0" applyNumberFormat="1" applyFont="1" applyFill="1" applyBorder="1" applyAlignment="1" applyProtection="1">
      <alignment horizontal="center" vertical="center"/>
    </xf>
    <xf numFmtId="164" fontId="69" fillId="64" borderId="2" xfId="7" applyNumberFormat="1" applyFont="1" applyFill="1" applyBorder="1" applyAlignment="1" applyProtection="1">
      <alignment horizontal="right" vertical="center" wrapText="1"/>
    </xf>
    <xf numFmtId="41" fontId="70" fillId="62" borderId="2" xfId="0" applyNumberFormat="1" applyFont="1" applyFill="1" applyBorder="1" applyAlignment="1" applyProtection="1">
      <alignment horizontal="center" vertical="center"/>
    </xf>
    <xf numFmtId="43" fontId="70" fillId="62" borderId="2" xfId="7" applyFont="1" applyFill="1" applyBorder="1" applyAlignment="1" applyProtection="1">
      <alignment horizontal="right" vertical="center"/>
    </xf>
    <xf numFmtId="164" fontId="70" fillId="62" borderId="8" xfId="7" applyNumberFormat="1" applyFont="1" applyFill="1" applyBorder="1" applyAlignment="1" applyProtection="1">
      <alignment horizontal="right" vertical="center"/>
    </xf>
    <xf numFmtId="0" fontId="6" fillId="0" borderId="72" xfId="0" applyFont="1" applyFill="1" applyBorder="1" applyAlignment="1" applyProtection="1">
      <alignment horizontal="center" vertical="center" wrapText="1"/>
    </xf>
    <xf numFmtId="0" fontId="73" fillId="0" borderId="0" xfId="0" applyFont="1" applyFill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70" fillId="0" borderId="0" xfId="0" applyFont="1" applyFill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3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</xf>
    <xf numFmtId="49" fontId="3" fillId="0" borderId="2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justify" vertical="center" wrapText="1"/>
    </xf>
    <xf numFmtId="41" fontId="3" fillId="0" borderId="2" xfId="0" applyNumberFormat="1" applyFont="1" applyBorder="1" applyAlignment="1" applyProtection="1">
      <alignment horizontal="center" vertical="center"/>
    </xf>
    <xf numFmtId="43" fontId="3" fillId="0" borderId="2" xfId="10" applyFont="1" applyFill="1" applyBorder="1" applyAlignment="1" applyProtection="1">
      <alignment horizontal="right" vertical="center"/>
    </xf>
    <xf numFmtId="43" fontId="3" fillId="0" borderId="2" xfId="10" applyFont="1" applyFill="1" applyBorder="1" applyAlignment="1" applyProtection="1">
      <alignment horizontal="right" vertical="center" wrapText="1"/>
    </xf>
    <xf numFmtId="43" fontId="3" fillId="0" borderId="8" xfId="10" applyFont="1" applyBorder="1" applyAlignment="1" applyProtection="1">
      <alignment horizontal="right" vertical="center"/>
    </xf>
    <xf numFmtId="0" fontId="3" fillId="65" borderId="1" xfId="0" applyFont="1" applyFill="1" applyBorder="1" applyAlignment="1" applyProtection="1">
      <alignment horizontal="center" vertical="center"/>
    </xf>
    <xf numFmtId="0" fontId="3" fillId="65" borderId="1" xfId="0" applyFont="1" applyFill="1" applyBorder="1" applyAlignment="1" applyProtection="1">
      <alignment horizontal="center" vertical="center" wrapText="1"/>
    </xf>
    <xf numFmtId="0" fontId="75" fillId="63" borderId="2" xfId="0" applyFont="1" applyFill="1" applyBorder="1" applyAlignment="1" applyProtection="1">
      <alignment horizontal="center" vertical="center"/>
    </xf>
    <xf numFmtId="41" fontId="3" fillId="65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justify" vertical="center"/>
    </xf>
    <xf numFmtId="7" fontId="11" fillId="63" borderId="8" xfId="0" applyNumberFormat="1" applyFont="1" applyFill="1" applyBorder="1" applyAlignment="1" applyProtection="1">
      <alignment horizontal="center" vertical="center"/>
    </xf>
    <xf numFmtId="2" fontId="7" fillId="62" borderId="3" xfId="0" applyNumberFormat="1" applyFont="1" applyFill="1" applyBorder="1" applyAlignment="1" applyProtection="1">
      <alignment horizontal="justify" vertical="center" wrapText="1"/>
    </xf>
    <xf numFmtId="0" fontId="67" fillId="62" borderId="1" xfId="401" applyFont="1" applyFill="1" applyBorder="1" applyAlignment="1" applyProtection="1">
      <alignment horizontal="center" vertical="center" wrapText="1"/>
    </xf>
    <xf numFmtId="172" fontId="6" fillId="0" borderId="1" xfId="401" applyNumberFormat="1" applyFont="1" applyFill="1" applyBorder="1" applyAlignment="1" applyProtection="1">
      <alignment horizontal="right" vertical="center" wrapText="1"/>
    </xf>
    <xf numFmtId="0" fontId="6" fillId="0" borderId="1" xfId="2" applyFont="1" applyFill="1" applyBorder="1" applyAlignment="1" applyProtection="1">
      <alignment horizontal="center" vertical="center" wrapText="1"/>
      <protection hidden="1"/>
    </xf>
    <xf numFmtId="172" fontId="6" fillId="0" borderId="1" xfId="2" applyNumberFormat="1" applyFont="1" applyFill="1" applyBorder="1" applyAlignment="1" applyProtection="1">
      <alignment vertical="center" wrapText="1"/>
      <protection hidden="1"/>
    </xf>
    <xf numFmtId="41" fontId="6" fillId="0" borderId="0" xfId="0" applyNumberFormat="1" applyFont="1" applyFill="1" applyAlignment="1" applyProtection="1">
      <alignment horizontal="center" vertical="center"/>
    </xf>
    <xf numFmtId="0" fontId="70" fillId="63" borderId="1" xfId="0" applyFont="1" applyFill="1" applyBorder="1" applyAlignment="1" applyProtection="1">
      <alignment horizontal="center" vertical="center" wrapText="1"/>
    </xf>
    <xf numFmtId="0" fontId="69" fillId="64" borderId="1" xfId="0" applyFont="1" applyFill="1" applyBorder="1" applyAlignment="1" applyProtection="1">
      <alignment horizontal="center" vertical="center" wrapText="1"/>
    </xf>
    <xf numFmtId="49" fontId="69" fillId="64" borderId="1" xfId="0" applyNumberFormat="1" applyFont="1" applyFill="1" applyBorder="1" applyAlignment="1" applyProtection="1">
      <alignment horizontal="center" vertical="center" wrapText="1"/>
    </xf>
    <xf numFmtId="0" fontId="77" fillId="0" borderId="0" xfId="0" applyFont="1" applyFill="1" applyAlignment="1" applyProtection="1">
      <alignment vertical="center"/>
    </xf>
    <xf numFmtId="164" fontId="70" fillId="62" borderId="1" xfId="0" applyNumberFormat="1" applyFont="1" applyFill="1" applyBorder="1" applyAlignment="1" applyProtection="1">
      <alignment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172" fontId="3" fillId="0" borderId="0" xfId="0" applyNumberFormat="1" applyFont="1" applyAlignment="1" applyProtection="1">
      <alignment vertical="center"/>
    </xf>
    <xf numFmtId="0" fontId="3" fillId="0" borderId="3" xfId="0" applyFont="1" applyBorder="1" applyAlignment="1" applyProtection="1">
      <alignment vertical="center"/>
    </xf>
    <xf numFmtId="2" fontId="3" fillId="0" borderId="2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centerContinuous" vertical="center"/>
    </xf>
    <xf numFmtId="0" fontId="3" fillId="0" borderId="72" xfId="0" applyFont="1" applyBorder="1" applyAlignment="1" applyProtection="1">
      <alignment horizontal="centerContinuous" vertical="center"/>
    </xf>
    <xf numFmtId="2" fontId="3" fillId="0" borderId="72" xfId="0" applyNumberFormat="1" applyFont="1" applyBorder="1" applyAlignment="1" applyProtection="1">
      <alignment horizontal="centerContinuous" vertical="center"/>
    </xf>
    <xf numFmtId="0" fontId="3" fillId="0" borderId="17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horizontal="left" vertical="center"/>
    </xf>
    <xf numFmtId="0" fontId="3" fillId="0" borderId="15" xfId="0" applyFont="1" applyBorder="1" applyAlignment="1" applyProtection="1">
      <alignment vertical="center"/>
    </xf>
    <xf numFmtId="41" fontId="8" fillId="0" borderId="15" xfId="0" applyNumberFormat="1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justify" vertical="center" wrapText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2" fontId="3" fillId="0" borderId="0" xfId="0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41" fontId="82" fillId="0" borderId="0" xfId="0" applyNumberFormat="1" applyFont="1" applyBorder="1" applyAlignment="1" applyProtection="1">
      <alignment horizontal="left" vertical="center"/>
    </xf>
    <xf numFmtId="49" fontId="3" fillId="0" borderId="2" xfId="0" applyNumberFormat="1" applyFont="1" applyBorder="1" applyAlignment="1" applyProtection="1">
      <alignment vertical="center"/>
    </xf>
    <xf numFmtId="172" fontId="3" fillId="0" borderId="2" xfId="0" applyNumberFormat="1" applyFont="1" applyBorder="1" applyAlignment="1" applyProtection="1">
      <alignment vertical="center"/>
    </xf>
    <xf numFmtId="2" fontId="3" fillId="0" borderId="8" xfId="0" applyNumberFormat="1" applyFont="1" applyBorder="1" applyAlignment="1" applyProtection="1">
      <alignment vertical="center"/>
    </xf>
    <xf numFmtId="0" fontId="6" fillId="0" borderId="0" xfId="0" applyFont="1" applyFill="1" applyAlignment="1" applyProtection="1">
      <alignment horizontal="center" vertical="center" wrapText="1"/>
    </xf>
    <xf numFmtId="0" fontId="70" fillId="63" borderId="1" xfId="0" applyFont="1" applyFill="1" applyBorder="1" applyAlignment="1" applyProtection="1">
      <alignment horizontal="centerContinuous" vertical="center" wrapText="1"/>
    </xf>
    <xf numFmtId="41" fontId="70" fillId="63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9" fillId="0" borderId="0" xfId="0" applyFont="1" applyAlignment="1" applyProtection="1">
      <alignment horizontal="center" vertical="center"/>
    </xf>
    <xf numFmtId="49" fontId="70" fillId="62" borderId="1" xfId="0" applyNumberFormat="1" applyFont="1" applyFill="1" applyBorder="1" applyAlignment="1" applyProtection="1">
      <alignment horizontal="center" vertical="center" wrapText="1"/>
    </xf>
    <xf numFmtId="164" fontId="70" fillId="62" borderId="2" xfId="7" applyNumberFormat="1" applyFont="1" applyFill="1" applyBorder="1" applyAlignment="1" applyProtection="1">
      <alignment horizontal="right" vertical="center" wrapText="1"/>
    </xf>
    <xf numFmtId="7" fontId="70" fillId="62" borderId="1" xfId="7" applyNumberFormat="1" applyFont="1" applyFill="1" applyBorder="1" applyAlignment="1" applyProtection="1">
      <alignment horizontal="right" vertical="center"/>
    </xf>
    <xf numFmtId="0" fontId="70" fillId="0" borderId="0" xfId="0" applyFont="1" applyAlignment="1" applyProtection="1">
      <alignment horizontal="center" vertical="center"/>
    </xf>
    <xf numFmtId="7" fontId="6" fillId="0" borderId="1" xfId="7" applyNumberFormat="1" applyFont="1" applyFill="1" applyBorder="1" applyAlignment="1" applyProtection="1">
      <alignment horizontal="right" vertical="center"/>
    </xf>
    <xf numFmtId="43" fontId="69" fillId="64" borderId="2" xfId="7" applyFont="1" applyFill="1" applyBorder="1" applyAlignment="1" applyProtection="1">
      <alignment horizontal="right" vertical="center" wrapText="1"/>
    </xf>
    <xf numFmtId="0" fontId="6" fillId="0" borderId="1" xfId="0" applyFont="1" applyFill="1" applyBorder="1" applyAlignment="1" applyProtection="1">
      <alignment horizontal="justify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7" fontId="6" fillId="0" borderId="1" xfId="7" applyNumberFormat="1" applyFont="1" applyBorder="1" applyAlignment="1" applyProtection="1">
      <alignment horizontal="right" vertical="center"/>
    </xf>
    <xf numFmtId="0" fontId="6" fillId="0" borderId="0" xfId="0" applyFont="1" applyProtection="1"/>
    <xf numFmtId="166" fontId="6" fillId="0" borderId="0" xfId="7" applyNumberFormat="1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2" fontId="6" fillId="0" borderId="0" xfId="0" applyNumberFormat="1" applyFont="1" applyAlignment="1" applyProtection="1">
      <alignment horizontal="justify" vertical="center"/>
    </xf>
    <xf numFmtId="171" fontId="6" fillId="0" borderId="0" xfId="0" applyNumberFormat="1" applyFont="1" applyAlignment="1" applyProtection="1">
      <alignment vertical="center"/>
    </xf>
    <xf numFmtId="2" fontId="6" fillId="0" borderId="0" xfId="0" applyNumberFormat="1" applyFont="1" applyAlignment="1" applyProtection="1">
      <alignment vertical="center"/>
    </xf>
    <xf numFmtId="0" fontId="0" fillId="0" borderId="0" xfId="0" applyFill="1" applyProtection="1"/>
    <xf numFmtId="164" fontId="54" fillId="0" borderId="48" xfId="428" applyNumberFormat="1" applyFont="1" applyFill="1" applyBorder="1" applyAlignment="1" applyProtection="1">
      <alignment horizontal="right" vertical="center" indent="1"/>
    </xf>
    <xf numFmtId="164" fontId="54" fillId="2" borderId="54" xfId="428" applyNumberFormat="1" applyFont="1" applyFill="1" applyBorder="1" applyAlignment="1" applyProtection="1">
      <alignment horizontal="center" vertical="center"/>
    </xf>
    <xf numFmtId="7" fontId="55" fillId="0" borderId="49" xfId="428" applyNumberFormat="1" applyFont="1" applyFill="1" applyBorder="1" applyAlignment="1" applyProtection="1">
      <alignment horizontal="right" vertical="center" indent="1"/>
    </xf>
    <xf numFmtId="7" fontId="55" fillId="0" borderId="50" xfId="428" applyNumberFormat="1" applyFont="1" applyFill="1" applyBorder="1" applyAlignment="1" applyProtection="1">
      <alignment horizontal="right" vertical="center" indent="1"/>
    </xf>
    <xf numFmtId="4" fontId="6" fillId="0" borderId="0" xfId="0" applyNumberFormat="1" applyFont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49" fontId="6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6" fillId="0" borderId="1" xfId="0" applyNumberFormat="1" applyFont="1" applyFill="1" applyBorder="1" applyAlignment="1" applyProtection="1">
      <alignment horizontal="center" vertical="center"/>
      <protection hidden="1"/>
    </xf>
    <xf numFmtId="43" fontId="6" fillId="0" borderId="1" xfId="10" applyFont="1" applyFill="1" applyBorder="1" applyAlignment="1" applyProtection="1">
      <alignment horizontal="right" vertical="center"/>
      <protection hidden="1"/>
    </xf>
    <xf numFmtId="0" fontId="6" fillId="0" borderId="1" xfId="0" applyFont="1" applyBorder="1" applyAlignment="1" applyProtection="1">
      <alignment horizontal="justify" vertical="center" wrapText="1"/>
      <protection hidden="1"/>
    </xf>
    <xf numFmtId="2" fontId="6" fillId="0" borderId="0" xfId="0" applyNumberFormat="1" applyFont="1" applyAlignment="1" applyProtection="1">
      <alignment horizontal="left" vertical="center" inden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70" fillId="6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49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3" fillId="0" borderId="1" xfId="0" applyNumberFormat="1" applyFont="1" applyFill="1" applyBorder="1" applyAlignment="1" applyProtection="1">
      <alignment horizontal="justify" vertical="center" wrapText="1"/>
      <protection hidden="1"/>
    </xf>
    <xf numFmtId="41" fontId="3" fillId="0" borderId="1" xfId="0" applyNumberFormat="1" applyFont="1" applyFill="1" applyBorder="1" applyAlignment="1" applyProtection="1">
      <alignment horizontal="center" vertical="center"/>
      <protection hidden="1"/>
    </xf>
    <xf numFmtId="49" fontId="6" fillId="0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justify" vertical="center" wrapText="1"/>
      <protection hidden="1"/>
    </xf>
    <xf numFmtId="0" fontId="84" fillId="0" borderId="1" xfId="0" applyFont="1" applyFill="1" applyBorder="1" applyAlignment="1" applyProtection="1">
      <alignment horizontal="center" vertical="center" wrapText="1"/>
      <protection hidden="1"/>
    </xf>
    <xf numFmtId="49" fontId="84" fillId="0" borderId="1" xfId="0" applyNumberFormat="1" applyFont="1" applyFill="1" applyBorder="1" applyAlignment="1" applyProtection="1">
      <alignment horizontal="center" vertical="center" wrapText="1"/>
      <protection hidden="1"/>
    </xf>
    <xf numFmtId="2" fontId="70" fillId="62" borderId="1" xfId="0" applyNumberFormat="1" applyFont="1" applyFill="1" applyBorder="1" applyAlignment="1" applyProtection="1">
      <alignment horizontal="justify" vertical="center" wrapText="1"/>
    </xf>
    <xf numFmtId="0" fontId="6" fillId="0" borderId="1" xfId="2" applyFont="1" applyFill="1" applyBorder="1" applyAlignment="1" applyProtection="1">
      <alignment horizontal="justify" vertical="center" wrapText="1"/>
      <protection hidden="1"/>
    </xf>
    <xf numFmtId="164" fontId="69" fillId="64" borderId="2" xfId="7" applyNumberFormat="1" applyFont="1" applyFill="1" applyBorder="1" applyAlignment="1" applyProtection="1">
      <alignment horizontal="right" vertical="center"/>
    </xf>
    <xf numFmtId="0" fontId="85" fillId="0" borderId="0" xfId="0" applyFont="1" applyBorder="1" applyAlignment="1" applyProtection="1">
      <alignment vertical="center"/>
    </xf>
    <xf numFmtId="0" fontId="86" fillId="0" borderId="0" xfId="0" applyFont="1" applyBorder="1" applyAlignment="1" applyProtection="1">
      <alignment vertical="center"/>
    </xf>
    <xf numFmtId="0" fontId="87" fillId="3" borderId="0" xfId="428" applyFont="1" applyFill="1" applyBorder="1" applyAlignment="1" applyProtection="1"/>
    <xf numFmtId="0" fontId="53" fillId="3" borderId="41" xfId="428" applyFont="1" applyFill="1" applyBorder="1" applyAlignment="1" applyProtection="1"/>
    <xf numFmtId="0" fontId="70" fillId="6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5" fillId="3" borderId="60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" fillId="3" borderId="61" xfId="428" applyFont="1" applyFill="1" applyBorder="1" applyAlignment="1" applyProtection="1">
      <alignment horizontal="left" vertical="center"/>
    </xf>
    <xf numFmtId="0" fontId="5" fillId="3" borderId="41" xfId="428" applyFont="1" applyFill="1" applyBorder="1" applyAlignment="1" applyProtection="1">
      <alignment horizontal="left" vertical="center"/>
    </xf>
    <xf numFmtId="43" fontId="70" fillId="62" borderId="2" xfId="10" applyFont="1" applyFill="1" applyBorder="1" applyAlignment="1" applyProtection="1">
      <alignment horizontal="right" vertical="center"/>
    </xf>
    <xf numFmtId="164" fontId="70" fillId="62" borderId="2" xfId="10" applyNumberFormat="1" applyFont="1" applyFill="1" applyBorder="1" applyAlignment="1" applyProtection="1">
      <alignment horizontal="right" vertical="center" wrapText="1"/>
    </xf>
    <xf numFmtId="164" fontId="70" fillId="62" borderId="2" xfId="10" applyNumberFormat="1" applyFont="1" applyFill="1" applyBorder="1" applyAlignment="1" applyProtection="1">
      <alignment horizontal="right" vertical="center"/>
    </xf>
    <xf numFmtId="7" fontId="70" fillId="62" borderId="8" xfId="10" applyNumberFormat="1" applyFont="1" applyFill="1" applyBorder="1" applyAlignment="1" applyProtection="1">
      <alignment horizontal="right" vertical="center"/>
    </xf>
    <xf numFmtId="2" fontId="3" fillId="0" borderId="1" xfId="0" applyNumberFormat="1" applyFont="1" applyFill="1" applyBorder="1" applyAlignment="1" applyProtection="1">
      <alignment horizontal="justify" vertical="center" wrapText="1"/>
    </xf>
    <xf numFmtId="41" fontId="3" fillId="0" borderId="1" xfId="0" applyNumberFormat="1" applyFont="1" applyFill="1" applyBorder="1" applyAlignment="1" applyProtection="1">
      <alignment horizontal="center" vertical="center"/>
    </xf>
    <xf numFmtId="43" fontId="6" fillId="0" borderId="1" xfId="10" applyFont="1" applyFill="1" applyBorder="1" applyAlignment="1" applyProtection="1">
      <alignment horizontal="right" vertical="center"/>
    </xf>
    <xf numFmtId="164" fontId="6" fillId="0" borderId="1" xfId="10" applyNumberFormat="1" applyFont="1" applyFill="1" applyBorder="1" applyAlignment="1" applyProtection="1">
      <alignment horizontal="right" vertical="center"/>
    </xf>
    <xf numFmtId="7" fontId="6" fillId="0" borderId="1" xfId="10" applyNumberFormat="1" applyFont="1" applyFill="1" applyBorder="1" applyAlignment="1" applyProtection="1">
      <alignment horizontal="right" vertical="center"/>
    </xf>
    <xf numFmtId="164" fontId="70" fillId="62" borderId="8" xfId="10" applyNumberFormat="1" applyFont="1" applyFill="1" applyBorder="1" applyAlignment="1" applyProtection="1">
      <alignment horizontal="right" vertical="center"/>
    </xf>
    <xf numFmtId="7" fontId="70" fillId="62" borderId="1" xfId="10" applyNumberFormat="1" applyFont="1" applyFill="1" applyBorder="1" applyAlignment="1" applyProtection="1">
      <alignment horizontal="right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0" xfId="0" applyNumberFormat="1" applyFont="1" applyAlignment="1" applyProtection="1">
      <alignment horizontal="center" vertical="center"/>
    </xf>
    <xf numFmtId="0" fontId="67" fillId="62" borderId="1" xfId="401" applyFont="1" applyFill="1" applyBorder="1" applyAlignment="1" applyProtection="1">
      <alignment horizontal="justify" vertical="center" wrapText="1"/>
    </xf>
    <xf numFmtId="171" fontId="70" fillId="62" borderId="1" xfId="0" applyNumberFormat="1" applyFont="1" applyFill="1" applyBorder="1" applyAlignment="1" applyProtection="1">
      <alignment horizontal="center" vertical="center"/>
    </xf>
    <xf numFmtId="172" fontId="68" fillId="0" borderId="1" xfId="428" applyNumberFormat="1" applyFont="1" applyFill="1" applyBorder="1" applyAlignment="1" applyProtection="1">
      <alignment horizontal="right" vertical="center" wrapText="1"/>
    </xf>
    <xf numFmtId="166" fontId="6" fillId="0" borderId="0" xfId="10" applyNumberFormat="1" applyFont="1" applyAlignment="1" applyProtection="1">
      <alignment vertical="center"/>
    </xf>
    <xf numFmtId="0" fontId="6" fillId="0" borderId="1" xfId="0" applyFont="1" applyFill="1" applyBorder="1" applyAlignment="1" applyProtection="1">
      <alignment horizontal="justify" wrapText="1"/>
    </xf>
    <xf numFmtId="0" fontId="48" fillId="0" borderId="0" xfId="0" applyFont="1" applyFill="1" applyAlignment="1" applyProtection="1">
      <alignment horizontal="left" vertical="center"/>
    </xf>
    <xf numFmtId="0" fontId="50" fillId="0" borderId="0" xfId="0" applyFont="1" applyFill="1" applyBorder="1" applyAlignment="1" applyProtection="1">
      <alignment horizontal="left" vertical="center"/>
    </xf>
    <xf numFmtId="0" fontId="70" fillId="0" borderId="0" xfId="0" applyFont="1" applyFill="1" applyBorder="1" applyAlignment="1" applyProtection="1">
      <alignment horizontal="left" vertical="center"/>
    </xf>
    <xf numFmtId="0" fontId="70" fillId="0" borderId="0" xfId="0" applyFont="1" applyBorder="1" applyAlignment="1" applyProtection="1">
      <alignment horizontal="justify" vertical="center" wrapText="1"/>
    </xf>
    <xf numFmtId="49" fontId="70" fillId="0" borderId="0" xfId="0" applyNumberFormat="1" applyFont="1" applyBorder="1" applyAlignment="1" applyProtection="1">
      <alignment vertical="center" wrapText="1"/>
    </xf>
    <xf numFmtId="0" fontId="68" fillId="0" borderId="0" xfId="0" applyFont="1" applyBorder="1" applyAlignment="1" applyProtection="1">
      <alignment horizontal="right" vertical="center"/>
    </xf>
    <xf numFmtId="41" fontId="50" fillId="0" borderId="0" xfId="0" applyNumberFormat="1" applyFont="1" applyFill="1" applyBorder="1" applyAlignment="1" applyProtection="1">
      <alignment horizontal="left" vertical="center"/>
    </xf>
    <xf numFmtId="0" fontId="70" fillId="0" borderId="0" xfId="0" applyFont="1" applyBorder="1" applyAlignment="1" applyProtection="1">
      <alignment vertical="center" wrapText="1"/>
    </xf>
    <xf numFmtId="49" fontId="70" fillId="0" borderId="4" xfId="0" applyNumberFormat="1" applyFont="1" applyBorder="1" applyAlignment="1" applyProtection="1">
      <alignment horizontal="left" vertical="center"/>
    </xf>
    <xf numFmtId="0" fontId="70" fillId="0" borderId="15" xfId="0" applyFont="1" applyBorder="1" applyAlignment="1" applyProtection="1">
      <alignment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justify" vertical="center"/>
    </xf>
    <xf numFmtId="41" fontId="6" fillId="0" borderId="11" xfId="0" applyNumberFormat="1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vertical="center"/>
    </xf>
    <xf numFmtId="0" fontId="80" fillId="0" borderId="0" xfId="0" applyFont="1" applyBorder="1" applyAlignment="1" applyProtection="1">
      <alignment horizontal="left" vertical="center"/>
    </xf>
    <xf numFmtId="0" fontId="81" fillId="0" borderId="0" xfId="0" applyFont="1" applyBorder="1" applyAlignment="1" applyProtection="1">
      <alignment vertical="center"/>
    </xf>
    <xf numFmtId="0" fontId="7" fillId="0" borderId="15" xfId="0" applyFont="1" applyBorder="1" applyAlignment="1" applyProtection="1">
      <alignment horizontal="centerContinuous" vertical="center"/>
    </xf>
    <xf numFmtId="0" fontId="7" fillId="0" borderId="4" xfId="0" applyFont="1" applyBorder="1" applyAlignment="1" applyProtection="1">
      <alignment vertical="center"/>
    </xf>
    <xf numFmtId="0" fontId="82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41" fontId="82" fillId="0" borderId="0" xfId="0" applyNumberFormat="1" applyFont="1" applyBorder="1" applyAlignment="1" applyProtection="1">
      <alignment vertical="center"/>
    </xf>
    <xf numFmtId="0" fontId="7" fillId="0" borderId="15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horizontal="centerContinuous" vertical="center"/>
    </xf>
    <xf numFmtId="2" fontId="3" fillId="0" borderId="11" xfId="0" applyNumberFormat="1" applyFont="1" applyBorder="1" applyAlignment="1" applyProtection="1">
      <alignment horizontal="centerContinuous" vertical="center"/>
    </xf>
    <xf numFmtId="0" fontId="3" fillId="0" borderId="16" xfId="0" applyFont="1" applyBorder="1" applyAlignment="1" applyProtection="1">
      <alignment horizontal="centerContinuous" vertical="center"/>
    </xf>
    <xf numFmtId="2" fontId="54" fillId="0" borderId="48" xfId="428" applyNumberFormat="1" applyFont="1" applyFill="1" applyBorder="1" applyAlignment="1" applyProtection="1">
      <alignment vertical="center"/>
    </xf>
    <xf numFmtId="0" fontId="53" fillId="3" borderId="0" xfId="428" applyFont="1" applyFill="1" applyBorder="1" applyAlignment="1" applyProtection="1"/>
    <xf numFmtId="0" fontId="52" fillId="3" borderId="0" xfId="428" applyFont="1" applyFill="1" applyBorder="1" applyAlignment="1" applyProtection="1">
      <alignment horizontal="left"/>
      <protection hidden="1"/>
    </xf>
    <xf numFmtId="0" fontId="47" fillId="3" borderId="0" xfId="428" applyFont="1" applyFill="1" applyBorder="1" applyAlignment="1" applyProtection="1">
      <alignment horizontal="center"/>
      <protection hidden="1"/>
    </xf>
    <xf numFmtId="0" fontId="47" fillId="3" borderId="13" xfId="428" applyFont="1" applyFill="1" applyBorder="1" applyAlignment="1" applyProtection="1">
      <alignment horizontal="center"/>
      <protection hidden="1"/>
    </xf>
    <xf numFmtId="7" fontId="69" fillId="64" borderId="1" xfId="7" applyNumberFormat="1" applyFont="1" applyFill="1" applyBorder="1" applyAlignment="1" applyProtection="1">
      <alignment horizontal="right" vertical="center"/>
    </xf>
    <xf numFmtId="0" fontId="70" fillId="0" borderId="0" xfId="0" applyFont="1" applyFill="1" applyAlignment="1" applyProtection="1">
      <alignment horizontal="center" vertical="center"/>
    </xf>
    <xf numFmtId="10" fontId="4" fillId="4" borderId="1" xfId="428" applyNumberFormat="1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justify" vertical="center"/>
      <protection locked="0"/>
    </xf>
    <xf numFmtId="41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64" fontId="6" fillId="67" borderId="1" xfId="7" applyNumberFormat="1" applyFont="1" applyFill="1" applyBorder="1" applyAlignment="1" applyProtection="1">
      <alignment horizontal="right" vertical="center" wrapText="1"/>
      <protection locked="0"/>
    </xf>
    <xf numFmtId="164" fontId="6" fillId="67" borderId="1" xfId="10" applyNumberFormat="1" applyFont="1" applyFill="1" applyBorder="1" applyAlignment="1" applyProtection="1">
      <alignment horizontal="right" vertical="center" wrapText="1"/>
      <protection locked="0" hidden="1"/>
    </xf>
    <xf numFmtId="164" fontId="6" fillId="67" borderId="1" xfId="10" applyNumberFormat="1" applyFont="1" applyFill="1" applyBorder="1" applyAlignment="1" applyProtection="1">
      <alignment horizontal="right" vertical="center" wrapText="1"/>
      <protection locked="0"/>
    </xf>
    <xf numFmtId="164" fontId="6" fillId="67" borderId="6" xfId="10" applyNumberFormat="1" applyFont="1" applyFill="1" applyBorder="1" applyAlignment="1" applyProtection="1">
      <alignment horizontal="right" vertical="center" wrapText="1"/>
      <protection locked="0"/>
    </xf>
    <xf numFmtId="164" fontId="6" fillId="67" borderId="1" xfId="0" applyNumberFormat="1" applyFont="1" applyFill="1" applyBorder="1" applyAlignment="1" applyProtection="1">
      <alignment vertical="center" wrapText="1"/>
      <protection locked="0"/>
    </xf>
    <xf numFmtId="0" fontId="5" fillId="0" borderId="18" xfId="428" applyFont="1" applyBorder="1" applyAlignment="1" applyProtection="1">
      <alignment wrapText="1"/>
      <protection locked="0" hidden="1"/>
    </xf>
    <xf numFmtId="0" fontId="5" fillId="0" borderId="38" xfId="428" applyFont="1" applyBorder="1" applyAlignment="1" applyProtection="1">
      <alignment wrapText="1"/>
      <protection locked="0" hidden="1"/>
    </xf>
    <xf numFmtId="0" fontId="51" fillId="0" borderId="38" xfId="428" applyFont="1" applyBorder="1" applyAlignment="1" applyProtection="1">
      <alignment horizontal="center" vertical="center"/>
      <protection locked="0" hidden="1"/>
    </xf>
    <xf numFmtId="0" fontId="5" fillId="0" borderId="19" xfId="428" applyFont="1" applyBorder="1" applyAlignment="1" applyProtection="1">
      <alignment wrapText="1"/>
      <protection locked="0" hidden="1"/>
    </xf>
    <xf numFmtId="168" fontId="55" fillId="0" borderId="36" xfId="428" applyNumberFormat="1" applyFont="1" applyFill="1" applyBorder="1" applyAlignment="1" applyProtection="1">
      <alignment horizontal="center" vertical="center"/>
      <protection locked="0"/>
    </xf>
    <xf numFmtId="0" fontId="50" fillId="0" borderId="18" xfId="428" applyFont="1" applyBorder="1" applyAlignment="1" applyProtection="1">
      <alignment vertical="center"/>
      <protection locked="0" hidden="1"/>
    </xf>
    <xf numFmtId="0" fontId="50" fillId="0" borderId="38" xfId="428" applyFont="1" applyBorder="1" applyAlignment="1" applyProtection="1">
      <alignment vertical="center"/>
      <protection locked="0" hidden="1"/>
    </xf>
    <xf numFmtId="0" fontId="57" fillId="0" borderId="38" xfId="428" applyFont="1" applyBorder="1" applyAlignment="1" applyProtection="1">
      <alignment vertical="center"/>
      <protection locked="0" hidden="1"/>
    </xf>
    <xf numFmtId="0" fontId="50" fillId="0" borderId="38" xfId="428" applyFont="1" applyBorder="1" applyAlignment="1" applyProtection="1">
      <alignment horizontal="center" vertical="center"/>
      <protection locked="0" hidden="1"/>
    </xf>
    <xf numFmtId="0" fontId="50" fillId="0" borderId="19" xfId="428" applyFont="1" applyBorder="1" applyAlignment="1" applyProtection="1">
      <alignment vertical="center"/>
      <protection locked="0" hidden="1"/>
    </xf>
    <xf numFmtId="0" fontId="14" fillId="0" borderId="42" xfId="428" applyFont="1" applyBorder="1" applyAlignment="1" applyProtection="1">
      <alignment wrapText="1"/>
      <protection locked="0" hidden="1"/>
    </xf>
    <xf numFmtId="0" fontId="14" fillId="0" borderId="38" xfId="428" applyFont="1" applyBorder="1" applyAlignment="1" applyProtection="1">
      <alignment wrapText="1"/>
      <protection locked="0" hidden="1"/>
    </xf>
    <xf numFmtId="0" fontId="14" fillId="0" borderId="38" xfId="428" applyFont="1" applyBorder="1" applyAlignment="1" applyProtection="1">
      <alignment horizontal="left" wrapText="1"/>
      <protection locked="0" hidden="1"/>
    </xf>
    <xf numFmtId="0" fontId="14" fillId="0" borderId="19" xfId="428" applyFont="1" applyBorder="1" applyAlignment="1" applyProtection="1">
      <alignment horizontal="left" wrapText="1"/>
      <protection locked="0" hidden="1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2" xfId="0" applyFont="1" applyBorder="1" applyAlignment="1" applyProtection="1">
      <alignment vertical="center"/>
      <protection locked="0"/>
    </xf>
    <xf numFmtId="2" fontId="3" fillId="0" borderId="2" xfId="0" applyNumberFormat="1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vertical="center"/>
      <protection locked="0"/>
    </xf>
    <xf numFmtId="0" fontId="63" fillId="0" borderId="18" xfId="428" applyFont="1" applyBorder="1" applyAlignment="1" applyProtection="1">
      <alignment horizontal="center" vertical="top"/>
    </xf>
    <xf numFmtId="0" fontId="63" fillId="0" borderId="38" xfId="428" applyFont="1" applyBorder="1" applyAlignment="1" applyProtection="1">
      <alignment horizontal="center" vertical="top"/>
    </xf>
    <xf numFmtId="0" fontId="63" fillId="0" borderId="19" xfId="428" applyFont="1" applyBorder="1" applyAlignment="1" applyProtection="1">
      <alignment horizontal="center" vertical="top"/>
    </xf>
    <xf numFmtId="0" fontId="64" fillId="0" borderId="18" xfId="428" applyFont="1" applyBorder="1" applyAlignment="1" applyProtection="1">
      <alignment horizontal="justify" vertical="center" wrapText="1"/>
    </xf>
    <xf numFmtId="0" fontId="64" fillId="0" borderId="38" xfId="428" applyFont="1" applyBorder="1" applyAlignment="1" applyProtection="1">
      <alignment horizontal="justify" vertical="center" wrapText="1"/>
    </xf>
    <xf numFmtId="0" fontId="64" fillId="0" borderId="19" xfId="428" applyFont="1" applyBorder="1" applyAlignment="1" applyProtection="1">
      <alignment horizontal="justify" vertical="center" wrapText="1"/>
    </xf>
    <xf numFmtId="0" fontId="64" fillId="0" borderId="78" xfId="428" applyFont="1" applyBorder="1" applyAlignment="1" applyProtection="1">
      <alignment horizontal="justify" vertical="top" wrapText="1"/>
    </xf>
    <xf numFmtId="0" fontId="64" fillId="0" borderId="80" xfId="428" applyFont="1" applyBorder="1" applyAlignment="1" applyProtection="1">
      <alignment horizontal="justify" vertical="top" wrapText="1"/>
    </xf>
    <xf numFmtId="0" fontId="64" fillId="0" borderId="81" xfId="428" applyFont="1" applyBorder="1" applyAlignment="1" applyProtection="1">
      <alignment horizontal="justify" vertical="top" wrapText="1"/>
    </xf>
    <xf numFmtId="0" fontId="4" fillId="0" borderId="18" xfId="428" applyBorder="1" applyAlignment="1" applyProtection="1">
      <alignment horizontal="center"/>
      <protection locked="0"/>
    </xf>
    <xf numFmtId="0" fontId="4" fillId="0" borderId="38" xfId="428" applyBorder="1" applyAlignment="1" applyProtection="1">
      <alignment horizontal="center"/>
      <protection locked="0"/>
    </xf>
    <xf numFmtId="0" fontId="4" fillId="0" borderId="19" xfId="428" applyBorder="1" applyAlignment="1" applyProtection="1">
      <alignment horizontal="center"/>
      <protection locked="0"/>
    </xf>
    <xf numFmtId="0" fontId="60" fillId="0" borderId="0" xfId="428" applyFont="1" applyAlignment="1" applyProtection="1">
      <alignment horizontal="center"/>
    </xf>
    <xf numFmtId="167" fontId="59" fillId="4" borderId="78" xfId="259" applyFont="1" applyFill="1" applyBorder="1" applyAlignment="1" applyProtection="1">
      <alignment horizontal="left" vertical="center"/>
    </xf>
    <xf numFmtId="167" fontId="59" fillId="4" borderId="80" xfId="259" applyFont="1" applyFill="1" applyBorder="1" applyAlignment="1" applyProtection="1">
      <alignment horizontal="left" vertical="center"/>
    </xf>
    <xf numFmtId="167" fontId="59" fillId="4" borderId="81" xfId="259" applyFont="1" applyFill="1" applyBorder="1" applyAlignment="1" applyProtection="1">
      <alignment horizontal="left" vertical="center"/>
    </xf>
    <xf numFmtId="0" fontId="4" fillId="0" borderId="66" xfId="428" applyFill="1" applyBorder="1" applyAlignment="1" applyProtection="1">
      <alignment horizontal="left" wrapText="1"/>
    </xf>
    <xf numFmtId="0" fontId="4" fillId="0" borderId="67" xfId="428" applyFill="1" applyBorder="1" applyAlignment="1" applyProtection="1">
      <alignment horizontal="left" wrapText="1"/>
    </xf>
    <xf numFmtId="0" fontId="4" fillId="0" borderId="84" xfId="428" applyFill="1" applyBorder="1" applyAlignment="1" applyProtection="1">
      <alignment horizontal="left" wrapText="1"/>
    </xf>
    <xf numFmtId="10" fontId="4" fillId="4" borderId="74" xfId="428" applyNumberFormat="1" applyFill="1" applyBorder="1" applyAlignment="1" applyProtection="1">
      <alignment horizontal="center" vertical="center"/>
      <protection locked="0"/>
    </xf>
    <xf numFmtId="10" fontId="4" fillId="4" borderId="75" xfId="428" applyNumberFormat="1" applyFill="1" applyBorder="1" applyAlignment="1" applyProtection="1">
      <alignment horizontal="center" vertical="center"/>
      <protection locked="0"/>
    </xf>
    <xf numFmtId="0" fontId="4" fillId="0" borderId="44" xfId="428" applyFill="1" applyBorder="1" applyAlignment="1" applyProtection="1">
      <alignment horizontal="left"/>
    </xf>
    <xf numFmtId="0" fontId="4" fillId="0" borderId="45" xfId="428" applyFill="1" applyBorder="1" applyAlignment="1" applyProtection="1">
      <alignment horizontal="left"/>
    </xf>
    <xf numFmtId="10" fontId="4" fillId="4" borderId="45" xfId="428" applyNumberFormat="1" applyFill="1" applyBorder="1" applyAlignment="1" applyProtection="1">
      <alignment horizontal="center" vertical="center"/>
      <protection locked="0"/>
    </xf>
    <xf numFmtId="10" fontId="4" fillId="4" borderId="43" xfId="428" applyNumberFormat="1" applyFill="1" applyBorder="1" applyAlignment="1" applyProtection="1">
      <alignment horizontal="center" vertical="center"/>
      <protection locked="0"/>
    </xf>
    <xf numFmtId="0" fontId="51" fillId="59" borderId="1" xfId="0" applyFont="1" applyFill="1" applyBorder="1" applyAlignment="1" applyProtection="1">
      <alignment horizontal="center" vertical="center"/>
    </xf>
    <xf numFmtId="14" fontId="47" fillId="59" borderId="1" xfId="0" applyNumberFormat="1" applyFont="1" applyFill="1" applyBorder="1" applyAlignment="1" applyProtection="1">
      <alignment horizontal="center" vertical="center" wrapText="1"/>
    </xf>
    <xf numFmtId="0" fontId="47" fillId="59" borderId="1" xfId="0" applyFont="1" applyFill="1" applyBorder="1" applyAlignment="1" applyProtection="1">
      <alignment horizontal="center" vertical="center" wrapText="1"/>
    </xf>
    <xf numFmtId="0" fontId="76" fillId="0" borderId="3" xfId="0" applyFont="1" applyBorder="1" applyAlignment="1" applyProtection="1">
      <alignment horizontal="center" vertical="center"/>
      <protection locked="0"/>
    </xf>
    <xf numFmtId="0" fontId="76" fillId="0" borderId="2" xfId="0" applyFont="1" applyBorder="1" applyAlignment="1" applyProtection="1">
      <alignment horizontal="center" vertical="center"/>
      <protection locked="0"/>
    </xf>
    <xf numFmtId="0" fontId="76" fillId="0" borderId="8" xfId="0" applyFont="1" applyBorder="1" applyAlignment="1" applyProtection="1">
      <alignment horizontal="center" vertical="center"/>
      <protection locked="0"/>
    </xf>
    <xf numFmtId="0" fontId="76" fillId="0" borderId="1" xfId="0" applyFont="1" applyBorder="1" applyAlignment="1" applyProtection="1">
      <alignment horizontal="center" vertical="center"/>
      <protection locked="0"/>
    </xf>
    <xf numFmtId="41" fontId="3" fillId="0" borderId="1" xfId="0" applyNumberFormat="1" applyFont="1" applyBorder="1" applyAlignment="1" applyProtection="1">
      <alignment horizontal="center" vertical="center"/>
      <protection locked="0"/>
    </xf>
    <xf numFmtId="0" fontId="78" fillId="66" borderId="1" xfId="0" applyFont="1" applyFill="1" applyBorder="1" applyAlignment="1" applyProtection="1">
      <alignment horizontal="center" vertical="center"/>
    </xf>
    <xf numFmtId="14" fontId="79" fillId="66" borderId="1" xfId="0" applyNumberFormat="1" applyFont="1" applyFill="1" applyBorder="1" applyAlignment="1" applyProtection="1">
      <alignment horizontal="center" vertical="center"/>
    </xf>
    <xf numFmtId="0" fontId="79" fillId="66" borderId="1" xfId="0" applyFont="1" applyFill="1" applyBorder="1" applyAlignment="1" applyProtection="1">
      <alignment horizontal="center" vertical="center"/>
    </xf>
    <xf numFmtId="0" fontId="70" fillId="0" borderId="0" xfId="0" applyFont="1" applyAlignment="1" applyProtection="1">
      <alignment horizontal="center" wrapText="1"/>
    </xf>
    <xf numFmtId="0" fontId="70" fillId="0" borderId="0" xfId="0" applyFont="1" applyAlignment="1" applyProtection="1">
      <alignment horizontal="left" vertical="center"/>
    </xf>
    <xf numFmtId="0" fontId="70" fillId="62" borderId="1" xfId="0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5" fillId="3" borderId="60" xfId="428" applyFont="1" applyFill="1" applyBorder="1" applyAlignment="1" applyProtection="1">
      <alignment horizontal="left" vertical="center"/>
    </xf>
    <xf numFmtId="0" fontId="5" fillId="3" borderId="0" xfId="428" applyFont="1" applyFill="1" applyBorder="1" applyAlignment="1" applyProtection="1">
      <alignment horizontal="left" vertical="center"/>
    </xf>
    <xf numFmtId="0" fontId="54" fillId="2" borderId="57" xfId="428" applyFont="1" applyFill="1" applyBorder="1" applyAlignment="1" applyProtection="1">
      <alignment horizontal="center" vertical="center"/>
      <protection hidden="1"/>
    </xf>
    <xf numFmtId="0" fontId="54" fillId="2" borderId="39" xfId="428" applyFont="1" applyFill="1" applyBorder="1" applyAlignment="1" applyProtection="1">
      <alignment horizontal="center" vertical="center"/>
      <protection hidden="1"/>
    </xf>
    <xf numFmtId="0" fontId="54" fillId="2" borderId="40" xfId="428" applyFont="1" applyFill="1" applyBorder="1" applyAlignment="1" applyProtection="1">
      <alignment horizontal="center" vertical="center"/>
      <protection hidden="1"/>
    </xf>
    <xf numFmtId="0" fontId="54" fillId="2" borderId="60" xfId="428" applyFont="1" applyFill="1" applyBorder="1" applyAlignment="1" applyProtection="1">
      <alignment horizontal="center" vertical="center"/>
      <protection hidden="1"/>
    </xf>
    <xf numFmtId="0" fontId="54" fillId="2" borderId="0" xfId="428" applyFont="1" applyFill="1" applyBorder="1" applyAlignment="1" applyProtection="1">
      <alignment horizontal="center" vertical="center"/>
      <protection hidden="1"/>
    </xf>
    <xf numFmtId="0" fontId="54" fillId="2" borderId="13" xfId="428" applyFont="1" applyFill="1" applyBorder="1" applyAlignment="1" applyProtection="1">
      <alignment horizontal="center" vertical="center"/>
      <protection hidden="1"/>
    </xf>
    <xf numFmtId="0" fontId="54" fillId="2" borderId="61" xfId="428" applyFont="1" applyFill="1" applyBorder="1" applyAlignment="1" applyProtection="1">
      <alignment horizontal="center" vertical="center"/>
      <protection hidden="1"/>
    </xf>
    <xf numFmtId="0" fontId="54" fillId="2" borderId="41" xfId="428" applyFont="1" applyFill="1" applyBorder="1" applyAlignment="1" applyProtection="1">
      <alignment horizontal="center" vertical="center"/>
      <protection hidden="1"/>
    </xf>
    <xf numFmtId="0" fontId="54" fillId="2" borderId="14" xfId="428" applyFont="1" applyFill="1" applyBorder="1" applyAlignment="1" applyProtection="1">
      <alignment horizontal="center" vertical="center"/>
      <protection hidden="1"/>
    </xf>
    <xf numFmtId="0" fontId="56" fillId="2" borderId="69" xfId="428" applyFont="1" applyFill="1" applyBorder="1" applyAlignment="1" applyProtection="1">
      <alignment horizontal="center" vertical="center" wrapText="1"/>
      <protection hidden="1"/>
    </xf>
    <xf numFmtId="0" fontId="56" fillId="2" borderId="70" xfId="428" applyFont="1" applyFill="1" applyBorder="1" applyAlignment="1" applyProtection="1">
      <alignment horizontal="center" vertical="center" wrapText="1"/>
      <protection hidden="1"/>
    </xf>
    <xf numFmtId="0" fontId="56" fillId="2" borderId="71" xfId="428" applyFont="1" applyFill="1" applyBorder="1" applyAlignment="1" applyProtection="1">
      <alignment horizontal="center" vertical="center" wrapText="1"/>
      <protection hidden="1"/>
    </xf>
    <xf numFmtId="4" fontId="54" fillId="2" borderId="65" xfId="428" applyNumberFormat="1" applyFont="1" applyFill="1" applyBorder="1" applyAlignment="1" applyProtection="1">
      <alignment horizontal="center" vertical="center" wrapText="1"/>
      <protection hidden="1"/>
    </xf>
    <xf numFmtId="4" fontId="54" fillId="2" borderId="70" xfId="428" applyNumberFormat="1" applyFont="1" applyFill="1" applyBorder="1" applyAlignment="1" applyProtection="1">
      <alignment horizontal="center" vertical="center" wrapText="1"/>
      <protection hidden="1"/>
    </xf>
    <xf numFmtId="4" fontId="54" fillId="2" borderId="58" xfId="428" applyNumberFormat="1" applyFont="1" applyFill="1" applyBorder="1" applyAlignment="1" applyProtection="1">
      <alignment horizontal="center" vertical="center" wrapText="1"/>
      <protection hidden="1"/>
    </xf>
    <xf numFmtId="0" fontId="88" fillId="3" borderId="39" xfId="428" applyFont="1" applyFill="1" applyBorder="1" applyAlignment="1" applyProtection="1">
      <alignment horizontal="justify" vertical="center" wrapText="1"/>
    </xf>
    <xf numFmtId="173" fontId="54" fillId="2" borderId="18" xfId="428" applyNumberFormat="1" applyFont="1" applyFill="1" applyBorder="1" applyAlignment="1" applyProtection="1">
      <alignment horizontal="center" vertical="center"/>
    </xf>
    <xf numFmtId="173" fontId="54" fillId="2" borderId="38" xfId="428" applyNumberFormat="1" applyFont="1" applyFill="1" applyBorder="1" applyAlignment="1" applyProtection="1">
      <alignment horizontal="center" vertical="center"/>
    </xf>
    <xf numFmtId="173" fontId="54" fillId="2" borderId="19" xfId="428" applyNumberFormat="1" applyFont="1" applyFill="1" applyBorder="1" applyAlignment="1" applyProtection="1">
      <alignment horizontal="center" vertical="center"/>
    </xf>
    <xf numFmtId="10" fontId="54" fillId="2" borderId="65" xfId="428" applyNumberFormat="1" applyFont="1" applyFill="1" applyBorder="1" applyAlignment="1" applyProtection="1">
      <alignment horizontal="center" vertical="center" wrapText="1"/>
      <protection hidden="1"/>
    </xf>
    <xf numFmtId="10" fontId="54" fillId="2" borderId="70" xfId="428" applyNumberFormat="1" applyFont="1" applyFill="1" applyBorder="1" applyAlignment="1" applyProtection="1">
      <alignment horizontal="center" vertical="center" wrapText="1"/>
      <protection hidden="1"/>
    </xf>
    <xf numFmtId="10" fontId="54" fillId="2" borderId="58" xfId="428" applyNumberFormat="1" applyFont="1" applyFill="1" applyBorder="1" applyAlignment="1" applyProtection="1">
      <alignment horizontal="center" vertical="center" wrapText="1"/>
      <protection hidden="1"/>
    </xf>
    <xf numFmtId="10" fontId="54" fillId="2" borderId="18" xfId="428" applyNumberFormat="1" applyFont="1" applyFill="1" applyBorder="1" applyAlignment="1" applyProtection="1">
      <alignment horizontal="center" vertical="center"/>
    </xf>
    <xf numFmtId="10" fontId="54" fillId="2" borderId="38" xfId="428" applyNumberFormat="1" applyFont="1" applyFill="1" applyBorder="1" applyAlignment="1" applyProtection="1">
      <alignment horizontal="center" vertical="center"/>
    </xf>
    <xf numFmtId="10" fontId="54" fillId="2" borderId="19" xfId="428" applyNumberFormat="1" applyFont="1" applyFill="1" applyBorder="1" applyAlignment="1" applyProtection="1">
      <alignment horizontal="center" vertical="center"/>
    </xf>
    <xf numFmtId="0" fontId="54" fillId="2" borderId="64" xfId="428" applyFont="1" applyFill="1" applyBorder="1" applyAlignment="1" applyProtection="1">
      <alignment horizontal="center"/>
      <protection hidden="1"/>
    </xf>
    <xf numFmtId="49" fontId="54" fillId="2" borderId="62" xfId="428" applyNumberFormat="1" applyFont="1" applyFill="1" applyBorder="1" applyAlignment="1" applyProtection="1">
      <alignment horizontal="center"/>
      <protection hidden="1"/>
    </xf>
    <xf numFmtId="49" fontId="54" fillId="2" borderId="2" xfId="428" applyNumberFormat="1" applyFont="1" applyFill="1" applyBorder="1" applyAlignment="1" applyProtection="1">
      <alignment horizontal="center"/>
      <protection hidden="1"/>
    </xf>
    <xf numFmtId="49" fontId="54" fillId="2" borderId="63" xfId="428" applyNumberFormat="1" applyFont="1" applyFill="1" applyBorder="1" applyAlignment="1" applyProtection="1">
      <alignment horizontal="center"/>
      <protection hidden="1"/>
    </xf>
    <xf numFmtId="0" fontId="54" fillId="2" borderId="65" xfId="428" applyFont="1" applyFill="1" applyBorder="1" applyAlignment="1" applyProtection="1">
      <alignment horizontal="center"/>
      <protection hidden="1"/>
    </xf>
    <xf numFmtId="0" fontId="54" fillId="2" borderId="66" xfId="428" applyFont="1" applyFill="1" applyBorder="1" applyAlignment="1" applyProtection="1">
      <alignment horizontal="center"/>
      <protection hidden="1"/>
    </xf>
    <xf numFmtId="0" fontId="54" fillId="2" borderId="67" xfId="428" applyFont="1" applyFill="1" applyBorder="1" applyAlignment="1" applyProtection="1">
      <alignment horizontal="center"/>
      <protection hidden="1"/>
    </xf>
    <xf numFmtId="0" fontId="54" fillId="2" borderId="68" xfId="428" applyFont="1" applyFill="1" applyBorder="1" applyAlignment="1" applyProtection="1">
      <alignment horizontal="center"/>
      <protection hidden="1"/>
    </xf>
    <xf numFmtId="0" fontId="83" fillId="0" borderId="18" xfId="428" applyFont="1" applyBorder="1" applyAlignment="1" applyProtection="1">
      <alignment horizontal="center"/>
      <protection locked="0" hidden="1"/>
    </xf>
    <xf numFmtId="0" fontId="83" fillId="0" borderId="38" xfId="428" applyFont="1" applyBorder="1" applyAlignment="1" applyProtection="1">
      <alignment horizontal="center"/>
      <protection locked="0" hidden="1"/>
    </xf>
    <xf numFmtId="0" fontId="83" fillId="0" borderId="59" xfId="428" applyFont="1" applyBorder="1" applyAlignment="1" applyProtection="1">
      <alignment horizontal="center"/>
      <protection locked="0" hidden="1"/>
    </xf>
  </cellXfs>
  <cellStyles count="1006">
    <cellStyle name="20% - Accent1" xfId="11" xr:uid="{00000000-0005-0000-0000-000000000000}"/>
    <cellStyle name="20% - Accent1 2" xfId="441" xr:uid="{00000000-0005-0000-0000-000001000000}"/>
    <cellStyle name="20% - Accent2" xfId="12" xr:uid="{00000000-0005-0000-0000-000002000000}"/>
    <cellStyle name="20% - Accent2 2" xfId="624" xr:uid="{00000000-0005-0000-0000-000003000000}"/>
    <cellStyle name="20% - Accent3" xfId="13" xr:uid="{00000000-0005-0000-0000-000004000000}"/>
    <cellStyle name="20% - Accent3 2" xfId="440" xr:uid="{00000000-0005-0000-0000-000005000000}"/>
    <cellStyle name="20% - Accent4" xfId="14" xr:uid="{00000000-0005-0000-0000-000006000000}"/>
    <cellStyle name="20% - Accent4 2" xfId="596" xr:uid="{00000000-0005-0000-0000-000007000000}"/>
    <cellStyle name="20% - Accent5" xfId="15" xr:uid="{00000000-0005-0000-0000-000008000000}"/>
    <cellStyle name="20% - Accent5 2" xfId="595" xr:uid="{00000000-0005-0000-0000-000009000000}"/>
    <cellStyle name="20% - Accent6" xfId="16" xr:uid="{00000000-0005-0000-0000-00000A000000}"/>
    <cellStyle name="20% - Accent6 2" xfId="594" xr:uid="{00000000-0005-0000-0000-00000B000000}"/>
    <cellStyle name="20% - Ênfase1 2" xfId="17" xr:uid="{00000000-0005-0000-0000-00000C000000}"/>
    <cellStyle name="20% - Ênfase1 2 2" xfId="18" xr:uid="{00000000-0005-0000-0000-00000D000000}"/>
    <cellStyle name="20% - Ênfase1 2 2 2" xfId="593" xr:uid="{00000000-0005-0000-0000-00000E000000}"/>
    <cellStyle name="20% - Ênfase1 2 3" xfId="592" xr:uid="{00000000-0005-0000-0000-00000F000000}"/>
    <cellStyle name="20% - Ênfase1 2 4" xfId="591" xr:uid="{00000000-0005-0000-0000-000010000000}"/>
    <cellStyle name="20% - Ênfase1 3" xfId="19" xr:uid="{00000000-0005-0000-0000-000011000000}"/>
    <cellStyle name="20% - Ênfase1 3 2" xfId="590" xr:uid="{00000000-0005-0000-0000-000012000000}"/>
    <cellStyle name="20% - Ênfase1 3 3" xfId="589" xr:uid="{00000000-0005-0000-0000-000013000000}"/>
    <cellStyle name="20% - Ênfase1 4" xfId="20" xr:uid="{00000000-0005-0000-0000-000014000000}"/>
    <cellStyle name="20% - Ênfase1 4 2" xfId="588" xr:uid="{00000000-0005-0000-0000-000015000000}"/>
    <cellStyle name="20% - Ênfase1 4 3" xfId="587" xr:uid="{00000000-0005-0000-0000-000016000000}"/>
    <cellStyle name="20% - Ênfase1 5" xfId="21" xr:uid="{00000000-0005-0000-0000-000017000000}"/>
    <cellStyle name="20% - Ênfase1 5 2" xfId="586" xr:uid="{00000000-0005-0000-0000-000018000000}"/>
    <cellStyle name="20% - Ênfase1 5 3" xfId="585" xr:uid="{00000000-0005-0000-0000-000019000000}"/>
    <cellStyle name="20% - Ênfase1 6" xfId="22" xr:uid="{00000000-0005-0000-0000-00001A000000}"/>
    <cellStyle name="20% - Ênfase1 6 2" xfId="584" xr:uid="{00000000-0005-0000-0000-00001B000000}"/>
    <cellStyle name="20% - Ênfase1 6 3" xfId="583" xr:uid="{00000000-0005-0000-0000-00001C000000}"/>
    <cellStyle name="20% - Ênfase1 7" xfId="23" xr:uid="{00000000-0005-0000-0000-00001D000000}"/>
    <cellStyle name="20% - Ênfase1 7 2" xfId="582" xr:uid="{00000000-0005-0000-0000-00001E000000}"/>
    <cellStyle name="20% - Ênfase1 7 3" xfId="581" xr:uid="{00000000-0005-0000-0000-00001F000000}"/>
    <cellStyle name="20% - Ênfase1 8" xfId="24" xr:uid="{00000000-0005-0000-0000-000020000000}"/>
    <cellStyle name="20% - Ênfase1 8 2" xfId="580" xr:uid="{00000000-0005-0000-0000-000021000000}"/>
    <cellStyle name="20% - Ênfase1 8 3" xfId="579" xr:uid="{00000000-0005-0000-0000-000022000000}"/>
    <cellStyle name="20% - Ênfase1 9" xfId="25" xr:uid="{00000000-0005-0000-0000-000023000000}"/>
    <cellStyle name="20% - Ênfase1 9 2" xfId="578" xr:uid="{00000000-0005-0000-0000-000024000000}"/>
    <cellStyle name="20% - Ênfase2 2" xfId="26" xr:uid="{00000000-0005-0000-0000-000025000000}"/>
    <cellStyle name="20% - Ênfase2 2 2" xfId="27" xr:uid="{00000000-0005-0000-0000-000026000000}"/>
    <cellStyle name="20% - Ênfase2 2 2 2" xfId="577" xr:uid="{00000000-0005-0000-0000-000027000000}"/>
    <cellStyle name="20% - Ênfase2 2 3" xfId="576" xr:uid="{00000000-0005-0000-0000-000028000000}"/>
    <cellStyle name="20% - Ênfase2 2 4" xfId="575" xr:uid="{00000000-0005-0000-0000-000029000000}"/>
    <cellStyle name="20% - Ênfase2 3" xfId="28" xr:uid="{00000000-0005-0000-0000-00002A000000}"/>
    <cellStyle name="20% - Ênfase2 3 2" xfId="574" xr:uid="{00000000-0005-0000-0000-00002B000000}"/>
    <cellStyle name="20% - Ênfase2 3 3" xfId="573" xr:uid="{00000000-0005-0000-0000-00002C000000}"/>
    <cellStyle name="20% - Ênfase2 4" xfId="29" xr:uid="{00000000-0005-0000-0000-00002D000000}"/>
    <cellStyle name="20% - Ênfase2 4 2" xfId="572" xr:uid="{00000000-0005-0000-0000-00002E000000}"/>
    <cellStyle name="20% - Ênfase2 4 3" xfId="571" xr:uid="{00000000-0005-0000-0000-00002F000000}"/>
    <cellStyle name="20% - Ênfase2 5" xfId="30" xr:uid="{00000000-0005-0000-0000-000030000000}"/>
    <cellStyle name="20% - Ênfase2 5 2" xfId="570" xr:uid="{00000000-0005-0000-0000-000031000000}"/>
    <cellStyle name="20% - Ênfase2 5 3" xfId="569" xr:uid="{00000000-0005-0000-0000-000032000000}"/>
    <cellStyle name="20% - Ênfase2 6" xfId="31" xr:uid="{00000000-0005-0000-0000-000033000000}"/>
    <cellStyle name="20% - Ênfase2 6 2" xfId="568" xr:uid="{00000000-0005-0000-0000-000034000000}"/>
    <cellStyle name="20% - Ênfase2 6 3" xfId="567" xr:uid="{00000000-0005-0000-0000-000035000000}"/>
    <cellStyle name="20% - Ênfase2 7" xfId="32" xr:uid="{00000000-0005-0000-0000-000036000000}"/>
    <cellStyle name="20% - Ênfase2 7 2" xfId="566" xr:uid="{00000000-0005-0000-0000-000037000000}"/>
    <cellStyle name="20% - Ênfase2 7 3" xfId="565" xr:uid="{00000000-0005-0000-0000-000038000000}"/>
    <cellStyle name="20% - Ênfase2 8" xfId="33" xr:uid="{00000000-0005-0000-0000-000039000000}"/>
    <cellStyle name="20% - Ênfase2 8 2" xfId="564" xr:uid="{00000000-0005-0000-0000-00003A000000}"/>
    <cellStyle name="20% - Ênfase2 8 3" xfId="563" xr:uid="{00000000-0005-0000-0000-00003B000000}"/>
    <cellStyle name="20% - Ênfase2 9" xfId="34" xr:uid="{00000000-0005-0000-0000-00003C000000}"/>
    <cellStyle name="20% - Ênfase2 9 2" xfId="562" xr:uid="{00000000-0005-0000-0000-00003D000000}"/>
    <cellStyle name="20% - Ênfase3 2" xfId="35" xr:uid="{00000000-0005-0000-0000-00003E000000}"/>
    <cellStyle name="20% - Ênfase3 2 2" xfId="36" xr:uid="{00000000-0005-0000-0000-00003F000000}"/>
    <cellStyle name="20% - Ênfase3 2 2 2" xfId="561" xr:uid="{00000000-0005-0000-0000-000040000000}"/>
    <cellStyle name="20% - Ênfase3 2 3" xfId="560" xr:uid="{00000000-0005-0000-0000-000041000000}"/>
    <cellStyle name="20% - Ênfase3 2 4" xfId="559" xr:uid="{00000000-0005-0000-0000-000042000000}"/>
    <cellStyle name="20% - Ênfase3 3" xfId="37" xr:uid="{00000000-0005-0000-0000-000043000000}"/>
    <cellStyle name="20% - Ênfase3 3 2" xfId="558" xr:uid="{00000000-0005-0000-0000-000044000000}"/>
    <cellStyle name="20% - Ênfase3 3 3" xfId="557" xr:uid="{00000000-0005-0000-0000-000045000000}"/>
    <cellStyle name="20% - Ênfase3 4" xfId="38" xr:uid="{00000000-0005-0000-0000-000046000000}"/>
    <cellStyle name="20% - Ênfase3 4 2" xfId="623" xr:uid="{00000000-0005-0000-0000-000047000000}"/>
    <cellStyle name="20% - Ênfase3 4 3" xfId="622" xr:uid="{00000000-0005-0000-0000-000048000000}"/>
    <cellStyle name="20% - Ênfase3 5" xfId="39" xr:uid="{00000000-0005-0000-0000-000049000000}"/>
    <cellStyle name="20% - Ênfase3 5 2" xfId="439" xr:uid="{00000000-0005-0000-0000-00004A000000}"/>
    <cellStyle name="20% - Ênfase3 5 3" xfId="438" xr:uid="{00000000-0005-0000-0000-00004B000000}"/>
    <cellStyle name="20% - Ênfase3 6" xfId="40" xr:uid="{00000000-0005-0000-0000-00004C000000}"/>
    <cellStyle name="20% - Ênfase3 6 2" xfId="556" xr:uid="{00000000-0005-0000-0000-00004D000000}"/>
    <cellStyle name="20% - Ênfase3 6 3" xfId="437" xr:uid="{00000000-0005-0000-0000-00004E000000}"/>
    <cellStyle name="20% - Ênfase3 7" xfId="41" xr:uid="{00000000-0005-0000-0000-00004F000000}"/>
    <cellStyle name="20% - Ênfase3 7 2" xfId="555" xr:uid="{00000000-0005-0000-0000-000050000000}"/>
    <cellStyle name="20% - Ênfase3 7 3" xfId="554" xr:uid="{00000000-0005-0000-0000-000051000000}"/>
    <cellStyle name="20% - Ênfase3 8" xfId="42" xr:uid="{00000000-0005-0000-0000-000052000000}"/>
    <cellStyle name="20% - Ênfase3 8 2" xfId="553" xr:uid="{00000000-0005-0000-0000-000053000000}"/>
    <cellStyle name="20% - Ênfase3 8 3" xfId="552" xr:uid="{00000000-0005-0000-0000-000054000000}"/>
    <cellStyle name="20% - Ênfase3 9" xfId="43" xr:uid="{00000000-0005-0000-0000-000055000000}"/>
    <cellStyle name="20% - Ênfase3 9 2" xfId="551" xr:uid="{00000000-0005-0000-0000-000056000000}"/>
    <cellStyle name="20% - Ênfase4 2" xfId="44" xr:uid="{00000000-0005-0000-0000-000057000000}"/>
    <cellStyle name="20% - Ênfase4 2 2" xfId="45" xr:uid="{00000000-0005-0000-0000-000058000000}"/>
    <cellStyle name="20% - Ênfase4 2 2 2" xfId="550" xr:uid="{00000000-0005-0000-0000-000059000000}"/>
    <cellStyle name="20% - Ênfase4 2 3" xfId="549" xr:uid="{00000000-0005-0000-0000-00005A000000}"/>
    <cellStyle name="20% - Ênfase4 2 4" xfId="621" xr:uid="{00000000-0005-0000-0000-00005B000000}"/>
    <cellStyle name="20% - Ênfase4 3" xfId="46" xr:uid="{00000000-0005-0000-0000-00005C000000}"/>
    <cellStyle name="20% - Ênfase4 3 2" xfId="620" xr:uid="{00000000-0005-0000-0000-00005D000000}"/>
    <cellStyle name="20% - Ênfase4 3 3" xfId="619" xr:uid="{00000000-0005-0000-0000-00005E000000}"/>
    <cellStyle name="20% - Ênfase4 4" xfId="47" xr:uid="{00000000-0005-0000-0000-00005F000000}"/>
    <cellStyle name="20% - Ênfase4 4 2" xfId="618" xr:uid="{00000000-0005-0000-0000-000060000000}"/>
    <cellStyle name="20% - Ênfase4 4 3" xfId="617" xr:uid="{00000000-0005-0000-0000-000061000000}"/>
    <cellStyle name="20% - Ênfase4 5" xfId="48" xr:uid="{00000000-0005-0000-0000-000062000000}"/>
    <cellStyle name="20% - Ênfase4 5 2" xfId="548" xr:uid="{00000000-0005-0000-0000-000063000000}"/>
    <cellStyle name="20% - Ênfase4 5 3" xfId="547" xr:uid="{00000000-0005-0000-0000-000064000000}"/>
    <cellStyle name="20% - Ênfase4 6" xfId="49" xr:uid="{00000000-0005-0000-0000-000065000000}"/>
    <cellStyle name="20% - Ênfase4 6 2" xfId="546" xr:uid="{00000000-0005-0000-0000-000066000000}"/>
    <cellStyle name="20% - Ênfase4 6 3" xfId="545" xr:uid="{00000000-0005-0000-0000-000067000000}"/>
    <cellStyle name="20% - Ênfase4 7" xfId="50" xr:uid="{00000000-0005-0000-0000-000068000000}"/>
    <cellStyle name="20% - Ênfase4 7 2" xfId="616" xr:uid="{00000000-0005-0000-0000-000069000000}"/>
    <cellStyle name="20% - Ênfase4 7 3" xfId="615" xr:uid="{00000000-0005-0000-0000-00006A000000}"/>
    <cellStyle name="20% - Ênfase4 8" xfId="51" xr:uid="{00000000-0005-0000-0000-00006B000000}"/>
    <cellStyle name="20% - Ênfase4 8 2" xfId="544" xr:uid="{00000000-0005-0000-0000-00006C000000}"/>
    <cellStyle name="20% - Ênfase4 8 3" xfId="543" xr:uid="{00000000-0005-0000-0000-00006D000000}"/>
    <cellStyle name="20% - Ênfase4 9" xfId="52" xr:uid="{00000000-0005-0000-0000-00006E000000}"/>
    <cellStyle name="20% - Ênfase4 9 2" xfId="542" xr:uid="{00000000-0005-0000-0000-00006F000000}"/>
    <cellStyle name="20% - Ênfase5 2" xfId="53" xr:uid="{00000000-0005-0000-0000-000070000000}"/>
    <cellStyle name="20% - Ênfase5 2 2" xfId="54" xr:uid="{00000000-0005-0000-0000-000071000000}"/>
    <cellStyle name="20% - Ênfase5 2 2 2" xfId="541" xr:uid="{00000000-0005-0000-0000-000072000000}"/>
    <cellStyle name="20% - Ênfase5 2 3" xfId="540" xr:uid="{00000000-0005-0000-0000-000073000000}"/>
    <cellStyle name="20% - Ênfase5 2 4" xfId="614" xr:uid="{00000000-0005-0000-0000-000074000000}"/>
    <cellStyle name="20% - Ênfase5 3" xfId="55" xr:uid="{00000000-0005-0000-0000-000075000000}"/>
    <cellStyle name="20% - Ênfase5 3 2" xfId="612" xr:uid="{00000000-0005-0000-0000-000076000000}"/>
    <cellStyle name="20% - Ênfase5 3 3" xfId="613" xr:uid="{00000000-0005-0000-0000-000077000000}"/>
    <cellStyle name="20% - Ênfase5 4" xfId="56" xr:uid="{00000000-0005-0000-0000-000078000000}"/>
    <cellStyle name="20% - Ênfase5 4 2" xfId="539" xr:uid="{00000000-0005-0000-0000-000079000000}"/>
    <cellStyle name="20% - Ênfase5 4 3" xfId="610" xr:uid="{00000000-0005-0000-0000-00007A000000}"/>
    <cellStyle name="20% - Ênfase5 5" xfId="57" xr:uid="{00000000-0005-0000-0000-00007B000000}"/>
    <cellStyle name="20% - Ênfase5 5 2" xfId="611" xr:uid="{00000000-0005-0000-0000-00007C000000}"/>
    <cellStyle name="20% - Ênfase5 5 3" xfId="538" xr:uid="{00000000-0005-0000-0000-00007D000000}"/>
    <cellStyle name="20% - Ênfase5 6" xfId="58" xr:uid="{00000000-0005-0000-0000-00007E000000}"/>
    <cellStyle name="20% - Ênfase5 6 2" xfId="537" xr:uid="{00000000-0005-0000-0000-00007F000000}"/>
    <cellStyle name="20% - Ênfase5 6 3" xfId="536" xr:uid="{00000000-0005-0000-0000-000080000000}"/>
    <cellStyle name="20% - Ênfase5 7" xfId="59" xr:uid="{00000000-0005-0000-0000-000081000000}"/>
    <cellStyle name="20% - Ênfase5 7 2" xfId="535" xr:uid="{00000000-0005-0000-0000-000082000000}"/>
    <cellStyle name="20% - Ênfase5 7 3" xfId="534" xr:uid="{00000000-0005-0000-0000-000083000000}"/>
    <cellStyle name="20% - Ênfase5 8" xfId="60" xr:uid="{00000000-0005-0000-0000-000084000000}"/>
    <cellStyle name="20% - Ênfase5 8 2" xfId="436" xr:uid="{00000000-0005-0000-0000-000085000000}"/>
    <cellStyle name="20% - Ênfase5 8 3" xfId="609" xr:uid="{00000000-0005-0000-0000-000086000000}"/>
    <cellStyle name="20% - Ênfase5 9" xfId="61" xr:uid="{00000000-0005-0000-0000-000087000000}"/>
    <cellStyle name="20% - Ênfase5 9 2" xfId="533" xr:uid="{00000000-0005-0000-0000-000088000000}"/>
    <cellStyle name="20% - Ênfase6 2" xfId="62" xr:uid="{00000000-0005-0000-0000-000089000000}"/>
    <cellStyle name="20% - Ênfase6 2 2" xfId="63" xr:uid="{00000000-0005-0000-0000-00008A000000}"/>
    <cellStyle name="20% - Ênfase6 2 2 2" xfId="625" xr:uid="{00000000-0005-0000-0000-00008B000000}"/>
    <cellStyle name="20% - Ênfase6 2 3" xfId="434" xr:uid="{00000000-0005-0000-0000-00008C000000}"/>
    <cellStyle name="20% - Ênfase6 2 4" xfId="532" xr:uid="{00000000-0005-0000-0000-00008D000000}"/>
    <cellStyle name="20% - Ênfase6 3" xfId="64" xr:uid="{00000000-0005-0000-0000-00008E000000}"/>
    <cellStyle name="20% - Ênfase6 3 2" xfId="531" xr:uid="{00000000-0005-0000-0000-00008F000000}"/>
    <cellStyle name="20% - Ênfase6 3 3" xfId="530" xr:uid="{00000000-0005-0000-0000-000090000000}"/>
    <cellStyle name="20% - Ênfase6 4" xfId="65" xr:uid="{00000000-0005-0000-0000-000091000000}"/>
    <cellStyle name="20% - Ênfase6 4 2" xfId="523" xr:uid="{00000000-0005-0000-0000-000092000000}"/>
    <cellStyle name="20% - Ênfase6 4 3" xfId="604" xr:uid="{00000000-0005-0000-0000-000093000000}"/>
    <cellStyle name="20% - Ênfase6 5" xfId="66" xr:uid="{00000000-0005-0000-0000-000094000000}"/>
    <cellStyle name="20% - Ênfase6 5 2" xfId="608" xr:uid="{00000000-0005-0000-0000-000095000000}"/>
    <cellStyle name="20% - Ênfase6 5 3" xfId="607" xr:uid="{00000000-0005-0000-0000-000096000000}"/>
    <cellStyle name="20% - Ênfase6 6" xfId="67" xr:uid="{00000000-0005-0000-0000-000097000000}"/>
    <cellStyle name="20% - Ênfase6 6 2" xfId="606" xr:uid="{00000000-0005-0000-0000-000098000000}"/>
    <cellStyle name="20% - Ênfase6 6 3" xfId="605" xr:uid="{00000000-0005-0000-0000-000099000000}"/>
    <cellStyle name="20% - Ênfase6 7" xfId="68" xr:uid="{00000000-0005-0000-0000-00009A000000}"/>
    <cellStyle name="20% - Ênfase6 7 2" xfId="529" xr:uid="{00000000-0005-0000-0000-00009B000000}"/>
    <cellStyle name="20% - Ênfase6 7 3" xfId="602" xr:uid="{00000000-0005-0000-0000-00009C000000}"/>
    <cellStyle name="20% - Ênfase6 8" xfId="69" xr:uid="{00000000-0005-0000-0000-00009D000000}"/>
    <cellStyle name="20% - Ênfase6 8 2" xfId="603" xr:uid="{00000000-0005-0000-0000-00009E000000}"/>
    <cellStyle name="20% - Ênfase6 8 3" xfId="528" xr:uid="{00000000-0005-0000-0000-00009F000000}"/>
    <cellStyle name="20% - Ênfase6 9" xfId="70" xr:uid="{00000000-0005-0000-0000-0000A0000000}"/>
    <cellStyle name="20% - Ênfase6 9 2" xfId="601" xr:uid="{00000000-0005-0000-0000-0000A1000000}"/>
    <cellStyle name="40% - Accent1" xfId="71" xr:uid="{00000000-0005-0000-0000-0000A2000000}"/>
    <cellStyle name="40% - Accent1 2" xfId="600" xr:uid="{00000000-0005-0000-0000-0000A3000000}"/>
    <cellStyle name="40% - Accent2" xfId="72" xr:uid="{00000000-0005-0000-0000-0000A4000000}"/>
    <cellStyle name="40% - Accent2 2" xfId="597" xr:uid="{00000000-0005-0000-0000-0000A5000000}"/>
    <cellStyle name="40% - Accent3" xfId="73" xr:uid="{00000000-0005-0000-0000-0000A6000000}"/>
    <cellStyle name="40% - Accent3 2" xfId="599" xr:uid="{00000000-0005-0000-0000-0000A7000000}"/>
    <cellStyle name="40% - Accent4" xfId="74" xr:uid="{00000000-0005-0000-0000-0000A8000000}"/>
    <cellStyle name="40% - Accent4 2" xfId="527" xr:uid="{00000000-0005-0000-0000-0000A9000000}"/>
    <cellStyle name="40% - Accent5" xfId="75" xr:uid="{00000000-0005-0000-0000-0000AA000000}"/>
    <cellStyle name="40% - Accent5 2" xfId="526" xr:uid="{00000000-0005-0000-0000-0000AB000000}"/>
    <cellStyle name="40% - Accent6" xfId="76" xr:uid="{00000000-0005-0000-0000-0000AC000000}"/>
    <cellStyle name="40% - Accent6 2" xfId="525" xr:uid="{00000000-0005-0000-0000-0000AD000000}"/>
    <cellStyle name="40% - Ênfase1 2" xfId="77" xr:uid="{00000000-0005-0000-0000-0000AE000000}"/>
    <cellStyle name="40% - Ênfase1 2 2" xfId="78" xr:uid="{00000000-0005-0000-0000-0000AF000000}"/>
    <cellStyle name="40% - Ênfase1 2 2 2" xfId="524" xr:uid="{00000000-0005-0000-0000-0000B0000000}"/>
    <cellStyle name="40% - Ênfase1 2 3" xfId="435" xr:uid="{00000000-0005-0000-0000-0000B1000000}"/>
    <cellStyle name="40% - Ênfase1 2 4" xfId="522" xr:uid="{00000000-0005-0000-0000-0000B2000000}"/>
    <cellStyle name="40% - Ênfase1 3" xfId="79" xr:uid="{00000000-0005-0000-0000-0000B3000000}"/>
    <cellStyle name="40% - Ênfase1 3 2" xfId="521" xr:uid="{00000000-0005-0000-0000-0000B4000000}"/>
    <cellStyle name="40% - Ênfase1 3 3" xfId="520" xr:uid="{00000000-0005-0000-0000-0000B5000000}"/>
    <cellStyle name="40% - Ênfase1 4" xfId="80" xr:uid="{00000000-0005-0000-0000-0000B6000000}"/>
    <cellStyle name="40% - Ênfase1 4 2" xfId="598" xr:uid="{00000000-0005-0000-0000-0000B7000000}"/>
    <cellStyle name="40% - Ênfase1 4 3" xfId="519" xr:uid="{00000000-0005-0000-0000-0000B8000000}"/>
    <cellStyle name="40% - Ênfase1 5" xfId="81" xr:uid="{00000000-0005-0000-0000-0000B9000000}"/>
    <cellStyle name="40% - Ênfase1 5 2" xfId="518" xr:uid="{00000000-0005-0000-0000-0000BA000000}"/>
    <cellStyle name="40% - Ênfase1 5 3" xfId="517" xr:uid="{00000000-0005-0000-0000-0000BB000000}"/>
    <cellStyle name="40% - Ênfase1 6" xfId="82" xr:uid="{00000000-0005-0000-0000-0000BC000000}"/>
    <cellStyle name="40% - Ênfase1 6 2" xfId="516" xr:uid="{00000000-0005-0000-0000-0000BD000000}"/>
    <cellStyle name="40% - Ênfase1 6 3" xfId="515" xr:uid="{00000000-0005-0000-0000-0000BE000000}"/>
    <cellStyle name="40% - Ênfase1 7" xfId="83" xr:uid="{00000000-0005-0000-0000-0000BF000000}"/>
    <cellStyle name="40% - Ênfase1 7 2" xfId="514" xr:uid="{00000000-0005-0000-0000-0000C0000000}"/>
    <cellStyle name="40% - Ênfase1 7 3" xfId="513" xr:uid="{00000000-0005-0000-0000-0000C1000000}"/>
    <cellStyle name="40% - Ênfase1 8" xfId="84" xr:uid="{00000000-0005-0000-0000-0000C2000000}"/>
    <cellStyle name="40% - Ênfase1 8 2" xfId="512" xr:uid="{00000000-0005-0000-0000-0000C3000000}"/>
    <cellStyle name="40% - Ênfase1 8 3" xfId="511" xr:uid="{00000000-0005-0000-0000-0000C4000000}"/>
    <cellStyle name="40% - Ênfase1 9" xfId="85" xr:uid="{00000000-0005-0000-0000-0000C5000000}"/>
    <cellStyle name="40% - Ênfase1 9 2" xfId="510" xr:uid="{00000000-0005-0000-0000-0000C6000000}"/>
    <cellStyle name="40% - Ênfase2 2" xfId="86" xr:uid="{00000000-0005-0000-0000-0000C7000000}"/>
    <cellStyle name="40% - Ênfase2 2 2" xfId="87" xr:uid="{00000000-0005-0000-0000-0000C8000000}"/>
    <cellStyle name="40% - Ênfase2 2 2 2" xfId="509" xr:uid="{00000000-0005-0000-0000-0000C9000000}"/>
    <cellStyle name="40% - Ênfase2 2 3" xfId="508" xr:uid="{00000000-0005-0000-0000-0000CA000000}"/>
    <cellStyle name="40% - Ênfase2 2 4" xfId="507" xr:uid="{00000000-0005-0000-0000-0000CB000000}"/>
    <cellStyle name="40% - Ênfase2 3" xfId="88" xr:uid="{00000000-0005-0000-0000-0000CC000000}"/>
    <cellStyle name="40% - Ênfase2 3 2" xfId="506" xr:uid="{00000000-0005-0000-0000-0000CD000000}"/>
    <cellStyle name="40% - Ênfase3 2" xfId="89" xr:uid="{00000000-0005-0000-0000-0000CE000000}"/>
    <cellStyle name="40% - Ênfase3 2 2" xfId="90" xr:uid="{00000000-0005-0000-0000-0000CF000000}"/>
    <cellStyle name="40% - Ênfase3 2 2 2" xfId="505" xr:uid="{00000000-0005-0000-0000-0000D0000000}"/>
    <cellStyle name="40% - Ênfase3 2 3" xfId="504" xr:uid="{00000000-0005-0000-0000-0000D1000000}"/>
    <cellStyle name="40% - Ênfase3 2 4" xfId="503" xr:uid="{00000000-0005-0000-0000-0000D2000000}"/>
    <cellStyle name="40% - Ênfase3 3" xfId="91" xr:uid="{00000000-0005-0000-0000-0000D3000000}"/>
    <cellStyle name="40% - Ênfase3 3 2" xfId="502" xr:uid="{00000000-0005-0000-0000-0000D4000000}"/>
    <cellStyle name="40% - Ênfase3 3 3" xfId="501" xr:uid="{00000000-0005-0000-0000-0000D5000000}"/>
    <cellStyle name="40% - Ênfase3 4" xfId="92" xr:uid="{00000000-0005-0000-0000-0000D6000000}"/>
    <cellStyle name="40% - Ênfase3 4 2" xfId="500" xr:uid="{00000000-0005-0000-0000-0000D7000000}"/>
    <cellStyle name="40% - Ênfase3 4 3" xfId="499" xr:uid="{00000000-0005-0000-0000-0000D8000000}"/>
    <cellStyle name="40% - Ênfase3 5" xfId="93" xr:uid="{00000000-0005-0000-0000-0000D9000000}"/>
    <cellStyle name="40% - Ênfase3 5 2" xfId="498" xr:uid="{00000000-0005-0000-0000-0000DA000000}"/>
    <cellStyle name="40% - Ênfase3 5 3" xfId="497" xr:uid="{00000000-0005-0000-0000-0000DB000000}"/>
    <cellStyle name="40% - Ênfase3 6" xfId="94" xr:uid="{00000000-0005-0000-0000-0000DC000000}"/>
    <cellStyle name="40% - Ênfase3 6 2" xfId="496" xr:uid="{00000000-0005-0000-0000-0000DD000000}"/>
    <cellStyle name="40% - Ênfase3 6 3" xfId="495" xr:uid="{00000000-0005-0000-0000-0000DE000000}"/>
    <cellStyle name="40% - Ênfase3 7" xfId="95" xr:uid="{00000000-0005-0000-0000-0000DF000000}"/>
    <cellStyle name="40% - Ênfase3 7 2" xfId="494" xr:uid="{00000000-0005-0000-0000-0000E0000000}"/>
    <cellStyle name="40% - Ênfase3 7 3" xfId="493" xr:uid="{00000000-0005-0000-0000-0000E1000000}"/>
    <cellStyle name="40% - Ênfase3 8" xfId="96" xr:uid="{00000000-0005-0000-0000-0000E2000000}"/>
    <cellStyle name="40% - Ênfase3 8 2" xfId="492" xr:uid="{00000000-0005-0000-0000-0000E3000000}"/>
    <cellStyle name="40% - Ênfase3 8 3" xfId="491" xr:uid="{00000000-0005-0000-0000-0000E4000000}"/>
    <cellStyle name="40% - Ênfase3 9" xfId="97" xr:uid="{00000000-0005-0000-0000-0000E5000000}"/>
    <cellStyle name="40% - Ênfase3 9 2" xfId="490" xr:uid="{00000000-0005-0000-0000-0000E6000000}"/>
    <cellStyle name="40% - Ênfase4 2" xfId="98" xr:uid="{00000000-0005-0000-0000-0000E7000000}"/>
    <cellStyle name="40% - Ênfase4 2 2" xfId="99" xr:uid="{00000000-0005-0000-0000-0000E8000000}"/>
    <cellStyle name="40% - Ênfase4 2 2 2" xfId="489" xr:uid="{00000000-0005-0000-0000-0000E9000000}"/>
    <cellStyle name="40% - Ênfase4 2 3" xfId="488" xr:uid="{00000000-0005-0000-0000-0000EA000000}"/>
    <cellStyle name="40% - Ênfase4 2 4" xfId="487" xr:uid="{00000000-0005-0000-0000-0000EB000000}"/>
    <cellStyle name="40% - Ênfase4 3" xfId="100" xr:uid="{00000000-0005-0000-0000-0000EC000000}"/>
    <cellStyle name="40% - Ênfase4 3 2" xfId="486" xr:uid="{00000000-0005-0000-0000-0000ED000000}"/>
    <cellStyle name="40% - Ênfase4 3 3" xfId="485" xr:uid="{00000000-0005-0000-0000-0000EE000000}"/>
    <cellStyle name="40% - Ênfase4 4" xfId="101" xr:uid="{00000000-0005-0000-0000-0000EF000000}"/>
    <cellStyle name="40% - Ênfase4 4 2" xfId="484" xr:uid="{00000000-0005-0000-0000-0000F0000000}"/>
    <cellStyle name="40% - Ênfase4 4 3" xfId="483" xr:uid="{00000000-0005-0000-0000-0000F1000000}"/>
    <cellStyle name="40% - Ênfase4 5" xfId="102" xr:uid="{00000000-0005-0000-0000-0000F2000000}"/>
    <cellStyle name="40% - Ênfase4 5 2" xfId="482" xr:uid="{00000000-0005-0000-0000-0000F3000000}"/>
    <cellStyle name="40% - Ênfase4 5 3" xfId="481" xr:uid="{00000000-0005-0000-0000-0000F4000000}"/>
    <cellStyle name="40% - Ênfase4 6" xfId="103" xr:uid="{00000000-0005-0000-0000-0000F5000000}"/>
    <cellStyle name="40% - Ênfase4 6 2" xfId="480" xr:uid="{00000000-0005-0000-0000-0000F6000000}"/>
    <cellStyle name="40% - Ênfase4 6 3" xfId="479" xr:uid="{00000000-0005-0000-0000-0000F7000000}"/>
    <cellStyle name="40% - Ênfase4 7" xfId="104" xr:uid="{00000000-0005-0000-0000-0000F8000000}"/>
    <cellStyle name="40% - Ênfase4 7 2" xfId="478" xr:uid="{00000000-0005-0000-0000-0000F9000000}"/>
    <cellStyle name="40% - Ênfase4 7 3" xfId="477" xr:uid="{00000000-0005-0000-0000-0000FA000000}"/>
    <cellStyle name="40% - Ênfase4 8" xfId="105" xr:uid="{00000000-0005-0000-0000-0000FB000000}"/>
    <cellStyle name="40% - Ênfase4 8 2" xfId="476" xr:uid="{00000000-0005-0000-0000-0000FC000000}"/>
    <cellStyle name="40% - Ênfase4 8 3" xfId="475" xr:uid="{00000000-0005-0000-0000-0000FD000000}"/>
    <cellStyle name="40% - Ênfase4 9" xfId="106" xr:uid="{00000000-0005-0000-0000-0000FE000000}"/>
    <cellStyle name="40% - Ênfase4 9 2" xfId="474" xr:uid="{00000000-0005-0000-0000-0000FF000000}"/>
    <cellStyle name="40% - Ênfase5 2" xfId="107" xr:uid="{00000000-0005-0000-0000-000000010000}"/>
    <cellStyle name="40% - Ênfase5 2 2" xfId="108" xr:uid="{00000000-0005-0000-0000-000001010000}"/>
    <cellStyle name="40% - Ênfase5 2 2 2" xfId="473" xr:uid="{00000000-0005-0000-0000-000002010000}"/>
    <cellStyle name="40% - Ênfase5 2 3" xfId="472" xr:uid="{00000000-0005-0000-0000-000003010000}"/>
    <cellStyle name="40% - Ênfase5 2 4" xfId="471" xr:uid="{00000000-0005-0000-0000-000004010000}"/>
    <cellStyle name="40% - Ênfase5 3" xfId="109" xr:uid="{00000000-0005-0000-0000-000005010000}"/>
    <cellStyle name="40% - Ênfase5 3 2" xfId="470" xr:uid="{00000000-0005-0000-0000-000006010000}"/>
    <cellStyle name="40% - Ênfase5 3 3" xfId="469" xr:uid="{00000000-0005-0000-0000-000007010000}"/>
    <cellStyle name="40% - Ênfase5 4" xfId="110" xr:uid="{00000000-0005-0000-0000-000008010000}"/>
    <cellStyle name="40% - Ênfase5 4 2" xfId="468" xr:uid="{00000000-0005-0000-0000-000009010000}"/>
    <cellStyle name="40% - Ênfase5 4 3" xfId="467" xr:uid="{00000000-0005-0000-0000-00000A010000}"/>
    <cellStyle name="40% - Ênfase5 5" xfId="111" xr:uid="{00000000-0005-0000-0000-00000B010000}"/>
    <cellStyle name="40% - Ênfase5 5 2" xfId="466" xr:uid="{00000000-0005-0000-0000-00000C010000}"/>
    <cellStyle name="40% - Ênfase5 5 3" xfId="465" xr:uid="{00000000-0005-0000-0000-00000D010000}"/>
    <cellStyle name="40% - Ênfase5 6" xfId="112" xr:uid="{00000000-0005-0000-0000-00000E010000}"/>
    <cellStyle name="40% - Ênfase5 6 2" xfId="464" xr:uid="{00000000-0005-0000-0000-00000F010000}"/>
    <cellStyle name="40% - Ênfase5 6 3" xfId="463" xr:uid="{00000000-0005-0000-0000-000010010000}"/>
    <cellStyle name="40% - Ênfase5 7" xfId="113" xr:uid="{00000000-0005-0000-0000-000011010000}"/>
    <cellStyle name="40% - Ênfase5 7 2" xfId="462" xr:uid="{00000000-0005-0000-0000-000012010000}"/>
    <cellStyle name="40% - Ênfase5 7 3" xfId="461" xr:uid="{00000000-0005-0000-0000-000013010000}"/>
    <cellStyle name="40% - Ênfase5 8" xfId="114" xr:uid="{00000000-0005-0000-0000-000014010000}"/>
    <cellStyle name="40% - Ênfase5 8 2" xfId="460" xr:uid="{00000000-0005-0000-0000-000015010000}"/>
    <cellStyle name="40% - Ênfase5 8 3" xfId="459" xr:uid="{00000000-0005-0000-0000-000016010000}"/>
    <cellStyle name="40% - Ênfase5 9" xfId="115" xr:uid="{00000000-0005-0000-0000-000017010000}"/>
    <cellStyle name="40% - Ênfase5 9 2" xfId="458" xr:uid="{00000000-0005-0000-0000-000018010000}"/>
    <cellStyle name="40% - Ênfase6 2" xfId="116" xr:uid="{00000000-0005-0000-0000-000019010000}"/>
    <cellStyle name="40% - Ênfase6 2 2" xfId="117" xr:uid="{00000000-0005-0000-0000-00001A010000}"/>
    <cellStyle name="40% - Ênfase6 2 2 2" xfId="457" xr:uid="{00000000-0005-0000-0000-00001B010000}"/>
    <cellStyle name="40% - Ênfase6 2 3" xfId="456" xr:uid="{00000000-0005-0000-0000-00001C010000}"/>
    <cellStyle name="40% - Ênfase6 2 4" xfId="455" xr:uid="{00000000-0005-0000-0000-00001D010000}"/>
    <cellStyle name="40% - Ênfase6 3" xfId="118" xr:uid="{00000000-0005-0000-0000-00001E010000}"/>
    <cellStyle name="40% - Ênfase6 3 2" xfId="454" xr:uid="{00000000-0005-0000-0000-00001F010000}"/>
    <cellStyle name="40% - Ênfase6 3 3" xfId="453" xr:uid="{00000000-0005-0000-0000-000020010000}"/>
    <cellStyle name="40% - Ênfase6 4" xfId="119" xr:uid="{00000000-0005-0000-0000-000021010000}"/>
    <cellStyle name="40% - Ênfase6 4 2" xfId="452" xr:uid="{00000000-0005-0000-0000-000022010000}"/>
    <cellStyle name="40% - Ênfase6 4 3" xfId="451" xr:uid="{00000000-0005-0000-0000-000023010000}"/>
    <cellStyle name="40% - Ênfase6 5" xfId="120" xr:uid="{00000000-0005-0000-0000-000024010000}"/>
    <cellStyle name="40% - Ênfase6 5 2" xfId="450" xr:uid="{00000000-0005-0000-0000-000025010000}"/>
    <cellStyle name="40% - Ênfase6 5 3" xfId="449" xr:uid="{00000000-0005-0000-0000-000026010000}"/>
    <cellStyle name="40% - Ênfase6 6" xfId="121" xr:uid="{00000000-0005-0000-0000-000027010000}"/>
    <cellStyle name="40% - Ênfase6 6 2" xfId="448" xr:uid="{00000000-0005-0000-0000-000028010000}"/>
    <cellStyle name="40% - Ênfase6 6 3" xfId="447" xr:uid="{00000000-0005-0000-0000-000029010000}"/>
    <cellStyle name="40% - Ênfase6 7" xfId="122" xr:uid="{00000000-0005-0000-0000-00002A010000}"/>
    <cellStyle name="40% - Ênfase6 7 2" xfId="446" xr:uid="{00000000-0005-0000-0000-00002B010000}"/>
    <cellStyle name="40% - Ênfase6 7 3" xfId="445" xr:uid="{00000000-0005-0000-0000-00002C010000}"/>
    <cellStyle name="40% - Ênfase6 8" xfId="123" xr:uid="{00000000-0005-0000-0000-00002D010000}"/>
    <cellStyle name="40% - Ênfase6 8 2" xfId="444" xr:uid="{00000000-0005-0000-0000-00002E010000}"/>
    <cellStyle name="40% - Ênfase6 8 3" xfId="443" xr:uid="{00000000-0005-0000-0000-00002F010000}"/>
    <cellStyle name="40% - Ênfase6 9" xfId="124" xr:uid="{00000000-0005-0000-0000-000030010000}"/>
    <cellStyle name="40% - Ênfase6 9 2" xfId="442" xr:uid="{00000000-0005-0000-0000-000031010000}"/>
    <cellStyle name="60% - Accent1" xfId="125" xr:uid="{00000000-0005-0000-0000-000032010000}"/>
    <cellStyle name="60% - Accent2" xfId="126" xr:uid="{00000000-0005-0000-0000-000033010000}"/>
    <cellStyle name="60% - Accent3" xfId="127" xr:uid="{00000000-0005-0000-0000-000034010000}"/>
    <cellStyle name="60% - Accent4" xfId="128" xr:uid="{00000000-0005-0000-0000-000035010000}"/>
    <cellStyle name="60% - Accent5" xfId="129" xr:uid="{00000000-0005-0000-0000-000036010000}"/>
    <cellStyle name="60% - Accent6" xfId="130" xr:uid="{00000000-0005-0000-0000-000037010000}"/>
    <cellStyle name="60% - Ênfase1 2" xfId="131" xr:uid="{00000000-0005-0000-0000-000038010000}"/>
    <cellStyle name="60% - Ênfase1 2 2" xfId="132" xr:uid="{00000000-0005-0000-0000-000039010000}"/>
    <cellStyle name="60% - Ênfase1 3" xfId="133" xr:uid="{00000000-0005-0000-0000-00003A010000}"/>
    <cellStyle name="60% - Ênfase1 4" xfId="134" xr:uid="{00000000-0005-0000-0000-00003B010000}"/>
    <cellStyle name="60% - Ênfase1 5" xfId="135" xr:uid="{00000000-0005-0000-0000-00003C010000}"/>
    <cellStyle name="60% - Ênfase1 6" xfId="136" xr:uid="{00000000-0005-0000-0000-00003D010000}"/>
    <cellStyle name="60% - Ênfase1 7" xfId="137" xr:uid="{00000000-0005-0000-0000-00003E010000}"/>
    <cellStyle name="60% - Ênfase1 8" xfId="138" xr:uid="{00000000-0005-0000-0000-00003F010000}"/>
    <cellStyle name="60% - Ênfase1 9" xfId="139" xr:uid="{00000000-0005-0000-0000-000040010000}"/>
    <cellStyle name="60% - Ênfase2 2" xfId="140" xr:uid="{00000000-0005-0000-0000-000041010000}"/>
    <cellStyle name="60% - Ênfase2 2 2" xfId="141" xr:uid="{00000000-0005-0000-0000-000042010000}"/>
    <cellStyle name="60% - Ênfase2 3" xfId="142" xr:uid="{00000000-0005-0000-0000-000043010000}"/>
    <cellStyle name="60% - Ênfase3 2" xfId="143" xr:uid="{00000000-0005-0000-0000-000044010000}"/>
    <cellStyle name="60% - Ênfase3 2 2" xfId="144" xr:uid="{00000000-0005-0000-0000-000045010000}"/>
    <cellStyle name="60% - Ênfase3 3" xfId="145" xr:uid="{00000000-0005-0000-0000-000046010000}"/>
    <cellStyle name="60% - Ênfase3 4" xfId="146" xr:uid="{00000000-0005-0000-0000-000047010000}"/>
    <cellStyle name="60% - Ênfase3 5" xfId="147" xr:uid="{00000000-0005-0000-0000-000048010000}"/>
    <cellStyle name="60% - Ênfase3 6" xfId="148" xr:uid="{00000000-0005-0000-0000-000049010000}"/>
    <cellStyle name="60% - Ênfase3 7" xfId="149" xr:uid="{00000000-0005-0000-0000-00004A010000}"/>
    <cellStyle name="60% - Ênfase3 8" xfId="150" xr:uid="{00000000-0005-0000-0000-00004B010000}"/>
    <cellStyle name="60% - Ênfase3 9" xfId="151" xr:uid="{00000000-0005-0000-0000-00004C010000}"/>
    <cellStyle name="60% - Ênfase4 2" xfId="152" xr:uid="{00000000-0005-0000-0000-00004D010000}"/>
    <cellStyle name="60% - Ênfase4 2 2" xfId="153" xr:uid="{00000000-0005-0000-0000-00004E010000}"/>
    <cellStyle name="60% - Ênfase4 3" xfId="154" xr:uid="{00000000-0005-0000-0000-00004F010000}"/>
    <cellStyle name="60% - Ênfase4 4" xfId="155" xr:uid="{00000000-0005-0000-0000-000050010000}"/>
    <cellStyle name="60% - Ênfase4 5" xfId="156" xr:uid="{00000000-0005-0000-0000-000051010000}"/>
    <cellStyle name="60% - Ênfase4 6" xfId="157" xr:uid="{00000000-0005-0000-0000-000052010000}"/>
    <cellStyle name="60% - Ênfase4 7" xfId="158" xr:uid="{00000000-0005-0000-0000-000053010000}"/>
    <cellStyle name="60% - Ênfase4 8" xfId="159" xr:uid="{00000000-0005-0000-0000-000054010000}"/>
    <cellStyle name="60% - Ênfase4 9" xfId="160" xr:uid="{00000000-0005-0000-0000-000055010000}"/>
    <cellStyle name="60% - Ênfase5 2" xfId="161" xr:uid="{00000000-0005-0000-0000-000056010000}"/>
    <cellStyle name="60% - Ênfase5 2 2" xfId="162" xr:uid="{00000000-0005-0000-0000-000057010000}"/>
    <cellStyle name="60% - Ênfase5 3" xfId="163" xr:uid="{00000000-0005-0000-0000-000058010000}"/>
    <cellStyle name="60% - Ênfase6 2" xfId="164" xr:uid="{00000000-0005-0000-0000-000059010000}"/>
    <cellStyle name="60% - Ênfase6 2 2" xfId="165" xr:uid="{00000000-0005-0000-0000-00005A010000}"/>
    <cellStyle name="60% - Ênfase6 3" xfId="166" xr:uid="{00000000-0005-0000-0000-00005B010000}"/>
    <cellStyle name="60% - Ênfase6 4" xfId="167" xr:uid="{00000000-0005-0000-0000-00005C010000}"/>
    <cellStyle name="60% - Ênfase6 5" xfId="168" xr:uid="{00000000-0005-0000-0000-00005D010000}"/>
    <cellStyle name="60% - Ênfase6 6" xfId="169" xr:uid="{00000000-0005-0000-0000-00005E010000}"/>
    <cellStyle name="60% - Ênfase6 7" xfId="170" xr:uid="{00000000-0005-0000-0000-00005F010000}"/>
    <cellStyle name="60% - Ênfase6 8" xfId="171" xr:uid="{00000000-0005-0000-0000-000060010000}"/>
    <cellStyle name="60% - Ênfase6 9" xfId="172" xr:uid="{00000000-0005-0000-0000-000061010000}"/>
    <cellStyle name="Accent1" xfId="173" xr:uid="{00000000-0005-0000-0000-000062010000}"/>
    <cellStyle name="Accent2" xfId="174" xr:uid="{00000000-0005-0000-0000-000063010000}"/>
    <cellStyle name="Accent3" xfId="175" xr:uid="{00000000-0005-0000-0000-000064010000}"/>
    <cellStyle name="Accent4" xfId="176" xr:uid="{00000000-0005-0000-0000-000065010000}"/>
    <cellStyle name="Accent5" xfId="177" xr:uid="{00000000-0005-0000-0000-000066010000}"/>
    <cellStyle name="Accent6" xfId="178" xr:uid="{00000000-0005-0000-0000-000067010000}"/>
    <cellStyle name="Bad" xfId="179" xr:uid="{00000000-0005-0000-0000-000068010000}"/>
    <cellStyle name="Bom 2" xfId="180" xr:uid="{00000000-0005-0000-0000-000069010000}"/>
    <cellStyle name="Bom 2 2" xfId="181" xr:uid="{00000000-0005-0000-0000-00006A010000}"/>
    <cellStyle name="Bom 3" xfId="182" xr:uid="{00000000-0005-0000-0000-00006B010000}"/>
    <cellStyle name="Calculation" xfId="183" xr:uid="{00000000-0005-0000-0000-00006C010000}"/>
    <cellStyle name="Calculation 2" xfId="734" xr:uid="{00000000-0005-0000-0000-00006D010000}"/>
    <cellStyle name="Calculation 3" xfId="896" xr:uid="{00000000-0005-0000-0000-00006E010000}"/>
    <cellStyle name="Calculation 4" xfId="944" xr:uid="{00000000-0005-0000-0000-00006F010000}"/>
    <cellStyle name="Cálculo 2" xfId="184" xr:uid="{00000000-0005-0000-0000-000070010000}"/>
    <cellStyle name="Cálculo 2 2" xfId="185" xr:uid="{00000000-0005-0000-0000-000071010000}"/>
    <cellStyle name="Cálculo 2 2 2" xfId="946" xr:uid="{00000000-0005-0000-0000-000072010000}"/>
    <cellStyle name="Cálculo 2 2 3" xfId="967" xr:uid="{00000000-0005-0000-0000-000073010000}"/>
    <cellStyle name="Cálculo 2 2 4" xfId="690" xr:uid="{00000000-0005-0000-0000-000074010000}"/>
    <cellStyle name="Cálculo 2 3" xfId="785" xr:uid="{00000000-0005-0000-0000-000075010000}"/>
    <cellStyle name="Cálculo 2 4" xfId="804" xr:uid="{00000000-0005-0000-0000-000076010000}"/>
    <cellStyle name="Cálculo 2 5" xfId="889" xr:uid="{00000000-0005-0000-0000-000077010000}"/>
    <cellStyle name="Cálculo 3" xfId="186" xr:uid="{00000000-0005-0000-0000-000078010000}"/>
    <cellStyle name="Cálculo 3 2" xfId="724" xr:uid="{00000000-0005-0000-0000-000079010000}"/>
    <cellStyle name="Cálculo 3 3" xfId="968" xr:uid="{00000000-0005-0000-0000-00007A010000}"/>
    <cellStyle name="Cálculo 3 4" xfId="822" xr:uid="{00000000-0005-0000-0000-00007B010000}"/>
    <cellStyle name="Cálculo 4" xfId="187" xr:uid="{00000000-0005-0000-0000-00007C010000}"/>
    <cellStyle name="Cálculo 4 2" xfId="882" xr:uid="{00000000-0005-0000-0000-00007D010000}"/>
    <cellStyle name="Cálculo 4 3" xfId="950" xr:uid="{00000000-0005-0000-0000-00007E010000}"/>
    <cellStyle name="Cálculo 4 4" xfId="979" xr:uid="{00000000-0005-0000-0000-00007F010000}"/>
    <cellStyle name="Cálculo 5" xfId="188" xr:uid="{00000000-0005-0000-0000-000080010000}"/>
    <cellStyle name="Cálculo 5 2" xfId="895" xr:uid="{00000000-0005-0000-0000-000081010000}"/>
    <cellStyle name="Cálculo 5 3" xfId="850" xr:uid="{00000000-0005-0000-0000-000082010000}"/>
    <cellStyle name="Cálculo 5 4" xfId="926" xr:uid="{00000000-0005-0000-0000-000083010000}"/>
    <cellStyle name="Cálculo 6" xfId="189" xr:uid="{00000000-0005-0000-0000-000084010000}"/>
    <cellStyle name="Cálculo 6 2" xfId="823" xr:uid="{00000000-0005-0000-0000-000085010000}"/>
    <cellStyle name="Cálculo 6 3" xfId="752" xr:uid="{00000000-0005-0000-0000-000086010000}"/>
    <cellStyle name="Cálculo 6 4" xfId="851" xr:uid="{00000000-0005-0000-0000-000087010000}"/>
    <cellStyle name="Cálculo 7" xfId="190" xr:uid="{00000000-0005-0000-0000-000088010000}"/>
    <cellStyle name="Cálculo 7 2" xfId="917" xr:uid="{00000000-0005-0000-0000-000089010000}"/>
    <cellStyle name="Cálculo 7 3" xfId="750" xr:uid="{00000000-0005-0000-0000-00008A010000}"/>
    <cellStyle name="Cálculo 7 4" xfId="931" xr:uid="{00000000-0005-0000-0000-00008B010000}"/>
    <cellStyle name="Cálculo 8" xfId="191" xr:uid="{00000000-0005-0000-0000-00008C010000}"/>
    <cellStyle name="Cálculo 8 2" xfId="887" xr:uid="{00000000-0005-0000-0000-00008D010000}"/>
    <cellStyle name="Cálculo 8 3" xfId="878" xr:uid="{00000000-0005-0000-0000-00008E010000}"/>
    <cellStyle name="Cálculo 8 4" xfId="721" xr:uid="{00000000-0005-0000-0000-00008F010000}"/>
    <cellStyle name="Cálculo 9" xfId="192" xr:uid="{00000000-0005-0000-0000-000090010000}"/>
    <cellStyle name="Cálculo 9 2" xfId="941" xr:uid="{00000000-0005-0000-0000-000091010000}"/>
    <cellStyle name="Cálculo 9 3" xfId="802" xr:uid="{00000000-0005-0000-0000-000092010000}"/>
    <cellStyle name="Cálculo 9 4" xfId="972" xr:uid="{00000000-0005-0000-0000-000093010000}"/>
    <cellStyle name="Célula de Verificação 2" xfId="193" xr:uid="{00000000-0005-0000-0000-000094010000}"/>
    <cellStyle name="Célula de Verificação 2 2" xfId="194" xr:uid="{00000000-0005-0000-0000-000095010000}"/>
    <cellStyle name="Célula de Verificação 3" xfId="195" xr:uid="{00000000-0005-0000-0000-000096010000}"/>
    <cellStyle name="Célula Vinculada 2" xfId="196" xr:uid="{00000000-0005-0000-0000-000097010000}"/>
    <cellStyle name="Célula Vinculada 2 2" xfId="197" xr:uid="{00000000-0005-0000-0000-000098010000}"/>
    <cellStyle name="Célula Vinculada 3" xfId="198" xr:uid="{00000000-0005-0000-0000-000099010000}"/>
    <cellStyle name="Check Cell" xfId="199" xr:uid="{00000000-0005-0000-0000-00009A010000}"/>
    <cellStyle name="Ênfase1 2" xfId="200" xr:uid="{00000000-0005-0000-0000-00009B010000}"/>
    <cellStyle name="Ênfase1 2 2" xfId="201" xr:uid="{00000000-0005-0000-0000-00009C010000}"/>
    <cellStyle name="Ênfase1 3" xfId="202" xr:uid="{00000000-0005-0000-0000-00009D010000}"/>
    <cellStyle name="Ênfase1 4" xfId="203" xr:uid="{00000000-0005-0000-0000-00009E010000}"/>
    <cellStyle name="Ênfase1 5" xfId="204" xr:uid="{00000000-0005-0000-0000-00009F010000}"/>
    <cellStyle name="Ênfase1 6" xfId="205" xr:uid="{00000000-0005-0000-0000-0000A0010000}"/>
    <cellStyle name="Ênfase1 7" xfId="206" xr:uid="{00000000-0005-0000-0000-0000A1010000}"/>
    <cellStyle name="Ênfase1 8" xfId="207" xr:uid="{00000000-0005-0000-0000-0000A2010000}"/>
    <cellStyle name="Ênfase1 9" xfId="208" xr:uid="{00000000-0005-0000-0000-0000A3010000}"/>
    <cellStyle name="Ênfase2 2" xfId="209" xr:uid="{00000000-0005-0000-0000-0000A4010000}"/>
    <cellStyle name="Ênfase2 2 2" xfId="210" xr:uid="{00000000-0005-0000-0000-0000A5010000}"/>
    <cellStyle name="Ênfase2 3" xfId="211" xr:uid="{00000000-0005-0000-0000-0000A6010000}"/>
    <cellStyle name="Ênfase3 2" xfId="212" xr:uid="{00000000-0005-0000-0000-0000A7010000}"/>
    <cellStyle name="Ênfase3 2 2" xfId="213" xr:uid="{00000000-0005-0000-0000-0000A8010000}"/>
    <cellStyle name="Ênfase3 3" xfId="214" xr:uid="{00000000-0005-0000-0000-0000A9010000}"/>
    <cellStyle name="Ênfase4 2" xfId="215" xr:uid="{00000000-0005-0000-0000-0000AA010000}"/>
    <cellStyle name="Ênfase4 2 2" xfId="216" xr:uid="{00000000-0005-0000-0000-0000AB010000}"/>
    <cellStyle name="Ênfase4 3" xfId="217" xr:uid="{00000000-0005-0000-0000-0000AC010000}"/>
    <cellStyle name="Ênfase4 4" xfId="218" xr:uid="{00000000-0005-0000-0000-0000AD010000}"/>
    <cellStyle name="Ênfase4 5" xfId="219" xr:uid="{00000000-0005-0000-0000-0000AE010000}"/>
    <cellStyle name="Ênfase4 6" xfId="220" xr:uid="{00000000-0005-0000-0000-0000AF010000}"/>
    <cellStyle name="Ênfase4 7" xfId="221" xr:uid="{00000000-0005-0000-0000-0000B0010000}"/>
    <cellStyle name="Ênfase4 8" xfId="222" xr:uid="{00000000-0005-0000-0000-0000B1010000}"/>
    <cellStyle name="Ênfase4 9" xfId="223" xr:uid="{00000000-0005-0000-0000-0000B2010000}"/>
    <cellStyle name="Ênfase5 2" xfId="224" xr:uid="{00000000-0005-0000-0000-0000B3010000}"/>
    <cellStyle name="Ênfase5 2 2" xfId="225" xr:uid="{00000000-0005-0000-0000-0000B4010000}"/>
    <cellStyle name="Ênfase5 3" xfId="226" xr:uid="{00000000-0005-0000-0000-0000B5010000}"/>
    <cellStyle name="Ênfase6 2" xfId="227" xr:uid="{00000000-0005-0000-0000-0000B6010000}"/>
    <cellStyle name="Ênfase6 2 2" xfId="228" xr:uid="{00000000-0005-0000-0000-0000B7010000}"/>
    <cellStyle name="Ênfase6 3" xfId="229" xr:uid="{00000000-0005-0000-0000-0000B8010000}"/>
    <cellStyle name="Entrada 2" xfId="230" xr:uid="{00000000-0005-0000-0000-0000B9010000}"/>
    <cellStyle name="Entrada 2 2" xfId="231" xr:uid="{00000000-0005-0000-0000-0000BA010000}"/>
    <cellStyle name="Entrada 2 2 2" xfId="870" xr:uid="{00000000-0005-0000-0000-0000BB010000}"/>
    <cellStyle name="Entrada 2 2 3" xfId="951" xr:uid="{00000000-0005-0000-0000-0000BC010000}"/>
    <cellStyle name="Entrada 2 2 4" xfId="800" xr:uid="{00000000-0005-0000-0000-0000BD010000}"/>
    <cellStyle name="Entrada 2 3" xfId="845" xr:uid="{00000000-0005-0000-0000-0000BE010000}"/>
    <cellStyle name="Entrada 2 4" xfId="735" xr:uid="{00000000-0005-0000-0000-0000BF010000}"/>
    <cellStyle name="Entrada 2 5" xfId="982" xr:uid="{00000000-0005-0000-0000-0000C0010000}"/>
    <cellStyle name="Entrada 3" xfId="232" xr:uid="{00000000-0005-0000-0000-0000C1010000}"/>
    <cellStyle name="Entrada 3 2" xfId="814" xr:uid="{00000000-0005-0000-0000-0000C2010000}"/>
    <cellStyle name="Entrada 3 3" xfId="842" xr:uid="{00000000-0005-0000-0000-0000C3010000}"/>
    <cellStyle name="Entrada 3 4" xfId="700" xr:uid="{00000000-0005-0000-0000-0000C4010000}"/>
    <cellStyle name="Entrada 4" xfId="233" xr:uid="{00000000-0005-0000-0000-0000C5010000}"/>
    <cellStyle name="Entrada 4 2" xfId="784" xr:uid="{00000000-0005-0000-0000-0000C6010000}"/>
    <cellStyle name="Entrada 4 3" xfId="942" xr:uid="{00000000-0005-0000-0000-0000C7010000}"/>
    <cellStyle name="Entrada 4 4" xfId="768" xr:uid="{00000000-0005-0000-0000-0000C8010000}"/>
    <cellStyle name="Entrada 5" xfId="234" xr:uid="{00000000-0005-0000-0000-0000C9010000}"/>
    <cellStyle name="Entrada 5 2" xfId="880" xr:uid="{00000000-0005-0000-0000-0000CA010000}"/>
    <cellStyle name="Entrada 5 3" xfId="791" xr:uid="{00000000-0005-0000-0000-0000CB010000}"/>
    <cellStyle name="Entrada 5 4" xfId="719" xr:uid="{00000000-0005-0000-0000-0000CC010000}"/>
    <cellStyle name="Entrada 6" xfId="235" xr:uid="{00000000-0005-0000-0000-0000CD010000}"/>
    <cellStyle name="Entrada 6 2" xfId="929" xr:uid="{00000000-0005-0000-0000-0000CE010000}"/>
    <cellStyle name="Entrada 6 3" xfId="831" xr:uid="{00000000-0005-0000-0000-0000CF010000}"/>
    <cellStyle name="Entrada 6 4" xfId="827" xr:uid="{00000000-0005-0000-0000-0000D0010000}"/>
    <cellStyle name="Entrada 7" xfId="236" xr:uid="{00000000-0005-0000-0000-0000D1010000}"/>
    <cellStyle name="Entrada 7 2" xfId="709" xr:uid="{00000000-0005-0000-0000-0000D2010000}"/>
    <cellStyle name="Entrada 7 3" xfId="977" xr:uid="{00000000-0005-0000-0000-0000D3010000}"/>
    <cellStyle name="Entrada 7 4" xfId="832" xr:uid="{00000000-0005-0000-0000-0000D4010000}"/>
    <cellStyle name="Entrada 8" xfId="237" xr:uid="{00000000-0005-0000-0000-0000D5010000}"/>
    <cellStyle name="Entrada 8 2" xfId="818" xr:uid="{00000000-0005-0000-0000-0000D6010000}"/>
    <cellStyle name="Entrada 8 3" xfId="969" xr:uid="{00000000-0005-0000-0000-0000D7010000}"/>
    <cellStyle name="Entrada 8 4" xfId="957" xr:uid="{00000000-0005-0000-0000-0000D8010000}"/>
    <cellStyle name="Entrada 9" xfId="238" xr:uid="{00000000-0005-0000-0000-0000D9010000}"/>
    <cellStyle name="Entrada 9 2" xfId="947" xr:uid="{00000000-0005-0000-0000-0000DA010000}"/>
    <cellStyle name="Entrada 9 3" xfId="846" xr:uid="{00000000-0005-0000-0000-0000DB010000}"/>
    <cellStyle name="Entrada 9 4" xfId="932" xr:uid="{00000000-0005-0000-0000-0000DC010000}"/>
    <cellStyle name="Excel Built-in Normal" xfId="239" xr:uid="{00000000-0005-0000-0000-0000DD010000}"/>
    <cellStyle name="Excel Built-in Normal 1" xfId="240" xr:uid="{00000000-0005-0000-0000-0000DE010000}"/>
    <cellStyle name="Excel Built-in Normal 1 2" xfId="626" xr:uid="{00000000-0005-0000-0000-0000DF010000}"/>
    <cellStyle name="Excel Built-in Normal 1 3" xfId="627" xr:uid="{00000000-0005-0000-0000-0000E0010000}"/>
    <cellStyle name="Excel Built-in Normal 2" xfId="628" xr:uid="{00000000-0005-0000-0000-0000E1010000}"/>
    <cellStyle name="Excel Built-in Normal 3" xfId="629" xr:uid="{00000000-0005-0000-0000-0000E2010000}"/>
    <cellStyle name="Explanatory Text" xfId="241" xr:uid="{00000000-0005-0000-0000-0000E3010000}"/>
    <cellStyle name="Good" xfId="242" xr:uid="{00000000-0005-0000-0000-0000E4010000}"/>
    <cellStyle name="Heading 1" xfId="243" xr:uid="{00000000-0005-0000-0000-0000E5010000}"/>
    <cellStyle name="Heading 2" xfId="244" xr:uid="{00000000-0005-0000-0000-0000E6010000}"/>
    <cellStyle name="Heading 3" xfId="245" xr:uid="{00000000-0005-0000-0000-0000E7010000}"/>
    <cellStyle name="Heading 4" xfId="246" xr:uid="{00000000-0005-0000-0000-0000E8010000}"/>
    <cellStyle name="Hiperlink 2" xfId="372" xr:uid="{00000000-0005-0000-0000-0000E9010000}"/>
    <cellStyle name="Incorreto 2" xfId="247" xr:uid="{00000000-0005-0000-0000-0000EA010000}"/>
    <cellStyle name="Incorreto 2 2" xfId="248" xr:uid="{00000000-0005-0000-0000-0000EB010000}"/>
    <cellStyle name="Incorreto 3" xfId="249" xr:uid="{00000000-0005-0000-0000-0000EC010000}"/>
    <cellStyle name="Input" xfId="250" xr:uid="{00000000-0005-0000-0000-0000ED010000}"/>
    <cellStyle name="Input 2" xfId="755" xr:uid="{00000000-0005-0000-0000-0000EE010000}"/>
    <cellStyle name="Input 3" xfId="892" xr:uid="{00000000-0005-0000-0000-0000EF010000}"/>
    <cellStyle name="Input 4" xfId="854" xr:uid="{00000000-0005-0000-0000-0000F0010000}"/>
    <cellStyle name="Linked Cell" xfId="251" xr:uid="{00000000-0005-0000-0000-0000F1010000}"/>
    <cellStyle name="Moeda 2" xfId="1" xr:uid="{00000000-0005-0000-0000-0000F2010000}"/>
    <cellStyle name="Moeda 2 2" xfId="253" xr:uid="{00000000-0005-0000-0000-0000F3010000}"/>
    <cellStyle name="Moeda 2 2 2" xfId="630" xr:uid="{00000000-0005-0000-0000-0000F4010000}"/>
    <cellStyle name="Moeda 2 3" xfId="373" xr:uid="{00000000-0005-0000-0000-0000F5010000}"/>
    <cellStyle name="Moeda 2 4" xfId="422" xr:uid="{00000000-0005-0000-0000-0000F6010000}"/>
    <cellStyle name="Moeda 2 5" xfId="999" xr:uid="{00000000-0005-0000-0000-0000F7010000}"/>
    <cellStyle name="Moeda 2 6" xfId="997" xr:uid="{00000000-0005-0000-0000-0000F8010000}"/>
    <cellStyle name="Moeda 3" xfId="254" xr:uid="{00000000-0005-0000-0000-0000F9010000}"/>
    <cellStyle name="Moeda 3 2" xfId="255" xr:uid="{00000000-0005-0000-0000-0000FA010000}"/>
    <cellStyle name="Moeda 3 3" xfId="256" xr:uid="{00000000-0005-0000-0000-0000FB010000}"/>
    <cellStyle name="Moeda 3 3 2" xfId="257" xr:uid="{00000000-0005-0000-0000-0000FC010000}"/>
    <cellStyle name="Moeda 4" xfId="258" xr:uid="{00000000-0005-0000-0000-0000FD010000}"/>
    <cellStyle name="Moeda 5" xfId="259" xr:uid="{00000000-0005-0000-0000-0000FE010000}"/>
    <cellStyle name="Moeda 5 2" xfId="260" xr:uid="{00000000-0005-0000-0000-0000FF010000}"/>
    <cellStyle name="Moeda 5 2 2" xfId="374" xr:uid="{00000000-0005-0000-0000-000000020000}"/>
    <cellStyle name="Moeda 5 3" xfId="261" xr:uid="{00000000-0005-0000-0000-000001020000}"/>
    <cellStyle name="Moeda 5 4" xfId="371" xr:uid="{00000000-0005-0000-0000-000002020000}"/>
    <cellStyle name="Moeda 5 4 2" xfId="376" xr:uid="{00000000-0005-0000-0000-000003020000}"/>
    <cellStyle name="Moeda 5 4 3" xfId="377" xr:uid="{00000000-0005-0000-0000-000004020000}"/>
    <cellStyle name="Moeda 5 4 4" xfId="378" xr:uid="{00000000-0005-0000-0000-000005020000}"/>
    <cellStyle name="Moeda 5 4 4 2" xfId="379" xr:uid="{00000000-0005-0000-0000-000006020000}"/>
    <cellStyle name="Moeda 5 4 4 3" xfId="423" xr:uid="{00000000-0005-0000-0000-000007020000}"/>
    <cellStyle name="Moeda 5 4 5" xfId="375" xr:uid="{00000000-0005-0000-0000-000008020000}"/>
    <cellStyle name="Moeda 5 4 6" xfId="432" xr:uid="{00000000-0005-0000-0000-000009020000}"/>
    <cellStyle name="Moeda 5 4 6 2" xfId="936" xr:uid="{00000000-0005-0000-0000-00000A020000}"/>
    <cellStyle name="Moeda 5 4 6 3" xfId="935" xr:uid="{00000000-0005-0000-0000-00000B020000}"/>
    <cellStyle name="Moeda 5 4 6 4" xfId="934" xr:uid="{00000000-0005-0000-0000-00000C020000}"/>
    <cellStyle name="Moeda 5 4 6 5" xfId="992" xr:uid="{00000000-0005-0000-0000-00000D020000}"/>
    <cellStyle name="Moeda 5 4 6 5 2" xfId="1005" xr:uid="{00000000-0005-0000-0000-00000E020000}"/>
    <cellStyle name="Moeda 6" xfId="262" xr:uid="{00000000-0005-0000-0000-00000F020000}"/>
    <cellStyle name="Moeda 6 2" xfId="381" xr:uid="{00000000-0005-0000-0000-000010020000}"/>
    <cellStyle name="Moeda 6 2 2" xfId="382" xr:uid="{00000000-0005-0000-0000-000011020000}"/>
    <cellStyle name="Moeda 6 2 3" xfId="631" xr:uid="{00000000-0005-0000-0000-000012020000}"/>
    <cellStyle name="Moeda 6 3" xfId="380" xr:uid="{00000000-0005-0000-0000-000013020000}"/>
    <cellStyle name="Moeda 6 4" xfId="632" xr:uid="{00000000-0005-0000-0000-000014020000}"/>
    <cellStyle name="Moeda 7" xfId="263" xr:uid="{00000000-0005-0000-0000-000015020000}"/>
    <cellStyle name="Moeda 7 2" xfId="384" xr:uid="{00000000-0005-0000-0000-000016020000}"/>
    <cellStyle name="Moeda 7 2 2" xfId="385" xr:uid="{00000000-0005-0000-0000-000017020000}"/>
    <cellStyle name="Moeda 7 2 2 2" xfId="633" xr:uid="{00000000-0005-0000-0000-000018020000}"/>
    <cellStyle name="Moeda 7 2 3" xfId="634" xr:uid="{00000000-0005-0000-0000-000019020000}"/>
    <cellStyle name="Moeda 7 3" xfId="386" xr:uid="{00000000-0005-0000-0000-00001A020000}"/>
    <cellStyle name="Moeda 7 3 2" xfId="635" xr:uid="{00000000-0005-0000-0000-00001B020000}"/>
    <cellStyle name="Moeda 7 4" xfId="387" xr:uid="{00000000-0005-0000-0000-00001C020000}"/>
    <cellStyle name="Moeda 7 4 2" xfId="636" xr:uid="{00000000-0005-0000-0000-00001D020000}"/>
    <cellStyle name="Moeda 7 5" xfId="388" xr:uid="{00000000-0005-0000-0000-00001E020000}"/>
    <cellStyle name="Moeda 7 5 2" xfId="637" xr:uid="{00000000-0005-0000-0000-00001F020000}"/>
    <cellStyle name="Moeda 7 6" xfId="389" xr:uid="{00000000-0005-0000-0000-000020020000}"/>
    <cellStyle name="Moeda 7 6 2" xfId="390" xr:uid="{00000000-0005-0000-0000-000021020000}"/>
    <cellStyle name="Moeda 7 6 2 2" xfId="638" xr:uid="{00000000-0005-0000-0000-000022020000}"/>
    <cellStyle name="Moeda 7 6 3" xfId="639" xr:uid="{00000000-0005-0000-0000-000023020000}"/>
    <cellStyle name="Moeda 7 7" xfId="383" xr:uid="{00000000-0005-0000-0000-000024020000}"/>
    <cellStyle name="Moeda 7 7 2" xfId="640" xr:uid="{00000000-0005-0000-0000-000025020000}"/>
    <cellStyle name="Moeda 8" xfId="252" xr:uid="{00000000-0005-0000-0000-000026020000}"/>
    <cellStyle name="Moeda 9" xfId="391" xr:uid="{00000000-0005-0000-0000-000027020000}"/>
    <cellStyle name="Neutra 2" xfId="264" xr:uid="{00000000-0005-0000-0000-000028020000}"/>
    <cellStyle name="Neutra 2 2" xfId="265" xr:uid="{00000000-0005-0000-0000-000029020000}"/>
    <cellStyle name="Neutra 3" xfId="266" xr:uid="{00000000-0005-0000-0000-00002A020000}"/>
    <cellStyle name="Neutral" xfId="267" xr:uid="{00000000-0005-0000-0000-00002B020000}"/>
    <cellStyle name="Normal" xfId="0" builtinId="0"/>
    <cellStyle name="Normal 10" xfId="418" xr:uid="{00000000-0005-0000-0000-00002D020000}"/>
    <cellStyle name="Normal 10 2" xfId="428" xr:uid="{00000000-0005-0000-0000-00002E020000}"/>
    <cellStyle name="Normal 10 3" xfId="420" xr:uid="{00000000-0005-0000-0000-00002F020000}"/>
    <cellStyle name="Normal 10 4" xfId="985" xr:uid="{00000000-0005-0000-0000-000030020000}"/>
    <cellStyle name="Normal 11" xfId="419" xr:uid="{00000000-0005-0000-0000-000031020000}"/>
    <cellStyle name="Normal 11 2" xfId="429" xr:uid="{00000000-0005-0000-0000-000032020000}"/>
    <cellStyle name="Normal 11 3" xfId="421" xr:uid="{00000000-0005-0000-0000-000033020000}"/>
    <cellStyle name="Normal 11 4" xfId="986" xr:uid="{00000000-0005-0000-0000-000034020000}"/>
    <cellStyle name="Normal 12" xfId="431" xr:uid="{00000000-0005-0000-0000-000035020000}"/>
    <cellStyle name="Normal 12 2" xfId="433" xr:uid="{00000000-0005-0000-0000-000036020000}"/>
    <cellStyle name="Normal 12 2 2" xfId="641" xr:uid="{00000000-0005-0000-0000-000037020000}"/>
    <cellStyle name="Normal 12 3" xfId="642" xr:uid="{00000000-0005-0000-0000-000038020000}"/>
    <cellStyle name="Normal 12 4" xfId="988" xr:uid="{00000000-0005-0000-0000-000039020000}"/>
    <cellStyle name="Normal 12 5" xfId="987" xr:uid="{00000000-0005-0000-0000-00003A020000}"/>
    <cellStyle name="Normal 12 6" xfId="989" xr:uid="{00000000-0005-0000-0000-00003B020000}"/>
    <cellStyle name="Normal 12 6 2" xfId="990" xr:uid="{00000000-0005-0000-0000-00003C020000}"/>
    <cellStyle name="Normal 12 7" xfId="984" xr:uid="{00000000-0005-0000-0000-00003D020000}"/>
    <cellStyle name="Normal 12 7 2" xfId="993" xr:uid="{00000000-0005-0000-0000-00003E020000}"/>
    <cellStyle name="Normal 12 8" xfId="991" xr:uid="{00000000-0005-0000-0000-00003F020000}"/>
    <cellStyle name="Normal 12 8 2" xfId="1004" xr:uid="{00000000-0005-0000-0000-000040020000}"/>
    <cellStyle name="Normal 13" xfId="994" xr:uid="{00000000-0005-0000-0000-000041020000}"/>
    <cellStyle name="Normal 2" xfId="2" xr:uid="{00000000-0005-0000-0000-000042020000}"/>
    <cellStyle name="Normal 2 2" xfId="269" xr:uid="{00000000-0005-0000-0000-000043020000}"/>
    <cellStyle name="Normal 2 2 2" xfId="643" xr:uid="{00000000-0005-0000-0000-000044020000}"/>
    <cellStyle name="Normal 2 2 3" xfId="644" xr:uid="{00000000-0005-0000-0000-000045020000}"/>
    <cellStyle name="Normal 2 2 4" xfId="1003" xr:uid="{00000000-0005-0000-0000-000046020000}"/>
    <cellStyle name="Normal 2 2 5" xfId="996" xr:uid="{00000000-0005-0000-0000-000047020000}"/>
    <cellStyle name="Normal 2 3" xfId="268" xr:uid="{00000000-0005-0000-0000-000048020000}"/>
    <cellStyle name="Normal 2 4" xfId="392" xr:uid="{00000000-0005-0000-0000-000049020000}"/>
    <cellStyle name="Normal 2 5" xfId="424" xr:uid="{00000000-0005-0000-0000-00004A020000}"/>
    <cellStyle name="Normal 2 6" xfId="1000" xr:uid="{00000000-0005-0000-0000-00004B020000}"/>
    <cellStyle name="Normal 2 7" xfId="995" xr:uid="{00000000-0005-0000-0000-00004C020000}"/>
    <cellStyle name="Normal 3" xfId="3" xr:uid="{00000000-0005-0000-0000-00004D020000}"/>
    <cellStyle name="Normal 3 2" xfId="271" xr:uid="{00000000-0005-0000-0000-00004E020000}"/>
    <cellStyle name="Normal 3 3" xfId="272" xr:uid="{00000000-0005-0000-0000-00004F020000}"/>
    <cellStyle name="Normal 3 4" xfId="273" xr:uid="{00000000-0005-0000-0000-000050020000}"/>
    <cellStyle name="Normal 3 5" xfId="274" xr:uid="{00000000-0005-0000-0000-000051020000}"/>
    <cellStyle name="Normal 3 6" xfId="275" xr:uid="{00000000-0005-0000-0000-000052020000}"/>
    <cellStyle name="Normal 3 7" xfId="276" xr:uid="{00000000-0005-0000-0000-000053020000}"/>
    <cellStyle name="Normal 3 8" xfId="270" xr:uid="{00000000-0005-0000-0000-000054020000}"/>
    <cellStyle name="Normal 4" xfId="277" xr:uid="{00000000-0005-0000-0000-000055020000}"/>
    <cellStyle name="Normal 4 2" xfId="394" xr:uid="{00000000-0005-0000-0000-000056020000}"/>
    <cellStyle name="Normal 4 3" xfId="395" xr:uid="{00000000-0005-0000-0000-000057020000}"/>
    <cellStyle name="Normal 4 4" xfId="393" xr:uid="{00000000-0005-0000-0000-000058020000}"/>
    <cellStyle name="Normal 5" xfId="278" xr:uid="{00000000-0005-0000-0000-000059020000}"/>
    <cellStyle name="Normal 5 2" xfId="397" xr:uid="{00000000-0005-0000-0000-00005A020000}"/>
    <cellStyle name="Normal 5 3" xfId="398" xr:uid="{00000000-0005-0000-0000-00005B020000}"/>
    <cellStyle name="Normal 5 4" xfId="396" xr:uid="{00000000-0005-0000-0000-00005C020000}"/>
    <cellStyle name="Normal 6" xfId="370" xr:uid="{00000000-0005-0000-0000-00005D020000}"/>
    <cellStyle name="Normal 6 2" xfId="399" xr:uid="{00000000-0005-0000-0000-00005E020000}"/>
    <cellStyle name="Normal 6 3" xfId="430" xr:uid="{00000000-0005-0000-0000-00005F020000}"/>
    <cellStyle name="Normal 7" xfId="279" xr:uid="{00000000-0005-0000-0000-000060020000}"/>
    <cellStyle name="Normal 7 2" xfId="645" xr:uid="{00000000-0005-0000-0000-000061020000}"/>
    <cellStyle name="Normal 7 3" xfId="646" xr:uid="{00000000-0005-0000-0000-000062020000}"/>
    <cellStyle name="Normal 8" xfId="280" xr:uid="{00000000-0005-0000-0000-000063020000}"/>
    <cellStyle name="Normal 8 2" xfId="647" xr:uid="{00000000-0005-0000-0000-000064020000}"/>
    <cellStyle name="Normal 8 3" xfId="648" xr:uid="{00000000-0005-0000-0000-000065020000}"/>
    <cellStyle name="Normal 9" xfId="400" xr:uid="{00000000-0005-0000-0000-000066020000}"/>
    <cellStyle name="Normal_Pesquisa no referencial 10 de maio de 2013 2" xfId="401" xr:uid="{00000000-0005-0000-0000-000067020000}"/>
    <cellStyle name="Nota 10" xfId="281" xr:uid="{00000000-0005-0000-0000-000068020000}"/>
    <cellStyle name="Nota 10 2" xfId="282" xr:uid="{00000000-0005-0000-0000-000069020000}"/>
    <cellStyle name="Nota 10 2 2" xfId="739" xr:uid="{00000000-0005-0000-0000-00006A020000}"/>
    <cellStyle name="Nota 10 2 3" xfId="836" xr:uid="{00000000-0005-0000-0000-00006B020000}"/>
    <cellStyle name="Nota 10 2 4" xfId="937" xr:uid="{00000000-0005-0000-0000-00006C020000}"/>
    <cellStyle name="Nota 10 2 5" xfId="689" xr:uid="{00000000-0005-0000-0000-00006D020000}"/>
    <cellStyle name="Nota 10 3" xfId="865" xr:uid="{00000000-0005-0000-0000-00006E020000}"/>
    <cellStyle name="Nota 10 4" xfId="962" xr:uid="{00000000-0005-0000-0000-00006F020000}"/>
    <cellStyle name="Nota 10 5" xfId="680" xr:uid="{00000000-0005-0000-0000-000070020000}"/>
    <cellStyle name="Nota 10 6" xfId="928" xr:uid="{00000000-0005-0000-0000-000071020000}"/>
    <cellStyle name="Nota 11" xfId="283" xr:uid="{00000000-0005-0000-0000-000072020000}"/>
    <cellStyle name="Nota 11 2" xfId="284" xr:uid="{00000000-0005-0000-0000-000073020000}"/>
    <cellStyle name="Nota 11 2 2" xfId="796" xr:uid="{00000000-0005-0000-0000-000074020000}"/>
    <cellStyle name="Nota 11 2 3" xfId="763" xr:uid="{00000000-0005-0000-0000-000075020000}"/>
    <cellStyle name="Nota 11 2 4" xfId="819" xr:uid="{00000000-0005-0000-0000-000076020000}"/>
    <cellStyle name="Nota 11 2 5" xfId="913" xr:uid="{00000000-0005-0000-0000-000077020000}"/>
    <cellStyle name="Nota 11 3" xfId="402" xr:uid="{00000000-0005-0000-0000-000078020000}"/>
    <cellStyle name="Nota 11 3 2" xfId="403" xr:uid="{00000000-0005-0000-0000-000079020000}"/>
    <cellStyle name="Nota 11 3 2 2" xfId="744" xr:uid="{00000000-0005-0000-0000-00007A020000}"/>
    <cellStyle name="Nota 11 3 2 3" xfId="697" xr:uid="{00000000-0005-0000-0000-00007B020000}"/>
    <cellStyle name="Nota 11 3 2 4" xfId="874" xr:uid="{00000000-0005-0000-0000-00007C020000}"/>
    <cellStyle name="Nota 11 3 2 5" xfId="810" xr:uid="{00000000-0005-0000-0000-00007D020000}"/>
    <cellStyle name="Nota 11 3 3" xfId="404" xr:uid="{00000000-0005-0000-0000-00007E020000}"/>
    <cellStyle name="Nota 11 3 3 2" xfId="705" xr:uid="{00000000-0005-0000-0000-00007F020000}"/>
    <cellStyle name="Nota 11 3 3 3" xfId="696" xr:uid="{00000000-0005-0000-0000-000080020000}"/>
    <cellStyle name="Nota 11 3 3 4" xfId="871" xr:uid="{00000000-0005-0000-0000-000081020000}"/>
    <cellStyle name="Nota 11 3 3 5" xfId="844" xr:uid="{00000000-0005-0000-0000-000082020000}"/>
    <cellStyle name="Nota 11 3 4" xfId="793" xr:uid="{00000000-0005-0000-0000-000083020000}"/>
    <cellStyle name="Nota 11 3 5" xfId="731" xr:uid="{00000000-0005-0000-0000-000084020000}"/>
    <cellStyle name="Nota 11 3 6" xfId="727" xr:uid="{00000000-0005-0000-0000-000085020000}"/>
    <cellStyle name="Nota 11 3 7" xfId="938" xr:uid="{00000000-0005-0000-0000-000086020000}"/>
    <cellStyle name="Nota 11 4" xfId="838" xr:uid="{00000000-0005-0000-0000-000087020000}"/>
    <cellStyle name="Nota 11 5" xfId="828" xr:uid="{00000000-0005-0000-0000-000088020000}"/>
    <cellStyle name="Nota 11 6" xfId="922" xr:uid="{00000000-0005-0000-0000-000089020000}"/>
    <cellStyle name="Nota 11 7" xfId="970" xr:uid="{00000000-0005-0000-0000-00008A020000}"/>
    <cellStyle name="Nota 12" xfId="285" xr:uid="{00000000-0005-0000-0000-00008B020000}"/>
    <cellStyle name="Nota 12 2" xfId="286" xr:uid="{00000000-0005-0000-0000-00008C020000}"/>
    <cellStyle name="Nota 12 2 2" xfId="905" xr:uid="{00000000-0005-0000-0000-00008D020000}"/>
    <cellStyle name="Nota 12 2 3" xfId="786" xr:uid="{00000000-0005-0000-0000-00008E020000}"/>
    <cellStyle name="Nota 12 2 4" xfId="955" xr:uid="{00000000-0005-0000-0000-00008F020000}"/>
    <cellStyle name="Nota 12 2 5" xfId="863" xr:uid="{00000000-0005-0000-0000-000090020000}"/>
    <cellStyle name="Nota 12 3" xfId="717" xr:uid="{00000000-0005-0000-0000-000091020000}"/>
    <cellStyle name="Nota 12 4" xfId="891" xr:uid="{00000000-0005-0000-0000-000092020000}"/>
    <cellStyle name="Nota 12 5" xfId="801" xr:uid="{00000000-0005-0000-0000-000093020000}"/>
    <cellStyle name="Nota 12 6" xfId="715" xr:uid="{00000000-0005-0000-0000-000094020000}"/>
    <cellStyle name="Nota 13" xfId="287" xr:uid="{00000000-0005-0000-0000-000095020000}"/>
    <cellStyle name="Nota 13 2" xfId="288" xr:uid="{00000000-0005-0000-0000-000096020000}"/>
    <cellStyle name="Nota 13 2 2" xfId="924" xr:uid="{00000000-0005-0000-0000-000097020000}"/>
    <cellStyle name="Nota 13 2 3" xfId="833" xr:uid="{00000000-0005-0000-0000-000098020000}"/>
    <cellStyle name="Nota 13 2 4" xfId="966" xr:uid="{00000000-0005-0000-0000-000099020000}"/>
    <cellStyle name="Nota 13 2 5" xfId="899" xr:uid="{00000000-0005-0000-0000-00009A020000}"/>
    <cellStyle name="Nota 13 3" xfId="289" xr:uid="{00000000-0005-0000-0000-00009B020000}"/>
    <cellStyle name="Nota 13 3 2" xfId="837" xr:uid="{00000000-0005-0000-0000-00009C020000}"/>
    <cellStyle name="Nota 13 3 3" xfId="835" xr:uid="{00000000-0005-0000-0000-00009D020000}"/>
    <cellStyle name="Nota 13 3 4" xfId="812" xr:uid="{00000000-0005-0000-0000-00009E020000}"/>
    <cellStyle name="Nota 13 3 5" xfId="981" xr:uid="{00000000-0005-0000-0000-00009F020000}"/>
    <cellStyle name="Nota 13 4" xfId="927" xr:uid="{00000000-0005-0000-0000-0000A0020000}"/>
    <cellStyle name="Nota 13 5" xfId="890" xr:uid="{00000000-0005-0000-0000-0000A1020000}"/>
    <cellStyle name="Nota 13 6" xfId="692" xr:uid="{00000000-0005-0000-0000-0000A2020000}"/>
    <cellStyle name="Nota 13 7" xfId="881" xr:uid="{00000000-0005-0000-0000-0000A3020000}"/>
    <cellStyle name="Nota 14" xfId="290" xr:uid="{00000000-0005-0000-0000-0000A4020000}"/>
    <cellStyle name="Nota 14 2" xfId="879" xr:uid="{00000000-0005-0000-0000-0000A5020000}"/>
    <cellStyle name="Nota 14 3" xfId="930" xr:uid="{00000000-0005-0000-0000-0000A6020000}"/>
    <cellStyle name="Nota 14 4" xfId="780" xr:uid="{00000000-0005-0000-0000-0000A7020000}"/>
    <cellStyle name="Nota 14 5" xfId="722" xr:uid="{00000000-0005-0000-0000-0000A8020000}"/>
    <cellStyle name="Nota 15" xfId="405" xr:uid="{00000000-0005-0000-0000-0000A9020000}"/>
    <cellStyle name="Nota 15 2" xfId="406" xr:uid="{00000000-0005-0000-0000-0000AA020000}"/>
    <cellStyle name="Nota 15 2 2" xfId="867" xr:uid="{00000000-0005-0000-0000-0000AB020000}"/>
    <cellStyle name="Nota 15 2 3" xfId="866" xr:uid="{00000000-0005-0000-0000-0000AC020000}"/>
    <cellStyle name="Nota 15 2 4" xfId="761" xr:uid="{00000000-0005-0000-0000-0000AD020000}"/>
    <cellStyle name="Nota 15 2 5" xfId="925" xr:uid="{00000000-0005-0000-0000-0000AE020000}"/>
    <cellStyle name="Nota 15 3" xfId="407" xr:uid="{00000000-0005-0000-0000-0000AF020000}"/>
    <cellStyle name="Nota 15 3 2" xfId="888" xr:uid="{00000000-0005-0000-0000-0000B0020000}"/>
    <cellStyle name="Nota 15 3 3" xfId="826" xr:uid="{00000000-0005-0000-0000-0000B1020000}"/>
    <cellStyle name="Nota 15 3 4" xfId="683" xr:uid="{00000000-0005-0000-0000-0000B2020000}"/>
    <cellStyle name="Nota 15 3 5" xfId="702" xr:uid="{00000000-0005-0000-0000-0000B3020000}"/>
    <cellStyle name="Nota 15 4" xfId="408" xr:uid="{00000000-0005-0000-0000-0000B4020000}"/>
    <cellStyle name="Nota 15 4 2" xfId="908" xr:uid="{00000000-0005-0000-0000-0000B5020000}"/>
    <cellStyle name="Nota 15 4 3" xfId="679" xr:uid="{00000000-0005-0000-0000-0000B6020000}"/>
    <cellStyle name="Nota 15 4 4" xfId="960" xr:uid="{00000000-0005-0000-0000-0000B7020000}"/>
    <cellStyle name="Nota 15 4 5" xfId="710" xr:uid="{00000000-0005-0000-0000-0000B8020000}"/>
    <cellStyle name="Nota 15 5" xfId="730" xr:uid="{00000000-0005-0000-0000-0000B9020000}"/>
    <cellStyle name="Nota 15 6" xfId="940" xr:uid="{00000000-0005-0000-0000-0000BA020000}"/>
    <cellStyle name="Nota 15 7" xfId="766" xr:uid="{00000000-0005-0000-0000-0000BB020000}"/>
    <cellStyle name="Nota 15 8" xfId="794" xr:uid="{00000000-0005-0000-0000-0000BC020000}"/>
    <cellStyle name="Nota 16" xfId="409" xr:uid="{00000000-0005-0000-0000-0000BD020000}"/>
    <cellStyle name="Nota 16 2" xfId="410" xr:uid="{00000000-0005-0000-0000-0000BE020000}"/>
    <cellStyle name="Nota 16 2 2" xfId="859" xr:uid="{00000000-0005-0000-0000-0000BF020000}"/>
    <cellStyle name="Nota 16 2 3" xfId="855" xr:uid="{00000000-0005-0000-0000-0000C0020000}"/>
    <cellStyle name="Nota 16 2 4" xfId="860" xr:uid="{00000000-0005-0000-0000-0000C1020000}"/>
    <cellStyle name="Nota 16 2 5" xfId="678" xr:uid="{00000000-0005-0000-0000-0000C2020000}"/>
    <cellStyle name="Nota 16 3" xfId="411" xr:uid="{00000000-0005-0000-0000-0000C3020000}"/>
    <cellStyle name="Nota 16 3 2" xfId="904" xr:uid="{00000000-0005-0000-0000-0000C4020000}"/>
    <cellStyle name="Nota 16 3 3" xfId="920" xr:uid="{00000000-0005-0000-0000-0000C5020000}"/>
    <cellStyle name="Nota 16 3 4" xfId="853" xr:uid="{00000000-0005-0000-0000-0000C6020000}"/>
    <cellStyle name="Nota 16 3 5" xfId="959" xr:uid="{00000000-0005-0000-0000-0000C7020000}"/>
    <cellStyle name="Nota 16 4" xfId="898" xr:uid="{00000000-0005-0000-0000-0000C8020000}"/>
    <cellStyle name="Nota 16 5" xfId="872" xr:uid="{00000000-0005-0000-0000-0000C9020000}"/>
    <cellStyle name="Nota 16 6" xfId="829" xr:uid="{00000000-0005-0000-0000-0000CA020000}"/>
    <cellStyle name="Nota 16 7" xfId="781" xr:uid="{00000000-0005-0000-0000-0000CB020000}"/>
    <cellStyle name="Nota 17" xfId="412" xr:uid="{00000000-0005-0000-0000-0000CC020000}"/>
    <cellStyle name="Nota 17 2" xfId="743" xr:uid="{00000000-0005-0000-0000-0000CD020000}"/>
    <cellStyle name="Nota 17 3" xfId="756" xr:uid="{00000000-0005-0000-0000-0000CE020000}"/>
    <cellStyle name="Nota 17 4" xfId="779" xr:uid="{00000000-0005-0000-0000-0000CF020000}"/>
    <cellStyle name="Nota 17 5" xfId="701" xr:uid="{00000000-0005-0000-0000-0000D0020000}"/>
    <cellStyle name="Nota 2" xfId="291" xr:uid="{00000000-0005-0000-0000-0000D1020000}"/>
    <cellStyle name="Nota 2 2" xfId="292" xr:uid="{00000000-0005-0000-0000-0000D2020000}"/>
    <cellStyle name="Nota 2 2 2" xfId="746" xr:uid="{00000000-0005-0000-0000-0000D3020000}"/>
    <cellStyle name="Nota 2 2 3" xfId="943" xr:uid="{00000000-0005-0000-0000-0000D4020000}"/>
    <cellStyle name="Nota 2 2 4" xfId="807" xr:uid="{00000000-0005-0000-0000-0000D5020000}"/>
    <cellStyle name="Nota 2 2 5" xfId="769" xr:uid="{00000000-0005-0000-0000-0000D6020000}"/>
    <cellStyle name="Nota 2 3" xfId="649" xr:uid="{00000000-0005-0000-0000-0000D7020000}"/>
    <cellStyle name="Nota 2 3 2" xfId="862" xr:uid="{00000000-0005-0000-0000-0000D8020000}"/>
    <cellStyle name="Nota 2 3 3" xfId="713" xr:uid="{00000000-0005-0000-0000-0000D9020000}"/>
    <cellStyle name="Nota 2 3 4" xfId="728" xr:uid="{00000000-0005-0000-0000-0000DA020000}"/>
    <cellStyle name="Nota 2 3 5" xfId="983" xr:uid="{00000000-0005-0000-0000-0000DB020000}"/>
    <cellStyle name="Nota 2 4" xfId="650" xr:uid="{00000000-0005-0000-0000-0000DC020000}"/>
    <cellStyle name="Nota 2 4 2" xfId="741" xr:uid="{00000000-0005-0000-0000-0000DD020000}"/>
    <cellStyle name="Nota 2 4 3" xfId="876" xr:uid="{00000000-0005-0000-0000-0000DE020000}"/>
    <cellStyle name="Nota 2 4 4" xfId="742" xr:uid="{00000000-0005-0000-0000-0000DF020000}"/>
    <cellStyle name="Nota 2 4 5" xfId="776" xr:uid="{00000000-0005-0000-0000-0000E0020000}"/>
    <cellStyle name="Nota 2 5" xfId="738" xr:uid="{00000000-0005-0000-0000-0000E1020000}"/>
    <cellStyle name="Nota 2 6" xfId="809" xr:uid="{00000000-0005-0000-0000-0000E2020000}"/>
    <cellStyle name="Nota 2 7" xfId="712" xr:uid="{00000000-0005-0000-0000-0000E3020000}"/>
    <cellStyle name="Nota 2 8" xfId="933" xr:uid="{00000000-0005-0000-0000-0000E4020000}"/>
    <cellStyle name="Nota 3" xfId="293" xr:uid="{00000000-0005-0000-0000-0000E5020000}"/>
    <cellStyle name="Nota 3 2" xfId="651" xr:uid="{00000000-0005-0000-0000-0000E6020000}"/>
    <cellStyle name="Nota 3 2 2" xfId="777" xr:uid="{00000000-0005-0000-0000-0000E7020000}"/>
    <cellStyle name="Nota 3 2 3" xfId="840" xr:uid="{00000000-0005-0000-0000-0000E8020000}"/>
    <cellStyle name="Nota 3 2 4" xfId="952" xr:uid="{00000000-0005-0000-0000-0000E9020000}"/>
    <cellStyle name="Nota 3 2 5" xfId="847" xr:uid="{00000000-0005-0000-0000-0000EA020000}"/>
    <cellStyle name="Nota 3 3" xfId="652" xr:uid="{00000000-0005-0000-0000-0000EB020000}"/>
    <cellStyle name="Nota 3 3 2" xfId="916" xr:uid="{00000000-0005-0000-0000-0000EC020000}"/>
    <cellStyle name="Nota 3 3 3" xfId="915" xr:uid="{00000000-0005-0000-0000-0000ED020000}"/>
    <cellStyle name="Nota 3 3 4" xfId="839" xr:uid="{00000000-0005-0000-0000-0000EE020000}"/>
    <cellStyle name="Nota 3 3 5" xfId="774" xr:uid="{00000000-0005-0000-0000-0000EF020000}"/>
    <cellStyle name="Nota 3 4" xfId="824" xr:uid="{00000000-0005-0000-0000-0000F0020000}"/>
    <cellStyle name="Nota 3 5" xfId="911" xr:uid="{00000000-0005-0000-0000-0000F1020000}"/>
    <cellStyle name="Nota 3 6" xfId="903" xr:uid="{00000000-0005-0000-0000-0000F2020000}"/>
    <cellStyle name="Nota 3 7" xfId="900" xr:uid="{00000000-0005-0000-0000-0000F3020000}"/>
    <cellStyle name="Nota 4" xfId="294" xr:uid="{00000000-0005-0000-0000-0000F4020000}"/>
    <cellStyle name="Nota 4 2" xfId="653" xr:uid="{00000000-0005-0000-0000-0000F5020000}"/>
    <cellStyle name="Nota 4 2 2" xfId="754" xr:uid="{00000000-0005-0000-0000-0000F6020000}"/>
    <cellStyle name="Nota 4 2 3" xfId="820" xr:uid="{00000000-0005-0000-0000-0000F7020000}"/>
    <cellStyle name="Nota 4 2 4" xfId="954" xr:uid="{00000000-0005-0000-0000-0000F8020000}"/>
    <cellStyle name="Nota 4 2 5" xfId="693" xr:uid="{00000000-0005-0000-0000-0000F9020000}"/>
    <cellStyle name="Nota 4 3" xfId="654" xr:uid="{00000000-0005-0000-0000-0000FA020000}"/>
    <cellStyle name="Nota 4 3 2" xfId="740" xr:uid="{00000000-0005-0000-0000-0000FB020000}"/>
    <cellStyle name="Nota 4 3 3" xfId="783" xr:uid="{00000000-0005-0000-0000-0000FC020000}"/>
    <cellStyle name="Nota 4 3 4" xfId="884" xr:uid="{00000000-0005-0000-0000-0000FD020000}"/>
    <cellStyle name="Nota 4 3 5" xfId="805" xr:uid="{00000000-0005-0000-0000-0000FE020000}"/>
    <cellStyle name="Nota 4 4" xfId="711" xr:uid="{00000000-0005-0000-0000-0000FF020000}"/>
    <cellStyle name="Nota 4 5" xfId="772" xr:uid="{00000000-0005-0000-0000-000000030000}"/>
    <cellStyle name="Nota 4 6" xfId="974" xr:uid="{00000000-0005-0000-0000-000001030000}"/>
    <cellStyle name="Nota 4 7" xfId="682" xr:uid="{00000000-0005-0000-0000-000002030000}"/>
    <cellStyle name="Nota 5" xfId="295" xr:uid="{00000000-0005-0000-0000-000003030000}"/>
    <cellStyle name="Nota 5 2" xfId="655" xr:uid="{00000000-0005-0000-0000-000004030000}"/>
    <cellStyle name="Nota 5 2 2" xfId="770" xr:uid="{00000000-0005-0000-0000-000005030000}"/>
    <cellStyle name="Nota 5 2 3" xfId="939" xr:uid="{00000000-0005-0000-0000-000006030000}"/>
    <cellStyle name="Nota 5 2 4" xfId="758" xr:uid="{00000000-0005-0000-0000-000007030000}"/>
    <cellStyle name="Nota 5 2 5" xfId="799" xr:uid="{00000000-0005-0000-0000-000008030000}"/>
    <cellStyle name="Nota 5 3" xfId="656" xr:uid="{00000000-0005-0000-0000-000009030000}"/>
    <cellStyle name="Nota 5 3 2" xfId="795" xr:uid="{00000000-0005-0000-0000-00000A030000}"/>
    <cellStyle name="Nota 5 3 3" xfId="811" xr:uid="{00000000-0005-0000-0000-00000B030000}"/>
    <cellStyle name="Nota 5 3 4" xfId="873" xr:uid="{00000000-0005-0000-0000-00000C030000}"/>
    <cellStyle name="Nota 5 3 5" xfId="963" xr:uid="{00000000-0005-0000-0000-00000D030000}"/>
    <cellStyle name="Nota 5 4" xfId="912" xr:uid="{00000000-0005-0000-0000-00000E030000}"/>
    <cellStyle name="Nota 5 5" xfId="684" xr:uid="{00000000-0005-0000-0000-00000F030000}"/>
    <cellStyle name="Nota 5 6" xfId="708" xr:uid="{00000000-0005-0000-0000-000010030000}"/>
    <cellStyle name="Nota 5 7" xfId="718" xr:uid="{00000000-0005-0000-0000-000011030000}"/>
    <cellStyle name="Nota 6" xfId="296" xr:uid="{00000000-0005-0000-0000-000012030000}"/>
    <cellStyle name="Nota 6 2" xfId="657" xr:uid="{00000000-0005-0000-0000-000013030000}"/>
    <cellStyle name="Nota 6 2 2" xfId="753" xr:uid="{00000000-0005-0000-0000-000014030000}"/>
    <cellStyle name="Nota 6 2 3" xfId="703" xr:uid="{00000000-0005-0000-0000-000015030000}"/>
    <cellStyle name="Nota 6 2 4" xfId="949" xr:uid="{00000000-0005-0000-0000-000016030000}"/>
    <cellStyle name="Nota 6 2 5" xfId="707" xr:uid="{00000000-0005-0000-0000-000017030000}"/>
    <cellStyle name="Nota 6 3" xfId="658" xr:uid="{00000000-0005-0000-0000-000018030000}"/>
    <cellStyle name="Nota 6 3 2" xfId="816" xr:uid="{00000000-0005-0000-0000-000019030000}"/>
    <cellStyle name="Nota 6 3 3" xfId="893" xr:uid="{00000000-0005-0000-0000-00001A030000}"/>
    <cellStyle name="Nota 6 3 4" xfId="978" xr:uid="{00000000-0005-0000-0000-00001B030000}"/>
    <cellStyle name="Nota 6 3 5" xfId="861" xr:uid="{00000000-0005-0000-0000-00001C030000}"/>
    <cellStyle name="Nota 6 4" xfId="787" xr:uid="{00000000-0005-0000-0000-00001D030000}"/>
    <cellStyle name="Nota 6 5" xfId="815" xr:uid="{00000000-0005-0000-0000-00001E030000}"/>
    <cellStyle name="Nota 6 6" xfId="723" xr:uid="{00000000-0005-0000-0000-00001F030000}"/>
    <cellStyle name="Nota 6 7" xfId="691" xr:uid="{00000000-0005-0000-0000-000020030000}"/>
    <cellStyle name="Nota 7" xfId="297" xr:uid="{00000000-0005-0000-0000-000021030000}"/>
    <cellStyle name="Nota 7 2" xfId="659" xr:uid="{00000000-0005-0000-0000-000022030000}"/>
    <cellStyle name="Nota 7 2 2" xfId="923" xr:uid="{00000000-0005-0000-0000-000023030000}"/>
    <cellStyle name="Nota 7 2 3" xfId="732" xr:uid="{00000000-0005-0000-0000-000024030000}"/>
    <cellStyle name="Nota 7 2 4" xfId="699" xr:uid="{00000000-0005-0000-0000-000025030000}"/>
    <cellStyle name="Nota 7 2 5" xfId="736" xr:uid="{00000000-0005-0000-0000-000026030000}"/>
    <cellStyle name="Nota 7 3" xfId="660" xr:uid="{00000000-0005-0000-0000-000027030000}"/>
    <cellStyle name="Nota 7 3 2" xfId="773" xr:uid="{00000000-0005-0000-0000-000028030000}"/>
    <cellStyle name="Nota 7 3 3" xfId="910" xr:uid="{00000000-0005-0000-0000-000029030000}"/>
    <cellStyle name="Nota 7 3 4" xfId="681" xr:uid="{00000000-0005-0000-0000-00002A030000}"/>
    <cellStyle name="Nota 7 3 5" xfId="909" xr:uid="{00000000-0005-0000-0000-00002B030000}"/>
    <cellStyle name="Nota 7 4" xfId="706" xr:uid="{00000000-0005-0000-0000-00002C030000}"/>
    <cellStyle name="Nota 7 5" xfId="687" xr:uid="{00000000-0005-0000-0000-00002D030000}"/>
    <cellStyle name="Nota 7 6" xfId="945" xr:uid="{00000000-0005-0000-0000-00002E030000}"/>
    <cellStyle name="Nota 7 7" xfId="685" xr:uid="{00000000-0005-0000-0000-00002F030000}"/>
    <cellStyle name="Nota 8" xfId="298" xr:uid="{00000000-0005-0000-0000-000030030000}"/>
    <cellStyle name="Nota 8 2" xfId="797" xr:uid="{00000000-0005-0000-0000-000031030000}"/>
    <cellStyle name="Nota 8 3" xfId="759" xr:uid="{00000000-0005-0000-0000-000032030000}"/>
    <cellStyle name="Nota 8 4" xfId="918" xr:uid="{00000000-0005-0000-0000-000033030000}"/>
    <cellStyle name="Nota 8 5" xfId="953" xr:uid="{00000000-0005-0000-0000-000034030000}"/>
    <cellStyle name="Nota 9" xfId="299" xr:uid="{00000000-0005-0000-0000-000035030000}"/>
    <cellStyle name="Nota 9 2" xfId="737" xr:uid="{00000000-0005-0000-0000-000036030000}"/>
    <cellStyle name="Nota 9 3" xfId="961" xr:uid="{00000000-0005-0000-0000-000037030000}"/>
    <cellStyle name="Nota 9 4" xfId="971" xr:uid="{00000000-0005-0000-0000-000038030000}"/>
    <cellStyle name="Nota 9 5" xfId="975" xr:uid="{00000000-0005-0000-0000-000039030000}"/>
    <cellStyle name="Note" xfId="300" xr:uid="{00000000-0005-0000-0000-00003A030000}"/>
    <cellStyle name="Note 2" xfId="661" xr:uid="{00000000-0005-0000-0000-00003B030000}"/>
    <cellStyle name="Note 2 2" xfId="817" xr:uid="{00000000-0005-0000-0000-00003C030000}"/>
    <cellStyle name="Note 2 3" xfId="841" xr:uid="{00000000-0005-0000-0000-00003D030000}"/>
    <cellStyle name="Note 2 4" xfId="726" xr:uid="{00000000-0005-0000-0000-00003E030000}"/>
    <cellStyle name="Note 2 5" xfId="789" xr:uid="{00000000-0005-0000-0000-00003F030000}"/>
    <cellStyle name="Note 3" xfId="747" xr:uid="{00000000-0005-0000-0000-000040030000}"/>
    <cellStyle name="Note 4" xfId="852" xr:uid="{00000000-0005-0000-0000-000041030000}"/>
    <cellStyle name="Note 5" xfId="885" xr:uid="{00000000-0005-0000-0000-000042030000}"/>
    <cellStyle name="Note 6" xfId="808" xr:uid="{00000000-0005-0000-0000-000043030000}"/>
    <cellStyle name="Output" xfId="301" xr:uid="{00000000-0005-0000-0000-000044030000}"/>
    <cellStyle name="Output 2" xfId="825" xr:uid="{00000000-0005-0000-0000-000045030000}"/>
    <cellStyle name="Output 3" xfId="830" xr:uid="{00000000-0005-0000-0000-000046030000}"/>
    <cellStyle name="Output 4" xfId="902" xr:uid="{00000000-0005-0000-0000-000047030000}"/>
    <cellStyle name="Output 5" xfId="857" xr:uid="{00000000-0005-0000-0000-000048030000}"/>
    <cellStyle name="Porcentagem 2" xfId="4" xr:uid="{00000000-0005-0000-0000-000049030000}"/>
    <cellStyle name="Porcentagem 2 2" xfId="302" xr:uid="{00000000-0005-0000-0000-00004A030000}"/>
    <cellStyle name="Porcentagem 2 2 2" xfId="662" xr:uid="{00000000-0005-0000-0000-00004B030000}"/>
    <cellStyle name="Porcentagem 2 3" xfId="413" xr:uid="{00000000-0005-0000-0000-00004C030000}"/>
    <cellStyle name="Porcentagem 2 4" xfId="425" xr:uid="{00000000-0005-0000-0000-00004D030000}"/>
    <cellStyle name="Porcentagem 2 5" xfId="1001" xr:uid="{00000000-0005-0000-0000-00004E030000}"/>
    <cellStyle name="Porcentagem 2 6" xfId="998" xr:uid="{00000000-0005-0000-0000-00004F030000}"/>
    <cellStyle name="Porcentagem 3" xfId="5" xr:uid="{00000000-0005-0000-0000-000050030000}"/>
    <cellStyle name="Porcentagem 3 2" xfId="6" xr:uid="{00000000-0005-0000-0000-000051030000}"/>
    <cellStyle name="Porcentagem 3 2 2" xfId="663" xr:uid="{00000000-0005-0000-0000-000052030000}"/>
    <cellStyle name="Porcentagem 3 3" xfId="303" xr:uid="{00000000-0005-0000-0000-000053030000}"/>
    <cellStyle name="Porcentagem 3 4" xfId="414" xr:uid="{00000000-0005-0000-0000-000054030000}"/>
    <cellStyle name="Porcentagem 3 4 2" xfId="664" xr:uid="{00000000-0005-0000-0000-000055030000}"/>
    <cellStyle name="Porcentagem 3 5" xfId="426" xr:uid="{00000000-0005-0000-0000-000056030000}"/>
    <cellStyle name="Porcentagem 3 6" xfId="665" xr:uid="{00000000-0005-0000-0000-000057030000}"/>
    <cellStyle name="Porcentagem 4" xfId="415" xr:uid="{00000000-0005-0000-0000-000058030000}"/>
    <cellStyle name="Porcentagem 4 2" xfId="666" xr:uid="{00000000-0005-0000-0000-000059030000}"/>
    <cellStyle name="Porcentagem 5" xfId="667" xr:uid="{00000000-0005-0000-0000-00005A030000}"/>
    <cellStyle name="Saída 2" xfId="304" xr:uid="{00000000-0005-0000-0000-00005B030000}"/>
    <cellStyle name="Saída 2 2" xfId="305" xr:uid="{00000000-0005-0000-0000-00005C030000}"/>
    <cellStyle name="Saída 2 2 2" xfId="764" xr:uid="{00000000-0005-0000-0000-00005D030000}"/>
    <cellStyle name="Saída 2 2 3" xfId="792" xr:uid="{00000000-0005-0000-0000-00005E030000}"/>
    <cellStyle name="Saída 2 2 4" xfId="749" xr:uid="{00000000-0005-0000-0000-00005F030000}"/>
    <cellStyle name="Saída 2 2 5" xfId="869" xr:uid="{00000000-0005-0000-0000-000060030000}"/>
    <cellStyle name="Saída 2 3" xfId="868" xr:uid="{00000000-0005-0000-0000-000061030000}"/>
    <cellStyle name="Saída 2 4" xfId="762" xr:uid="{00000000-0005-0000-0000-000062030000}"/>
    <cellStyle name="Saída 2 5" xfId="849" xr:uid="{00000000-0005-0000-0000-000063030000}"/>
    <cellStyle name="Saída 2 6" xfId="778" xr:uid="{00000000-0005-0000-0000-000064030000}"/>
    <cellStyle name="Saída 3" xfId="306" xr:uid="{00000000-0005-0000-0000-000065030000}"/>
    <cellStyle name="Saída 3 2" xfId="677" xr:uid="{00000000-0005-0000-0000-000066030000}"/>
    <cellStyle name="Saída 3 3" xfId="821" xr:uid="{00000000-0005-0000-0000-000067030000}"/>
    <cellStyle name="Saída 3 4" xfId="694" xr:uid="{00000000-0005-0000-0000-000068030000}"/>
    <cellStyle name="Saída 3 5" xfId="921" xr:uid="{00000000-0005-0000-0000-000069030000}"/>
    <cellStyle name="Saída 4" xfId="307" xr:uid="{00000000-0005-0000-0000-00006A030000}"/>
    <cellStyle name="Saída 4 2" xfId="765" xr:uid="{00000000-0005-0000-0000-00006B030000}"/>
    <cellStyle name="Saída 4 3" xfId="745" xr:uid="{00000000-0005-0000-0000-00006C030000}"/>
    <cellStyle name="Saída 4 4" xfId="714" xr:uid="{00000000-0005-0000-0000-00006D030000}"/>
    <cellStyle name="Saída 4 5" xfId="976" xr:uid="{00000000-0005-0000-0000-00006E030000}"/>
    <cellStyle name="Saída 5" xfId="308" xr:uid="{00000000-0005-0000-0000-00006F030000}"/>
    <cellStyle name="Saída 5 2" xfId="725" xr:uid="{00000000-0005-0000-0000-000070030000}"/>
    <cellStyle name="Saída 5 3" xfId="729" xr:uid="{00000000-0005-0000-0000-000071030000}"/>
    <cellStyle name="Saída 5 4" xfId="877" xr:uid="{00000000-0005-0000-0000-000072030000}"/>
    <cellStyle name="Saída 5 5" xfId="686" xr:uid="{00000000-0005-0000-0000-000073030000}"/>
    <cellStyle name="Saída 6" xfId="309" xr:uid="{00000000-0005-0000-0000-000074030000}"/>
    <cellStyle name="Saída 6 2" xfId="886" xr:uid="{00000000-0005-0000-0000-000075030000}"/>
    <cellStyle name="Saída 6 3" xfId="748" xr:uid="{00000000-0005-0000-0000-000076030000}"/>
    <cellStyle name="Saída 6 4" xfId="964" xr:uid="{00000000-0005-0000-0000-000077030000}"/>
    <cellStyle name="Saída 6 5" xfId="973" xr:uid="{00000000-0005-0000-0000-000078030000}"/>
    <cellStyle name="Saída 7" xfId="310" xr:uid="{00000000-0005-0000-0000-000079030000}"/>
    <cellStyle name="Saída 7 2" xfId="698" xr:uid="{00000000-0005-0000-0000-00007A030000}"/>
    <cellStyle name="Saída 7 3" xfId="875" xr:uid="{00000000-0005-0000-0000-00007B030000}"/>
    <cellStyle name="Saída 7 4" xfId="834" xr:uid="{00000000-0005-0000-0000-00007C030000}"/>
    <cellStyle name="Saída 7 5" xfId="919" xr:uid="{00000000-0005-0000-0000-00007D030000}"/>
    <cellStyle name="Saída 8" xfId="311" xr:uid="{00000000-0005-0000-0000-00007E030000}"/>
    <cellStyle name="Saída 8 2" xfId="695" xr:uid="{00000000-0005-0000-0000-00007F030000}"/>
    <cellStyle name="Saída 8 3" xfId="906" xr:uid="{00000000-0005-0000-0000-000080030000}"/>
    <cellStyle name="Saída 8 4" xfId="948" xr:uid="{00000000-0005-0000-0000-000081030000}"/>
    <cellStyle name="Saída 8 5" xfId="958" xr:uid="{00000000-0005-0000-0000-000082030000}"/>
    <cellStyle name="Saída 9" xfId="312" xr:uid="{00000000-0005-0000-0000-000083030000}"/>
    <cellStyle name="Saída 9 2" xfId="790" xr:uid="{00000000-0005-0000-0000-000084030000}"/>
    <cellStyle name="Saída 9 3" xfId="751" xr:uid="{00000000-0005-0000-0000-000085030000}"/>
    <cellStyle name="Saída 9 4" xfId="704" xr:uid="{00000000-0005-0000-0000-000086030000}"/>
    <cellStyle name="Saída 9 5" xfId="771" xr:uid="{00000000-0005-0000-0000-000087030000}"/>
    <cellStyle name="Separador de milhares 2" xfId="313" xr:uid="{00000000-0005-0000-0000-000088030000}"/>
    <cellStyle name="Separador de milhares 2 2" xfId="668" xr:uid="{00000000-0005-0000-0000-000089030000}"/>
    <cellStyle name="Separador de milhares 2 3" xfId="669" xr:uid="{00000000-0005-0000-0000-00008A030000}"/>
    <cellStyle name="Separador de milhares 4" xfId="314" xr:uid="{00000000-0005-0000-0000-00008B030000}"/>
    <cellStyle name="Separador de milhares 4 2" xfId="670" xr:uid="{00000000-0005-0000-0000-00008C030000}"/>
    <cellStyle name="Separador de milhares 4 3" xfId="671" xr:uid="{00000000-0005-0000-0000-00008D030000}"/>
    <cellStyle name="Texto de Aviso 2" xfId="315" xr:uid="{00000000-0005-0000-0000-00008E030000}"/>
    <cellStyle name="Texto Explicativo 2" xfId="316" xr:uid="{00000000-0005-0000-0000-00008F030000}"/>
    <cellStyle name="Title" xfId="317" xr:uid="{00000000-0005-0000-0000-000090030000}"/>
    <cellStyle name="Título 1 1" xfId="318" xr:uid="{00000000-0005-0000-0000-000091030000}"/>
    <cellStyle name="Título 1 1 2" xfId="319" xr:uid="{00000000-0005-0000-0000-000092030000}"/>
    <cellStyle name="Título 1 1 3" xfId="320" xr:uid="{00000000-0005-0000-0000-000093030000}"/>
    <cellStyle name="Título 1 1 4" xfId="321" xr:uid="{00000000-0005-0000-0000-000094030000}"/>
    <cellStyle name="Título 1 1 5" xfId="322" xr:uid="{00000000-0005-0000-0000-000095030000}"/>
    <cellStyle name="Título 1 1 6" xfId="323" xr:uid="{00000000-0005-0000-0000-000096030000}"/>
    <cellStyle name="Título 1 1 7" xfId="324" xr:uid="{00000000-0005-0000-0000-000097030000}"/>
    <cellStyle name="Título 1 2" xfId="325" xr:uid="{00000000-0005-0000-0000-000098030000}"/>
    <cellStyle name="Título 1 2 2" xfId="326" xr:uid="{00000000-0005-0000-0000-000099030000}"/>
    <cellStyle name="Título 1 3" xfId="327" xr:uid="{00000000-0005-0000-0000-00009A030000}"/>
    <cellStyle name="Título 1 4" xfId="328" xr:uid="{00000000-0005-0000-0000-00009B030000}"/>
    <cellStyle name="Título 1 5" xfId="329" xr:uid="{00000000-0005-0000-0000-00009C030000}"/>
    <cellStyle name="Título 1 6" xfId="330" xr:uid="{00000000-0005-0000-0000-00009D030000}"/>
    <cellStyle name="Título 1 7" xfId="331" xr:uid="{00000000-0005-0000-0000-00009E030000}"/>
    <cellStyle name="Título 1 8" xfId="332" xr:uid="{00000000-0005-0000-0000-00009F030000}"/>
    <cellStyle name="Título 1 9" xfId="333" xr:uid="{00000000-0005-0000-0000-0000A0030000}"/>
    <cellStyle name="Título 2 2" xfId="334" xr:uid="{00000000-0005-0000-0000-0000A1030000}"/>
    <cellStyle name="Título 2 2 2" xfId="335" xr:uid="{00000000-0005-0000-0000-0000A2030000}"/>
    <cellStyle name="Título 2 3" xfId="336" xr:uid="{00000000-0005-0000-0000-0000A3030000}"/>
    <cellStyle name="Título 2 4" xfId="337" xr:uid="{00000000-0005-0000-0000-0000A4030000}"/>
    <cellStyle name="Título 2 5" xfId="338" xr:uid="{00000000-0005-0000-0000-0000A5030000}"/>
    <cellStyle name="Título 2 6" xfId="339" xr:uid="{00000000-0005-0000-0000-0000A6030000}"/>
    <cellStyle name="Título 2 7" xfId="340" xr:uid="{00000000-0005-0000-0000-0000A7030000}"/>
    <cellStyle name="Título 2 8" xfId="341" xr:uid="{00000000-0005-0000-0000-0000A8030000}"/>
    <cellStyle name="Título 2 9" xfId="342" xr:uid="{00000000-0005-0000-0000-0000A9030000}"/>
    <cellStyle name="Título 3 2" xfId="343" xr:uid="{00000000-0005-0000-0000-0000AA030000}"/>
    <cellStyle name="Título 3 2 2" xfId="344" xr:uid="{00000000-0005-0000-0000-0000AB030000}"/>
    <cellStyle name="Título 3 3" xfId="345" xr:uid="{00000000-0005-0000-0000-0000AC030000}"/>
    <cellStyle name="Título 3 4" xfId="346" xr:uid="{00000000-0005-0000-0000-0000AD030000}"/>
    <cellStyle name="Título 3 5" xfId="347" xr:uid="{00000000-0005-0000-0000-0000AE030000}"/>
    <cellStyle name="Título 3 6" xfId="348" xr:uid="{00000000-0005-0000-0000-0000AF030000}"/>
    <cellStyle name="Título 3 7" xfId="349" xr:uid="{00000000-0005-0000-0000-0000B0030000}"/>
    <cellStyle name="Título 3 8" xfId="350" xr:uid="{00000000-0005-0000-0000-0000B1030000}"/>
    <cellStyle name="Título 3 9" xfId="351" xr:uid="{00000000-0005-0000-0000-0000B2030000}"/>
    <cellStyle name="Título 4 2" xfId="352" xr:uid="{00000000-0005-0000-0000-0000B3030000}"/>
    <cellStyle name="Título 4 2 2" xfId="353" xr:uid="{00000000-0005-0000-0000-0000B4030000}"/>
    <cellStyle name="Título 4 3" xfId="354" xr:uid="{00000000-0005-0000-0000-0000B5030000}"/>
    <cellStyle name="Título 4 4" xfId="355" xr:uid="{00000000-0005-0000-0000-0000B6030000}"/>
    <cellStyle name="Título 4 5" xfId="356" xr:uid="{00000000-0005-0000-0000-0000B7030000}"/>
    <cellStyle name="Título 4 6" xfId="357" xr:uid="{00000000-0005-0000-0000-0000B8030000}"/>
    <cellStyle name="Título 4 7" xfId="358" xr:uid="{00000000-0005-0000-0000-0000B9030000}"/>
    <cellStyle name="Título 4 8" xfId="359" xr:uid="{00000000-0005-0000-0000-0000BA030000}"/>
    <cellStyle name="Título 5" xfId="360" xr:uid="{00000000-0005-0000-0000-0000BB030000}"/>
    <cellStyle name="Total 2" xfId="361" xr:uid="{00000000-0005-0000-0000-0000BC030000}"/>
    <cellStyle name="Total 2 2" xfId="782" xr:uid="{00000000-0005-0000-0000-0000BD030000}"/>
    <cellStyle name="Total 2 3" xfId="760" xr:uid="{00000000-0005-0000-0000-0000BE030000}"/>
    <cellStyle name="Total 2 4" xfId="775" xr:uid="{00000000-0005-0000-0000-0000BF030000}"/>
    <cellStyle name="Total 2 5" xfId="914" xr:uid="{00000000-0005-0000-0000-0000C0030000}"/>
    <cellStyle name="Total 3" xfId="362" xr:uid="{00000000-0005-0000-0000-0000C1030000}"/>
    <cellStyle name="Total 3 2" xfId="858" xr:uid="{00000000-0005-0000-0000-0000C2030000}"/>
    <cellStyle name="Total 3 3" xfId="956" xr:uid="{00000000-0005-0000-0000-0000C3030000}"/>
    <cellStyle name="Total 3 4" xfId="901" xr:uid="{00000000-0005-0000-0000-0000C4030000}"/>
    <cellStyle name="Total 3 5" xfId="848" xr:uid="{00000000-0005-0000-0000-0000C5030000}"/>
    <cellStyle name="Total 4" xfId="363" xr:uid="{00000000-0005-0000-0000-0000C6030000}"/>
    <cellStyle name="Total 4 2" xfId="883" xr:uid="{00000000-0005-0000-0000-0000C7030000}"/>
    <cellStyle name="Total 4 3" xfId="803" xr:uid="{00000000-0005-0000-0000-0000C8030000}"/>
    <cellStyle name="Total 4 4" xfId="757" xr:uid="{00000000-0005-0000-0000-0000C9030000}"/>
    <cellStyle name="Total 4 5" xfId="813" xr:uid="{00000000-0005-0000-0000-0000CA030000}"/>
    <cellStyle name="Total 5" xfId="364" xr:uid="{00000000-0005-0000-0000-0000CB030000}"/>
    <cellStyle name="Total 5 2" xfId="716" xr:uid="{00000000-0005-0000-0000-0000CC030000}"/>
    <cellStyle name="Total 5 3" xfId="720" xr:uid="{00000000-0005-0000-0000-0000CD030000}"/>
    <cellStyle name="Total 5 4" xfId="798" xr:uid="{00000000-0005-0000-0000-0000CE030000}"/>
    <cellStyle name="Total 5 5" xfId="907" xr:uid="{00000000-0005-0000-0000-0000CF030000}"/>
    <cellStyle name="Total 6" xfId="365" xr:uid="{00000000-0005-0000-0000-0000D0030000}"/>
    <cellStyle name="Total 6 2" xfId="806" xr:uid="{00000000-0005-0000-0000-0000D1030000}"/>
    <cellStyle name="Total 6 3" xfId="864" xr:uid="{00000000-0005-0000-0000-0000D2030000}"/>
    <cellStyle name="Total 6 4" xfId="733" xr:uid="{00000000-0005-0000-0000-0000D3030000}"/>
    <cellStyle name="Total 6 5" xfId="980" xr:uid="{00000000-0005-0000-0000-0000D4030000}"/>
    <cellStyle name="Total 7" xfId="366" xr:uid="{00000000-0005-0000-0000-0000D5030000}"/>
    <cellStyle name="Total 7 2" xfId="767" xr:uid="{00000000-0005-0000-0000-0000D6030000}"/>
    <cellStyle name="Total 7 3" xfId="843" xr:uid="{00000000-0005-0000-0000-0000D7030000}"/>
    <cellStyle name="Total 7 4" xfId="856" xr:uid="{00000000-0005-0000-0000-0000D8030000}"/>
    <cellStyle name="Total 7 5" xfId="965" xr:uid="{00000000-0005-0000-0000-0000D9030000}"/>
    <cellStyle name="Total 8" xfId="367" xr:uid="{00000000-0005-0000-0000-0000DA030000}"/>
    <cellStyle name="Total 8 2" xfId="788" xr:uid="{00000000-0005-0000-0000-0000DB030000}"/>
    <cellStyle name="Total 8 3" xfId="894" xr:uid="{00000000-0005-0000-0000-0000DC030000}"/>
    <cellStyle name="Total 8 4" xfId="897" xr:uid="{00000000-0005-0000-0000-0000DD030000}"/>
    <cellStyle name="Total 8 5" xfId="688" xr:uid="{00000000-0005-0000-0000-0000DE030000}"/>
    <cellStyle name="Vírgula" xfId="7" builtinId="3"/>
    <cellStyle name="Vírgula 2" xfId="8" xr:uid="{00000000-0005-0000-0000-0000E0030000}"/>
    <cellStyle name="Vírgula 2 2" xfId="368" xr:uid="{00000000-0005-0000-0000-0000E1030000}"/>
    <cellStyle name="Vírgula 2 2 2" xfId="672" xr:uid="{00000000-0005-0000-0000-0000E2030000}"/>
    <cellStyle name="Vírgula 2 3" xfId="416" xr:uid="{00000000-0005-0000-0000-0000E3030000}"/>
    <cellStyle name="Vírgula 2 4" xfId="427" xr:uid="{00000000-0005-0000-0000-0000E4030000}"/>
    <cellStyle name="Vírgula 3" xfId="9" xr:uid="{00000000-0005-0000-0000-0000E5030000}"/>
    <cellStyle name="Vírgula 3 2" xfId="10" xr:uid="{00000000-0005-0000-0000-0000E6030000}"/>
    <cellStyle name="Vírgula 3 2 2" xfId="673" xr:uid="{00000000-0005-0000-0000-0000E7030000}"/>
    <cellStyle name="Vírgula 3 3" xfId="674" xr:uid="{00000000-0005-0000-0000-0000E8030000}"/>
    <cellStyle name="Vírgula 4" xfId="417" xr:uid="{00000000-0005-0000-0000-0000E9030000}"/>
    <cellStyle name="Vírgula 4 2" xfId="675" xr:uid="{00000000-0005-0000-0000-0000EA030000}"/>
    <cellStyle name="Vírgula 5" xfId="676" xr:uid="{00000000-0005-0000-0000-0000EB030000}"/>
    <cellStyle name="Vírgula 6" xfId="1002" xr:uid="{00000000-0005-0000-0000-0000EC030000}"/>
    <cellStyle name="Warning Text" xfId="369" xr:uid="{00000000-0005-0000-0000-0000ED030000}"/>
  </cellStyles>
  <dxfs count="76">
    <dxf>
      <fill>
        <patternFill patternType="lightGray"/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0000FF"/>
      <color rgb="FFC0C0C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00000000-0008-0000-0000-000001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00000000-0008-0000-0000-000002B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0"/>
  <sheetViews>
    <sheetView showGridLines="0" zoomScaleNormal="100" workbookViewId="0">
      <selection activeCell="B2" sqref="B2:H2"/>
    </sheetView>
  </sheetViews>
  <sheetFormatPr defaultRowHeight="15"/>
  <cols>
    <col min="1" max="1" width="3.7109375" style="46" customWidth="1"/>
    <col min="2" max="2" width="32.7109375" style="46" customWidth="1"/>
    <col min="3" max="3" width="10.7109375" style="46" customWidth="1"/>
    <col min="4" max="5" width="15.7109375" style="46" customWidth="1"/>
    <col min="6" max="16384" width="9.140625" style="46"/>
  </cols>
  <sheetData>
    <row r="1" spans="2:10" ht="15.75" thickBot="1">
      <c r="B1" s="51"/>
      <c r="C1" s="51"/>
      <c r="D1" s="51"/>
      <c r="E1" s="51"/>
      <c r="F1" s="51"/>
      <c r="G1" s="51"/>
      <c r="H1" s="51"/>
      <c r="I1" s="51"/>
      <c r="J1" s="51"/>
    </row>
    <row r="2" spans="2:10" ht="89.25" customHeight="1" thickBot="1">
      <c r="B2" s="366"/>
      <c r="C2" s="367"/>
      <c r="D2" s="367"/>
      <c r="E2" s="367"/>
      <c r="F2" s="367"/>
      <c r="G2" s="367"/>
      <c r="H2" s="368"/>
      <c r="I2" s="51"/>
      <c r="J2" s="51"/>
    </row>
    <row r="3" spans="2:10" ht="15" customHeight="1"/>
    <row r="4" spans="2:10" ht="20.100000000000001" customHeight="1">
      <c r="B4" s="369" t="s">
        <v>48</v>
      </c>
      <c r="C4" s="369"/>
      <c r="D4" s="369"/>
      <c r="E4" s="369"/>
      <c r="F4" s="369"/>
      <c r="G4" s="369"/>
      <c r="H4" s="369"/>
      <c r="I4" s="67"/>
      <c r="J4" s="51"/>
    </row>
    <row r="5" spans="2:10" ht="15" customHeight="1" thickBot="1">
      <c r="B5" s="51"/>
      <c r="C5" s="51"/>
      <c r="D5" s="51"/>
      <c r="E5" s="51"/>
      <c r="F5" s="51"/>
      <c r="G5" s="51"/>
      <c r="H5" s="51"/>
      <c r="I5" s="51"/>
      <c r="J5" s="51"/>
    </row>
    <row r="6" spans="2:10" ht="25.5" customHeight="1" thickBot="1">
      <c r="B6" s="370" t="s">
        <v>49</v>
      </c>
      <c r="C6" s="371"/>
      <c r="D6" s="371"/>
      <c r="E6" s="371"/>
      <c r="F6" s="371"/>
      <c r="G6" s="371"/>
      <c r="H6" s="372"/>
      <c r="I6" s="57"/>
      <c r="J6" s="57"/>
    </row>
    <row r="7" spans="2:10" ht="15" customHeight="1" thickBot="1">
      <c r="B7" s="51"/>
      <c r="C7" s="51"/>
      <c r="D7" s="51"/>
      <c r="E7" s="51"/>
      <c r="F7" s="51"/>
      <c r="G7" s="51"/>
      <c r="H7" s="51"/>
      <c r="I7" s="51"/>
      <c r="J7" s="51"/>
    </row>
    <row r="8" spans="2:10" ht="24.95" customHeight="1">
      <c r="B8" s="373" t="s">
        <v>50</v>
      </c>
      <c r="C8" s="374"/>
      <c r="D8" s="374"/>
      <c r="E8" s="374"/>
      <c r="F8" s="375"/>
      <c r="G8" s="376">
        <v>0</v>
      </c>
      <c r="H8" s="377"/>
      <c r="I8" s="51"/>
      <c r="J8" s="51"/>
    </row>
    <row r="9" spans="2:10" ht="15" customHeight="1" thickBot="1">
      <c r="B9" s="378" t="s">
        <v>51</v>
      </c>
      <c r="C9" s="379"/>
      <c r="D9" s="379"/>
      <c r="E9" s="379"/>
      <c r="F9" s="379"/>
      <c r="G9" s="380">
        <v>0</v>
      </c>
      <c r="H9" s="381"/>
      <c r="I9" s="51"/>
      <c r="J9" s="51"/>
    </row>
    <row r="10" spans="2:10" ht="15" customHeight="1" thickBot="1">
      <c r="B10" s="51"/>
      <c r="C10" s="51"/>
      <c r="D10" s="51"/>
      <c r="E10" s="51"/>
      <c r="F10" s="51"/>
      <c r="G10" s="51"/>
      <c r="H10" s="51"/>
      <c r="I10" s="51"/>
      <c r="J10" s="51"/>
    </row>
    <row r="11" spans="2:10" s="44" customFormat="1" ht="45" customHeight="1">
      <c r="B11" s="49" t="s">
        <v>52</v>
      </c>
      <c r="C11" s="50" t="s">
        <v>53</v>
      </c>
      <c r="D11" s="48" t="s">
        <v>54</v>
      </c>
      <c r="E11" s="48" t="s">
        <v>55</v>
      </c>
      <c r="F11" s="71" t="s">
        <v>56</v>
      </c>
      <c r="G11" s="71" t="s">
        <v>57</v>
      </c>
      <c r="H11" s="66" t="s">
        <v>58</v>
      </c>
      <c r="I11" s="57"/>
      <c r="J11" s="57"/>
    </row>
    <row r="12" spans="2:10" ht="15" customHeight="1">
      <c r="B12" s="74" t="s">
        <v>59</v>
      </c>
      <c r="C12" s="70" t="s">
        <v>12</v>
      </c>
      <c r="D12" s="326">
        <v>0</v>
      </c>
      <c r="E12" s="64" t="s">
        <v>60</v>
      </c>
      <c r="F12" s="52">
        <v>0.03</v>
      </c>
      <c r="G12" s="52">
        <v>0.04</v>
      </c>
      <c r="H12" s="63">
        <v>5.5E-2</v>
      </c>
      <c r="I12" s="51"/>
      <c r="J12" s="60"/>
    </row>
    <row r="13" spans="2:10" ht="15" customHeight="1">
      <c r="B13" s="74" t="s">
        <v>61</v>
      </c>
      <c r="C13" s="70" t="s">
        <v>62</v>
      </c>
      <c r="D13" s="326">
        <v>0</v>
      </c>
      <c r="E13" s="64" t="s">
        <v>60</v>
      </c>
      <c r="F13" s="52">
        <v>8.0000000000000002E-3</v>
      </c>
      <c r="G13" s="52">
        <v>8.0000000000000002E-3</v>
      </c>
      <c r="H13" s="63">
        <v>0.01</v>
      </c>
      <c r="I13" s="51"/>
      <c r="J13" s="51"/>
    </row>
    <row r="14" spans="2:10" ht="15" customHeight="1">
      <c r="B14" s="74" t="s">
        <v>63</v>
      </c>
      <c r="C14" s="70" t="s">
        <v>14</v>
      </c>
      <c r="D14" s="326">
        <v>0</v>
      </c>
      <c r="E14" s="64" t="s">
        <v>60</v>
      </c>
      <c r="F14" s="52">
        <v>9.7000000000000003E-3</v>
      </c>
      <c r="G14" s="52">
        <v>1.2699999999999999E-2</v>
      </c>
      <c r="H14" s="63">
        <v>1.2699999999999999E-2</v>
      </c>
      <c r="I14" s="51"/>
      <c r="J14" s="51"/>
    </row>
    <row r="15" spans="2:10" ht="15" customHeight="1">
      <c r="B15" s="74" t="s">
        <v>64</v>
      </c>
      <c r="C15" s="70" t="s">
        <v>13</v>
      </c>
      <c r="D15" s="326">
        <v>0</v>
      </c>
      <c r="E15" s="64" t="s">
        <v>60</v>
      </c>
      <c r="F15" s="52">
        <v>5.8999999999999999E-3</v>
      </c>
      <c r="G15" s="52">
        <v>1.23E-2</v>
      </c>
      <c r="H15" s="63">
        <v>1.3899999999999999E-2</v>
      </c>
      <c r="I15" s="51"/>
      <c r="J15" s="51"/>
    </row>
    <row r="16" spans="2:10" ht="15" customHeight="1">
      <c r="B16" s="74" t="s">
        <v>65</v>
      </c>
      <c r="C16" s="70" t="s">
        <v>11</v>
      </c>
      <c r="D16" s="326">
        <v>0</v>
      </c>
      <c r="E16" s="64" t="s">
        <v>60</v>
      </c>
      <c r="F16" s="52">
        <v>6.1600000000000002E-2</v>
      </c>
      <c r="G16" s="52">
        <v>7.400000000000001E-2</v>
      </c>
      <c r="H16" s="63">
        <v>8.9600000000000013E-2</v>
      </c>
      <c r="I16" s="51"/>
      <c r="J16" s="51"/>
    </row>
    <row r="17" spans="2:8" ht="30" customHeight="1">
      <c r="B17" s="77" t="s">
        <v>66</v>
      </c>
      <c r="C17" s="78" t="s">
        <v>18</v>
      </c>
      <c r="D17" s="326">
        <v>0</v>
      </c>
      <c r="E17" s="64" t="str">
        <f>IF(AND(D17&gt;=F17, D17&lt;=H17), "OK", "Não OK")</f>
        <v>Não OK</v>
      </c>
      <c r="F17" s="59">
        <v>3.6499999999999998E-2</v>
      </c>
      <c r="G17" s="59">
        <v>3.6499999999999998E-2</v>
      </c>
      <c r="H17" s="62">
        <v>3.6499999999999998E-2</v>
      </c>
    </row>
    <row r="18" spans="2:8" ht="30" customHeight="1">
      <c r="B18" s="77" t="s">
        <v>67</v>
      </c>
      <c r="C18" s="78" t="s">
        <v>68</v>
      </c>
      <c r="D18" s="65">
        <f>G9*G8</f>
        <v>0</v>
      </c>
      <c r="E18" s="64" t="str">
        <f>IF(AND(D18&gt;=F18, D18&lt;=H18), "OK", "Não OK")</f>
        <v>OK</v>
      </c>
      <c r="F18" s="59">
        <v>0</v>
      </c>
      <c r="G18" s="59">
        <v>2.5000000000000001E-2</v>
      </c>
      <c r="H18" s="62">
        <v>0.05</v>
      </c>
    </row>
    <row r="19" spans="2:8" ht="45" customHeight="1">
      <c r="B19" s="77" t="s">
        <v>69</v>
      </c>
      <c r="C19" s="78" t="s">
        <v>70</v>
      </c>
      <c r="D19" s="326">
        <v>0</v>
      </c>
      <c r="E19" s="64" t="str">
        <f>IF(AND(D19&gt;=F19, D19&lt;=H19), "OK", "Não OK")</f>
        <v>OK</v>
      </c>
      <c r="F19" s="56">
        <v>0</v>
      </c>
      <c r="G19" s="56">
        <v>0.02</v>
      </c>
      <c r="H19" s="55">
        <v>4.4999999999999998E-2</v>
      </c>
    </row>
    <row r="20" spans="2:8" ht="30" customHeight="1" thickBot="1">
      <c r="B20" s="53" t="s">
        <v>71</v>
      </c>
      <c r="C20" s="79" t="s">
        <v>72</v>
      </c>
      <c r="D20" s="75">
        <f>ROUND((((1+D12+D13+D14)*(1+D15)*(1+D16)/(1-(D17+D18)))-1),4)</f>
        <v>0</v>
      </c>
      <c r="E20" s="64" t="str">
        <f>IF(AND(D20&gt;=F20, D20&lt;=H20), "OK", "Não OK")</f>
        <v>Não OK</v>
      </c>
      <c r="F20" s="52">
        <v>0.2034</v>
      </c>
      <c r="G20" s="52">
        <v>0.22120000000000001</v>
      </c>
      <c r="H20" s="63">
        <v>0.25</v>
      </c>
    </row>
    <row r="21" spans="2:8" ht="45" customHeight="1" thickBot="1">
      <c r="B21" s="61" t="s">
        <v>73</v>
      </c>
      <c r="C21" s="76" t="s">
        <v>74</v>
      </c>
      <c r="D21" s="68">
        <f>ROUND((((1+D12+D13+D14)*(1+D15)*(1+D16)/(1-(D17+D18+D19)))-1),4)</f>
        <v>0</v>
      </c>
      <c r="E21" s="73" t="str">
        <f>IF(COUNTIF($E$12:$E$20,"NÃO OK")&gt;0,"NÃO OK","OK")</f>
        <v>NÃO OK</v>
      </c>
      <c r="F21" s="54"/>
      <c r="G21" s="54"/>
      <c r="H21" s="72"/>
    </row>
    <row r="22" spans="2:8" ht="15" customHeight="1" thickBot="1">
      <c r="B22" s="51"/>
      <c r="C22" s="51"/>
      <c r="D22" s="51"/>
      <c r="E22" s="51"/>
      <c r="F22" s="51"/>
      <c r="G22" s="51"/>
      <c r="H22" s="51"/>
    </row>
    <row r="23" spans="2:8" ht="57.95" customHeight="1" thickBot="1">
      <c r="B23" s="357" t="s">
        <v>75</v>
      </c>
      <c r="C23" s="358"/>
      <c r="D23" s="358"/>
      <c r="E23" s="358"/>
      <c r="F23" s="358"/>
      <c r="G23" s="358"/>
      <c r="H23" s="359"/>
    </row>
    <row r="24" spans="2:8" ht="15" customHeight="1" thickBot="1">
      <c r="B24" s="58"/>
      <c r="C24" s="69"/>
      <c r="D24" s="69"/>
      <c r="E24" s="69"/>
      <c r="F24" s="69"/>
      <c r="G24" s="69"/>
      <c r="H24" s="69"/>
    </row>
    <row r="25" spans="2:8" ht="50.1" customHeight="1" thickBot="1">
      <c r="B25" s="360" t="s">
        <v>76</v>
      </c>
      <c r="C25" s="361"/>
      <c r="D25" s="361"/>
      <c r="E25" s="361"/>
      <c r="F25" s="361"/>
      <c r="G25" s="361"/>
      <c r="H25" s="362"/>
    </row>
    <row r="26" spans="2:8" ht="39.950000000000003" customHeight="1" thickBot="1">
      <c r="B26" s="363" t="s">
        <v>405</v>
      </c>
      <c r="C26" s="364"/>
      <c r="D26" s="364"/>
      <c r="E26" s="364"/>
      <c r="F26" s="364"/>
      <c r="G26" s="364"/>
      <c r="H26" s="365"/>
    </row>
    <row r="32" spans="2:8">
      <c r="B32" s="45"/>
    </row>
    <row r="33" spans="2:2">
      <c r="B33" s="45"/>
    </row>
    <row r="34" spans="2:2">
      <c r="B34" s="47"/>
    </row>
    <row r="35" spans="2:2">
      <c r="B35" s="47"/>
    </row>
    <row r="36" spans="2:2">
      <c r="B36" s="47"/>
    </row>
    <row r="39" spans="2:2">
      <c r="B39" s="47"/>
    </row>
    <row r="40" spans="2:2">
      <c r="B40" s="47"/>
    </row>
  </sheetData>
  <sheetProtection algorithmName="SHA-512" hashValue="5THhSuluveAPwQD2PNbjPNnzaZxj1s5xv2TO8SPAjRwCFsKDAOGnCugrtYdZicAlEQDSw1qMgyjS9Q1s46//sA==" saltValue="lNhUOMAVL8dLmtkLtLyBAw==" spinCount="100000" sheet="1" objects="1" scenarios="1" select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75" priority="1" operator="equal">
      <formula>"NÃO OK"</formula>
    </cfRule>
    <cfRule type="cellIs" dxfId="74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4"/>
  <dimension ref="A1:X137"/>
  <sheetViews>
    <sheetView showGridLines="0" tabSelected="1" zoomScaleNormal="100" zoomScaleSheetLayoutView="100" workbookViewId="0">
      <selection activeCell="J2" sqref="J2"/>
    </sheetView>
  </sheetViews>
  <sheetFormatPr defaultColWidth="9.140625" defaultRowHeight="11.25"/>
  <cols>
    <col min="1" max="1" width="2.85546875" style="92" customWidth="1"/>
    <col min="2" max="2" width="9.7109375" style="92" customWidth="1"/>
    <col min="3" max="3" width="11" style="206" customWidth="1"/>
    <col min="4" max="4" width="10.7109375" style="206" customWidth="1"/>
    <col min="5" max="5" width="45.7109375" style="92" customWidth="1"/>
    <col min="6" max="6" width="6.5703125" style="127" customWidth="1"/>
    <col min="7" max="7" width="9.7109375" style="128" customWidth="1"/>
    <col min="8" max="8" width="11.7109375" style="128" customWidth="1"/>
    <col min="9" max="9" width="12.7109375" style="92" customWidth="1"/>
    <col min="10" max="10" width="15.7109375" style="92" customWidth="1"/>
    <col min="11" max="14" width="9.140625" style="92"/>
    <col min="15" max="15" width="13.140625" style="92" bestFit="1" customWidth="1"/>
    <col min="16" max="16384" width="9.140625" style="92"/>
  </cols>
  <sheetData>
    <row r="1" spans="2:10" s="128" customFormat="1" ht="18.75" customHeight="1">
      <c r="B1" s="156"/>
      <c r="C1" s="206"/>
      <c r="D1" s="206"/>
      <c r="F1" s="177"/>
    </row>
    <row r="2" spans="2:10" ht="82.5" customHeight="1">
      <c r="B2" s="327"/>
      <c r="C2" s="328"/>
      <c r="D2" s="328"/>
      <c r="E2" s="329"/>
      <c r="F2" s="330"/>
      <c r="G2" s="331"/>
      <c r="H2" s="332"/>
      <c r="I2" s="331"/>
      <c r="J2" s="333"/>
    </row>
    <row r="3" spans="2:10" ht="11.25" customHeight="1">
      <c r="B3" s="93"/>
      <c r="C3" s="137"/>
      <c r="D3" s="136"/>
      <c r="E3" s="95"/>
      <c r="F3" s="94"/>
      <c r="G3" s="94"/>
      <c r="H3" s="136"/>
      <c r="I3" s="94"/>
      <c r="J3" s="91"/>
    </row>
    <row r="4" spans="2:10" ht="35.1" customHeight="1">
      <c r="B4" s="382" t="s">
        <v>404</v>
      </c>
      <c r="C4" s="382"/>
      <c r="D4" s="382"/>
      <c r="E4" s="382"/>
      <c r="F4" s="382"/>
      <c r="G4" s="382"/>
      <c r="H4" s="382"/>
      <c r="I4" s="383">
        <v>46134</v>
      </c>
      <c r="J4" s="384"/>
    </row>
    <row r="5" spans="2:10" ht="11.25" customHeight="1">
      <c r="B5" s="93"/>
      <c r="C5" s="137"/>
      <c r="D5" s="137"/>
      <c r="E5" s="96"/>
      <c r="F5" s="93"/>
      <c r="G5" s="93"/>
      <c r="H5" s="137"/>
      <c r="I5" s="93"/>
      <c r="J5" s="93"/>
    </row>
    <row r="6" spans="2:10" ht="11.25" customHeight="1">
      <c r="B6" s="97"/>
      <c r="C6" s="152"/>
      <c r="D6" s="152"/>
      <c r="E6" s="98"/>
      <c r="F6" s="99"/>
      <c r="G6" s="100"/>
      <c r="H6" s="138"/>
      <c r="I6" s="100"/>
      <c r="J6" s="101"/>
    </row>
    <row r="7" spans="2:10" ht="22.5" customHeight="1">
      <c r="B7" s="102" t="s">
        <v>77</v>
      </c>
      <c r="C7" s="153" t="s">
        <v>406</v>
      </c>
      <c r="D7" s="155"/>
      <c r="E7" s="103"/>
      <c r="F7" s="104"/>
      <c r="G7" s="104"/>
      <c r="H7" s="139"/>
      <c r="I7" s="105" t="s">
        <v>78</v>
      </c>
      <c r="J7" s="106">
        <f>'BDI (00,00%)'!D21</f>
        <v>0</v>
      </c>
    </row>
    <row r="8" spans="2:10" ht="22.5" customHeight="1">
      <c r="B8" s="107" t="s">
        <v>23</v>
      </c>
      <c r="C8" s="181" t="s">
        <v>164</v>
      </c>
      <c r="D8" s="140"/>
      <c r="E8" s="108"/>
      <c r="F8" s="108"/>
      <c r="G8" s="108"/>
      <c r="H8" s="140"/>
      <c r="I8" s="112"/>
      <c r="J8" s="106"/>
    </row>
    <row r="9" spans="2:10" ht="22.5" customHeight="1">
      <c r="B9" s="107"/>
      <c r="C9" s="181" t="s">
        <v>402</v>
      </c>
      <c r="D9" s="140"/>
      <c r="E9" s="108"/>
      <c r="F9" s="108"/>
      <c r="G9" s="108"/>
      <c r="H9" s="140"/>
      <c r="I9" s="112"/>
      <c r="J9" s="106"/>
    </row>
    <row r="10" spans="2:10" ht="22.5" customHeight="1">
      <c r="B10" s="107"/>
      <c r="C10" s="181" t="s">
        <v>403</v>
      </c>
      <c r="D10" s="140"/>
      <c r="E10" s="108"/>
      <c r="F10" s="108"/>
      <c r="G10" s="108"/>
      <c r="H10" s="140"/>
      <c r="I10" s="112"/>
      <c r="J10" s="106"/>
    </row>
    <row r="11" spans="2:10" ht="22.5" customHeight="1">
      <c r="B11" s="107" t="s">
        <v>79</v>
      </c>
      <c r="C11" s="289" t="s">
        <v>167</v>
      </c>
      <c r="D11" s="156"/>
      <c r="E11" s="109"/>
      <c r="F11" s="110"/>
      <c r="G11" s="111"/>
      <c r="H11" s="141"/>
      <c r="I11" s="112"/>
      <c r="J11" s="106"/>
    </row>
    <row r="12" spans="2:10" ht="15" customHeight="1">
      <c r="B12" s="297"/>
      <c r="C12" s="290" t="s">
        <v>168</v>
      </c>
      <c r="D12" s="291"/>
      <c r="E12" s="292"/>
      <c r="F12" s="293"/>
      <c r="G12" s="294" t="s">
        <v>80</v>
      </c>
      <c r="H12" s="295" t="s">
        <v>37</v>
      </c>
      <c r="I12" s="296"/>
      <c r="J12" s="298"/>
    </row>
    <row r="13" spans="2:10" ht="11.25" customHeight="1">
      <c r="B13" s="299"/>
      <c r="C13" s="300"/>
      <c r="D13" s="300"/>
      <c r="E13" s="301"/>
      <c r="F13" s="302"/>
      <c r="G13" s="303"/>
      <c r="H13" s="304"/>
      <c r="I13" s="303"/>
      <c r="J13" s="305"/>
    </row>
    <row r="14" spans="2:10" ht="11.25" customHeight="1">
      <c r="B14" s="113"/>
      <c r="C14" s="128"/>
      <c r="D14" s="128"/>
      <c r="E14" s="96"/>
      <c r="F14" s="93"/>
      <c r="G14" s="105"/>
      <c r="H14" s="137"/>
      <c r="I14" s="93"/>
      <c r="J14" s="93"/>
    </row>
    <row r="15" spans="2:10" ht="24.95" customHeight="1">
      <c r="B15" s="114" t="s">
        <v>314</v>
      </c>
      <c r="C15" s="115"/>
      <c r="D15" s="115"/>
      <c r="E15" s="116"/>
      <c r="F15" s="117"/>
      <c r="G15" s="118"/>
      <c r="H15" s="119"/>
      <c r="I15" s="115"/>
      <c r="J15" s="120"/>
    </row>
    <row r="16" spans="2:10">
      <c r="B16" s="121"/>
      <c r="C16" s="154"/>
      <c r="D16" s="154"/>
      <c r="E16" s="123"/>
      <c r="F16" s="124"/>
      <c r="G16" s="121"/>
      <c r="H16" s="142"/>
      <c r="I16" s="122"/>
      <c r="J16" s="125"/>
    </row>
    <row r="17" spans="2:16" s="209" customFormat="1" ht="30" customHeight="1">
      <c r="B17" s="178" t="s">
        <v>0</v>
      </c>
      <c r="C17" s="207" t="s">
        <v>22</v>
      </c>
      <c r="D17" s="207" t="s">
        <v>1</v>
      </c>
      <c r="E17" s="178" t="s">
        <v>2</v>
      </c>
      <c r="F17" s="208" t="s">
        <v>3</v>
      </c>
      <c r="G17" s="178" t="s">
        <v>4</v>
      </c>
      <c r="H17" s="178" t="s">
        <v>6</v>
      </c>
      <c r="I17" s="178" t="s">
        <v>5</v>
      </c>
      <c r="J17" s="178" t="s">
        <v>7</v>
      </c>
    </row>
    <row r="18" spans="2:16" s="210" customFormat="1" ht="20.100000000000001" customHeight="1">
      <c r="B18" s="143">
        <v>1</v>
      </c>
      <c r="C18" s="179"/>
      <c r="D18" s="180"/>
      <c r="E18" s="146" t="s">
        <v>165</v>
      </c>
      <c r="F18" s="147"/>
      <c r="G18" s="216"/>
      <c r="H18" s="148"/>
      <c r="I18" s="257"/>
      <c r="J18" s="324">
        <f>J19+J22+J50</f>
        <v>0</v>
      </c>
    </row>
    <row r="19" spans="2:16" s="214" customFormat="1" ht="15" customHeight="1">
      <c r="B19" s="132" t="s">
        <v>103</v>
      </c>
      <c r="C19" s="243"/>
      <c r="D19" s="211"/>
      <c r="E19" s="145" t="s">
        <v>382</v>
      </c>
      <c r="F19" s="149"/>
      <c r="G19" s="150"/>
      <c r="H19" s="212"/>
      <c r="I19" s="151"/>
      <c r="J19" s="213">
        <f>SUM(J20:J21)</f>
        <v>0</v>
      </c>
    </row>
    <row r="20" spans="2:16" ht="22.5">
      <c r="B20" s="87" t="s">
        <v>104</v>
      </c>
      <c r="C20" s="233" t="s">
        <v>24</v>
      </c>
      <c r="D20" s="144" t="s">
        <v>107</v>
      </c>
      <c r="E20" s="217" t="s">
        <v>108</v>
      </c>
      <c r="F20" s="89" t="s">
        <v>29</v>
      </c>
      <c r="G20" s="126">
        <v>1</v>
      </c>
      <c r="H20" s="334"/>
      <c r="I20" s="129">
        <f>ROUND(ROUND(H20,2)*(1+J$7),2)</f>
        <v>0</v>
      </c>
      <c r="J20" s="215">
        <f t="shared" ref="J20" si="0">ROUND(G20*I20,2)</f>
        <v>0</v>
      </c>
      <c r="P20" s="113"/>
    </row>
    <row r="21" spans="2:16" ht="22.5" customHeight="1">
      <c r="B21" s="87" t="s">
        <v>166</v>
      </c>
      <c r="C21" s="233" t="s">
        <v>24</v>
      </c>
      <c r="D21" s="248" t="s">
        <v>160</v>
      </c>
      <c r="E21" s="249" t="s">
        <v>161</v>
      </c>
      <c r="F21" s="250" t="s">
        <v>28</v>
      </c>
      <c r="G21" s="237">
        <v>0.15</v>
      </c>
      <c r="H21" s="335"/>
      <c r="I21" s="129">
        <f>ROUND(ROUND(H21,2)*(1+J$7),2)</f>
        <v>0</v>
      </c>
      <c r="J21" s="215">
        <f t="shared" ref="J21" si="1">ROUND(G21*I21,2)</f>
        <v>0</v>
      </c>
      <c r="L21" s="113"/>
      <c r="P21" s="113"/>
    </row>
    <row r="22" spans="2:16" s="214" customFormat="1" ht="15" customHeight="1">
      <c r="B22" s="132" t="s">
        <v>105</v>
      </c>
      <c r="C22" s="262"/>
      <c r="D22" s="211"/>
      <c r="E22" s="145" t="s">
        <v>383</v>
      </c>
      <c r="F22" s="149"/>
      <c r="G22" s="150"/>
      <c r="H22" s="212"/>
      <c r="I22" s="151"/>
      <c r="J22" s="213">
        <f>SUM(J23:J49)</f>
        <v>0</v>
      </c>
    </row>
    <row r="23" spans="2:16" ht="22.5" customHeight="1">
      <c r="B23" s="87" t="s">
        <v>106</v>
      </c>
      <c r="C23" s="233" t="s">
        <v>24</v>
      </c>
      <c r="D23" s="144" t="s">
        <v>109</v>
      </c>
      <c r="E23" s="88" t="s">
        <v>110</v>
      </c>
      <c r="F23" s="89" t="s">
        <v>29</v>
      </c>
      <c r="G23" s="237">
        <v>1</v>
      </c>
      <c r="H23" s="335"/>
      <c r="I23" s="129">
        <f t="shared" ref="I23:I43" si="2">ROUND(ROUND(H23,2)*(1+J$7),2)</f>
        <v>0</v>
      </c>
      <c r="J23" s="215">
        <f t="shared" ref="J23:J43" si="3">ROUND(G23*I23,2)</f>
        <v>0</v>
      </c>
      <c r="P23" s="113"/>
    </row>
    <row r="24" spans="2:16" ht="22.5">
      <c r="B24" s="87" t="s">
        <v>182</v>
      </c>
      <c r="C24" s="90" t="s">
        <v>305</v>
      </c>
      <c r="D24" s="234" t="s">
        <v>111</v>
      </c>
      <c r="E24" s="235" t="s">
        <v>147</v>
      </c>
      <c r="F24" s="236" t="s">
        <v>29</v>
      </c>
      <c r="G24" s="237">
        <v>22.59</v>
      </c>
      <c r="H24" s="335"/>
      <c r="I24" s="129">
        <f t="shared" si="2"/>
        <v>0</v>
      </c>
      <c r="J24" s="215">
        <f t="shared" si="3"/>
        <v>0</v>
      </c>
      <c r="M24" s="113"/>
      <c r="O24" s="239"/>
      <c r="P24" s="113"/>
    </row>
    <row r="25" spans="2:16" ht="15" customHeight="1">
      <c r="B25" s="87" t="s">
        <v>185</v>
      </c>
      <c r="C25" s="90" t="s">
        <v>305</v>
      </c>
      <c r="D25" s="144" t="s">
        <v>112</v>
      </c>
      <c r="E25" s="88" t="s">
        <v>148</v>
      </c>
      <c r="F25" s="236" t="s">
        <v>29</v>
      </c>
      <c r="G25" s="237">
        <v>22.59</v>
      </c>
      <c r="H25" s="335"/>
      <c r="I25" s="129">
        <f t="shared" si="2"/>
        <v>0</v>
      </c>
      <c r="J25" s="215">
        <f t="shared" si="3"/>
        <v>0</v>
      </c>
      <c r="M25" s="113"/>
      <c r="P25" s="113"/>
    </row>
    <row r="26" spans="2:16" ht="15" customHeight="1">
      <c r="B26" s="87" t="s">
        <v>188</v>
      </c>
      <c r="C26" s="90" t="s">
        <v>305</v>
      </c>
      <c r="D26" s="144" t="s">
        <v>113</v>
      </c>
      <c r="E26" s="88" t="s">
        <v>149</v>
      </c>
      <c r="F26" s="236" t="s">
        <v>29</v>
      </c>
      <c r="G26" s="237">
        <v>3.01</v>
      </c>
      <c r="H26" s="335"/>
      <c r="I26" s="129">
        <f t="shared" si="2"/>
        <v>0</v>
      </c>
      <c r="J26" s="215">
        <f t="shared" si="3"/>
        <v>0</v>
      </c>
      <c r="M26" s="113"/>
      <c r="P26" s="113"/>
    </row>
    <row r="27" spans="2:16" ht="33.75">
      <c r="B27" s="87" t="s">
        <v>191</v>
      </c>
      <c r="C27" s="233" t="s">
        <v>24</v>
      </c>
      <c r="D27" s="234" t="s">
        <v>153</v>
      </c>
      <c r="E27" s="235" t="s">
        <v>154</v>
      </c>
      <c r="F27" s="236" t="s">
        <v>27</v>
      </c>
      <c r="G27" s="237">
        <v>1</v>
      </c>
      <c r="H27" s="335"/>
      <c r="I27" s="129">
        <f t="shared" si="2"/>
        <v>0</v>
      </c>
      <c r="J27" s="215">
        <f t="shared" si="3"/>
        <v>0</v>
      </c>
      <c r="P27" s="113"/>
    </row>
    <row r="28" spans="2:16" ht="15" customHeight="1">
      <c r="B28" s="87" t="s">
        <v>194</v>
      </c>
      <c r="C28" s="90" t="s">
        <v>305</v>
      </c>
      <c r="D28" s="144" t="s">
        <v>150</v>
      </c>
      <c r="E28" s="88" t="s">
        <v>151</v>
      </c>
      <c r="F28" s="89" t="s">
        <v>10</v>
      </c>
      <c r="G28" s="237">
        <v>8.4</v>
      </c>
      <c r="H28" s="335"/>
      <c r="I28" s="129">
        <f t="shared" si="2"/>
        <v>0</v>
      </c>
      <c r="J28" s="215">
        <f t="shared" si="3"/>
        <v>0</v>
      </c>
      <c r="M28" s="113"/>
      <c r="P28" s="113"/>
    </row>
    <row r="29" spans="2:16" ht="15" customHeight="1">
      <c r="B29" s="87" t="s">
        <v>197</v>
      </c>
      <c r="C29" s="90" t="s">
        <v>305</v>
      </c>
      <c r="D29" s="233" t="s">
        <v>152</v>
      </c>
      <c r="E29" s="238" t="s">
        <v>157</v>
      </c>
      <c r="F29" s="236" t="s">
        <v>29</v>
      </c>
      <c r="G29" s="237">
        <v>1.28</v>
      </c>
      <c r="H29" s="335"/>
      <c r="I29" s="129">
        <f t="shared" si="2"/>
        <v>0</v>
      </c>
      <c r="J29" s="215">
        <f t="shared" si="3"/>
        <v>0</v>
      </c>
      <c r="M29" s="113"/>
      <c r="P29" s="113"/>
    </row>
    <row r="30" spans="2:16" ht="33.75">
      <c r="B30" s="87" t="s">
        <v>201</v>
      </c>
      <c r="C30" s="247" t="s">
        <v>24</v>
      </c>
      <c r="D30" s="248" t="s">
        <v>155</v>
      </c>
      <c r="E30" s="249" t="s">
        <v>156</v>
      </c>
      <c r="F30" s="250" t="s">
        <v>29</v>
      </c>
      <c r="G30" s="237">
        <v>1.28</v>
      </c>
      <c r="H30" s="335"/>
      <c r="I30" s="129">
        <f t="shared" ref="I30" si="4">ROUND(ROUND(H30,2)*(1+J$7),2)</f>
        <v>0</v>
      </c>
      <c r="J30" s="215">
        <f t="shared" ref="J30" si="5">ROUND(G30*I30,2)</f>
        <v>0</v>
      </c>
      <c r="P30" s="113"/>
    </row>
    <row r="31" spans="2:16" ht="15" customHeight="1">
      <c r="B31" s="87" t="s">
        <v>204</v>
      </c>
      <c r="C31" s="90" t="s">
        <v>305</v>
      </c>
      <c r="D31" s="234" t="s">
        <v>128</v>
      </c>
      <c r="E31" s="235" t="s">
        <v>129</v>
      </c>
      <c r="F31" s="250" t="s">
        <v>27</v>
      </c>
      <c r="G31" s="237">
        <v>1</v>
      </c>
      <c r="H31" s="335"/>
      <c r="I31" s="129">
        <f t="shared" si="2"/>
        <v>0</v>
      </c>
      <c r="J31" s="215">
        <f t="shared" si="3"/>
        <v>0</v>
      </c>
      <c r="P31" s="113"/>
    </row>
    <row r="32" spans="2:16" ht="33.75">
      <c r="B32" s="87" t="s">
        <v>207</v>
      </c>
      <c r="C32" s="247" t="s">
        <v>24</v>
      </c>
      <c r="D32" s="144" t="s">
        <v>130</v>
      </c>
      <c r="E32" s="88" t="s">
        <v>131</v>
      </c>
      <c r="F32" s="89" t="s">
        <v>27</v>
      </c>
      <c r="G32" s="237">
        <v>1</v>
      </c>
      <c r="H32" s="335"/>
      <c r="I32" s="129">
        <f t="shared" si="2"/>
        <v>0</v>
      </c>
      <c r="J32" s="215">
        <f t="shared" si="3"/>
        <v>0</v>
      </c>
      <c r="P32" s="113"/>
    </row>
    <row r="33" spans="2:16" ht="33.75">
      <c r="B33" s="87" t="s">
        <v>385</v>
      </c>
      <c r="C33" s="247" t="s">
        <v>24</v>
      </c>
      <c r="D33" s="248" t="s">
        <v>114</v>
      </c>
      <c r="E33" s="249" t="s">
        <v>115</v>
      </c>
      <c r="F33" s="250" t="s">
        <v>27</v>
      </c>
      <c r="G33" s="237">
        <v>1</v>
      </c>
      <c r="H33" s="335"/>
      <c r="I33" s="129">
        <f t="shared" si="2"/>
        <v>0</v>
      </c>
      <c r="J33" s="215">
        <f t="shared" si="3"/>
        <v>0</v>
      </c>
      <c r="P33" s="113"/>
    </row>
    <row r="34" spans="2:16" ht="22.5">
      <c r="B34" s="87" t="s">
        <v>386</v>
      </c>
      <c r="C34" s="247" t="s">
        <v>24</v>
      </c>
      <c r="D34" s="234" t="s">
        <v>116</v>
      </c>
      <c r="E34" s="235" t="s">
        <v>117</v>
      </c>
      <c r="F34" s="250" t="s">
        <v>27</v>
      </c>
      <c r="G34" s="237">
        <v>1</v>
      </c>
      <c r="H34" s="335"/>
      <c r="I34" s="129">
        <f t="shared" si="2"/>
        <v>0</v>
      </c>
      <c r="J34" s="215">
        <f t="shared" si="3"/>
        <v>0</v>
      </c>
      <c r="P34" s="113"/>
    </row>
    <row r="35" spans="2:16" ht="22.5">
      <c r="B35" s="87" t="s">
        <v>387</v>
      </c>
      <c r="C35" s="90" t="s">
        <v>305</v>
      </c>
      <c r="D35" s="234" t="s">
        <v>122</v>
      </c>
      <c r="E35" s="252" t="s">
        <v>123</v>
      </c>
      <c r="F35" s="250" t="s">
        <v>10</v>
      </c>
      <c r="G35" s="237">
        <v>6</v>
      </c>
      <c r="H35" s="335"/>
      <c r="I35" s="129">
        <f t="shared" si="2"/>
        <v>0</v>
      </c>
      <c r="J35" s="215">
        <f t="shared" si="3"/>
        <v>0</v>
      </c>
      <c r="P35" s="113"/>
    </row>
    <row r="36" spans="2:16" ht="33.75">
      <c r="B36" s="87" t="s">
        <v>388</v>
      </c>
      <c r="C36" s="233" t="s">
        <v>24</v>
      </c>
      <c r="D36" s="234" t="s">
        <v>124</v>
      </c>
      <c r="E36" s="249" t="s">
        <v>125</v>
      </c>
      <c r="F36" s="250" t="s">
        <v>27</v>
      </c>
      <c r="G36" s="237">
        <v>1</v>
      </c>
      <c r="H36" s="335"/>
      <c r="I36" s="129">
        <f t="shared" si="2"/>
        <v>0</v>
      </c>
      <c r="J36" s="215">
        <f t="shared" si="3"/>
        <v>0</v>
      </c>
      <c r="P36" s="113"/>
    </row>
    <row r="37" spans="2:16" ht="22.5">
      <c r="B37" s="87" t="s">
        <v>389</v>
      </c>
      <c r="C37" s="90" t="s">
        <v>305</v>
      </c>
      <c r="D37" s="234" t="s">
        <v>126</v>
      </c>
      <c r="E37" s="252" t="s">
        <v>127</v>
      </c>
      <c r="F37" s="236" t="s">
        <v>10</v>
      </c>
      <c r="G37" s="237">
        <v>6</v>
      </c>
      <c r="H37" s="335"/>
      <c r="I37" s="129">
        <f t="shared" si="2"/>
        <v>0</v>
      </c>
      <c r="J37" s="215">
        <f t="shared" si="3"/>
        <v>0</v>
      </c>
      <c r="P37" s="113"/>
    </row>
    <row r="38" spans="2:16" ht="22.5" customHeight="1">
      <c r="B38" s="87" t="s">
        <v>390</v>
      </c>
      <c r="C38" s="233" t="s">
        <v>24</v>
      </c>
      <c r="D38" s="251" t="s">
        <v>118</v>
      </c>
      <c r="E38" s="249" t="s">
        <v>119</v>
      </c>
      <c r="F38" s="250" t="s">
        <v>10</v>
      </c>
      <c r="G38" s="237">
        <v>3</v>
      </c>
      <c r="H38" s="335"/>
      <c r="I38" s="129">
        <f t="shared" si="2"/>
        <v>0</v>
      </c>
      <c r="J38" s="215">
        <f t="shared" si="3"/>
        <v>0</v>
      </c>
      <c r="P38" s="113"/>
    </row>
    <row r="39" spans="2:16" ht="22.5" customHeight="1">
      <c r="B39" s="87" t="s">
        <v>391</v>
      </c>
      <c r="C39" s="233" t="s">
        <v>24</v>
      </c>
      <c r="D39" s="251" t="s">
        <v>120</v>
      </c>
      <c r="E39" s="249" t="s">
        <v>121</v>
      </c>
      <c r="F39" s="250" t="s">
        <v>10</v>
      </c>
      <c r="G39" s="237">
        <v>3</v>
      </c>
      <c r="H39" s="335"/>
      <c r="I39" s="129">
        <f t="shared" si="2"/>
        <v>0</v>
      </c>
      <c r="J39" s="215">
        <f t="shared" si="3"/>
        <v>0</v>
      </c>
      <c r="L39" s="113"/>
      <c r="P39" s="113"/>
    </row>
    <row r="40" spans="2:16" ht="22.5">
      <c r="B40" s="87" t="s">
        <v>392</v>
      </c>
      <c r="C40" s="233" t="s">
        <v>24</v>
      </c>
      <c r="D40" s="144" t="s">
        <v>132</v>
      </c>
      <c r="E40" s="88" t="s">
        <v>133</v>
      </c>
      <c r="F40" s="89" t="s">
        <v>27</v>
      </c>
      <c r="G40" s="237">
        <v>4</v>
      </c>
      <c r="H40" s="335"/>
      <c r="I40" s="129">
        <f t="shared" si="2"/>
        <v>0</v>
      </c>
      <c r="J40" s="215">
        <f t="shared" si="3"/>
        <v>0</v>
      </c>
      <c r="P40" s="113"/>
    </row>
    <row r="41" spans="2:16" ht="33.75">
      <c r="B41" s="87" t="s">
        <v>393</v>
      </c>
      <c r="C41" s="90" t="s">
        <v>305</v>
      </c>
      <c r="D41" s="144" t="s">
        <v>158</v>
      </c>
      <c r="E41" s="88" t="s">
        <v>159</v>
      </c>
      <c r="F41" s="250" t="s">
        <v>10</v>
      </c>
      <c r="G41" s="237">
        <v>13.91</v>
      </c>
      <c r="H41" s="335"/>
      <c r="I41" s="129">
        <f t="shared" si="2"/>
        <v>0</v>
      </c>
      <c r="J41" s="215">
        <f t="shared" si="3"/>
        <v>0</v>
      </c>
      <c r="L41" s="113"/>
      <c r="P41" s="113"/>
    </row>
    <row r="42" spans="2:16" ht="33.75" customHeight="1">
      <c r="B42" s="87" t="s">
        <v>394</v>
      </c>
      <c r="C42" s="233" t="s">
        <v>24</v>
      </c>
      <c r="D42" s="248" t="s">
        <v>134</v>
      </c>
      <c r="E42" s="249" t="s">
        <v>135</v>
      </c>
      <c r="F42" s="250" t="s">
        <v>28</v>
      </c>
      <c r="G42" s="237">
        <v>0.15</v>
      </c>
      <c r="H42" s="335"/>
      <c r="I42" s="129">
        <f t="shared" si="2"/>
        <v>0</v>
      </c>
      <c r="J42" s="215">
        <f t="shared" si="3"/>
        <v>0</v>
      </c>
      <c r="P42" s="113"/>
    </row>
    <row r="43" spans="2:16" ht="22.5">
      <c r="B43" s="87" t="s">
        <v>395</v>
      </c>
      <c r="C43" s="233" t="s">
        <v>24</v>
      </c>
      <c r="D43" s="234" t="s">
        <v>136</v>
      </c>
      <c r="E43" s="249" t="s">
        <v>137</v>
      </c>
      <c r="F43" s="250" t="s">
        <v>29</v>
      </c>
      <c r="G43" s="237">
        <v>8.64</v>
      </c>
      <c r="H43" s="335"/>
      <c r="I43" s="129">
        <f t="shared" si="2"/>
        <v>0</v>
      </c>
      <c r="J43" s="215">
        <f t="shared" si="3"/>
        <v>0</v>
      </c>
      <c r="P43" s="113"/>
    </row>
    <row r="44" spans="2:16" ht="22.5">
      <c r="B44" s="87" t="s">
        <v>396</v>
      </c>
      <c r="C44" s="233" t="s">
        <v>24</v>
      </c>
      <c r="D44" s="234" t="s">
        <v>91</v>
      </c>
      <c r="E44" s="249" t="s">
        <v>92</v>
      </c>
      <c r="F44" s="250" t="s">
        <v>29</v>
      </c>
      <c r="G44" s="237">
        <v>54.05</v>
      </c>
      <c r="H44" s="335"/>
      <c r="I44" s="129">
        <f t="shared" ref="I44:I46" si="6">ROUND(ROUND(H44,2)*(1+J$7),2)</f>
        <v>0</v>
      </c>
      <c r="J44" s="215">
        <f t="shared" ref="J44:J46" si="7">ROUND(G44*I44,2)</f>
        <v>0</v>
      </c>
      <c r="P44" s="113"/>
    </row>
    <row r="45" spans="2:16" ht="22.5">
      <c r="B45" s="87" t="s">
        <v>397</v>
      </c>
      <c r="C45" s="233" t="s">
        <v>24</v>
      </c>
      <c r="D45" s="234" t="s">
        <v>138</v>
      </c>
      <c r="E45" s="249" t="s">
        <v>139</v>
      </c>
      <c r="F45" s="250" t="s">
        <v>29</v>
      </c>
      <c r="G45" s="237">
        <v>8.64</v>
      </c>
      <c r="H45" s="335"/>
      <c r="I45" s="129">
        <f t="shared" si="6"/>
        <v>0</v>
      </c>
      <c r="J45" s="215">
        <f t="shared" si="7"/>
        <v>0</v>
      </c>
      <c r="P45" s="113"/>
    </row>
    <row r="46" spans="2:16" ht="22.5">
      <c r="B46" s="87" t="s">
        <v>398</v>
      </c>
      <c r="C46" s="233" t="s">
        <v>24</v>
      </c>
      <c r="D46" s="234" t="s">
        <v>140</v>
      </c>
      <c r="E46" s="249" t="s">
        <v>141</v>
      </c>
      <c r="F46" s="250" t="s">
        <v>29</v>
      </c>
      <c r="G46" s="237">
        <v>54.05</v>
      </c>
      <c r="H46" s="335"/>
      <c r="I46" s="129">
        <f t="shared" si="6"/>
        <v>0</v>
      </c>
      <c r="J46" s="215">
        <f t="shared" si="7"/>
        <v>0</v>
      </c>
      <c r="P46" s="113"/>
    </row>
    <row r="47" spans="2:16" ht="22.5">
      <c r="B47" s="87" t="s">
        <v>399</v>
      </c>
      <c r="C47" s="253" t="s">
        <v>24</v>
      </c>
      <c r="D47" s="254" t="s">
        <v>142</v>
      </c>
      <c r="E47" s="249" t="s">
        <v>143</v>
      </c>
      <c r="F47" s="250" t="s">
        <v>29</v>
      </c>
      <c r="G47" s="237">
        <v>8.64</v>
      </c>
      <c r="H47" s="335"/>
      <c r="I47" s="129">
        <f t="shared" ref="I47:I56" si="8">ROUND(ROUND(H47,2)*(1+J$7),2)</f>
        <v>0</v>
      </c>
      <c r="J47" s="215">
        <f t="shared" ref="J47:J56" si="9">ROUND(G47*I47,2)</f>
        <v>0</v>
      </c>
      <c r="P47" s="113"/>
    </row>
    <row r="48" spans="2:16" ht="22.5">
      <c r="B48" s="87" t="s">
        <v>400</v>
      </c>
      <c r="C48" s="233" t="s">
        <v>24</v>
      </c>
      <c r="D48" s="234" t="s">
        <v>144</v>
      </c>
      <c r="E48" s="249" t="s">
        <v>145</v>
      </c>
      <c r="F48" s="250" t="s">
        <v>29</v>
      </c>
      <c r="G48" s="237">
        <v>54.05</v>
      </c>
      <c r="H48" s="335"/>
      <c r="I48" s="129">
        <f t="shared" si="8"/>
        <v>0</v>
      </c>
      <c r="J48" s="215">
        <f t="shared" si="9"/>
        <v>0</v>
      </c>
      <c r="P48" s="113"/>
    </row>
    <row r="49" spans="1:16" ht="22.5">
      <c r="B49" s="87" t="s">
        <v>401</v>
      </c>
      <c r="C49" s="233" t="s">
        <v>146</v>
      </c>
      <c r="D49" s="234" t="s">
        <v>86</v>
      </c>
      <c r="E49" s="235" t="s">
        <v>32</v>
      </c>
      <c r="F49" s="250" t="s">
        <v>29</v>
      </c>
      <c r="G49" s="237">
        <v>35.85</v>
      </c>
      <c r="H49" s="335"/>
      <c r="I49" s="129">
        <f t="shared" si="8"/>
        <v>0</v>
      </c>
      <c r="J49" s="215">
        <f t="shared" si="9"/>
        <v>0</v>
      </c>
      <c r="P49" s="113"/>
    </row>
    <row r="50" spans="1:16" s="214" customFormat="1" ht="15" customHeight="1">
      <c r="B50" s="132" t="s">
        <v>210</v>
      </c>
      <c r="C50" s="262"/>
      <c r="D50" s="211"/>
      <c r="E50" s="145" t="s">
        <v>384</v>
      </c>
      <c r="F50" s="149"/>
      <c r="G50" s="150"/>
      <c r="H50" s="212"/>
      <c r="I50" s="151"/>
      <c r="J50" s="213">
        <f>SUM(J51:J56)</f>
        <v>0</v>
      </c>
    </row>
    <row r="51" spans="1:16" ht="22.5">
      <c r="B51" s="87" t="s">
        <v>212</v>
      </c>
      <c r="C51" s="90" t="s">
        <v>24</v>
      </c>
      <c r="D51" s="234" t="s">
        <v>93</v>
      </c>
      <c r="E51" s="235" t="s">
        <v>94</v>
      </c>
      <c r="F51" s="236" t="s">
        <v>27</v>
      </c>
      <c r="G51" s="237">
        <v>1</v>
      </c>
      <c r="H51" s="335"/>
      <c r="I51" s="129">
        <f t="shared" si="8"/>
        <v>0</v>
      </c>
      <c r="J51" s="215">
        <f t="shared" si="9"/>
        <v>0</v>
      </c>
      <c r="P51" s="113"/>
    </row>
    <row r="52" spans="1:16" ht="33.75">
      <c r="B52" s="87" t="s">
        <v>215</v>
      </c>
      <c r="C52" s="90" t="s">
        <v>24</v>
      </c>
      <c r="D52" s="144" t="s">
        <v>95</v>
      </c>
      <c r="E52" s="217" t="s">
        <v>96</v>
      </c>
      <c r="F52" s="236" t="s">
        <v>10</v>
      </c>
      <c r="G52" s="237">
        <v>50</v>
      </c>
      <c r="H52" s="335"/>
      <c r="I52" s="129">
        <f t="shared" si="8"/>
        <v>0</v>
      </c>
      <c r="J52" s="215">
        <f t="shared" si="9"/>
        <v>0</v>
      </c>
      <c r="P52" s="113"/>
    </row>
    <row r="53" spans="1:16" ht="15" customHeight="1">
      <c r="B53" s="87" t="s">
        <v>218</v>
      </c>
      <c r="C53" s="90" t="s">
        <v>305</v>
      </c>
      <c r="D53" s="234" t="s">
        <v>97</v>
      </c>
      <c r="E53" s="235" t="s">
        <v>101</v>
      </c>
      <c r="F53" s="89" t="s">
        <v>27</v>
      </c>
      <c r="G53" s="237">
        <v>4</v>
      </c>
      <c r="H53" s="335"/>
      <c r="I53" s="129">
        <f t="shared" si="8"/>
        <v>0</v>
      </c>
      <c r="J53" s="215">
        <f t="shared" si="9"/>
        <v>0</v>
      </c>
      <c r="P53" s="113"/>
    </row>
    <row r="54" spans="1:16" ht="22.5">
      <c r="B54" s="87" t="s">
        <v>221</v>
      </c>
      <c r="C54" s="90" t="s">
        <v>305</v>
      </c>
      <c r="D54" s="144" t="s">
        <v>100</v>
      </c>
      <c r="E54" s="217" t="s">
        <v>102</v>
      </c>
      <c r="F54" s="236" t="s">
        <v>10</v>
      </c>
      <c r="G54" s="237">
        <v>6</v>
      </c>
      <c r="H54" s="335"/>
      <c r="I54" s="129">
        <f t="shared" si="8"/>
        <v>0</v>
      </c>
      <c r="J54" s="215">
        <f t="shared" si="9"/>
        <v>0</v>
      </c>
      <c r="P54" s="113"/>
    </row>
    <row r="55" spans="1:16" ht="33.75">
      <c r="B55" s="87" t="s">
        <v>224</v>
      </c>
      <c r="C55" s="90" t="s">
        <v>24</v>
      </c>
      <c r="D55" s="144" t="s">
        <v>98</v>
      </c>
      <c r="E55" s="88" t="s">
        <v>99</v>
      </c>
      <c r="F55" s="89" t="s">
        <v>27</v>
      </c>
      <c r="G55" s="237">
        <v>2</v>
      </c>
      <c r="H55" s="335"/>
      <c r="I55" s="129">
        <f t="shared" si="8"/>
        <v>0</v>
      </c>
      <c r="J55" s="215">
        <f t="shared" si="9"/>
        <v>0</v>
      </c>
      <c r="P55" s="113"/>
    </row>
    <row r="56" spans="1:16" ht="22.5">
      <c r="B56" s="87" t="s">
        <v>225</v>
      </c>
      <c r="C56" s="90" t="s">
        <v>24</v>
      </c>
      <c r="D56" s="144" t="s">
        <v>162</v>
      </c>
      <c r="E56" s="88" t="s">
        <v>163</v>
      </c>
      <c r="F56" s="89" t="s">
        <v>27</v>
      </c>
      <c r="G56" s="237">
        <v>1</v>
      </c>
      <c r="H56" s="335"/>
      <c r="I56" s="129">
        <f t="shared" si="8"/>
        <v>0</v>
      </c>
      <c r="J56" s="215">
        <f t="shared" si="9"/>
        <v>0</v>
      </c>
      <c r="P56" s="113"/>
    </row>
    <row r="57" spans="1:16" s="210" customFormat="1" ht="20.100000000000001" customHeight="1">
      <c r="B57" s="143">
        <v>2</v>
      </c>
      <c r="C57" s="179"/>
      <c r="D57" s="180"/>
      <c r="E57" s="146" t="s">
        <v>169</v>
      </c>
      <c r="F57" s="147"/>
      <c r="G57" s="216"/>
      <c r="H57" s="148"/>
      <c r="I57" s="257"/>
      <c r="J57" s="324">
        <f>J58</f>
        <v>0</v>
      </c>
    </row>
    <row r="58" spans="1:16" ht="15" customHeight="1">
      <c r="B58" s="132" t="s">
        <v>254</v>
      </c>
      <c r="C58" s="262"/>
      <c r="D58" s="211"/>
      <c r="E58" s="145" t="s">
        <v>170</v>
      </c>
      <c r="F58" s="149"/>
      <c r="G58" s="270"/>
      <c r="H58" s="271"/>
      <c r="I58" s="272"/>
      <c r="J58" s="273">
        <f>SUM(J59:J61)</f>
        <v>0</v>
      </c>
      <c r="P58" s="113"/>
    </row>
    <row r="59" spans="1:16" ht="22.5">
      <c r="B59" s="87" t="s">
        <v>255</v>
      </c>
      <c r="C59" s="90" t="s">
        <v>305</v>
      </c>
      <c r="D59" s="144" t="s">
        <v>407</v>
      </c>
      <c r="E59" s="274" t="s">
        <v>408</v>
      </c>
      <c r="F59" s="275" t="s">
        <v>29</v>
      </c>
      <c r="G59" s="276">
        <v>84</v>
      </c>
      <c r="H59" s="336"/>
      <c r="I59" s="277">
        <f>ROUND(ROUND(H59,2)*(1+J$7),2)</f>
        <v>0</v>
      </c>
      <c r="J59" s="278">
        <f t="shared" ref="J59:J61" si="10">ROUND(G59*I59,2)</f>
        <v>0</v>
      </c>
      <c r="L59" s="113"/>
      <c r="P59" s="113"/>
    </row>
    <row r="60" spans="1:16" ht="15" customHeight="1">
      <c r="B60" s="87" t="s">
        <v>258</v>
      </c>
      <c r="C60" s="90" t="s">
        <v>305</v>
      </c>
      <c r="D60" s="144" t="s">
        <v>171</v>
      </c>
      <c r="E60" s="274" t="s">
        <v>172</v>
      </c>
      <c r="F60" s="275" t="s">
        <v>10</v>
      </c>
      <c r="G60" s="276">
        <v>28</v>
      </c>
      <c r="H60" s="336"/>
      <c r="I60" s="277">
        <f t="shared" ref="I60:I61" si="11">ROUND(ROUND(H60,2)*(1+J$7),2)</f>
        <v>0</v>
      </c>
      <c r="J60" s="278">
        <f t="shared" si="10"/>
        <v>0</v>
      </c>
      <c r="P60" s="113"/>
    </row>
    <row r="61" spans="1:16" ht="15" customHeight="1">
      <c r="B61" s="87" t="s">
        <v>259</v>
      </c>
      <c r="C61" s="90" t="s">
        <v>305</v>
      </c>
      <c r="D61" s="144" t="s">
        <v>173</v>
      </c>
      <c r="E61" s="88" t="s">
        <v>174</v>
      </c>
      <c r="F61" s="89" t="s">
        <v>10</v>
      </c>
      <c r="G61" s="276">
        <v>22.4</v>
      </c>
      <c r="H61" s="336"/>
      <c r="I61" s="277">
        <f t="shared" si="11"/>
        <v>0</v>
      </c>
      <c r="J61" s="278">
        <f t="shared" si="10"/>
        <v>0</v>
      </c>
      <c r="P61" s="113"/>
    </row>
    <row r="62" spans="1:16" s="210" customFormat="1" ht="20.100000000000001" customHeight="1">
      <c r="B62" s="143">
        <v>3</v>
      </c>
      <c r="C62" s="179"/>
      <c r="D62" s="180"/>
      <c r="E62" s="146" t="s">
        <v>175</v>
      </c>
      <c r="F62" s="147"/>
      <c r="G62" s="216"/>
      <c r="H62" s="148"/>
      <c r="I62" s="257"/>
      <c r="J62" s="324">
        <f>J63+J65+J76+J97+J105</f>
        <v>0</v>
      </c>
    </row>
    <row r="63" spans="1:16" s="214" customFormat="1" ht="15" customHeight="1">
      <c r="A63" s="325"/>
      <c r="B63" s="132" t="s">
        <v>303</v>
      </c>
      <c r="C63" s="262"/>
      <c r="D63" s="211"/>
      <c r="E63" s="145" t="s">
        <v>176</v>
      </c>
      <c r="F63" s="149"/>
      <c r="G63" s="270"/>
      <c r="H63" s="271"/>
      <c r="I63" s="279"/>
      <c r="J63" s="280">
        <f>SUM(J64:J64)</f>
        <v>0</v>
      </c>
    </row>
    <row r="64" spans="1:16" ht="22.5">
      <c r="A64" s="128"/>
      <c r="B64" s="87" t="s">
        <v>304</v>
      </c>
      <c r="C64" s="90" t="s">
        <v>24</v>
      </c>
      <c r="D64" s="234" t="s">
        <v>177</v>
      </c>
      <c r="E64" s="235" t="s">
        <v>178</v>
      </c>
      <c r="F64" s="236" t="s">
        <v>29</v>
      </c>
      <c r="G64" s="237">
        <v>9.43</v>
      </c>
      <c r="H64" s="335"/>
      <c r="I64" s="277">
        <f t="shared" ref="I64:I96" si="12">ROUND(ROUND(H64,2)*(1+J$7),2)</f>
        <v>0</v>
      </c>
      <c r="J64" s="278">
        <f t="shared" ref="J64:J96" si="13">ROUND(G64*I64,2)</f>
        <v>0</v>
      </c>
      <c r="P64" s="113"/>
    </row>
    <row r="65" spans="1:16" s="214" customFormat="1" ht="15" customHeight="1">
      <c r="A65" s="325"/>
      <c r="B65" s="132" t="s">
        <v>318</v>
      </c>
      <c r="C65" s="262"/>
      <c r="D65" s="211"/>
      <c r="E65" s="145" t="s">
        <v>179</v>
      </c>
      <c r="F65" s="149"/>
      <c r="G65" s="270"/>
      <c r="H65" s="271"/>
      <c r="I65" s="279"/>
      <c r="J65" s="280">
        <f>SUM(J66:J75)</f>
        <v>0</v>
      </c>
    </row>
    <row r="66" spans="1:16" ht="33.75">
      <c r="A66" s="128"/>
      <c r="B66" s="87" t="s">
        <v>319</v>
      </c>
      <c r="C66" s="90" t="s">
        <v>24</v>
      </c>
      <c r="D66" s="144" t="s">
        <v>180</v>
      </c>
      <c r="E66" s="217" t="s">
        <v>181</v>
      </c>
      <c r="F66" s="89" t="s">
        <v>10</v>
      </c>
      <c r="G66" s="276">
        <v>12</v>
      </c>
      <c r="H66" s="336"/>
      <c r="I66" s="277">
        <f t="shared" si="12"/>
        <v>0</v>
      </c>
      <c r="J66" s="278">
        <f t="shared" si="13"/>
        <v>0</v>
      </c>
      <c r="P66" s="113"/>
    </row>
    <row r="67" spans="1:16" ht="22.5" customHeight="1">
      <c r="A67" s="128"/>
      <c r="B67" s="87" t="s">
        <v>320</v>
      </c>
      <c r="C67" s="281" t="s">
        <v>24</v>
      </c>
      <c r="D67" s="282" t="s">
        <v>183</v>
      </c>
      <c r="E67" s="88" t="s">
        <v>184</v>
      </c>
      <c r="F67" s="89" t="s">
        <v>28</v>
      </c>
      <c r="G67" s="237">
        <v>0.71</v>
      </c>
      <c r="H67" s="335"/>
      <c r="I67" s="277">
        <f t="shared" si="12"/>
        <v>0</v>
      </c>
      <c r="J67" s="278">
        <f t="shared" si="13"/>
        <v>0</v>
      </c>
      <c r="P67" s="113"/>
    </row>
    <row r="68" spans="1:16" ht="15" customHeight="1">
      <c r="A68" s="128"/>
      <c r="B68" s="87" t="s">
        <v>321</v>
      </c>
      <c r="C68" s="233" t="s">
        <v>30</v>
      </c>
      <c r="D68" s="234" t="s">
        <v>186</v>
      </c>
      <c r="E68" s="235" t="s">
        <v>187</v>
      </c>
      <c r="F68" s="236" t="s">
        <v>29</v>
      </c>
      <c r="G68" s="237">
        <v>1.78</v>
      </c>
      <c r="H68" s="335"/>
      <c r="I68" s="277">
        <f t="shared" si="12"/>
        <v>0</v>
      </c>
      <c r="J68" s="278">
        <f t="shared" si="13"/>
        <v>0</v>
      </c>
      <c r="O68" s="239"/>
      <c r="P68" s="113"/>
    </row>
    <row r="69" spans="1:16" ht="15" customHeight="1">
      <c r="A69" s="128"/>
      <c r="B69" s="87" t="s">
        <v>322</v>
      </c>
      <c r="C69" s="281" t="s">
        <v>24</v>
      </c>
      <c r="D69" s="282" t="s">
        <v>189</v>
      </c>
      <c r="E69" s="88" t="s">
        <v>190</v>
      </c>
      <c r="F69" s="89" t="s">
        <v>28</v>
      </c>
      <c r="G69" s="237">
        <v>0.36</v>
      </c>
      <c r="H69" s="335"/>
      <c r="I69" s="277">
        <f t="shared" si="12"/>
        <v>0</v>
      </c>
      <c r="J69" s="278">
        <f t="shared" si="13"/>
        <v>0</v>
      </c>
      <c r="P69" s="113"/>
    </row>
    <row r="70" spans="1:16" ht="22.5">
      <c r="A70" s="128"/>
      <c r="B70" s="87" t="s">
        <v>323</v>
      </c>
      <c r="C70" s="281" t="s">
        <v>24</v>
      </c>
      <c r="D70" s="282" t="s">
        <v>192</v>
      </c>
      <c r="E70" s="88" t="s">
        <v>193</v>
      </c>
      <c r="F70" s="89" t="s">
        <v>29</v>
      </c>
      <c r="G70" s="237">
        <v>1.78</v>
      </c>
      <c r="H70" s="335"/>
      <c r="I70" s="277">
        <f t="shared" si="12"/>
        <v>0</v>
      </c>
      <c r="J70" s="278">
        <f t="shared" si="13"/>
        <v>0</v>
      </c>
      <c r="P70" s="113"/>
    </row>
    <row r="71" spans="1:16" ht="33.75">
      <c r="B71" s="87" t="s">
        <v>324</v>
      </c>
      <c r="C71" s="281" t="s">
        <v>24</v>
      </c>
      <c r="D71" s="282" t="s">
        <v>195</v>
      </c>
      <c r="E71" s="88" t="s">
        <v>196</v>
      </c>
      <c r="F71" s="89" t="s">
        <v>29</v>
      </c>
      <c r="G71" s="237">
        <v>6.2</v>
      </c>
      <c r="H71" s="335"/>
      <c r="I71" s="277">
        <f t="shared" si="12"/>
        <v>0</v>
      </c>
      <c r="J71" s="278">
        <f t="shared" si="13"/>
        <v>0</v>
      </c>
      <c r="P71" s="113"/>
    </row>
    <row r="72" spans="1:16" ht="22.5">
      <c r="B72" s="87" t="s">
        <v>325</v>
      </c>
      <c r="C72" s="281" t="s">
        <v>24</v>
      </c>
      <c r="D72" s="282" t="s">
        <v>198</v>
      </c>
      <c r="E72" s="88" t="s">
        <v>199</v>
      </c>
      <c r="F72" s="89" t="s">
        <v>200</v>
      </c>
      <c r="G72" s="237">
        <v>10.6</v>
      </c>
      <c r="H72" s="335"/>
      <c r="I72" s="277">
        <f t="shared" si="12"/>
        <v>0</v>
      </c>
      <c r="J72" s="278">
        <f t="shared" si="13"/>
        <v>0</v>
      </c>
      <c r="P72" s="113"/>
    </row>
    <row r="73" spans="1:16" ht="22.5">
      <c r="B73" s="87" t="s">
        <v>326</v>
      </c>
      <c r="C73" s="281" t="s">
        <v>24</v>
      </c>
      <c r="D73" s="234" t="s">
        <v>202</v>
      </c>
      <c r="E73" s="235" t="s">
        <v>203</v>
      </c>
      <c r="F73" s="89" t="s">
        <v>200</v>
      </c>
      <c r="G73" s="237">
        <v>33.22</v>
      </c>
      <c r="H73" s="335"/>
      <c r="I73" s="277">
        <f t="shared" si="12"/>
        <v>0</v>
      </c>
      <c r="J73" s="278">
        <f t="shared" si="13"/>
        <v>0</v>
      </c>
      <c r="P73" s="113"/>
    </row>
    <row r="74" spans="1:16" ht="15" customHeight="1">
      <c r="B74" s="87" t="s">
        <v>327</v>
      </c>
      <c r="C74" s="90" t="s">
        <v>305</v>
      </c>
      <c r="D74" s="233" t="s">
        <v>205</v>
      </c>
      <c r="E74" s="238" t="s">
        <v>206</v>
      </c>
      <c r="F74" s="236" t="s">
        <v>28</v>
      </c>
      <c r="G74" s="237">
        <v>0.53</v>
      </c>
      <c r="H74" s="335"/>
      <c r="I74" s="277">
        <f t="shared" si="12"/>
        <v>0</v>
      </c>
      <c r="J74" s="278">
        <f t="shared" si="13"/>
        <v>0</v>
      </c>
      <c r="P74" s="113"/>
    </row>
    <row r="75" spans="1:16" ht="22.5">
      <c r="B75" s="87" t="s">
        <v>328</v>
      </c>
      <c r="C75" s="90" t="s">
        <v>305</v>
      </c>
      <c r="D75" s="234" t="s">
        <v>208</v>
      </c>
      <c r="E75" s="238" t="s">
        <v>209</v>
      </c>
      <c r="F75" s="236" t="s">
        <v>28</v>
      </c>
      <c r="G75" s="237">
        <v>0.53</v>
      </c>
      <c r="H75" s="335"/>
      <c r="I75" s="277">
        <f t="shared" si="12"/>
        <v>0</v>
      </c>
      <c r="J75" s="278">
        <f t="shared" si="13"/>
        <v>0</v>
      </c>
      <c r="P75" s="113"/>
    </row>
    <row r="76" spans="1:16" s="214" customFormat="1" ht="15" customHeight="1">
      <c r="B76" s="132" t="s">
        <v>329</v>
      </c>
      <c r="C76" s="262"/>
      <c r="D76" s="211"/>
      <c r="E76" s="145" t="s">
        <v>211</v>
      </c>
      <c r="F76" s="149"/>
      <c r="G76" s="270"/>
      <c r="H76" s="271"/>
      <c r="I76" s="279"/>
      <c r="J76" s="280">
        <f>SUM(J77:J96)</f>
        <v>0</v>
      </c>
    </row>
    <row r="77" spans="1:16" ht="33.75">
      <c r="B77" s="87" t="s">
        <v>330</v>
      </c>
      <c r="C77" s="281" t="s">
        <v>24</v>
      </c>
      <c r="D77" s="282" t="s">
        <v>213</v>
      </c>
      <c r="E77" s="88" t="s">
        <v>214</v>
      </c>
      <c r="F77" s="89" t="s">
        <v>29</v>
      </c>
      <c r="G77" s="237">
        <v>6.66</v>
      </c>
      <c r="H77" s="335"/>
      <c r="I77" s="277">
        <f t="shared" si="12"/>
        <v>0</v>
      </c>
      <c r="J77" s="278">
        <f t="shared" si="13"/>
        <v>0</v>
      </c>
      <c r="P77" s="113"/>
    </row>
    <row r="78" spans="1:16" ht="33.75">
      <c r="B78" s="87" t="s">
        <v>331</v>
      </c>
      <c r="C78" s="281" t="s">
        <v>24</v>
      </c>
      <c r="D78" s="282" t="s">
        <v>216</v>
      </c>
      <c r="E78" s="88" t="s">
        <v>217</v>
      </c>
      <c r="F78" s="89" t="s">
        <v>29</v>
      </c>
      <c r="G78" s="237">
        <v>6.76</v>
      </c>
      <c r="H78" s="335"/>
      <c r="I78" s="277">
        <f t="shared" si="12"/>
        <v>0</v>
      </c>
      <c r="J78" s="278">
        <f t="shared" si="13"/>
        <v>0</v>
      </c>
      <c r="P78" s="113"/>
    </row>
    <row r="79" spans="1:16" ht="33.75">
      <c r="B79" s="87" t="s">
        <v>332</v>
      </c>
      <c r="C79" s="281" t="s">
        <v>24</v>
      </c>
      <c r="D79" s="282" t="s">
        <v>219</v>
      </c>
      <c r="E79" s="88" t="s">
        <v>220</v>
      </c>
      <c r="F79" s="89" t="s">
        <v>200</v>
      </c>
      <c r="G79" s="237">
        <v>21.38</v>
      </c>
      <c r="H79" s="335"/>
      <c r="I79" s="277">
        <f t="shared" si="12"/>
        <v>0</v>
      </c>
      <c r="J79" s="278">
        <f t="shared" si="13"/>
        <v>0</v>
      </c>
      <c r="P79" s="113"/>
    </row>
    <row r="80" spans="1:16" ht="33.75">
      <c r="B80" s="87" t="s">
        <v>333</v>
      </c>
      <c r="C80" s="281" t="s">
        <v>24</v>
      </c>
      <c r="D80" s="282" t="s">
        <v>222</v>
      </c>
      <c r="E80" s="88" t="s">
        <v>223</v>
      </c>
      <c r="F80" s="89" t="s">
        <v>200</v>
      </c>
      <c r="G80" s="237">
        <v>70.239999999999995</v>
      </c>
      <c r="H80" s="335"/>
      <c r="I80" s="277">
        <f t="shared" si="12"/>
        <v>0</v>
      </c>
      <c r="J80" s="278">
        <f t="shared" si="13"/>
        <v>0</v>
      </c>
      <c r="P80" s="113"/>
    </row>
    <row r="81" spans="2:16" ht="15" customHeight="1">
      <c r="B81" s="87" t="s">
        <v>334</v>
      </c>
      <c r="C81" s="90" t="s">
        <v>305</v>
      </c>
      <c r="D81" s="233" t="s">
        <v>205</v>
      </c>
      <c r="E81" s="235" t="s">
        <v>206</v>
      </c>
      <c r="F81" s="236" t="s">
        <v>28</v>
      </c>
      <c r="G81" s="237">
        <v>0.8</v>
      </c>
      <c r="H81" s="335"/>
      <c r="I81" s="277">
        <f t="shared" si="12"/>
        <v>0</v>
      </c>
      <c r="J81" s="278">
        <f t="shared" si="13"/>
        <v>0</v>
      </c>
      <c r="P81" s="113"/>
    </row>
    <row r="82" spans="2:16" ht="22.5">
      <c r="B82" s="87" t="s">
        <v>335</v>
      </c>
      <c r="C82" s="90" t="s">
        <v>305</v>
      </c>
      <c r="D82" s="234" t="s">
        <v>226</v>
      </c>
      <c r="E82" s="235" t="s">
        <v>227</v>
      </c>
      <c r="F82" s="236" t="s">
        <v>28</v>
      </c>
      <c r="G82" s="237">
        <v>0.8</v>
      </c>
      <c r="H82" s="335"/>
      <c r="I82" s="277">
        <f t="shared" si="12"/>
        <v>0</v>
      </c>
      <c r="J82" s="278">
        <f t="shared" si="13"/>
        <v>0</v>
      </c>
      <c r="P82" s="113"/>
    </row>
    <row r="83" spans="2:16" ht="33.75">
      <c r="B83" s="87" t="s">
        <v>336</v>
      </c>
      <c r="C83" s="281" t="s">
        <v>24</v>
      </c>
      <c r="D83" s="282" t="s">
        <v>228</v>
      </c>
      <c r="E83" s="88" t="s">
        <v>229</v>
      </c>
      <c r="F83" s="89" t="s">
        <v>29</v>
      </c>
      <c r="G83" s="237">
        <v>8.2100000000000009</v>
      </c>
      <c r="H83" s="335"/>
      <c r="I83" s="277">
        <f t="shared" si="12"/>
        <v>0</v>
      </c>
      <c r="J83" s="278">
        <f t="shared" si="13"/>
        <v>0</v>
      </c>
      <c r="P83" s="113"/>
    </row>
    <row r="84" spans="2:16" ht="22.5">
      <c r="B84" s="87" t="s">
        <v>337</v>
      </c>
      <c r="C84" s="233" t="s">
        <v>24</v>
      </c>
      <c r="D84" s="234" t="s">
        <v>230</v>
      </c>
      <c r="E84" s="235" t="s">
        <v>231</v>
      </c>
      <c r="F84" s="236" t="s">
        <v>29</v>
      </c>
      <c r="G84" s="237">
        <v>13.8</v>
      </c>
      <c r="H84" s="335"/>
      <c r="I84" s="277">
        <f t="shared" si="12"/>
        <v>0</v>
      </c>
      <c r="J84" s="278">
        <f t="shared" si="13"/>
        <v>0</v>
      </c>
      <c r="P84" s="113"/>
    </row>
    <row r="85" spans="2:16" ht="33.75">
      <c r="B85" s="87" t="s">
        <v>338</v>
      </c>
      <c r="C85" s="90" t="s">
        <v>146</v>
      </c>
      <c r="D85" s="234" t="s">
        <v>232</v>
      </c>
      <c r="E85" s="235" t="s">
        <v>233</v>
      </c>
      <c r="F85" s="236" t="s">
        <v>29</v>
      </c>
      <c r="G85" s="237">
        <v>14.55</v>
      </c>
      <c r="H85" s="335"/>
      <c r="I85" s="277">
        <f t="shared" si="12"/>
        <v>0</v>
      </c>
      <c r="J85" s="278">
        <f t="shared" si="13"/>
        <v>0</v>
      </c>
      <c r="P85" s="113"/>
    </row>
    <row r="86" spans="2:16" ht="33.75" customHeight="1">
      <c r="B86" s="87" t="s">
        <v>339</v>
      </c>
      <c r="C86" s="281" t="s">
        <v>24</v>
      </c>
      <c r="D86" s="282" t="s">
        <v>234</v>
      </c>
      <c r="E86" s="88" t="s">
        <v>235</v>
      </c>
      <c r="F86" s="89" t="s">
        <v>29</v>
      </c>
      <c r="G86" s="237">
        <v>9.2200000000000006</v>
      </c>
      <c r="H86" s="335"/>
      <c r="I86" s="277">
        <f t="shared" si="12"/>
        <v>0</v>
      </c>
      <c r="J86" s="278">
        <f t="shared" si="13"/>
        <v>0</v>
      </c>
      <c r="P86" s="113"/>
    </row>
    <row r="87" spans="2:16" ht="22.5">
      <c r="B87" s="87" t="s">
        <v>340</v>
      </c>
      <c r="C87" s="233" t="s">
        <v>30</v>
      </c>
      <c r="D87" s="282" t="s">
        <v>236</v>
      </c>
      <c r="E87" s="88" t="s">
        <v>237</v>
      </c>
      <c r="F87" s="89" t="s">
        <v>29</v>
      </c>
      <c r="G87" s="237">
        <v>4.5599999999999996</v>
      </c>
      <c r="H87" s="335"/>
      <c r="I87" s="277">
        <f t="shared" si="12"/>
        <v>0</v>
      </c>
      <c r="J87" s="278">
        <f t="shared" si="13"/>
        <v>0</v>
      </c>
      <c r="L87" s="113"/>
      <c r="P87" s="113"/>
    </row>
    <row r="88" spans="2:16" ht="33.75">
      <c r="B88" s="87" t="s">
        <v>341</v>
      </c>
      <c r="C88" s="281" t="s">
        <v>24</v>
      </c>
      <c r="D88" s="282" t="s">
        <v>238</v>
      </c>
      <c r="E88" s="88" t="s">
        <v>239</v>
      </c>
      <c r="F88" s="89" t="s">
        <v>29</v>
      </c>
      <c r="G88" s="237">
        <v>25.99</v>
      </c>
      <c r="H88" s="335"/>
      <c r="I88" s="277">
        <f t="shared" si="12"/>
        <v>0</v>
      </c>
      <c r="J88" s="278">
        <f t="shared" si="13"/>
        <v>0</v>
      </c>
      <c r="P88" s="113"/>
    </row>
    <row r="89" spans="2:16" ht="33.75" customHeight="1">
      <c r="B89" s="87" t="s">
        <v>342</v>
      </c>
      <c r="C89" s="281" t="s">
        <v>24</v>
      </c>
      <c r="D89" s="282" t="s">
        <v>240</v>
      </c>
      <c r="E89" s="88" t="s">
        <v>241</v>
      </c>
      <c r="F89" s="89" t="s">
        <v>29</v>
      </c>
      <c r="G89" s="237">
        <v>25.99</v>
      </c>
      <c r="H89" s="335"/>
      <c r="I89" s="277">
        <f t="shared" si="12"/>
        <v>0</v>
      </c>
      <c r="J89" s="278">
        <f t="shared" si="13"/>
        <v>0</v>
      </c>
      <c r="P89" s="113"/>
    </row>
    <row r="90" spans="2:16" ht="33.75">
      <c r="B90" s="87" t="s">
        <v>343</v>
      </c>
      <c r="C90" s="281" t="s">
        <v>24</v>
      </c>
      <c r="D90" s="282" t="s">
        <v>242</v>
      </c>
      <c r="E90" s="88" t="s">
        <v>243</v>
      </c>
      <c r="F90" s="89" t="s">
        <v>29</v>
      </c>
      <c r="G90" s="237">
        <v>7.26</v>
      </c>
      <c r="H90" s="335"/>
      <c r="I90" s="277">
        <f t="shared" si="12"/>
        <v>0</v>
      </c>
      <c r="J90" s="278">
        <f t="shared" si="13"/>
        <v>0</v>
      </c>
      <c r="P90" s="113"/>
    </row>
    <row r="91" spans="2:16" ht="22.5">
      <c r="B91" s="87" t="s">
        <v>344</v>
      </c>
      <c r="C91" s="281" t="s">
        <v>24</v>
      </c>
      <c r="D91" s="234" t="s">
        <v>244</v>
      </c>
      <c r="E91" s="235" t="s">
        <v>245</v>
      </c>
      <c r="F91" s="236" t="s">
        <v>29</v>
      </c>
      <c r="G91" s="237">
        <v>7.26</v>
      </c>
      <c r="H91" s="335"/>
      <c r="I91" s="277">
        <f t="shared" si="12"/>
        <v>0</v>
      </c>
      <c r="J91" s="278">
        <f t="shared" si="13"/>
        <v>0</v>
      </c>
      <c r="P91" s="113"/>
    </row>
    <row r="92" spans="2:16" ht="22.5">
      <c r="B92" s="87" t="s">
        <v>345</v>
      </c>
      <c r="C92" s="281" t="s">
        <v>24</v>
      </c>
      <c r="D92" s="282" t="s">
        <v>246</v>
      </c>
      <c r="E92" s="88" t="s">
        <v>247</v>
      </c>
      <c r="F92" s="89" t="s">
        <v>28</v>
      </c>
      <c r="G92" s="237">
        <v>0.36</v>
      </c>
      <c r="H92" s="335"/>
      <c r="I92" s="277">
        <f t="shared" si="12"/>
        <v>0</v>
      </c>
      <c r="J92" s="278">
        <f t="shared" si="13"/>
        <v>0</v>
      </c>
      <c r="P92" s="113"/>
    </row>
    <row r="93" spans="2:16" ht="45">
      <c r="B93" s="87" t="s">
        <v>346</v>
      </c>
      <c r="C93" s="281" t="s">
        <v>24</v>
      </c>
      <c r="D93" s="282" t="s">
        <v>248</v>
      </c>
      <c r="E93" s="88" t="s">
        <v>249</v>
      </c>
      <c r="F93" s="89" t="s">
        <v>29</v>
      </c>
      <c r="G93" s="237">
        <v>7.62</v>
      </c>
      <c r="H93" s="335"/>
      <c r="I93" s="277">
        <f t="shared" si="12"/>
        <v>0</v>
      </c>
      <c r="J93" s="278">
        <f t="shared" si="13"/>
        <v>0</v>
      </c>
      <c r="P93" s="113"/>
    </row>
    <row r="94" spans="2:16" ht="22.5">
      <c r="B94" s="87" t="s">
        <v>347</v>
      </c>
      <c r="C94" s="281" t="s">
        <v>24</v>
      </c>
      <c r="D94" s="282" t="s">
        <v>91</v>
      </c>
      <c r="E94" s="88" t="s">
        <v>92</v>
      </c>
      <c r="F94" s="89" t="s">
        <v>29</v>
      </c>
      <c r="G94" s="237">
        <v>25.99</v>
      </c>
      <c r="H94" s="335"/>
      <c r="I94" s="277">
        <f t="shared" si="12"/>
        <v>0</v>
      </c>
      <c r="J94" s="278">
        <f t="shared" si="13"/>
        <v>0</v>
      </c>
      <c r="P94" s="113"/>
    </row>
    <row r="95" spans="2:16" ht="22.5" customHeight="1">
      <c r="B95" s="87" t="s">
        <v>348</v>
      </c>
      <c r="C95" s="281" t="s">
        <v>24</v>
      </c>
      <c r="D95" s="282" t="s">
        <v>250</v>
      </c>
      <c r="E95" s="88" t="s">
        <v>251</v>
      </c>
      <c r="F95" s="89" t="s">
        <v>29</v>
      </c>
      <c r="G95" s="237">
        <v>25.99</v>
      </c>
      <c r="H95" s="335"/>
      <c r="I95" s="277">
        <f t="shared" si="12"/>
        <v>0</v>
      </c>
      <c r="J95" s="278">
        <f t="shared" si="13"/>
        <v>0</v>
      </c>
      <c r="P95" s="113"/>
    </row>
    <row r="96" spans="2:16" ht="45">
      <c r="B96" s="87" t="s">
        <v>349</v>
      </c>
      <c r="C96" s="281" t="s">
        <v>24</v>
      </c>
      <c r="D96" s="282" t="s">
        <v>252</v>
      </c>
      <c r="E96" s="88" t="s">
        <v>253</v>
      </c>
      <c r="F96" s="89" t="s">
        <v>29</v>
      </c>
      <c r="G96" s="237">
        <v>13.68</v>
      </c>
      <c r="H96" s="335"/>
      <c r="I96" s="277">
        <f t="shared" si="12"/>
        <v>0</v>
      </c>
      <c r="J96" s="278">
        <f t="shared" si="13"/>
        <v>0</v>
      </c>
      <c r="P96" s="113"/>
    </row>
    <row r="97" spans="2:16" s="214" customFormat="1" ht="15" customHeight="1">
      <c r="B97" s="132" t="s">
        <v>350</v>
      </c>
      <c r="C97" s="262"/>
      <c r="D97" s="211"/>
      <c r="E97" s="145" t="s">
        <v>315</v>
      </c>
      <c r="F97" s="149"/>
      <c r="G97" s="270"/>
      <c r="H97" s="271"/>
      <c r="I97" s="279"/>
      <c r="J97" s="280">
        <f>SUM(J98:J104)</f>
        <v>0</v>
      </c>
    </row>
    <row r="98" spans="2:16" ht="22.5">
      <c r="B98" s="87" t="s">
        <v>351</v>
      </c>
      <c r="C98" s="90" t="s">
        <v>305</v>
      </c>
      <c r="D98" s="144" t="s">
        <v>256</v>
      </c>
      <c r="E98" s="88" t="s">
        <v>257</v>
      </c>
      <c r="F98" s="89" t="s">
        <v>28</v>
      </c>
      <c r="G98" s="276">
        <v>0.14000000000000001</v>
      </c>
      <c r="H98" s="336"/>
      <c r="I98" s="277">
        <f t="shared" ref="I98:I101" si="14">ROUND(ROUND(H98,2)*(1+J$7),2)</f>
        <v>0</v>
      </c>
      <c r="J98" s="278">
        <f t="shared" ref="J98:J104" si="15">ROUND(G98*I98,2)</f>
        <v>0</v>
      </c>
      <c r="M98" s="113"/>
    </row>
    <row r="99" spans="2:16" ht="15" customHeight="1">
      <c r="B99" s="87" t="s">
        <v>352</v>
      </c>
      <c r="C99" s="281" t="s">
        <v>24</v>
      </c>
      <c r="D99" s="282" t="s">
        <v>189</v>
      </c>
      <c r="E99" s="88" t="s">
        <v>190</v>
      </c>
      <c r="F99" s="89" t="s">
        <v>28</v>
      </c>
      <c r="G99" s="237">
        <v>0.14000000000000001</v>
      </c>
      <c r="H99" s="335"/>
      <c r="I99" s="277">
        <f t="shared" si="14"/>
        <v>0</v>
      </c>
      <c r="J99" s="278">
        <f t="shared" si="15"/>
        <v>0</v>
      </c>
      <c r="M99" s="113"/>
    </row>
    <row r="100" spans="2:16" ht="15" customHeight="1">
      <c r="B100" s="87" t="s">
        <v>353</v>
      </c>
      <c r="C100" s="90" t="s">
        <v>30</v>
      </c>
      <c r="D100" s="144" t="s">
        <v>260</v>
      </c>
      <c r="E100" s="88" t="s">
        <v>261</v>
      </c>
      <c r="F100" s="89" t="s">
        <v>10</v>
      </c>
      <c r="G100" s="276">
        <v>7</v>
      </c>
      <c r="H100" s="336"/>
      <c r="I100" s="277">
        <f t="shared" si="14"/>
        <v>0</v>
      </c>
      <c r="J100" s="278">
        <f t="shared" si="15"/>
        <v>0</v>
      </c>
      <c r="M100" s="113"/>
      <c r="O100" s="283"/>
    </row>
    <row r="101" spans="2:16" ht="33.75">
      <c r="B101" s="87" t="s">
        <v>354</v>
      </c>
      <c r="C101" s="90" t="s">
        <v>24</v>
      </c>
      <c r="D101" s="144" t="s">
        <v>262</v>
      </c>
      <c r="E101" s="88" t="s">
        <v>263</v>
      </c>
      <c r="F101" s="89" t="s">
        <v>10</v>
      </c>
      <c r="G101" s="237">
        <v>9</v>
      </c>
      <c r="H101" s="335"/>
      <c r="I101" s="277">
        <f t="shared" si="14"/>
        <v>0</v>
      </c>
      <c r="J101" s="278">
        <f t="shared" si="15"/>
        <v>0</v>
      </c>
      <c r="P101" s="113"/>
    </row>
    <row r="102" spans="2:16" ht="33.75">
      <c r="B102" s="87" t="s">
        <v>355</v>
      </c>
      <c r="C102" s="90" t="s">
        <v>24</v>
      </c>
      <c r="D102" s="144" t="s">
        <v>264</v>
      </c>
      <c r="E102" s="88" t="s">
        <v>265</v>
      </c>
      <c r="F102" s="89" t="s">
        <v>10</v>
      </c>
      <c r="G102" s="276">
        <v>64</v>
      </c>
      <c r="H102" s="336"/>
      <c r="I102" s="277">
        <f>ROUND(ROUND(H102,2)*(1+J$7),2)</f>
        <v>0</v>
      </c>
      <c r="J102" s="278">
        <f t="shared" si="15"/>
        <v>0</v>
      </c>
    </row>
    <row r="103" spans="2:16" ht="22.5">
      <c r="B103" s="87" t="s">
        <v>356</v>
      </c>
      <c r="C103" s="90" t="s">
        <v>305</v>
      </c>
      <c r="D103" s="144" t="s">
        <v>266</v>
      </c>
      <c r="E103" s="88" t="s">
        <v>267</v>
      </c>
      <c r="F103" s="89" t="s">
        <v>27</v>
      </c>
      <c r="G103" s="276">
        <v>1</v>
      </c>
      <c r="H103" s="336"/>
      <c r="I103" s="277">
        <f t="shared" ref="I103:I104" si="16">ROUND(ROUND(H103,2)*(1+J$7),2)</f>
        <v>0</v>
      </c>
      <c r="J103" s="278">
        <f t="shared" si="15"/>
        <v>0</v>
      </c>
      <c r="M103" s="113"/>
    </row>
    <row r="104" spans="2:16" ht="15" customHeight="1">
      <c r="B104" s="87" t="s">
        <v>357</v>
      </c>
      <c r="C104" s="90" t="s">
        <v>305</v>
      </c>
      <c r="D104" s="144" t="s">
        <v>268</v>
      </c>
      <c r="E104" s="274" t="s">
        <v>269</v>
      </c>
      <c r="F104" s="89" t="s">
        <v>27</v>
      </c>
      <c r="G104" s="237">
        <v>5</v>
      </c>
      <c r="H104" s="335"/>
      <c r="I104" s="277">
        <f t="shared" si="16"/>
        <v>0</v>
      </c>
      <c r="J104" s="278">
        <f t="shared" si="15"/>
        <v>0</v>
      </c>
      <c r="P104" s="113"/>
    </row>
    <row r="105" spans="2:16" s="214" customFormat="1" ht="15" customHeight="1">
      <c r="B105" s="132" t="s">
        <v>358</v>
      </c>
      <c r="C105" s="262"/>
      <c r="D105" s="211"/>
      <c r="E105" s="145" t="s">
        <v>316</v>
      </c>
      <c r="F105" s="149"/>
      <c r="G105" s="270"/>
      <c r="H105" s="271"/>
      <c r="I105" s="279"/>
      <c r="J105" s="280">
        <f>SUM(J106:J126)</f>
        <v>0</v>
      </c>
    </row>
    <row r="106" spans="2:16" ht="22.5">
      <c r="B106" s="87" t="s">
        <v>359</v>
      </c>
      <c r="C106" s="90" t="s">
        <v>305</v>
      </c>
      <c r="D106" s="234" t="s">
        <v>270</v>
      </c>
      <c r="E106" s="235" t="s">
        <v>271</v>
      </c>
      <c r="F106" s="89" t="s">
        <v>27</v>
      </c>
      <c r="G106" s="237">
        <v>1</v>
      </c>
      <c r="H106" s="335"/>
      <c r="I106" s="277">
        <f t="shared" ref="I106:I126" si="17">ROUND(ROUND(H106,2)*(1+J$7),2)</f>
        <v>0</v>
      </c>
      <c r="J106" s="278">
        <f t="shared" ref="J106:J126" si="18">ROUND(G106*I106,2)</f>
        <v>0</v>
      </c>
      <c r="M106" s="113"/>
      <c r="P106" s="113"/>
    </row>
    <row r="107" spans="2:16" ht="22.5">
      <c r="B107" s="87" t="s">
        <v>360</v>
      </c>
      <c r="C107" s="90" t="s">
        <v>24</v>
      </c>
      <c r="D107" s="234" t="s">
        <v>93</v>
      </c>
      <c r="E107" s="235" t="s">
        <v>94</v>
      </c>
      <c r="F107" s="236" t="s">
        <v>27</v>
      </c>
      <c r="G107" s="237">
        <v>7</v>
      </c>
      <c r="H107" s="335"/>
      <c r="I107" s="277">
        <f t="shared" si="17"/>
        <v>0</v>
      </c>
      <c r="J107" s="278">
        <f t="shared" si="18"/>
        <v>0</v>
      </c>
      <c r="P107" s="113"/>
    </row>
    <row r="108" spans="2:16" ht="22.5">
      <c r="B108" s="87" t="s">
        <v>361</v>
      </c>
      <c r="C108" s="90" t="s">
        <v>24</v>
      </c>
      <c r="D108" s="234" t="s">
        <v>272</v>
      </c>
      <c r="E108" s="235" t="s">
        <v>273</v>
      </c>
      <c r="F108" s="236" t="s">
        <v>27</v>
      </c>
      <c r="G108" s="237">
        <v>1</v>
      </c>
      <c r="H108" s="335"/>
      <c r="I108" s="277">
        <f t="shared" si="17"/>
        <v>0</v>
      </c>
      <c r="J108" s="278">
        <f t="shared" si="18"/>
        <v>0</v>
      </c>
      <c r="P108" s="113"/>
    </row>
    <row r="109" spans="2:16" ht="22.5">
      <c r="B109" s="87" t="s">
        <v>362</v>
      </c>
      <c r="C109" s="90" t="s">
        <v>24</v>
      </c>
      <c r="D109" s="234" t="s">
        <v>274</v>
      </c>
      <c r="E109" s="235" t="s">
        <v>275</v>
      </c>
      <c r="F109" s="236" t="s">
        <v>27</v>
      </c>
      <c r="G109" s="237">
        <v>2</v>
      </c>
      <c r="H109" s="335"/>
      <c r="I109" s="277">
        <f t="shared" si="17"/>
        <v>0</v>
      </c>
      <c r="J109" s="278">
        <f t="shared" si="18"/>
        <v>0</v>
      </c>
      <c r="P109" s="113"/>
    </row>
    <row r="110" spans="2:16" ht="22.5">
      <c r="B110" s="87" t="s">
        <v>363</v>
      </c>
      <c r="C110" s="90" t="s">
        <v>305</v>
      </c>
      <c r="D110" s="234" t="s">
        <v>276</v>
      </c>
      <c r="E110" s="235" t="s">
        <v>277</v>
      </c>
      <c r="F110" s="236" t="s">
        <v>27</v>
      </c>
      <c r="G110" s="237">
        <v>1</v>
      </c>
      <c r="H110" s="335"/>
      <c r="I110" s="277">
        <f t="shared" si="17"/>
        <v>0</v>
      </c>
      <c r="J110" s="278">
        <f t="shared" si="18"/>
        <v>0</v>
      </c>
      <c r="L110" s="113"/>
      <c r="P110" s="113"/>
    </row>
    <row r="111" spans="2:16" ht="22.5">
      <c r="B111" s="87" t="s">
        <v>364</v>
      </c>
      <c r="C111" s="90" t="s">
        <v>305</v>
      </c>
      <c r="D111" s="144" t="s">
        <v>278</v>
      </c>
      <c r="E111" s="88" t="s">
        <v>279</v>
      </c>
      <c r="F111" s="89" t="s">
        <v>27</v>
      </c>
      <c r="G111" s="237">
        <v>4</v>
      </c>
      <c r="H111" s="335"/>
      <c r="I111" s="277">
        <f t="shared" si="17"/>
        <v>0</v>
      </c>
      <c r="J111" s="278">
        <f t="shared" si="18"/>
        <v>0</v>
      </c>
      <c r="P111" s="113"/>
    </row>
    <row r="112" spans="2:16" ht="33.75">
      <c r="B112" s="87" t="s">
        <v>365</v>
      </c>
      <c r="C112" s="90" t="s">
        <v>24</v>
      </c>
      <c r="D112" s="234" t="s">
        <v>280</v>
      </c>
      <c r="E112" s="235" t="s">
        <v>281</v>
      </c>
      <c r="F112" s="236" t="s">
        <v>10</v>
      </c>
      <c r="G112" s="237">
        <v>65</v>
      </c>
      <c r="H112" s="335"/>
      <c r="I112" s="277">
        <f t="shared" si="17"/>
        <v>0</v>
      </c>
      <c r="J112" s="278">
        <f t="shared" si="18"/>
        <v>0</v>
      </c>
      <c r="P112" s="113"/>
    </row>
    <row r="113" spans="2:19" ht="33.75">
      <c r="B113" s="87" t="s">
        <v>366</v>
      </c>
      <c r="C113" s="90" t="s">
        <v>24</v>
      </c>
      <c r="D113" s="234" t="s">
        <v>282</v>
      </c>
      <c r="E113" s="235" t="s">
        <v>283</v>
      </c>
      <c r="F113" s="236" t="s">
        <v>10</v>
      </c>
      <c r="G113" s="237">
        <v>50</v>
      </c>
      <c r="H113" s="335"/>
      <c r="I113" s="277">
        <f t="shared" si="17"/>
        <v>0</v>
      </c>
      <c r="J113" s="278">
        <f t="shared" si="18"/>
        <v>0</v>
      </c>
      <c r="P113" s="113"/>
    </row>
    <row r="114" spans="2:19" ht="33.75">
      <c r="B114" s="87" t="s">
        <v>367</v>
      </c>
      <c r="C114" s="90" t="s">
        <v>24</v>
      </c>
      <c r="D114" s="144" t="s">
        <v>95</v>
      </c>
      <c r="E114" s="217" t="s">
        <v>96</v>
      </c>
      <c r="F114" s="236" t="s">
        <v>10</v>
      </c>
      <c r="G114" s="276">
        <v>180</v>
      </c>
      <c r="H114" s="335"/>
      <c r="I114" s="277">
        <f t="shared" si="17"/>
        <v>0</v>
      </c>
      <c r="J114" s="278">
        <f t="shared" si="18"/>
        <v>0</v>
      </c>
      <c r="M114" s="113"/>
    </row>
    <row r="115" spans="2:19" ht="15" customHeight="1">
      <c r="B115" s="87" t="s">
        <v>368</v>
      </c>
      <c r="C115" s="90" t="s">
        <v>305</v>
      </c>
      <c r="D115" s="234" t="s">
        <v>97</v>
      </c>
      <c r="E115" s="235" t="s">
        <v>101</v>
      </c>
      <c r="F115" s="89" t="s">
        <v>27</v>
      </c>
      <c r="G115" s="237">
        <v>18</v>
      </c>
      <c r="H115" s="335"/>
      <c r="I115" s="277">
        <f t="shared" si="17"/>
        <v>0</v>
      </c>
      <c r="J115" s="278">
        <f t="shared" si="18"/>
        <v>0</v>
      </c>
      <c r="L115" s="113"/>
      <c r="M115" s="113"/>
    </row>
    <row r="116" spans="2:19" ht="15" customHeight="1">
      <c r="B116" s="87" t="s">
        <v>369</v>
      </c>
      <c r="C116" s="90" t="s">
        <v>305</v>
      </c>
      <c r="D116" s="144" t="s">
        <v>284</v>
      </c>
      <c r="E116" s="217" t="s">
        <v>285</v>
      </c>
      <c r="F116" s="89" t="s">
        <v>27</v>
      </c>
      <c r="G116" s="276">
        <v>14</v>
      </c>
      <c r="H116" s="336"/>
      <c r="I116" s="277">
        <f t="shared" si="17"/>
        <v>0</v>
      </c>
      <c r="J116" s="278">
        <f t="shared" si="18"/>
        <v>0</v>
      </c>
      <c r="L116" s="113"/>
      <c r="M116" s="113"/>
    </row>
    <row r="117" spans="2:19" ht="22.5">
      <c r="B117" s="87" t="s">
        <v>370</v>
      </c>
      <c r="C117" s="90" t="s">
        <v>305</v>
      </c>
      <c r="D117" s="144" t="s">
        <v>100</v>
      </c>
      <c r="E117" s="217" t="s">
        <v>102</v>
      </c>
      <c r="F117" s="236" t="s">
        <v>10</v>
      </c>
      <c r="G117" s="276">
        <v>6.3</v>
      </c>
      <c r="H117" s="335"/>
      <c r="I117" s="277">
        <f t="shared" si="17"/>
        <v>0</v>
      </c>
      <c r="J117" s="278">
        <f t="shared" si="18"/>
        <v>0</v>
      </c>
      <c r="L117" s="113"/>
      <c r="M117" s="113"/>
    </row>
    <row r="118" spans="2:19" ht="22.5">
      <c r="B118" s="87" t="s">
        <v>371</v>
      </c>
      <c r="C118" s="90" t="s">
        <v>305</v>
      </c>
      <c r="D118" s="144" t="s">
        <v>286</v>
      </c>
      <c r="E118" s="88" t="s">
        <v>287</v>
      </c>
      <c r="F118" s="236" t="s">
        <v>10</v>
      </c>
      <c r="G118" s="276">
        <v>7.35</v>
      </c>
      <c r="H118" s="336"/>
      <c r="I118" s="277">
        <f t="shared" si="17"/>
        <v>0</v>
      </c>
      <c r="J118" s="278">
        <f t="shared" si="18"/>
        <v>0</v>
      </c>
      <c r="L118" s="113"/>
    </row>
    <row r="119" spans="2:19" ht="22.5">
      <c r="B119" s="87" t="s">
        <v>372</v>
      </c>
      <c r="C119" s="90" t="s">
        <v>305</v>
      </c>
      <c r="D119" s="144" t="s">
        <v>288</v>
      </c>
      <c r="E119" s="217" t="s">
        <v>289</v>
      </c>
      <c r="F119" s="236" t="s">
        <v>10</v>
      </c>
      <c r="G119" s="276">
        <v>7.6</v>
      </c>
      <c r="H119" s="336"/>
      <c r="I119" s="277">
        <f t="shared" si="17"/>
        <v>0</v>
      </c>
      <c r="J119" s="278">
        <f t="shared" si="18"/>
        <v>0</v>
      </c>
      <c r="L119" s="113"/>
      <c r="M119" s="113"/>
    </row>
    <row r="120" spans="2:19" ht="33.75">
      <c r="B120" s="87" t="s">
        <v>373</v>
      </c>
      <c r="C120" s="90" t="s">
        <v>24</v>
      </c>
      <c r="D120" s="144" t="s">
        <v>98</v>
      </c>
      <c r="E120" s="88" t="s">
        <v>99</v>
      </c>
      <c r="F120" s="89" t="s">
        <v>27</v>
      </c>
      <c r="G120" s="276">
        <v>6</v>
      </c>
      <c r="H120" s="335"/>
      <c r="I120" s="277">
        <f t="shared" si="17"/>
        <v>0</v>
      </c>
      <c r="J120" s="278">
        <f t="shared" si="18"/>
        <v>0</v>
      </c>
    </row>
    <row r="121" spans="2:19" ht="33.75">
      <c r="B121" s="87" t="s">
        <v>374</v>
      </c>
      <c r="C121" s="90" t="s">
        <v>24</v>
      </c>
      <c r="D121" s="144" t="s">
        <v>290</v>
      </c>
      <c r="E121" s="88" t="s">
        <v>291</v>
      </c>
      <c r="F121" s="89" t="s">
        <v>27</v>
      </c>
      <c r="G121" s="276">
        <v>5</v>
      </c>
      <c r="H121" s="336"/>
      <c r="I121" s="277">
        <f t="shared" si="17"/>
        <v>0</v>
      </c>
      <c r="J121" s="278">
        <f t="shared" si="18"/>
        <v>0</v>
      </c>
      <c r="O121" s="113"/>
      <c r="S121" s="113"/>
    </row>
    <row r="122" spans="2:19" ht="33.75">
      <c r="B122" s="87" t="s">
        <v>375</v>
      </c>
      <c r="C122" s="90" t="s">
        <v>24</v>
      </c>
      <c r="D122" s="144" t="s">
        <v>292</v>
      </c>
      <c r="E122" s="88" t="s">
        <v>293</v>
      </c>
      <c r="F122" s="89" t="s">
        <v>27</v>
      </c>
      <c r="G122" s="276">
        <v>6</v>
      </c>
      <c r="H122" s="336"/>
      <c r="I122" s="277">
        <f t="shared" si="17"/>
        <v>0</v>
      </c>
      <c r="J122" s="278">
        <f t="shared" si="18"/>
        <v>0</v>
      </c>
      <c r="O122" s="113"/>
      <c r="S122" s="113"/>
    </row>
    <row r="123" spans="2:19" ht="15" customHeight="1">
      <c r="B123" s="87" t="s">
        <v>376</v>
      </c>
      <c r="C123" s="90" t="s">
        <v>305</v>
      </c>
      <c r="D123" s="144" t="s">
        <v>294</v>
      </c>
      <c r="E123" s="274" t="s">
        <v>295</v>
      </c>
      <c r="F123" s="89" t="s">
        <v>296</v>
      </c>
      <c r="G123" s="276">
        <v>1</v>
      </c>
      <c r="H123" s="336"/>
      <c r="I123" s="277">
        <f t="shared" si="17"/>
        <v>0</v>
      </c>
      <c r="J123" s="278">
        <f t="shared" si="18"/>
        <v>0</v>
      </c>
      <c r="L123" s="113"/>
      <c r="M123" s="113"/>
    </row>
    <row r="124" spans="2:19" ht="15" customHeight="1">
      <c r="B124" s="87" t="s">
        <v>377</v>
      </c>
      <c r="C124" s="90" t="s">
        <v>305</v>
      </c>
      <c r="D124" s="144" t="s">
        <v>297</v>
      </c>
      <c r="E124" s="274" t="s">
        <v>298</v>
      </c>
      <c r="F124" s="89" t="s">
        <v>296</v>
      </c>
      <c r="G124" s="276">
        <v>1</v>
      </c>
      <c r="H124" s="336"/>
      <c r="I124" s="277">
        <f t="shared" si="17"/>
        <v>0</v>
      </c>
      <c r="J124" s="278">
        <f t="shared" si="18"/>
        <v>0</v>
      </c>
      <c r="L124" s="113"/>
      <c r="M124" s="113"/>
    </row>
    <row r="125" spans="2:19" ht="15" customHeight="1">
      <c r="B125" s="87" t="s">
        <v>378</v>
      </c>
      <c r="C125" s="90" t="s">
        <v>305</v>
      </c>
      <c r="D125" s="144" t="s">
        <v>299</v>
      </c>
      <c r="E125" s="274" t="s">
        <v>300</v>
      </c>
      <c r="F125" s="89" t="s">
        <v>296</v>
      </c>
      <c r="G125" s="276">
        <v>1</v>
      </c>
      <c r="H125" s="336"/>
      <c r="I125" s="277">
        <f t="shared" si="17"/>
        <v>0</v>
      </c>
      <c r="J125" s="278">
        <f t="shared" si="18"/>
        <v>0</v>
      </c>
      <c r="L125" s="113"/>
      <c r="M125" s="113"/>
    </row>
    <row r="126" spans="2:19" ht="33.75">
      <c r="B126" s="87" t="s">
        <v>379</v>
      </c>
      <c r="C126" s="90" t="s">
        <v>24</v>
      </c>
      <c r="D126" s="144" t="s">
        <v>301</v>
      </c>
      <c r="E126" s="274" t="s">
        <v>302</v>
      </c>
      <c r="F126" s="89" t="s">
        <v>27</v>
      </c>
      <c r="G126" s="276">
        <v>2</v>
      </c>
      <c r="H126" s="336"/>
      <c r="I126" s="277">
        <f t="shared" si="17"/>
        <v>0</v>
      </c>
      <c r="J126" s="278">
        <f t="shared" si="18"/>
        <v>0</v>
      </c>
      <c r="M126" s="113"/>
    </row>
    <row r="127" spans="2:19" s="210" customFormat="1" ht="20.100000000000001" customHeight="1">
      <c r="B127" s="143">
        <v>4</v>
      </c>
      <c r="C127" s="179"/>
      <c r="D127" s="180"/>
      <c r="E127" s="146" t="s">
        <v>317</v>
      </c>
      <c r="F127" s="147"/>
      <c r="G127" s="216"/>
      <c r="H127" s="148"/>
      <c r="I127" s="257"/>
      <c r="J127" s="324">
        <f>J128</f>
        <v>0</v>
      </c>
    </row>
    <row r="128" spans="2:19" s="214" customFormat="1" ht="15" customHeight="1">
      <c r="B128" s="132" t="s">
        <v>380</v>
      </c>
      <c r="C128" s="243"/>
      <c r="D128" s="211"/>
      <c r="E128" s="172" t="s">
        <v>83</v>
      </c>
      <c r="F128" s="149"/>
      <c r="G128" s="150"/>
      <c r="H128" s="212"/>
      <c r="I128" s="151"/>
      <c r="J128" s="213">
        <f>SUM(J129)</f>
        <v>0</v>
      </c>
    </row>
    <row r="129" spans="2:24" ht="15" customHeight="1">
      <c r="B129" s="83" t="s">
        <v>381</v>
      </c>
      <c r="C129" s="218" t="s">
        <v>30</v>
      </c>
      <c r="D129" s="219" t="s">
        <v>88</v>
      </c>
      <c r="E129" s="84" t="s">
        <v>89</v>
      </c>
      <c r="F129" s="85" t="s">
        <v>29</v>
      </c>
      <c r="G129" s="86">
        <v>40</v>
      </c>
      <c r="H129" s="337"/>
      <c r="I129" s="129">
        <f t="shared" ref="I129" si="19">ROUND(ROUND(H129,2)*(1+J$7),2)</f>
        <v>0</v>
      </c>
      <c r="J129" s="220">
        <f t="shared" ref="J129" si="20">ROUND(G129*I129,2)</f>
        <v>0</v>
      </c>
      <c r="L129" s="214"/>
      <c r="N129" s="232"/>
      <c r="P129" s="128"/>
    </row>
    <row r="130" spans="2:24" s="157" customFormat="1" ht="11.25" customHeight="1">
      <c r="B130" s="158"/>
      <c r="C130" s="159"/>
      <c r="D130" s="160"/>
      <c r="E130" s="161"/>
      <c r="F130" s="162"/>
      <c r="G130" s="163"/>
      <c r="H130" s="164"/>
      <c r="I130" s="163"/>
      <c r="J130" s="165"/>
      <c r="K130" s="92"/>
      <c r="L130" s="214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</row>
    <row r="131" spans="2:24" s="157" customFormat="1" ht="24.95" customHeight="1">
      <c r="B131" s="166"/>
      <c r="C131" s="167"/>
      <c r="D131" s="167"/>
      <c r="E131" s="168" t="s">
        <v>82</v>
      </c>
      <c r="F131" s="169"/>
      <c r="G131" s="166"/>
      <c r="H131" s="166"/>
      <c r="I131" s="166"/>
      <c r="J131" s="171">
        <f>J18+J57+J62+J127</f>
        <v>0</v>
      </c>
      <c r="K131" s="92"/>
      <c r="L131" s="214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</row>
    <row r="132" spans="2:24" s="157" customFormat="1" ht="11.25" customHeight="1">
      <c r="B132" s="244"/>
      <c r="C132" s="159"/>
      <c r="D132" s="159"/>
      <c r="E132" s="170"/>
      <c r="F132" s="162"/>
      <c r="G132" s="245"/>
      <c r="H132" s="245"/>
      <c r="I132" s="245"/>
      <c r="J132" s="246"/>
      <c r="K132" s="92"/>
      <c r="L132" s="214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</row>
    <row r="133" spans="2:24" s="157" customFormat="1" ht="15" customHeight="1">
      <c r="B133" s="385"/>
      <c r="C133" s="386"/>
      <c r="D133" s="386"/>
      <c r="E133" s="386"/>
      <c r="F133" s="386"/>
      <c r="G133" s="386"/>
      <c r="H133" s="386"/>
      <c r="I133" s="386"/>
      <c r="J133" s="387"/>
      <c r="K133" s="92"/>
      <c r="L133" s="214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</row>
    <row r="134" spans="2:24" s="157" customFormat="1" ht="15" customHeight="1">
      <c r="B134" s="388"/>
      <c r="C134" s="388"/>
      <c r="D134" s="388"/>
      <c r="E134" s="388"/>
      <c r="F134" s="389"/>
      <c r="G134" s="389"/>
      <c r="H134" s="389"/>
      <c r="I134" s="389"/>
      <c r="J134" s="389"/>
      <c r="K134" s="92"/>
      <c r="L134" s="214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</row>
    <row r="137" spans="2:24">
      <c r="J137" s="128"/>
    </row>
  </sheetData>
  <sheetProtection algorithmName="SHA-512" hashValue="b8Mo1QhgA68CJFs8o1tHAt72N1kXhM3K7O2IB/UL2ISk2d9qoijwFYqWsm7b0CO0XMbJfz2oNZgpBknrH6OhVg==" saltValue="hSh/m/JOuKm77BxJbU58vQ==" spinCount="100000" sheet="1" objects="1" scenarios="1" selectLockedCells="1"/>
  <mergeCells count="5">
    <mergeCell ref="B4:H4"/>
    <mergeCell ref="I4:J4"/>
    <mergeCell ref="B133:J133"/>
    <mergeCell ref="B134:E134"/>
    <mergeCell ref="F134:J134"/>
  </mergeCells>
  <phoneticPr fontId="12" type="noConversion"/>
  <conditionalFormatting sqref="B7:B10">
    <cfRule type="expression" dxfId="73" priority="3709" stopIfTrue="1">
      <formula>OR(#REF!="M",#REF!="A")</formula>
    </cfRule>
  </conditionalFormatting>
  <conditionalFormatting sqref="B17:B129">
    <cfRule type="expression" dxfId="72" priority="4" stopIfTrue="1">
      <formula>OR(#REF!="M",#REF!="A")</formula>
    </cfRule>
  </conditionalFormatting>
  <conditionalFormatting sqref="C23:C29 C31:C32">
    <cfRule type="expression" dxfId="71" priority="28" stopIfTrue="1">
      <formula>OR(#REF!="M",#REF!="A")</formula>
    </cfRule>
  </conditionalFormatting>
  <conditionalFormatting sqref="C81:C82">
    <cfRule type="expression" dxfId="70" priority="27" stopIfTrue="1">
      <formula>OR(#REF!="M",#REF!="A")</formula>
    </cfRule>
  </conditionalFormatting>
  <conditionalFormatting sqref="C1:D1 F1:I1 F17:I17 C17:D18 F18 H18:I18 C129:D129 F129:G129 C135:D64770 F135:I64770">
    <cfRule type="expression" dxfId="69" priority="14280" stopIfTrue="1">
      <formula>OR(#REF!="M",#REF!="A")</formula>
    </cfRule>
  </conditionalFormatting>
  <conditionalFormatting sqref="C2:D2 F2:I2 C3:C4 C5:D6 F5:I6 F7:F10 F11:H11">
    <cfRule type="expression" dxfId="68" priority="3710" stopIfTrue="1">
      <formula>OR(#REF!="M",#REF!="A")</formula>
    </cfRule>
  </conditionalFormatting>
  <conditionalFormatting sqref="C11:D16 F12:I16">
    <cfRule type="expression" dxfId="67" priority="1" stopIfTrue="1">
      <formula>OR(#REF!="M",#REF!="A")</formula>
    </cfRule>
  </conditionalFormatting>
  <conditionalFormatting sqref="C19:D22 F19:I22">
    <cfRule type="expression" dxfId="66" priority="9" stopIfTrue="1">
      <formula>OR(#REF!="M",#REF!="A")</formula>
    </cfRule>
  </conditionalFormatting>
  <conditionalFormatting sqref="C30:D30">
    <cfRule type="expression" dxfId="65" priority="332" stopIfTrue="1">
      <formula>OR(#REF!="M",#REF!="A")</formula>
    </cfRule>
  </conditionalFormatting>
  <conditionalFormatting sqref="C33:D80 F50:I58">
    <cfRule type="expression" dxfId="64" priority="5" stopIfTrue="1">
      <formula>OR(#REF!="M",#REF!="A")</formula>
    </cfRule>
  </conditionalFormatting>
  <conditionalFormatting sqref="C83:D128">
    <cfRule type="expression" dxfId="63" priority="14" stopIfTrue="1">
      <formula>OR(#REF!="M",#REF!="A")</formula>
    </cfRule>
  </conditionalFormatting>
  <conditionalFormatting sqref="C130:D134 F130:I134">
    <cfRule type="expression" dxfId="62" priority="1829" stopIfTrue="1">
      <formula>OR(#REF!="M",#REF!="A")</formula>
    </cfRule>
  </conditionalFormatting>
  <conditionalFormatting sqref="D3">
    <cfRule type="expression" dxfId="61" priority="3713" stopIfTrue="1">
      <formula>OR(#REF!="M",#REF!="A")</formula>
    </cfRule>
  </conditionalFormatting>
  <conditionalFormatting sqref="D23 F23:H23">
    <cfRule type="expression" dxfId="60" priority="580" stopIfTrue="1">
      <formula>OR(#REF!="M",#REF!="A")</formula>
    </cfRule>
  </conditionalFormatting>
  <conditionalFormatting sqref="D24 F24">
    <cfRule type="expression" dxfId="59" priority="505" stopIfTrue="1">
      <formula>OR(#REF!="M",#REF!="A")</formula>
    </cfRule>
  </conditionalFormatting>
  <conditionalFormatting sqref="D25:D32">
    <cfRule type="expression" dxfId="58" priority="333" stopIfTrue="1">
      <formula>OR(#REF!="M",#REF!="A")</formula>
    </cfRule>
  </conditionalFormatting>
  <conditionalFormatting sqref="D81">
    <cfRule type="expression" dxfId="57" priority="167" stopIfTrue="1">
      <formula>OR(#REF!="M",#REF!="A")</formula>
    </cfRule>
  </conditionalFormatting>
  <conditionalFormatting sqref="D82">
    <cfRule type="expression" dxfId="56" priority="171" stopIfTrue="1">
      <formula>OR(#REF!="M",#REF!="A")</formula>
    </cfRule>
  </conditionalFormatting>
  <conditionalFormatting sqref="E1 E17:E18 E129 E135:E64770">
    <cfRule type="expression" dxfId="55" priority="14282" stopIfTrue="1">
      <formula>OR(#REF!="M",#REF!="A")</formula>
    </cfRule>
  </conditionalFormatting>
  <conditionalFormatting sqref="E2">
    <cfRule type="expression" dxfId="54" priority="3711" stopIfTrue="1">
      <formula>OR(#REF!="M",#REF!="A")</formula>
    </cfRule>
  </conditionalFormatting>
  <conditionalFormatting sqref="E5:E16">
    <cfRule type="expression" dxfId="53" priority="2" stopIfTrue="1">
      <formula>OR(#REF!="M",#REF!="A")</formula>
    </cfRule>
  </conditionalFormatting>
  <conditionalFormatting sqref="E19">
    <cfRule type="expression" dxfId="52" priority="598" stopIfTrue="1">
      <formula>OR(#REF!="M",#REF!="A")</formula>
    </cfRule>
  </conditionalFormatting>
  <conditionalFormatting sqref="E21:E23">
    <cfRule type="expression" dxfId="51" priority="10" stopIfTrue="1">
      <formula>OR(#REF!="M",#REF!="A")</formula>
    </cfRule>
  </conditionalFormatting>
  <conditionalFormatting sqref="E24">
    <cfRule type="expression" dxfId="50" priority="506" stopIfTrue="1">
      <formula>OR(#REF!="M",#REF!="A")</formula>
    </cfRule>
  </conditionalFormatting>
  <conditionalFormatting sqref="E25:E28">
    <cfRule type="expression" dxfId="49" priority="339" stopIfTrue="1">
      <formula>OR(#REF!="M",#REF!="A")</formula>
    </cfRule>
  </conditionalFormatting>
  <conditionalFormatting sqref="E29">
    <cfRule type="duplicateValues" dxfId="48" priority="519"/>
  </conditionalFormatting>
  <conditionalFormatting sqref="E30:E34">
    <cfRule type="expression" dxfId="47" priority="336" stopIfTrue="1">
      <formula>OR(#REF!="M",#REF!="A")</formula>
    </cfRule>
  </conditionalFormatting>
  <conditionalFormatting sqref="E36">
    <cfRule type="expression" dxfId="46" priority="391" stopIfTrue="1">
      <formula>OR(#REF!="M",#REF!="A")</formula>
    </cfRule>
  </conditionalFormatting>
  <conditionalFormatting sqref="E38:E51">
    <cfRule type="expression" dxfId="45" priority="6" stopIfTrue="1">
      <formula>OR(#REF!="M",#REF!="A")</formula>
    </cfRule>
  </conditionalFormatting>
  <conditionalFormatting sqref="E53">
    <cfRule type="expression" dxfId="44" priority="306" stopIfTrue="1">
      <formula>OR(#REF!="M",#REF!="A")</formula>
    </cfRule>
  </conditionalFormatting>
  <conditionalFormatting sqref="E55:E65">
    <cfRule type="expression" dxfId="43" priority="224" stopIfTrue="1">
      <formula>OR(#REF!="M",#REF!="A")</formula>
    </cfRule>
  </conditionalFormatting>
  <conditionalFormatting sqref="E67:E73">
    <cfRule type="expression" dxfId="42" priority="161" stopIfTrue="1">
      <formula>OR(#REF!="M",#REF!="A")</formula>
    </cfRule>
  </conditionalFormatting>
  <conditionalFormatting sqref="E74:E75">
    <cfRule type="duplicateValues" dxfId="41" priority="174"/>
  </conditionalFormatting>
  <conditionalFormatting sqref="E76:E80">
    <cfRule type="expression" dxfId="40" priority="154" stopIfTrue="1">
      <formula>OR(#REF!="M",#REF!="A")</formula>
    </cfRule>
  </conditionalFormatting>
  <conditionalFormatting sqref="E81">
    <cfRule type="expression" dxfId="39" priority="168" stopIfTrue="1">
      <formula>OR(#REF!="M",#REF!="A")</formula>
    </cfRule>
  </conditionalFormatting>
  <conditionalFormatting sqref="E82">
    <cfRule type="expression" dxfId="38" priority="172" stopIfTrue="1">
      <formula>OR(#REF!="M",#REF!="A")</formula>
    </cfRule>
  </conditionalFormatting>
  <conditionalFormatting sqref="E83:E113">
    <cfRule type="expression" dxfId="37" priority="56" stopIfTrue="1">
      <formula>OR(#REF!="M",#REF!="A")</formula>
    </cfRule>
  </conditionalFormatting>
  <conditionalFormatting sqref="E115">
    <cfRule type="expression" dxfId="36" priority="99" stopIfTrue="1">
      <formula>OR(#REF!="M",#REF!="A")</formula>
    </cfRule>
  </conditionalFormatting>
  <conditionalFormatting sqref="E118">
    <cfRule type="expression" dxfId="35" priority="137" stopIfTrue="1">
      <formula>OR(#REF!="M",#REF!="A")</formula>
    </cfRule>
  </conditionalFormatting>
  <conditionalFormatting sqref="E120:E128">
    <cfRule type="expression" dxfId="34" priority="15" stopIfTrue="1">
      <formula>OR(#REF!="M",#REF!="A")</formula>
    </cfRule>
  </conditionalFormatting>
  <conditionalFormatting sqref="E130:E134">
    <cfRule type="expression" dxfId="33" priority="1830" stopIfTrue="1">
      <formula>OR(#REF!="M",#REF!="A")</formula>
    </cfRule>
  </conditionalFormatting>
  <conditionalFormatting sqref="F30:F49">
    <cfRule type="expression" dxfId="32" priority="323" stopIfTrue="1">
      <formula>OR(#REF!="M",#REF!="A")</formula>
    </cfRule>
  </conditionalFormatting>
  <conditionalFormatting sqref="F59:F60">
    <cfRule type="expression" dxfId="31" priority="272" stopIfTrue="1">
      <formula>OR(#REF!="M",#REF!="A")</formula>
    </cfRule>
  </conditionalFormatting>
  <conditionalFormatting sqref="F82">
    <cfRule type="expression" dxfId="30" priority="165" stopIfTrue="1">
      <formula>OR(#REF!="M",#REF!="A")</formula>
    </cfRule>
  </conditionalFormatting>
  <conditionalFormatting sqref="F81:G81">
    <cfRule type="expression" dxfId="29" priority="169" stopIfTrue="1">
      <formula>OR(#REF!="M",#REF!="A")</formula>
    </cfRule>
  </conditionalFormatting>
  <conditionalFormatting sqref="F25:H27">
    <cfRule type="expression" dxfId="28" priority="338" stopIfTrue="1">
      <formula>OR(#REF!="M",#REF!="A")</formula>
    </cfRule>
  </conditionalFormatting>
  <conditionalFormatting sqref="F28:I29">
    <cfRule type="expression" dxfId="27" priority="346" stopIfTrue="1">
      <formula>OR(#REF!="M",#REF!="A")</formula>
    </cfRule>
  </conditionalFormatting>
  <conditionalFormatting sqref="F62:I80">
    <cfRule type="expression" dxfId="26" priority="153" stopIfTrue="1">
      <formula>OR(#REF!="M",#REF!="A")</formula>
    </cfRule>
  </conditionalFormatting>
  <conditionalFormatting sqref="F83:I128">
    <cfRule type="expression" dxfId="25" priority="12" stopIfTrue="1">
      <formula>OR(#REF!="M",#REF!="A")</formula>
    </cfRule>
  </conditionalFormatting>
  <conditionalFormatting sqref="G18">
    <cfRule type="expression" dxfId="24" priority="6653" stopIfTrue="1">
      <formula>OR(#REF!="M",#REF!="A")</formula>
    </cfRule>
  </conditionalFormatting>
  <conditionalFormatting sqref="G36">
    <cfRule type="expression" dxfId="23" priority="491" stopIfTrue="1">
      <formula>OR(#REF!="M",#REF!="A")</formula>
    </cfRule>
  </conditionalFormatting>
  <conditionalFormatting sqref="G82">
    <cfRule type="expression" dxfId="22" priority="173" stopIfTrue="1">
      <formula>OR(#REF!="M",#REF!="A")</formula>
    </cfRule>
  </conditionalFormatting>
  <conditionalFormatting sqref="G24:H24">
    <cfRule type="expression" dxfId="21" priority="507" stopIfTrue="1">
      <formula>OR(#REF!="M",#REF!="A")</formula>
    </cfRule>
  </conditionalFormatting>
  <conditionalFormatting sqref="G59:H59 G60 F61:G61">
    <cfRule type="expression" dxfId="20" priority="279" stopIfTrue="1">
      <formula>OR(#REF!="M",#REF!="A")</formula>
    </cfRule>
  </conditionalFormatting>
  <conditionalFormatting sqref="G30:I35">
    <cfRule type="expression" dxfId="19" priority="331" stopIfTrue="1">
      <formula>OR(#REF!="M",#REF!="A")</formula>
    </cfRule>
  </conditionalFormatting>
  <conditionalFormatting sqref="G38:I49">
    <cfRule type="expression" dxfId="18" priority="314" stopIfTrue="1">
      <formula>OR(#REF!="M",#REF!="A")</formula>
    </cfRule>
  </conditionalFormatting>
  <conditionalFormatting sqref="H36">
    <cfRule type="expression" dxfId="17" priority="488" stopIfTrue="1">
      <formula>OR(#REF!="M",#REF!="A")</formula>
    </cfRule>
  </conditionalFormatting>
  <conditionalFormatting sqref="H60:H61">
    <cfRule type="expression" dxfId="16" priority="263" stopIfTrue="1">
      <formula>OR(#REF!="M",#REF!="A")</formula>
    </cfRule>
  </conditionalFormatting>
  <conditionalFormatting sqref="H81">
    <cfRule type="expression" dxfId="15" priority="25" stopIfTrue="1">
      <formula>OR(#REF!="M",#REF!="A")</formula>
    </cfRule>
  </conditionalFormatting>
  <conditionalFormatting sqref="H82">
    <cfRule type="expression" dxfId="14" priority="170" stopIfTrue="1">
      <formula>OR(#REF!="M",#REF!="A")</formula>
    </cfRule>
  </conditionalFormatting>
  <conditionalFormatting sqref="H129:I129">
    <cfRule type="expression" dxfId="13" priority="22" stopIfTrue="1">
      <formula>OR(#REF!="M",#REF!="A")</formula>
    </cfRule>
  </conditionalFormatting>
  <conditionalFormatting sqref="I23:I27">
    <cfRule type="expression" dxfId="12" priority="343" stopIfTrue="1">
      <formula>OR(#REF!="M",#REF!="A")</formula>
    </cfRule>
  </conditionalFormatting>
  <conditionalFormatting sqref="I36 G37:I37">
    <cfRule type="expression" dxfId="11" priority="495" stopIfTrue="1">
      <formula>OR(#REF!="M",#REF!="A")</formula>
    </cfRule>
  </conditionalFormatting>
  <conditionalFormatting sqref="I59:I61">
    <cfRule type="expression" dxfId="10" priority="266" stopIfTrue="1">
      <formula>OR(#REF!="M",#REF!="A")</formula>
    </cfRule>
  </conditionalFormatting>
  <conditionalFormatting sqref="I81:I82">
    <cfRule type="expression" dxfId="9" priority="163" stopIfTrue="1">
      <formula>OR(#REF!="M",#REF!="A")</formula>
    </cfRule>
  </conditionalFormatting>
  <conditionalFormatting sqref="J1 J17:J18 J135:J64770">
    <cfRule type="expression" dxfId="8" priority="14285" stopIfTrue="1">
      <formula>OR(#REF!="M",#REF!="A")</formula>
    </cfRule>
  </conditionalFormatting>
  <conditionalFormatting sqref="J2 J5:J6">
    <cfRule type="expression" dxfId="7" priority="3712" stopIfTrue="1">
      <formula>OR(#REF!="M",#REF!="A")</formula>
    </cfRule>
  </conditionalFormatting>
  <conditionalFormatting sqref="J12:J16">
    <cfRule type="expression" dxfId="6" priority="3" stopIfTrue="1">
      <formula>OR(#REF!="M",#REF!="A")</formula>
    </cfRule>
  </conditionalFormatting>
  <conditionalFormatting sqref="J19:J35">
    <cfRule type="expression" dxfId="5" priority="11" stopIfTrue="1">
      <formula>OR(#REF!="M",#REF!="A")</formula>
    </cfRule>
  </conditionalFormatting>
  <conditionalFormatting sqref="J36:J37">
    <cfRule type="expression" dxfId="4" priority="493" stopIfTrue="1">
      <formula>OR(#REF!="M",#REF!="A")</formula>
    </cfRule>
  </conditionalFormatting>
  <conditionalFormatting sqref="J38:J134">
    <cfRule type="expression" dxfId="3" priority="7" stopIfTrue="1">
      <formula>OR(#REF!="M",#REF!="A")</formula>
    </cfRule>
  </conditionalFormatting>
  <dataValidations count="1">
    <dataValidation type="list" allowBlank="1" showInputMessage="1" showErrorMessage="1" sqref="C38 C99 C67:C73 C32:C34 C86 C88:C96 C77:C80 C83 C21 C42:C49" xr:uid="{00000000-0002-0000-0100-000000000000}">
      <formula1>"SINAPI,SINAPI-I,Composição,Cotação"</formula1>
    </dataValidation>
  </dataValidations>
  <printOptions horizontalCentered="1"/>
  <pageMargins left="0.70866141732283472" right="0.11811023622047245" top="0.39370078740157483" bottom="0.59055118110236227" header="0.31496062992125984" footer="0.31496062992125984"/>
  <pageSetup paperSize="9" scale="70" fitToHeight="0" orientation="portrait" r:id="rId1"/>
  <headerFooter>
    <oddFooter>&amp;R&amp;9&amp;P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6"/>
  <dimension ref="A1:K32"/>
  <sheetViews>
    <sheetView showGridLines="0" zoomScaleNormal="100" zoomScaleSheetLayoutView="100" workbookViewId="0">
      <selection activeCell="E2" sqref="E2"/>
    </sheetView>
  </sheetViews>
  <sheetFormatPr defaultColWidth="9.140625" defaultRowHeight="11.25"/>
  <cols>
    <col min="1" max="1" width="2.85546875" style="221" customWidth="1"/>
    <col min="2" max="2" width="11.42578125" style="223" customWidth="1"/>
    <col min="3" max="3" width="16" style="223" customWidth="1"/>
    <col min="4" max="4" width="43" style="226" customWidth="1"/>
    <col min="5" max="5" width="9.42578125" style="223" bestFit="1" customWidth="1"/>
    <col min="6" max="6" width="12.7109375" style="225" customWidth="1"/>
    <col min="7" max="7" width="12.7109375" style="223" customWidth="1"/>
    <col min="8" max="8" width="15.7109375" style="223" customWidth="1"/>
    <col min="9" max="9" width="8.42578125" style="221" customWidth="1"/>
    <col min="10" max="10" width="16.85546875" style="92" customWidth="1"/>
    <col min="11" max="11" width="11.42578125" style="221" customWidth="1"/>
    <col min="12" max="12" width="14.5703125" style="221" customWidth="1"/>
    <col min="13" max="13" width="18.5703125" style="221" customWidth="1"/>
    <col min="14" max="14" width="16.7109375" style="221" customWidth="1"/>
    <col min="15" max="15" width="9.42578125" style="221" bestFit="1" customWidth="1"/>
    <col min="16" max="17" width="9.28515625" style="221" bestFit="1" customWidth="1"/>
    <col min="18" max="16384" width="9.140625" style="221"/>
  </cols>
  <sheetData>
    <row r="1" spans="1:11" s="183" customFormat="1" ht="24.75" customHeight="1">
      <c r="B1" s="184"/>
      <c r="C1" s="184"/>
      <c r="D1" s="185"/>
      <c r="E1" s="184"/>
      <c r="F1" s="186"/>
      <c r="G1" s="184"/>
      <c r="H1" s="184"/>
    </row>
    <row r="2" spans="1:11" s="183" customFormat="1" ht="82.5" customHeight="1">
      <c r="A2" s="46"/>
      <c r="B2" s="353"/>
      <c r="C2" s="354"/>
      <c r="D2" s="355"/>
      <c r="E2" s="354"/>
      <c r="F2" s="354"/>
      <c r="G2" s="354"/>
      <c r="H2" s="356"/>
      <c r="I2" s="46"/>
      <c r="J2" s="46"/>
      <c r="K2" s="46"/>
    </row>
    <row r="3" spans="1:11" s="183" customFormat="1" ht="11.25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s="183" customFormat="1" ht="17.45" customHeight="1">
      <c r="A4" s="46"/>
      <c r="B4" s="390" t="s">
        <v>90</v>
      </c>
      <c r="C4" s="390"/>
      <c r="D4" s="390"/>
      <c r="E4" s="390"/>
      <c r="F4" s="390"/>
      <c r="G4" s="390"/>
      <c r="H4" s="391">
        <f>Planilha!I4</f>
        <v>46134</v>
      </c>
      <c r="I4" s="46"/>
    </row>
    <row r="5" spans="1:11" s="183" customFormat="1" ht="17.45" customHeight="1">
      <c r="A5" s="46"/>
      <c r="B5" s="390"/>
      <c r="C5" s="390"/>
      <c r="D5" s="390"/>
      <c r="E5" s="390"/>
      <c r="F5" s="390"/>
      <c r="G5" s="390"/>
      <c r="H5" s="392"/>
      <c r="I5" s="46"/>
    </row>
    <row r="6" spans="1:11" s="183" customFormat="1" ht="11.25" customHeight="1">
      <c r="A6" s="46"/>
      <c r="B6" s="184"/>
      <c r="C6" s="184"/>
      <c r="D6" s="185"/>
      <c r="E6" s="184"/>
      <c r="F6" s="184"/>
      <c r="G6" s="184"/>
      <c r="H6" s="184"/>
      <c r="I6" s="46"/>
    </row>
    <row r="7" spans="1:11" s="183" customFormat="1" ht="11.25" customHeight="1">
      <c r="B7" s="189"/>
      <c r="C7" s="190"/>
      <c r="D7" s="191"/>
      <c r="E7" s="190"/>
      <c r="F7" s="190"/>
      <c r="G7" s="190"/>
      <c r="H7" s="192"/>
      <c r="I7" s="46"/>
    </row>
    <row r="8" spans="1:11" s="183" customFormat="1" ht="22.5" customHeight="1">
      <c r="B8" s="306" t="s">
        <v>77</v>
      </c>
      <c r="C8" s="307" t="str">
        <f>Planilha!C7</f>
        <v>UPA TANGARÁ / ESTORIL</v>
      </c>
      <c r="D8" s="308"/>
      <c r="E8" s="308"/>
      <c r="F8" s="308"/>
      <c r="G8" s="308"/>
      <c r="H8" s="309"/>
      <c r="I8" s="46"/>
    </row>
    <row r="9" spans="1:11" s="183" customFormat="1" ht="22.5" customHeight="1">
      <c r="B9" s="193" t="s">
        <v>23</v>
      </c>
      <c r="C9" s="258" t="str">
        <f>Planilha!C8</f>
        <v>EXECUÇÃO DO QUARTO DE ISOLAMENTO</v>
      </c>
      <c r="D9" s="198"/>
      <c r="E9" s="199"/>
      <c r="F9" s="199"/>
      <c r="G9" s="199"/>
      <c r="H9" s="194"/>
      <c r="I9" s="46"/>
    </row>
    <row r="10" spans="1:11" s="183" customFormat="1" ht="22.5" customHeight="1">
      <c r="B10" s="193"/>
      <c r="C10" s="258" t="str">
        <f>Planilha!C9</f>
        <v>TELHAMENTO - DOMUS DA OBSERVAÇÃO</v>
      </c>
      <c r="D10" s="198"/>
      <c r="E10" s="199"/>
      <c r="F10" s="199"/>
      <c r="G10" s="199"/>
      <c r="H10" s="194"/>
      <c r="I10" s="46"/>
    </row>
    <row r="11" spans="1:11" s="183" customFormat="1" ht="22.5" customHeight="1">
      <c r="B11" s="193"/>
      <c r="C11" s="258" t="str">
        <f>Planilha!C10</f>
        <v>ABRIGO DO COMPRESSOR</v>
      </c>
      <c r="D11" s="198"/>
      <c r="E11" s="199"/>
      <c r="F11" s="199"/>
      <c r="G11" s="199"/>
      <c r="H11" s="194"/>
      <c r="I11" s="46"/>
    </row>
    <row r="12" spans="1:11" s="183" customFormat="1" ht="22.5" customHeight="1">
      <c r="B12" s="193" t="s">
        <v>79</v>
      </c>
      <c r="C12" s="259" t="str">
        <f>Planilha!C11</f>
        <v>AV GETÚLIO VARGAS, 381</v>
      </c>
      <c r="D12" s="200"/>
      <c r="E12" s="200"/>
      <c r="F12" s="201"/>
      <c r="G12" s="202"/>
      <c r="H12" s="195"/>
      <c r="I12" s="46"/>
    </row>
    <row r="13" spans="1:11" s="183" customFormat="1" ht="15" customHeight="1">
      <c r="B13" s="310"/>
      <c r="C13" s="311" t="str">
        <f>Planilha!C12</f>
        <v>JARDIM TANGARÁ</v>
      </c>
      <c r="D13" s="312"/>
      <c r="E13" s="312"/>
      <c r="F13" s="201" t="s">
        <v>80</v>
      </c>
      <c r="G13" s="313" t="str">
        <f>Planilha!H12</f>
        <v>SÃO JOSÉ DO RIO PRETO - SP</v>
      </c>
      <c r="H13" s="314"/>
      <c r="I13" s="46"/>
    </row>
    <row r="14" spans="1:11" s="183" customFormat="1" ht="11.25" customHeight="1">
      <c r="B14" s="315"/>
      <c r="C14" s="316"/>
      <c r="D14" s="317"/>
      <c r="E14" s="316"/>
      <c r="F14" s="316"/>
      <c r="G14" s="316"/>
      <c r="H14" s="318"/>
      <c r="I14" s="46"/>
    </row>
    <row r="15" spans="1:11" s="183" customFormat="1" ht="11.25" customHeight="1">
      <c r="B15" s="240"/>
      <c r="C15" s="241"/>
      <c r="D15" s="196"/>
      <c r="E15" s="197"/>
      <c r="F15" s="241"/>
      <c r="G15" s="162"/>
      <c r="H15" s="242"/>
      <c r="I15" s="46"/>
      <c r="J15" s="46"/>
      <c r="K15" s="46"/>
    </row>
    <row r="16" spans="1:11" ht="33.75">
      <c r="B16" s="395" t="s">
        <v>306</v>
      </c>
      <c r="C16" s="395"/>
      <c r="D16" s="284" t="s">
        <v>233</v>
      </c>
      <c r="E16" s="173" t="s">
        <v>29</v>
      </c>
      <c r="F16" s="285"/>
      <c r="G16" s="131" t="s">
        <v>31</v>
      </c>
      <c r="H16" s="182">
        <f>SUM(H18:H21)</f>
        <v>0</v>
      </c>
      <c r="I16" s="393"/>
      <c r="J16" s="394"/>
    </row>
    <row r="17" spans="2:11" ht="15" customHeight="1">
      <c r="B17" s="132" t="s">
        <v>22</v>
      </c>
      <c r="C17" s="133" t="s">
        <v>1</v>
      </c>
      <c r="D17" s="134" t="s">
        <v>19</v>
      </c>
      <c r="E17" s="132" t="s">
        <v>8</v>
      </c>
      <c r="F17" s="130" t="s">
        <v>20</v>
      </c>
      <c r="G17" s="132" t="s">
        <v>21</v>
      </c>
      <c r="H17" s="132" t="s">
        <v>9</v>
      </c>
      <c r="I17" s="393"/>
      <c r="J17" s="394"/>
    </row>
    <row r="18" spans="2:11" ht="15" customHeight="1">
      <c r="B18" s="90" t="s">
        <v>24</v>
      </c>
      <c r="C18" s="144" t="s">
        <v>307</v>
      </c>
      <c r="D18" s="88" t="s">
        <v>308</v>
      </c>
      <c r="E18" s="90" t="s">
        <v>25</v>
      </c>
      <c r="F18" s="286">
        <v>1</v>
      </c>
      <c r="G18" s="338"/>
      <c r="H18" s="135" t="str">
        <f>IF(G18=0,"",ROUND(F18*G18,2))</f>
        <v/>
      </c>
      <c r="I18" s="287"/>
    </row>
    <row r="19" spans="2:11" ht="15" customHeight="1">
      <c r="B19" s="90" t="s">
        <v>24</v>
      </c>
      <c r="C19" s="144" t="s">
        <v>26</v>
      </c>
      <c r="D19" s="88" t="s">
        <v>81</v>
      </c>
      <c r="E19" s="90" t="s">
        <v>25</v>
      </c>
      <c r="F19" s="286">
        <v>1</v>
      </c>
      <c r="G19" s="338"/>
      <c r="H19" s="135" t="str">
        <f t="shared" ref="H19:H21" si="0">IF(G19=0,"",ROUND(F19*G19,2))</f>
        <v/>
      </c>
      <c r="I19" s="287"/>
    </row>
    <row r="20" spans="2:11" ht="22.5">
      <c r="B20" s="90" t="s">
        <v>309</v>
      </c>
      <c r="C20" s="144" t="s">
        <v>310</v>
      </c>
      <c r="D20" s="288" t="s">
        <v>311</v>
      </c>
      <c r="E20" s="90" t="s">
        <v>11</v>
      </c>
      <c r="F20" s="286">
        <v>0.4</v>
      </c>
      <c r="G20" s="338"/>
      <c r="H20" s="135" t="str">
        <f t="shared" si="0"/>
        <v/>
      </c>
      <c r="I20" s="287"/>
    </row>
    <row r="21" spans="2:11" ht="22.5">
      <c r="B21" s="90" t="s">
        <v>309</v>
      </c>
      <c r="C21" s="144" t="s">
        <v>312</v>
      </c>
      <c r="D21" s="288" t="s">
        <v>313</v>
      </c>
      <c r="E21" s="90" t="s">
        <v>29</v>
      </c>
      <c r="F21" s="286">
        <v>1.1499999999999999</v>
      </c>
      <c r="G21" s="338"/>
      <c r="H21" s="135" t="str">
        <f t="shared" si="0"/>
        <v/>
      </c>
      <c r="I21" s="287"/>
    </row>
    <row r="22" spans="2:11" s="183" customFormat="1" ht="11.25" customHeight="1">
      <c r="B22" s="263"/>
      <c r="C22" s="264"/>
      <c r="D22" s="196"/>
      <c r="E22" s="197"/>
      <c r="F22" s="264"/>
      <c r="G22" s="162"/>
      <c r="H22" s="265"/>
      <c r="I22" s="46"/>
      <c r="J22" s="46"/>
      <c r="K22" s="46"/>
    </row>
    <row r="23" spans="2:11" ht="22.5">
      <c r="B23" s="395" t="s">
        <v>86</v>
      </c>
      <c r="C23" s="395"/>
      <c r="D23" s="255" t="s">
        <v>32</v>
      </c>
      <c r="E23" s="173" t="s">
        <v>29</v>
      </c>
      <c r="F23" s="130"/>
      <c r="G23" s="131" t="s">
        <v>31</v>
      </c>
      <c r="H23" s="182">
        <f>SUM(H25:H27)</f>
        <v>0</v>
      </c>
      <c r="I23" s="393"/>
      <c r="J23" s="394"/>
    </row>
    <row r="24" spans="2:11" ht="15" customHeight="1">
      <c r="B24" s="132" t="s">
        <v>22</v>
      </c>
      <c r="C24" s="133" t="s">
        <v>1</v>
      </c>
      <c r="D24" s="134" t="s">
        <v>19</v>
      </c>
      <c r="E24" s="132" t="s">
        <v>8</v>
      </c>
      <c r="F24" s="130" t="s">
        <v>20</v>
      </c>
      <c r="G24" s="132" t="s">
        <v>21</v>
      </c>
      <c r="H24" s="132" t="s">
        <v>9</v>
      </c>
      <c r="I24" s="393"/>
      <c r="J24" s="394"/>
    </row>
    <row r="25" spans="2:11" ht="15" customHeight="1">
      <c r="B25" s="90" t="s">
        <v>24</v>
      </c>
      <c r="C25" s="144" t="s">
        <v>33</v>
      </c>
      <c r="D25" s="88" t="s">
        <v>84</v>
      </c>
      <c r="E25" s="90" t="s">
        <v>25</v>
      </c>
      <c r="F25" s="174">
        <v>0.35</v>
      </c>
      <c r="G25" s="338"/>
      <c r="H25" s="135" t="str">
        <f>IF(G25=0,"",ROUND(F25*G25,2))</f>
        <v/>
      </c>
      <c r="I25" s="222"/>
    </row>
    <row r="26" spans="2:11" ht="15" customHeight="1">
      <c r="B26" s="90" t="s">
        <v>24</v>
      </c>
      <c r="C26" s="144" t="s">
        <v>26</v>
      </c>
      <c r="D26" s="88" t="s">
        <v>81</v>
      </c>
      <c r="E26" s="90" t="s">
        <v>25</v>
      </c>
      <c r="F26" s="174">
        <v>0.15</v>
      </c>
      <c r="G26" s="338"/>
      <c r="H26" s="135" t="str">
        <f t="shared" ref="H26:H27" si="1">IF(G26=0,"",ROUND(F26*G26,2))</f>
        <v/>
      </c>
      <c r="I26" s="222"/>
    </row>
    <row r="27" spans="2:11" ht="15" customHeight="1">
      <c r="B27" s="90" t="s">
        <v>31</v>
      </c>
      <c r="C27" s="144" t="s">
        <v>87</v>
      </c>
      <c r="D27" s="256" t="s">
        <v>85</v>
      </c>
      <c r="E27" s="175" t="s">
        <v>11</v>
      </c>
      <c r="F27" s="176">
        <v>0.16</v>
      </c>
      <c r="G27" s="338"/>
      <c r="H27" s="135" t="str">
        <f t="shared" si="1"/>
        <v/>
      </c>
      <c r="I27" s="222"/>
    </row>
    <row r="28" spans="2:11" s="183" customFormat="1">
      <c r="B28" s="187"/>
      <c r="C28" s="203"/>
      <c r="D28" s="161"/>
      <c r="E28" s="241"/>
      <c r="F28" s="204"/>
      <c r="G28" s="188"/>
      <c r="H28" s="205"/>
    </row>
    <row r="29" spans="2:11" s="183" customFormat="1" ht="15" customHeight="1">
      <c r="B29" s="385"/>
      <c r="C29" s="386"/>
      <c r="D29" s="386"/>
      <c r="E29" s="386"/>
      <c r="F29" s="386"/>
      <c r="G29" s="386"/>
      <c r="H29" s="387"/>
    </row>
    <row r="30" spans="2:11" s="183" customFormat="1" ht="15" customHeight="1">
      <c r="B30" s="385"/>
      <c r="C30" s="386"/>
      <c r="D30" s="387"/>
      <c r="E30" s="396"/>
      <c r="F30" s="397"/>
      <c r="G30" s="397"/>
      <c r="H30" s="398"/>
    </row>
    <row r="31" spans="2:11">
      <c r="D31" s="224"/>
    </row>
    <row r="32" spans="2:11">
      <c r="D32" s="224"/>
    </row>
  </sheetData>
  <sheetProtection algorithmName="SHA-512" hashValue="6r+6ErxdRzpNAZf+oztZ9xAnvfaloyQF1joWt/c+5mY8rXro9ToaqwBbaBIck3sbbfhp6LwS3jShNs5gDz541w==" saltValue="b3C+YLBg+y+Wwx132JluVw==" spinCount="100000" sheet="1" objects="1" scenarios="1" selectLockedCells="1"/>
  <mergeCells count="11">
    <mergeCell ref="B29:H29"/>
    <mergeCell ref="B30:D30"/>
    <mergeCell ref="E30:H30"/>
    <mergeCell ref="B16:C16"/>
    <mergeCell ref="I16:I17"/>
    <mergeCell ref="B4:G5"/>
    <mergeCell ref="H4:H5"/>
    <mergeCell ref="I23:I24"/>
    <mergeCell ref="J23:J24"/>
    <mergeCell ref="B23:C23"/>
    <mergeCell ref="J16:J17"/>
  </mergeCells>
  <phoneticPr fontId="12" type="noConversion"/>
  <conditionalFormatting sqref="B15:C15">
    <cfRule type="expression" dxfId="2" priority="2" stopIfTrue="1">
      <formula>OR(#REF!="M",#REF!="A")</formula>
    </cfRule>
  </conditionalFormatting>
  <conditionalFormatting sqref="B22:C22">
    <cfRule type="expression" dxfId="1" priority="1" stopIfTrue="1">
      <formula>OR(#REF!="M",#REF!="A")</formula>
    </cfRule>
  </conditionalFormatting>
  <printOptions horizontalCentered="1"/>
  <pageMargins left="0.70866141732283472" right="0.11811023622047245" top="0.39370078740157483" bottom="0.59055118110236227" header="0.31496062992125984" footer="0.31496062992125984"/>
  <pageSetup paperSize="9" scale="76" fitToHeight="0" orientation="portrait" r:id="rId1"/>
  <headerFooter>
    <oddFooter>&amp;R&amp;9&amp;P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26"/>
  <sheetViews>
    <sheetView showGridLines="0" zoomScaleNormal="100" workbookViewId="0">
      <selection activeCell="B2" sqref="B2"/>
    </sheetView>
  </sheetViews>
  <sheetFormatPr defaultRowHeight="15"/>
  <cols>
    <col min="1" max="4" width="3.7109375" style="46" customWidth="1"/>
    <col min="5" max="5" width="50.7109375" style="46" customWidth="1"/>
    <col min="6" max="6" width="16.7109375" style="46" customWidth="1"/>
    <col min="7" max="7" width="12.7109375" style="46" customWidth="1"/>
    <col min="8" max="8" width="16.7109375" style="46" customWidth="1"/>
    <col min="9" max="10" width="9.7109375" style="46" customWidth="1"/>
    <col min="11" max="11" width="16.7109375" style="46" customWidth="1"/>
    <col min="12" max="13" width="9.7109375" style="46" customWidth="1"/>
    <col min="14" max="14" width="16.7109375" style="46" customWidth="1"/>
    <col min="15" max="16" width="9.7109375" style="46" customWidth="1"/>
    <col min="17" max="17" width="16.7109375" style="46" customWidth="1"/>
    <col min="18" max="19" width="9.7109375" style="46" customWidth="1"/>
    <col min="20" max="16384" width="9.140625" style="46"/>
  </cols>
  <sheetData>
    <row r="1" spans="2:19" ht="15.75" thickBot="1"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2:19" ht="111" customHeight="1" thickBot="1">
      <c r="B2" s="339"/>
      <c r="C2" s="340"/>
      <c r="D2" s="340"/>
      <c r="E2" s="340"/>
      <c r="F2" s="340"/>
      <c r="G2" s="340"/>
      <c r="H2" s="340"/>
      <c r="I2" s="340"/>
      <c r="J2" s="341"/>
      <c r="K2" s="340"/>
      <c r="L2" s="340"/>
      <c r="M2" s="340"/>
      <c r="N2" s="340"/>
      <c r="O2" s="340"/>
      <c r="P2" s="340"/>
      <c r="Q2" s="340"/>
      <c r="R2" s="340"/>
      <c r="S2" s="342"/>
    </row>
    <row r="3" spans="2:19" ht="24.95" customHeight="1" thickBot="1">
      <c r="B3" s="1"/>
      <c r="C3" s="2"/>
      <c r="D3" s="2"/>
      <c r="E3" s="2"/>
      <c r="F3" s="2"/>
      <c r="G3" s="2"/>
      <c r="H3" s="2"/>
      <c r="I3" s="2"/>
      <c r="J3" s="3" t="s">
        <v>15</v>
      </c>
      <c r="K3" s="2"/>
      <c r="L3" s="2"/>
      <c r="M3" s="2"/>
      <c r="N3" s="2"/>
      <c r="O3" s="2"/>
      <c r="P3" s="2"/>
      <c r="Q3" s="2"/>
      <c r="R3" s="2"/>
      <c r="S3" s="4"/>
    </row>
    <row r="4" spans="2:19" ht="39" customHeight="1">
      <c r="B4" s="30" t="s">
        <v>34</v>
      </c>
      <c r="C4" s="31"/>
      <c r="D4" s="31"/>
      <c r="E4" s="416" t="str">
        <f>Planilha!C7</f>
        <v>UPA TANGARÁ / ESTORIL</v>
      </c>
      <c r="F4" s="416"/>
      <c r="G4" s="416"/>
      <c r="H4" s="32"/>
      <c r="I4" s="32"/>
      <c r="J4" s="33"/>
      <c r="K4" s="33"/>
      <c r="L4" s="33"/>
      <c r="M4" s="33"/>
      <c r="N4" s="33"/>
      <c r="O4" s="33"/>
      <c r="P4" s="33"/>
      <c r="Q4" s="33"/>
      <c r="R4" s="33"/>
      <c r="S4" s="34"/>
    </row>
    <row r="5" spans="2:19" ht="19.5" customHeight="1">
      <c r="B5" s="399" t="s">
        <v>35</v>
      </c>
      <c r="C5" s="400"/>
      <c r="D5" s="400"/>
      <c r="E5" s="260" t="str">
        <f>Planilha!C8</f>
        <v>EXECUÇÃO DO QUARTO DE ISOLAMENTO</v>
      </c>
      <c r="F5" s="35"/>
      <c r="G5" s="36"/>
      <c r="H5" s="37"/>
      <c r="I5" s="37"/>
      <c r="J5" s="37"/>
      <c r="K5" s="37"/>
      <c r="L5" s="37"/>
      <c r="M5" s="38"/>
      <c r="N5" s="39"/>
      <c r="O5" s="40"/>
      <c r="P5" s="40"/>
      <c r="Q5" s="40"/>
      <c r="R5" s="37"/>
      <c r="S5" s="41"/>
    </row>
    <row r="6" spans="2:19" ht="19.5" customHeight="1">
      <c r="B6" s="266"/>
      <c r="C6" s="267"/>
      <c r="D6" s="267"/>
      <c r="E6" s="260" t="str">
        <f>Planilha!C9</f>
        <v>TELHAMENTO - DOMUS DA OBSERVAÇÃO</v>
      </c>
      <c r="F6" s="35"/>
      <c r="G6" s="36"/>
      <c r="H6" s="37"/>
      <c r="I6" s="37"/>
      <c r="J6" s="37"/>
      <c r="K6" s="37"/>
      <c r="L6" s="37"/>
      <c r="M6" s="38"/>
      <c r="N6" s="39"/>
      <c r="O6" s="40"/>
      <c r="P6" s="40"/>
      <c r="Q6" s="40"/>
      <c r="R6" s="37"/>
      <c r="S6" s="41"/>
    </row>
    <row r="7" spans="2:19" ht="19.5" customHeight="1">
      <c r="B7" s="266"/>
      <c r="C7" s="267"/>
      <c r="D7" s="267"/>
      <c r="E7" s="260" t="str">
        <f>Planilha!C10</f>
        <v>ABRIGO DO COMPRESSOR</v>
      </c>
      <c r="F7" s="35"/>
      <c r="G7" s="36"/>
      <c r="H7" s="37"/>
      <c r="I7" s="37"/>
      <c r="J7" s="37"/>
      <c r="K7" s="37"/>
      <c r="L7" s="37"/>
      <c r="M7" s="38"/>
      <c r="N7" s="39"/>
      <c r="O7" s="40"/>
      <c r="P7" s="40"/>
      <c r="Q7" s="40"/>
      <c r="R7" s="37"/>
      <c r="S7" s="41"/>
    </row>
    <row r="8" spans="2:19" ht="19.5" customHeight="1">
      <c r="B8" s="399" t="s">
        <v>38</v>
      </c>
      <c r="C8" s="400"/>
      <c r="D8" s="400"/>
      <c r="E8" s="320" t="str">
        <f>Planilha!C11</f>
        <v>AV GETÚLIO VARGAS, 381</v>
      </c>
      <c r="F8" s="320" t="str">
        <f>Planilha!C12</f>
        <v>JARDIM TANGARÁ</v>
      </c>
      <c r="G8" s="321"/>
      <c r="H8" s="322"/>
      <c r="I8" s="322"/>
      <c r="J8" s="322"/>
      <c r="K8" s="322"/>
      <c r="L8" s="322"/>
      <c r="M8" s="38" t="s">
        <v>36</v>
      </c>
      <c r="N8" s="39" t="s">
        <v>37</v>
      </c>
      <c r="O8" s="322"/>
      <c r="P8" s="322"/>
      <c r="Q8" s="322"/>
      <c r="R8" s="322"/>
      <c r="S8" s="323"/>
    </row>
    <row r="9" spans="2:19" ht="9.9499999999999993" customHeight="1" thickBot="1">
      <c r="B9" s="268"/>
      <c r="C9" s="269"/>
      <c r="D9" s="269"/>
      <c r="E9" s="261"/>
      <c r="F9" s="261"/>
      <c r="G9" s="29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6"/>
    </row>
    <row r="10" spans="2:19" ht="12.75" customHeight="1">
      <c r="B10" s="401" t="s">
        <v>0</v>
      </c>
      <c r="C10" s="402"/>
      <c r="D10" s="403"/>
      <c r="E10" s="410" t="s">
        <v>2</v>
      </c>
      <c r="F10" s="413" t="s">
        <v>39</v>
      </c>
      <c r="G10" s="420" t="s">
        <v>40</v>
      </c>
      <c r="H10" s="430">
        <v>1</v>
      </c>
      <c r="I10" s="430"/>
      <c r="J10" s="430"/>
      <c r="K10" s="430">
        <v>2</v>
      </c>
      <c r="L10" s="430"/>
      <c r="M10" s="430"/>
      <c r="N10" s="431">
        <v>3</v>
      </c>
      <c r="O10" s="432"/>
      <c r="P10" s="433"/>
      <c r="Q10" s="431">
        <v>4</v>
      </c>
      <c r="R10" s="432"/>
      <c r="S10" s="433"/>
    </row>
    <row r="11" spans="2:19" ht="12.75" customHeight="1">
      <c r="B11" s="404"/>
      <c r="C11" s="405"/>
      <c r="D11" s="406"/>
      <c r="E11" s="411"/>
      <c r="F11" s="414"/>
      <c r="G11" s="421"/>
      <c r="H11" s="426"/>
      <c r="I11" s="426"/>
      <c r="J11" s="426"/>
      <c r="K11" s="427"/>
      <c r="L11" s="428"/>
      <c r="M11" s="429"/>
      <c r="N11" s="427"/>
      <c r="O11" s="428"/>
      <c r="P11" s="429"/>
      <c r="Q11" s="427"/>
      <c r="R11" s="428"/>
      <c r="S11" s="429"/>
    </row>
    <row r="12" spans="2:19" ht="12.75" customHeight="1" thickBot="1">
      <c r="B12" s="407"/>
      <c r="C12" s="408"/>
      <c r="D12" s="409"/>
      <c r="E12" s="412"/>
      <c r="F12" s="415"/>
      <c r="G12" s="422"/>
      <c r="H12" s="11" t="s">
        <v>16</v>
      </c>
      <c r="I12" s="12" t="s">
        <v>17</v>
      </c>
      <c r="J12" s="13" t="s">
        <v>41</v>
      </c>
      <c r="K12" s="11" t="s">
        <v>16</v>
      </c>
      <c r="L12" s="12" t="s">
        <v>17</v>
      </c>
      <c r="M12" s="13" t="s">
        <v>41</v>
      </c>
      <c r="N12" s="11" t="s">
        <v>16</v>
      </c>
      <c r="O12" s="12" t="s">
        <v>17</v>
      </c>
      <c r="P12" s="13" t="s">
        <v>41</v>
      </c>
      <c r="Q12" s="11" t="s">
        <v>16</v>
      </c>
      <c r="R12" s="12" t="s">
        <v>17</v>
      </c>
      <c r="S12" s="13" t="s">
        <v>41</v>
      </c>
    </row>
    <row r="13" spans="2:19" s="227" customFormat="1" ht="18" customHeight="1">
      <c r="B13" s="80"/>
      <c r="C13" s="81"/>
      <c r="D13" s="81"/>
      <c r="E13" s="319" t="str">
        <f>Planilha!E18</f>
        <v>QUARTO DE ISOLAMENTO</v>
      </c>
      <c r="F13" s="228">
        <f>Planilha!J18</f>
        <v>0</v>
      </c>
      <c r="G13" s="82" t="e">
        <f>F13/F$18</f>
        <v>#DIV/0!</v>
      </c>
      <c r="H13" s="230">
        <f>$F13*I13%</f>
        <v>0</v>
      </c>
      <c r="I13" s="343">
        <v>0</v>
      </c>
      <c r="J13" s="14">
        <f>I13</f>
        <v>0</v>
      </c>
      <c r="K13" s="231">
        <f>$F13*L13%</f>
        <v>0</v>
      </c>
      <c r="L13" s="343">
        <v>0</v>
      </c>
      <c r="M13" s="15">
        <f>L13+J13</f>
        <v>0</v>
      </c>
      <c r="N13" s="231">
        <f>$F13*O13%</f>
        <v>0</v>
      </c>
      <c r="O13" s="343">
        <v>0</v>
      </c>
      <c r="P13" s="15">
        <f>O13+M13</f>
        <v>0</v>
      </c>
      <c r="Q13" s="231">
        <f>$F13*R13%</f>
        <v>0</v>
      </c>
      <c r="R13" s="343">
        <v>0</v>
      </c>
      <c r="S13" s="15">
        <f>R13+P13</f>
        <v>0</v>
      </c>
    </row>
    <row r="14" spans="2:19" s="227" customFormat="1" ht="18" customHeight="1">
      <c r="B14" s="80"/>
      <c r="C14" s="81"/>
      <c r="D14" s="81"/>
      <c r="E14" s="319" t="str">
        <f>Planilha!E57</f>
        <v>TELHAMENTO - DOMUS OBSERVAÇÃO</v>
      </c>
      <c r="F14" s="228">
        <f>Planilha!J57</f>
        <v>0</v>
      </c>
      <c r="G14" s="82" t="e">
        <f t="shared" ref="G14:G16" si="0">F14/F$18</f>
        <v>#DIV/0!</v>
      </c>
      <c r="H14" s="230">
        <f t="shared" ref="H14:H16" si="1">$F14*I14%</f>
        <v>0</v>
      </c>
      <c r="I14" s="343">
        <v>0</v>
      </c>
      <c r="J14" s="14">
        <f t="shared" ref="J14:J16" si="2">I14</f>
        <v>0</v>
      </c>
      <c r="K14" s="231">
        <f t="shared" ref="K14:K16" si="3">$F14*L14%</f>
        <v>0</v>
      </c>
      <c r="L14" s="343">
        <v>0</v>
      </c>
      <c r="M14" s="15">
        <f t="shared" ref="M14:M16" si="4">L14+J14</f>
        <v>0</v>
      </c>
      <c r="N14" s="231">
        <f t="shared" ref="N14:N16" si="5">$F14*O14%</f>
        <v>0</v>
      </c>
      <c r="O14" s="343">
        <v>0</v>
      </c>
      <c r="P14" s="15">
        <f t="shared" ref="P14:P16" si="6">O14+M14</f>
        <v>0</v>
      </c>
      <c r="Q14" s="231">
        <f t="shared" ref="Q14:Q16" si="7">$F14*R14%</f>
        <v>0</v>
      </c>
      <c r="R14" s="343">
        <v>0</v>
      </c>
      <c r="S14" s="15">
        <f t="shared" ref="S14:S16" si="8">R14+P14</f>
        <v>0</v>
      </c>
    </row>
    <row r="15" spans="2:19" s="227" customFormat="1" ht="18" customHeight="1">
      <c r="B15" s="80"/>
      <c r="C15" s="81"/>
      <c r="D15" s="81"/>
      <c r="E15" s="319" t="str">
        <f>Planilha!E62</f>
        <v>ABRIGO COMPRESSOR</v>
      </c>
      <c r="F15" s="228">
        <f>Planilha!J62</f>
        <v>0</v>
      </c>
      <c r="G15" s="82" t="e">
        <f t="shared" si="0"/>
        <v>#DIV/0!</v>
      </c>
      <c r="H15" s="230">
        <f t="shared" si="1"/>
        <v>0</v>
      </c>
      <c r="I15" s="343">
        <v>0</v>
      </c>
      <c r="J15" s="14">
        <f t="shared" si="2"/>
        <v>0</v>
      </c>
      <c r="K15" s="231">
        <f t="shared" si="3"/>
        <v>0</v>
      </c>
      <c r="L15" s="343">
        <v>0</v>
      </c>
      <c r="M15" s="15">
        <f t="shared" ref="M15" si="9">L15+J15</f>
        <v>0</v>
      </c>
      <c r="N15" s="231">
        <f t="shared" si="5"/>
        <v>0</v>
      </c>
      <c r="O15" s="343">
        <v>0</v>
      </c>
      <c r="P15" s="15">
        <f t="shared" ref="P15" si="10">O15+M15</f>
        <v>0</v>
      </c>
      <c r="Q15" s="231">
        <f t="shared" si="7"/>
        <v>0</v>
      </c>
      <c r="R15" s="343">
        <v>0</v>
      </c>
      <c r="S15" s="15">
        <f t="shared" ref="S15" si="11">R15+P15</f>
        <v>0</v>
      </c>
    </row>
    <row r="16" spans="2:19" s="227" customFormat="1" ht="18" customHeight="1" thickBot="1">
      <c r="B16" s="80"/>
      <c r="C16" s="81"/>
      <c r="D16" s="81"/>
      <c r="E16" s="319" t="str">
        <f>Planilha!E127</f>
        <v>LIMPEZA FINAL</v>
      </c>
      <c r="F16" s="228">
        <f>Planilha!J127</f>
        <v>0</v>
      </c>
      <c r="G16" s="82" t="e">
        <f t="shared" si="0"/>
        <v>#DIV/0!</v>
      </c>
      <c r="H16" s="230">
        <f t="shared" si="1"/>
        <v>0</v>
      </c>
      <c r="I16" s="343">
        <v>0</v>
      </c>
      <c r="J16" s="14">
        <f t="shared" si="2"/>
        <v>0</v>
      </c>
      <c r="K16" s="231">
        <f t="shared" si="3"/>
        <v>0</v>
      </c>
      <c r="L16" s="343">
        <v>0</v>
      </c>
      <c r="M16" s="15">
        <f t="shared" si="4"/>
        <v>0</v>
      </c>
      <c r="N16" s="231">
        <f t="shared" si="5"/>
        <v>0</v>
      </c>
      <c r="O16" s="343">
        <v>0</v>
      </c>
      <c r="P16" s="15">
        <f t="shared" si="6"/>
        <v>0</v>
      </c>
      <c r="Q16" s="231">
        <f t="shared" si="7"/>
        <v>0</v>
      </c>
      <c r="R16" s="343">
        <v>0</v>
      </c>
      <c r="S16" s="15">
        <f t="shared" si="8"/>
        <v>0</v>
      </c>
    </row>
    <row r="17" spans="1:19" ht="18" customHeight="1" thickBot="1">
      <c r="A17" s="43"/>
      <c r="B17" s="16"/>
      <c r="C17" s="17"/>
      <c r="D17" s="17"/>
      <c r="E17" s="42"/>
      <c r="F17" s="18"/>
      <c r="G17" s="19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</row>
    <row r="18" spans="1:19" ht="18" customHeight="1" thickBot="1">
      <c r="A18" s="43"/>
      <c r="B18" s="401" t="s">
        <v>42</v>
      </c>
      <c r="C18" s="402"/>
      <c r="D18" s="403"/>
      <c r="E18" s="22" t="s">
        <v>43</v>
      </c>
      <c r="F18" s="229">
        <f>SUM(F13:F16)</f>
        <v>0</v>
      </c>
      <c r="G18" s="23" t="e">
        <f>SUM(G13:G16)</f>
        <v>#DIV/0!</v>
      </c>
      <c r="H18" s="24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1"/>
    </row>
    <row r="19" spans="1:19" ht="18" customHeight="1" thickBot="1">
      <c r="A19" s="43"/>
      <c r="B19" s="404"/>
      <c r="C19" s="405"/>
      <c r="D19" s="406"/>
      <c r="E19" s="26" t="s">
        <v>44</v>
      </c>
      <c r="F19" s="27"/>
      <c r="G19" s="28"/>
      <c r="H19" s="423" t="e">
        <f>H21/$F$18</f>
        <v>#DIV/0!</v>
      </c>
      <c r="I19" s="424"/>
      <c r="J19" s="425"/>
      <c r="K19" s="423" t="e">
        <f>K21/$F$18</f>
        <v>#DIV/0!</v>
      </c>
      <c r="L19" s="424"/>
      <c r="M19" s="425"/>
      <c r="N19" s="423" t="e">
        <f>N21/$F$18</f>
        <v>#DIV/0!</v>
      </c>
      <c r="O19" s="424"/>
      <c r="P19" s="425"/>
      <c r="Q19" s="423" t="e">
        <f>Q21/$F$18</f>
        <v>#DIV/0!</v>
      </c>
      <c r="R19" s="424"/>
      <c r="S19" s="425"/>
    </row>
    <row r="20" spans="1:19" ht="18" customHeight="1" thickBot="1">
      <c r="A20" s="43"/>
      <c r="B20" s="404"/>
      <c r="C20" s="405"/>
      <c r="D20" s="406"/>
      <c r="E20" s="26" t="s">
        <v>45</v>
      </c>
      <c r="F20" s="27"/>
      <c r="G20" s="28"/>
      <c r="H20" s="423" t="e">
        <f>H19</f>
        <v>#DIV/0!</v>
      </c>
      <c r="I20" s="424"/>
      <c r="J20" s="425"/>
      <c r="K20" s="423" t="e">
        <f>K19+H20</f>
        <v>#DIV/0!</v>
      </c>
      <c r="L20" s="424"/>
      <c r="M20" s="425"/>
      <c r="N20" s="423" t="e">
        <f>N19+K20</f>
        <v>#DIV/0!</v>
      </c>
      <c r="O20" s="424"/>
      <c r="P20" s="425"/>
      <c r="Q20" s="423" t="e">
        <f>Q19+N20</f>
        <v>#DIV/0!</v>
      </c>
      <c r="R20" s="424"/>
      <c r="S20" s="425"/>
    </row>
    <row r="21" spans="1:19" ht="18" customHeight="1" thickBot="1">
      <c r="A21" s="43"/>
      <c r="B21" s="404"/>
      <c r="C21" s="405"/>
      <c r="D21" s="406"/>
      <c r="E21" s="26" t="s">
        <v>46</v>
      </c>
      <c r="F21" s="27"/>
      <c r="G21" s="28"/>
      <c r="H21" s="417">
        <f>SUM(H13:H16)</f>
        <v>0</v>
      </c>
      <c r="I21" s="418"/>
      <c r="J21" s="419"/>
      <c r="K21" s="417">
        <f>SUM(K13:K16)</f>
        <v>0</v>
      </c>
      <c r="L21" s="418"/>
      <c r="M21" s="419"/>
      <c r="N21" s="417">
        <f>SUM(N13:N16)</f>
        <v>0</v>
      </c>
      <c r="O21" s="418"/>
      <c r="P21" s="419"/>
      <c r="Q21" s="417">
        <f>SUM(Q13:Q16)</f>
        <v>0</v>
      </c>
      <c r="R21" s="418"/>
      <c r="S21" s="419"/>
    </row>
    <row r="22" spans="1:19" ht="18" customHeight="1" thickBot="1">
      <c r="A22" s="43"/>
      <c r="B22" s="407"/>
      <c r="C22" s="408"/>
      <c r="D22" s="409"/>
      <c r="E22" s="26" t="s">
        <v>47</v>
      </c>
      <c r="F22" s="27"/>
      <c r="G22" s="28"/>
      <c r="H22" s="417">
        <f>H21</f>
        <v>0</v>
      </c>
      <c r="I22" s="418"/>
      <c r="J22" s="419"/>
      <c r="K22" s="417">
        <f>K21+H22</f>
        <v>0</v>
      </c>
      <c r="L22" s="418"/>
      <c r="M22" s="419"/>
      <c r="N22" s="417">
        <f>N21+K22</f>
        <v>0</v>
      </c>
      <c r="O22" s="418"/>
      <c r="P22" s="419"/>
      <c r="Q22" s="417">
        <f>Q21+N22</f>
        <v>0</v>
      </c>
      <c r="R22" s="418"/>
      <c r="S22" s="419"/>
    </row>
    <row r="23" spans="1:19" ht="18" customHeight="1" thickBot="1">
      <c r="A23" s="43"/>
      <c r="B23" s="7"/>
      <c r="C23" s="8"/>
      <c r="D23" s="8"/>
      <c r="E23" s="8"/>
      <c r="F23" s="8"/>
      <c r="G23" s="8"/>
      <c r="H23" s="8"/>
      <c r="I23" s="8"/>
      <c r="J23" s="9"/>
      <c r="K23" s="8"/>
      <c r="L23" s="8"/>
      <c r="M23" s="9"/>
      <c r="N23" s="8"/>
      <c r="O23" s="8"/>
      <c r="P23" s="8"/>
      <c r="Q23" s="8"/>
      <c r="R23" s="8"/>
      <c r="S23" s="10"/>
    </row>
    <row r="24" spans="1:19" ht="18" customHeight="1" thickBot="1">
      <c r="A24" s="43"/>
      <c r="B24" s="344"/>
      <c r="C24" s="345"/>
      <c r="D24" s="345"/>
      <c r="E24" s="345"/>
      <c r="F24" s="345"/>
      <c r="G24" s="345"/>
      <c r="H24" s="346"/>
      <c r="I24" s="346"/>
      <c r="J24" s="347"/>
      <c r="K24" s="345"/>
      <c r="L24" s="345"/>
      <c r="M24" s="345"/>
      <c r="N24" s="345"/>
      <c r="O24" s="345"/>
      <c r="P24" s="345"/>
      <c r="Q24" s="345"/>
      <c r="R24" s="345"/>
      <c r="S24" s="348"/>
    </row>
    <row r="25" spans="1:19" ht="18" customHeight="1" thickBot="1">
      <c r="A25" s="43"/>
      <c r="B25" s="434"/>
      <c r="C25" s="435"/>
      <c r="D25" s="435"/>
      <c r="E25" s="435"/>
      <c r="F25" s="435"/>
      <c r="G25" s="436"/>
      <c r="H25" s="349"/>
      <c r="I25" s="350"/>
      <c r="J25" s="350"/>
      <c r="K25" s="350"/>
      <c r="L25" s="350"/>
      <c r="M25" s="350"/>
      <c r="N25" s="350"/>
      <c r="O25" s="350"/>
      <c r="P25" s="350"/>
      <c r="Q25" s="350"/>
      <c r="R25" s="351"/>
      <c r="S25" s="352"/>
    </row>
    <row r="26" spans="1:19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</row>
  </sheetData>
  <sheetProtection algorithmName="SHA-512" hashValue="LWnZyatUj9SULKu5e63iyAbUeGv6EcydoyiuWIVqXsr6I9caosh4gVVjx/+AYG3rMLO4CIffeuhoji1ZEiegyQ==" saltValue="2PaW2dTZI+mlNYaD/BS+JQ==" spinCount="100000" sheet="1" objects="1" scenarios="1" selectLockedCells="1"/>
  <mergeCells count="33">
    <mergeCell ref="K10:M10"/>
    <mergeCell ref="N10:P10"/>
    <mergeCell ref="Q10:S10"/>
    <mergeCell ref="B25:G25"/>
    <mergeCell ref="N22:P22"/>
    <mergeCell ref="Q22:S22"/>
    <mergeCell ref="B18:D22"/>
    <mergeCell ref="H20:J20"/>
    <mergeCell ref="K20:M20"/>
    <mergeCell ref="N20:P20"/>
    <mergeCell ref="H22:J22"/>
    <mergeCell ref="K22:M22"/>
    <mergeCell ref="E4:G4"/>
    <mergeCell ref="H21:J21"/>
    <mergeCell ref="K21:M21"/>
    <mergeCell ref="N21:P21"/>
    <mergeCell ref="Q21:S21"/>
    <mergeCell ref="G10:G12"/>
    <mergeCell ref="Q20:S20"/>
    <mergeCell ref="H19:J19"/>
    <mergeCell ref="K19:M19"/>
    <mergeCell ref="N19:P19"/>
    <mergeCell ref="Q19:S19"/>
    <mergeCell ref="H11:J11"/>
    <mergeCell ref="K11:M11"/>
    <mergeCell ref="N11:P11"/>
    <mergeCell ref="Q11:S11"/>
    <mergeCell ref="H10:J10"/>
    <mergeCell ref="B5:D5"/>
    <mergeCell ref="B8:D8"/>
    <mergeCell ref="B10:D12"/>
    <mergeCell ref="E10:E12"/>
    <mergeCell ref="F10:F12"/>
  </mergeCells>
  <conditionalFormatting sqref="I13:I16 L13:L16 O13:O16 R13:R16">
    <cfRule type="cellIs" dxfId="0" priority="1" operator="equal">
      <formula>0</formula>
    </cfRule>
  </conditionalFormatting>
  <printOptions horizontalCentered="1"/>
  <pageMargins left="0.31496062992125984" right="0.31496062992125984" top="1.1811023622047245" bottom="0.78740157480314965" header="0.31496062992125984" footer="0.31496062992125984"/>
  <pageSetup paperSize="9" scale="58" orientation="landscape" verticalDpi="0" r:id="rId1"/>
  <headerFoot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7</vt:i4>
      </vt:variant>
    </vt:vector>
  </HeadingPairs>
  <TitlesOfParts>
    <vt:vector size="11" baseType="lpstr">
      <vt:lpstr>BDI (00,00%)</vt:lpstr>
      <vt:lpstr>Planilha</vt:lpstr>
      <vt:lpstr>Comp</vt:lpstr>
      <vt:lpstr>Cronograma</vt:lpstr>
      <vt:lpstr>'BDI (00,00%)'!Area_de_impressao</vt:lpstr>
      <vt:lpstr>Comp!Area_de_impressao</vt:lpstr>
      <vt:lpstr>Cronograma!Area_de_impressao</vt:lpstr>
      <vt:lpstr>Planilha!Area_de_impressao</vt:lpstr>
      <vt:lpstr>Comp!Titulos_de_impressao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2026-05-19T18:02:53Z</dcterms:modified>
</cp:coreProperties>
</file>