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54E207E0-D938-4BFB-9D72-C66DB662610C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29,07%)" sheetId="25" r:id="rId1"/>
    <sheet name="Planilha" sheetId="5" r:id="rId2"/>
    <sheet name="Cronograma" sheetId="22" r:id="rId3"/>
  </sheets>
  <definedNames>
    <definedName name="_xlnm._FilterDatabase" localSheetId="1" hidden="1">Planilha!$C$15:$D$27</definedName>
    <definedName name="_xlnm.Print_Area" localSheetId="0">'BDI (29,07%)'!$B$2:$H$26</definedName>
    <definedName name="_xlnm.Print_Area" localSheetId="2">Cronograma!$B$2:$S$19</definedName>
    <definedName name="_xlnm.Print_Area" localSheetId="1">Planilha!$B$2:$J$32</definedName>
    <definedName name="_xlnm.Print_Titles" localSheetId="2">Cronograma!$B:$G,Cronograma!$2:$9</definedName>
    <definedName name="_xlnm.Print_Titles" localSheetId="1">Planilha!$B:$J,Planilha!$2:$14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D21" i="25" l="1"/>
  <c r="J7" i="5" s="1"/>
  <c r="I24" i="5" s="1"/>
  <c r="J24" i="5" s="1"/>
  <c r="J23" i="5" s="1"/>
  <c r="D20" i="25"/>
  <c r="E20" i="25" s="1"/>
  <c r="E19" i="25"/>
  <c r="D18" i="25"/>
  <c r="E18" i="25" s="1"/>
  <c r="E21" i="25" s="1"/>
  <c r="E17" i="25"/>
  <c r="I19" i="5" l="1"/>
  <c r="J19" i="5" s="1"/>
  <c r="I18" i="5"/>
  <c r="J18" i="5" s="1"/>
  <c r="I21" i="5"/>
  <c r="J21" i="5" s="1"/>
  <c r="I22" i="5"/>
  <c r="J22" i="5" s="1"/>
  <c r="I17" i="5"/>
  <c r="J17" i="5" s="1"/>
  <c r="I27" i="5"/>
  <c r="J27" i="5" s="1"/>
  <c r="J26" i="5" s="1"/>
  <c r="J25" i="5" s="1"/>
  <c r="J20" i="5" l="1"/>
  <c r="J16" i="5"/>
  <c r="J10" i="22"/>
  <c r="M10" i="22" s="1"/>
  <c r="P10" i="22" s="1"/>
  <c r="S10" i="22" s="1"/>
  <c r="J15" i="5" l="1"/>
  <c r="J29" i="5" s="1"/>
  <c r="F10" i="22" s="1"/>
  <c r="F12" i="22" s="1"/>
  <c r="H10" i="22" l="1"/>
  <c r="H15" i="22" s="1"/>
  <c r="H13" i="22" s="1"/>
  <c r="H14" i="22" s="1"/>
  <c r="N10" i="22"/>
  <c r="N15" i="22" s="1"/>
  <c r="N13" i="22" s="1"/>
  <c r="K10" i="22"/>
  <c r="K15" i="22" s="1"/>
  <c r="K13" i="22" s="1"/>
  <c r="Q10" i="22"/>
  <c r="Q15" i="22" s="1"/>
  <c r="Q13" i="22" s="1"/>
  <c r="G10" i="22"/>
  <c r="H16" i="22" l="1"/>
  <c r="K16" i="22" s="1"/>
  <c r="N16" i="22" s="1"/>
  <c r="Q16" i="22" s="1"/>
  <c r="G12" i="22"/>
  <c r="K14" i="22"/>
  <c r="N14" i="22" s="1"/>
  <c r="Q14" i="22" s="1"/>
</calcChain>
</file>

<file path=xl/sharedStrings.xml><?xml version="1.0" encoding="utf-8"?>
<sst xmlns="http://schemas.openxmlformats.org/spreadsheetml/2006/main" count="139" uniqueCount="112">
  <si>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</si>
  <si>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</si>
  <si>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</si>
  <si>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</si>
  <si>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</si>
  <si>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</si>
  <si>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</si>
  <si>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</si>
  <si>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</si>
  <si>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</si>
  <si>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</si>
  <si>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</si>
  <si>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</si>
  <si>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</si>
  <si>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</si>
  <si>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</si>
  <si>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</si>
  <si>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</si>
  <si>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</si>
  <si>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M3</t>
  </si>
  <si>
    <t>M2</t>
  </si>
  <si>
    <t>FDE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</si>
  <si>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</si>
  <si>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</si>
  <si>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</si>
  <si>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</si>
  <si>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</si>
  <si>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</si>
  <si>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</si>
  <si>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</si>
  <si>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</si>
  <si>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</si>
  <si>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</si>
  <si>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</si>
  <si>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</si>
  <si>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</si>
  <si>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</si>
  <si>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</si>
  <si>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</si>
  <si>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</si>
  <si>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</si>
  <si>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</si>
  <si>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</si>
  <si>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</si>
  <si>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</si>
  <si>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</si>
  <si>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</si>
  <si>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</si>
  <si>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</si>
  <si>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</si>
  <si>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</si>
  <si>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</si>
  <si>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</si>
  <si>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</si>
  <si>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</si>
  <si>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</si>
  <si>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</si>
  <si>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</si>
  <si>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</si>
  <si>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</si>
  <si>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</si>
  <si>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</si>
  <si>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</si>
  <si>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</si>
  <si>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</si>
  <si>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</si>
  <si>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</si>
  <si>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</si>
  <si>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</si>
  <si>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</si>
  <si>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CDHU-D</t>
  </si>
  <si>
    <t>TOTAL DO ORÇAMENTO</t>
  </si>
  <si>
    <t>LIMPEZA FINAL DE OBRA</t>
  </si>
  <si>
    <t>16.11.005</t>
  </si>
  <si>
    <t>LIMPEZA DA OBRA</t>
  </si>
  <si>
    <t>PLANILHA ORÇAMENTÁRIA - COM DESONERAÇÃO</t>
  </si>
  <si>
    <t>Declaro para os devidos fins que para o cálculo deste BDI, optamos pelo Orçamento COM DESONERAÇÃO, e que esta alternativa é a mais adequada para a Administração Pública.</t>
  </si>
  <si>
    <t xml:space="preserve">Altamir Roberto Marascalchi Filho - Eng° Civil - CREA 5070622761  </t>
  </si>
  <si>
    <t>ADEQUAÇÃO ABRIGO COMPRESSOR</t>
  </si>
  <si>
    <t>1.1</t>
  </si>
  <si>
    <t>1.1.1</t>
  </si>
  <si>
    <t>DEMOLIÇÃO</t>
  </si>
  <si>
    <t>97622</t>
  </si>
  <si>
    <t>DEMOLIÇÃO DE ALVENARIA DE BLOCO FURADO, DE FORMA MANUAL, SEM REAPROVEITAMENTO. AF_09/2023</t>
  </si>
  <si>
    <t>97627</t>
  </si>
  <si>
    <t>DEMOLIÇÃO DE PILARES E VIGAS EM CONCRETO ARMADO, DE FORMA MECANIZADA COM MARTELETE, SEM REAPROVEITAMENTO. AF_09/2023</t>
  </si>
  <si>
    <t>05.07.040</t>
  </si>
  <si>
    <t>REMOÇÃO DE ENTULHO SEPARADO DE OBRA COM CAÇAMBA METÁLICA - TERRA, ALVENARIA, CONCRETO, ARGAMASSA, MADEIRA, PAPEL, PLÁSTICO OU METAL</t>
  </si>
  <si>
    <t>UPA SANTO ANTONIO</t>
  </si>
  <si>
    <t>MURO DE DIVISA (FUNDO)</t>
  </si>
  <si>
    <t>11.03.090</t>
  </si>
  <si>
    <t>ALAMBRADO</t>
  </si>
  <si>
    <t>CONCRETO PREPARADO NO LOCAL, FCK = 20 MPA</t>
  </si>
  <si>
    <t>102363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</si>
  <si>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</si>
  <si>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1.1.2</t>
  </si>
  <si>
    <t>1.1.3</t>
  </si>
  <si>
    <t>1.2</t>
  </si>
  <si>
    <t>1.2.1</t>
  </si>
  <si>
    <t>1.2.2</t>
  </si>
  <si>
    <t>1.3</t>
  </si>
  <si>
    <t>1.3.1</t>
  </si>
  <si>
    <t>MURO DIVISA (FUNDO) &gt;&gt; ALAMBRADO</t>
  </si>
  <si>
    <t>LIMPEZA OBRA</t>
  </si>
  <si>
    <t>2.1</t>
  </si>
  <si>
    <t>PISO</t>
  </si>
  <si>
    <t>94990</t>
  </si>
  <si>
    <t>EXECUÇÃO DE PASSEIO (CALÇADA) OU PISO DE CONCRETO COM CONCRETO MOLDADO IN LOCO, FEITO EM OBRA, ACABAMENTO CONVENCIONAL, NÃO ARMADO. AF_08/2022</t>
  </si>
  <si>
    <t>2.1.1</t>
  </si>
  <si>
    <t>REF.: PREÇOS: SINAPI-FEV./2025; CDHU-BOL.201; FDE-JAN./2026.</t>
  </si>
  <si>
    <t>RUA IDA TAGLIAVINI POLACHINI, 580</t>
  </si>
  <si>
    <t>JARDIM SANTO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</si>
</sst>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4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2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6" fillId="33" borderId="0" applyNumberFormat="0" applyBorder="0" applyAlignment="0" applyProtection="0"/>
    <xf numFmtId="0" fontId="16" fillId="15" borderId="0" applyNumberFormat="0" applyBorder="0" applyAlignment="0" applyProtection="0"/>
    <xf numFmtId="0" fontId="16" fillId="24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7" borderId="0" applyNumberFormat="0" applyBorder="0" applyAlignment="0" applyProtection="0"/>
    <xf numFmtId="0" fontId="16" fillId="9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6" fillId="9" borderId="0" applyNumberFormat="0" applyBorder="0" applyAlignment="0" applyProtection="0"/>
    <xf numFmtId="0" fontId="16" fillId="2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29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19" borderId="0" applyNumberFormat="0" applyBorder="0" applyAlignment="0" applyProtection="0"/>
    <xf numFmtId="0" fontId="16" fillId="25" borderId="0" applyNumberFormat="0" applyBorder="0" applyAlignment="0" applyProtection="0"/>
    <xf numFmtId="0" fontId="16" fillId="40" borderId="0" applyNumberFormat="0" applyBorder="0" applyAlignment="0" applyProtection="0"/>
    <xf numFmtId="0" fontId="16" fillId="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1" borderId="0" applyNumberFormat="0" applyBorder="0" applyAlignment="0" applyProtection="0"/>
    <xf numFmtId="0" fontId="16" fillId="6" borderId="0" applyNumberFormat="0" applyBorder="0" applyAlignment="0" applyProtection="0"/>
    <xf numFmtId="0" fontId="16" fillId="3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42" borderId="0" applyNumberFormat="0" applyBorder="0" applyAlignment="0" applyProtection="0"/>
    <xf numFmtId="0" fontId="16" fillId="15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42" borderId="0" applyNumberFormat="0" applyBorder="0" applyAlignment="0" applyProtection="0"/>
    <xf numFmtId="0" fontId="16" fillId="16" borderId="0" applyNumberFormat="0" applyBorder="0" applyAlignment="0" applyProtection="0"/>
    <xf numFmtId="0" fontId="16" fillId="15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5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9" borderId="0" applyNumberFormat="0" applyBorder="0" applyAlignment="0" applyProtection="0"/>
    <xf numFmtId="0" fontId="22" fillId="6" borderId="0" applyNumberFormat="0" applyBorder="0" applyAlignment="0" applyProtection="0"/>
    <xf numFmtId="0" fontId="17" fillId="17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8" fillId="46" borderId="20" applyNumberFormat="0" applyAlignment="0" applyProtection="0"/>
    <xf numFmtId="0" fontId="18" fillId="41" borderId="20" applyNumberFormat="0" applyAlignment="0" applyProtection="0"/>
    <xf numFmtId="0" fontId="35" fillId="47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8" fillId="48" borderId="20" applyNumberFormat="0" applyAlignment="0" applyProtection="0"/>
    <xf numFmtId="0" fontId="35" fillId="47" borderId="20" applyNumberFormat="0" applyAlignment="0" applyProtection="0"/>
    <xf numFmtId="0" fontId="19" fillId="50" borderId="21" applyNumberFormat="0" applyAlignment="0" applyProtection="0"/>
    <xf numFmtId="0" fontId="19" fillId="49" borderId="21" applyNumberFormat="0" applyAlignment="0" applyProtection="0"/>
    <xf numFmtId="0" fontId="19" fillId="49" borderId="21" applyNumberFormat="0" applyAlignment="0" applyProtection="0"/>
    <xf numFmtId="0" fontId="20" fillId="0" borderId="22" applyNumberFormat="0" applyFill="0" applyAlignment="0" applyProtection="0"/>
    <xf numFmtId="0" fontId="9" fillId="0" borderId="23" applyNumberFormat="0" applyFill="0" applyAlignment="0" applyProtection="0"/>
    <xf numFmtId="0" fontId="9" fillId="0" borderId="23" applyNumberFormat="0" applyFill="0" applyAlignment="0" applyProtection="0"/>
    <xf numFmtId="0" fontId="19" fillId="49" borderId="21" applyNumberFormat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51" borderId="0" applyNumberFormat="0" applyBorder="0" applyAlignment="0" applyProtection="0"/>
    <xf numFmtId="0" fontId="16" fillId="38" borderId="0" applyNumberFormat="0" applyBorder="0" applyAlignment="0" applyProtection="0"/>
    <xf numFmtId="0" fontId="16" fillId="52" borderId="0" applyNumberFormat="0" applyBorder="0" applyAlignment="0" applyProtection="0"/>
    <xf numFmtId="0" fontId="16" fillId="53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54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40" borderId="0" applyNumberFormat="0" applyBorder="0" applyAlignment="0" applyProtection="0"/>
    <xf numFmtId="0" fontId="16" fillId="55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6" fillId="56" borderId="0" applyNumberFormat="0" applyBorder="0" applyAlignment="0" applyProtection="0"/>
    <xf numFmtId="0" fontId="16" fillId="55" borderId="0" applyNumberFormat="0" applyBorder="0" applyAlignment="0" applyProtection="0"/>
    <xf numFmtId="0" fontId="16" fillId="38" borderId="0" applyNumberFormat="0" applyBorder="0" applyAlignment="0" applyProtection="0"/>
    <xf numFmtId="0" fontId="16" fillId="35" borderId="0" applyNumberFormat="0" applyBorder="0" applyAlignment="0" applyProtection="0"/>
    <xf numFmtId="0" fontId="16" fillId="35" borderId="0" applyNumberFormat="0" applyBorder="0" applyAlignment="0" applyProtection="0"/>
    <xf numFmtId="0" fontId="16" fillId="57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21" fillId="23" borderId="20" applyNumberFormat="0" applyAlignment="0" applyProtection="0"/>
    <xf numFmtId="0" fontId="21" fillId="30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21" fillId="16" borderId="20" applyNumberFormat="0" applyAlignment="0" applyProtection="0"/>
    <xf numFmtId="0" fontId="21" fillId="30" borderId="20" applyNumberFormat="0" applyAlignment="0" applyProtection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27" fillId="0" borderId="24" applyNumberFormat="0" applyFill="0" applyAlignment="0" applyProtection="0"/>
    <xf numFmtId="0" fontId="28" fillId="0" borderId="25" applyNumberFormat="0" applyFill="0" applyAlignment="0" applyProtection="0"/>
    <xf numFmtId="0" fontId="29" fillId="0" borderId="26" applyNumberFormat="0" applyFill="0" applyAlignment="0" applyProtection="0"/>
    <xf numFmtId="0" fontId="29" fillId="0" borderId="0" applyNumberFormat="0" applyFill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1" fillId="10" borderId="20" applyNumberFormat="0" applyAlignment="0" applyProtection="0"/>
    <xf numFmtId="0" fontId="20" fillId="0" borderId="22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23" fillId="19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23" fillId="30" borderId="0" applyNumberFormat="0" applyBorder="0" applyAlignment="0" applyProtection="0"/>
    <xf numFmtId="0" fontId="15" fillId="0" borderId="0"/>
    <xf numFmtId="0" fontId="1" fillId="0" borderId="0"/>
    <xf numFmtId="0" fontId="4" fillId="0" borderId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0" fillId="0" borderId="0" applyBorder="0" applyProtection="0"/>
    <xf numFmtId="0" fontId="37" fillId="0" borderId="0">
      <alignment vertical="center"/>
    </xf>
    <xf numFmtId="0" fontId="30" fillId="0" borderId="0"/>
    <xf numFmtId="0" fontId="1" fillId="0" borderId="0"/>
    <xf numFmtId="0" fontId="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4" fillId="46" borderId="28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1" borderId="28" applyNumberFormat="0" applyAlignment="0" applyProtection="0"/>
    <xf numFmtId="0" fontId="24" fillId="48" borderId="28" applyNumberFormat="0" applyAlignment="0" applyProtection="0"/>
    <xf numFmtId="0" fontId="24" fillId="47" borderId="28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2" fillId="0" borderId="29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7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28" fillId="0" borderId="25" applyNumberFormat="0" applyFill="0" applyAlignment="0" applyProtection="0"/>
    <xf numFmtId="0" fontId="33" fillId="0" borderId="31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33" fillId="0" borderId="25" applyNumberFormat="0" applyFill="0" applyAlignment="0" applyProtection="0"/>
    <xf numFmtId="0" fontId="33" fillId="0" borderId="31" applyNumberFormat="0" applyFill="0" applyAlignment="0" applyProtection="0"/>
    <xf numFmtId="0" fontId="29" fillId="0" borderId="26" applyNumberFormat="0" applyFill="0" applyAlignment="0" applyProtection="0"/>
    <xf numFmtId="0" fontId="34" fillId="0" borderId="32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29" fillId="0" borderId="26" applyNumberFormat="0" applyFill="0" applyAlignment="0" applyProtection="0"/>
    <xf numFmtId="0" fontId="34" fillId="0" borderId="33" applyNumberFormat="0" applyFill="0" applyAlignment="0" applyProtection="0"/>
    <xf numFmtId="0" fontId="34" fillId="0" borderId="32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4" applyNumberFormat="0" applyFill="0" applyAlignment="0" applyProtection="0"/>
    <xf numFmtId="0" fontId="10" fillId="0" borderId="35" applyNumberFormat="0" applyFill="0" applyAlignment="0" applyProtection="0"/>
    <xf numFmtId="168" fontId="1" fillId="0" borderId="0"/>
    <xf numFmtId="0" fontId="9" fillId="0" borderId="0" applyNumberForma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7" fillId="0" borderId="0">
      <alignment vertical="center"/>
    </xf>
    <xf numFmtId="0" fontId="4" fillId="0" borderId="0"/>
    <xf numFmtId="0" fontId="4" fillId="0" borderId="0"/>
    <xf numFmtId="0" fontId="30" fillId="0" borderId="0"/>
    <xf numFmtId="0" fontId="4" fillId="0" borderId="0"/>
    <xf numFmtId="0" fontId="4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41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5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3" fillId="0" borderId="0"/>
    <xf numFmtId="166" fontId="43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24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7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10" fillId="0" borderId="34" applyNumberFormat="0" applyFill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24" fillId="41" borderId="28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18" fillId="46" borderId="20" applyNumberForma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18" fillId="41" borderId="20" applyNumberFormat="0" applyAlignment="0" applyProtection="0"/>
    <xf numFmtId="0" fontId="24" fillId="47" borderId="28" applyNumberFormat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1" fillId="10" borderId="20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24" fillId="47" borderId="28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7" borderId="28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21" fillId="23" borderId="20" applyNumberForma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1" fillId="18" borderId="27" applyNumberFormat="0" applyFont="0" applyAlignment="0" applyProtection="0"/>
    <xf numFmtId="0" fontId="24" fillId="47" borderId="28" applyNumberFormat="0" applyAlignment="0" applyProtection="0"/>
    <xf numFmtId="0" fontId="21" fillId="23" borderId="20" applyNumberFormat="0" applyAlignment="0" applyProtection="0"/>
    <xf numFmtId="0" fontId="24" fillId="47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9" borderId="27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21" fillId="30" borderId="20" applyNumberForma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0" fillId="0" borderId="34" applyNumberFormat="0" applyFill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1" fillId="16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" fillId="58" borderId="27" applyNumberFormat="0" applyAlignment="0" applyProtection="0"/>
    <xf numFmtId="0" fontId="24" fillId="46" borderId="28" applyNumberForma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6" borderId="28" applyNumberFormat="0" applyAlignment="0" applyProtection="0"/>
    <xf numFmtId="0" fontId="21" fillId="23" borderId="20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1" fillId="23" borderId="20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24" fillId="41" borderId="28" applyNumberFormat="0" applyAlignment="0" applyProtection="0"/>
    <xf numFmtId="0" fontId="18" fillId="41" borderId="20" applyNumberFormat="0" applyAlignment="0" applyProtection="0"/>
    <xf numFmtId="0" fontId="18" fillId="41" borderId="20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10" borderId="20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4" fillId="46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24" fillId="47" borderId="28" applyNumberFormat="0" applyAlignment="0" applyProtection="0"/>
    <xf numFmtId="0" fontId="21" fillId="30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4" fillId="41" borderId="28" applyNumberFormat="0" applyAlignment="0" applyProtection="0"/>
    <xf numFmtId="0" fontId="18" fillId="48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10" borderId="20" applyNumberFormat="0" applyAlignment="0" applyProtection="0"/>
    <xf numFmtId="0" fontId="1" fillId="58" borderId="27" applyNumberFormat="0" applyAlignment="0" applyProtection="0"/>
    <xf numFmtId="0" fontId="10" fillId="0" borderId="35" applyNumberFormat="0" applyFill="0" applyAlignment="0" applyProtection="0"/>
    <xf numFmtId="0" fontId="18" fillId="41" borderId="20" applyNumberFormat="0" applyAlignment="0" applyProtection="0"/>
    <xf numFmtId="0" fontId="18" fillId="46" borderId="20" applyNumberFormat="0" applyAlignment="0" applyProtection="0"/>
    <xf numFmtId="0" fontId="10" fillId="0" borderId="35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0" fillId="0" borderId="34" applyNumberFormat="0" applyFill="0" applyAlignment="0" applyProtection="0"/>
    <xf numFmtId="0" fontId="24" fillId="46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4" fillId="48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4" fillId="19" borderId="27" applyNumberForma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1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21" fillId="23" borderId="20" applyNumberFormat="0" applyAlignment="0" applyProtection="0"/>
    <xf numFmtId="0" fontId="4" fillId="18" borderId="27" applyNumberFormat="0" applyFont="0" applyAlignment="0" applyProtection="0"/>
    <xf numFmtId="0" fontId="18" fillId="46" borderId="20" applyNumberFormat="0" applyAlignment="0" applyProtection="0"/>
    <xf numFmtId="0" fontId="1" fillId="58" borderId="27" applyNumberFormat="0" applyAlignment="0" applyProtection="0"/>
    <xf numFmtId="0" fontId="35" fillId="47" borderId="20" applyNumberFormat="0" applyAlignment="0" applyProtection="0"/>
    <xf numFmtId="0" fontId="21" fillId="30" borderId="20" applyNumberFormat="0" applyAlignment="0" applyProtection="0"/>
    <xf numFmtId="0" fontId="24" fillId="48" borderId="28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21" fillId="30" borderId="20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0" fillId="0" borderId="34" applyNumberFormat="0" applyFill="0" applyAlignment="0" applyProtection="0"/>
    <xf numFmtId="0" fontId="21" fillId="16" borderId="20" applyNumberFormat="0" applyAlignment="0" applyProtection="0"/>
    <xf numFmtId="0" fontId="24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4" fillId="41" borderId="28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18" fillId="41" borderId="20" applyNumberFormat="0" applyAlignment="0" applyProtection="0"/>
    <xf numFmtId="0" fontId="21" fillId="16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35" fillId="47" borderId="20" applyNumberFormat="0" applyAlignment="0" applyProtection="0"/>
    <xf numFmtId="0" fontId="24" fillId="41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4" fillId="41" borderId="28" applyNumberForma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18" fillId="41" borderId="20" applyNumberFormat="0" applyAlignment="0" applyProtection="0"/>
    <xf numFmtId="0" fontId="10" fillId="0" borderId="34" applyNumberFormat="0" applyFill="0" applyAlignment="0" applyProtection="0"/>
    <xf numFmtId="0" fontId="4" fillId="18" borderId="27" applyNumberFormat="0" applyFont="0" applyAlignment="0" applyProtection="0"/>
    <xf numFmtId="0" fontId="21" fillId="23" borderId="20" applyNumberFormat="0" applyAlignment="0" applyProtection="0"/>
    <xf numFmtId="0" fontId="1" fillId="58" borderId="27" applyNumberFormat="0" applyAlignment="0" applyProtection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4" fillId="0" borderId="0"/>
    <xf numFmtId="166" fontId="64" fillId="0" borderId="0" applyFont="0" applyFill="0" applyBorder="0" applyAlignment="0" applyProtection="0"/>
    <xf numFmtId="0" fontId="4" fillId="0" borderId="0"/>
    <xf numFmtId="0" fontId="4" fillId="0" borderId="0"/>
    <xf numFmtId="0" fontId="65" fillId="0" borderId="0"/>
    <xf numFmtId="0" fontId="15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315">
    <xf numFmtId="0" fontId="0" fillId="0" borderId="0" xfId="0"/>
    <xf numFmtId="0" fontId="5" fillId="0" borderId="18" xfId="427" applyFont="1" applyBorder="1" applyAlignment="1" applyProtection="1">
      <alignment wrapText="1"/>
      <protection hidden="1"/>
    </xf>
    <xf numFmtId="0" fontId="5" fillId="0" borderId="38" xfId="427" applyFont="1" applyBorder="1" applyAlignment="1" applyProtection="1">
      <alignment wrapText="1"/>
      <protection hidden="1"/>
    </xf>
    <xf numFmtId="0" fontId="5" fillId="0" borderId="19" xfId="427" applyFont="1" applyBorder="1" applyAlignment="1" applyProtection="1">
      <alignment wrapText="1"/>
      <protection hidden="1"/>
    </xf>
    <xf numFmtId="0" fontId="44" fillId="4" borderId="18" xfId="427" applyFont="1" applyFill="1" applyBorder="1" applyAlignment="1" applyProtection="1">
      <alignment vertical="center"/>
      <protection hidden="1"/>
    </xf>
    <xf numFmtId="0" fontId="44" fillId="4" borderId="38" xfId="427" applyFont="1" applyFill="1" applyBorder="1" applyAlignment="1" applyProtection="1">
      <alignment vertical="center"/>
      <protection hidden="1"/>
    </xf>
    <xf numFmtId="0" fontId="44" fillId="4" borderId="18" xfId="427" applyFont="1" applyFill="1" applyBorder="1" applyAlignment="1" applyProtection="1">
      <alignment horizontal="center" vertical="center"/>
      <protection hidden="1"/>
    </xf>
    <xf numFmtId="0" fontId="44" fillId="4" borderId="19" xfId="427" applyFont="1" applyFill="1" applyBorder="1" applyAlignment="1" applyProtection="1">
      <alignment vertical="center"/>
      <protection hidden="1"/>
    </xf>
    <xf numFmtId="0" fontId="45" fillId="3" borderId="41" xfId="427" applyFont="1" applyFill="1" applyBorder="1" applyAlignment="1" applyProtection="1">
      <alignment horizontal="center"/>
      <protection hidden="1"/>
    </xf>
    <xf numFmtId="0" fontId="45" fillId="3" borderId="14" xfId="427" applyFont="1" applyFill="1" applyBorder="1" applyAlignment="1" applyProtection="1">
      <alignment horizontal="center"/>
      <protection hidden="1"/>
    </xf>
    <xf numFmtId="0" fontId="5" fillId="0" borderId="18" xfId="427" applyFont="1" applyBorder="1" applyAlignment="1" applyProtection="1">
      <protection hidden="1"/>
    </xf>
    <xf numFmtId="0" fontId="5" fillId="0" borderId="38" xfId="427" applyFont="1" applyBorder="1" applyAlignment="1" applyProtection="1">
      <protection hidden="1"/>
    </xf>
    <xf numFmtId="0" fontId="48" fillId="0" borderId="38" xfId="427" applyFont="1" applyBorder="1" applyAlignment="1" applyProtection="1">
      <alignment horizontal="center" vertical="center"/>
      <protection hidden="1"/>
    </xf>
    <xf numFmtId="0" fontId="5" fillId="0" borderId="19" xfId="427" applyFont="1" applyBorder="1" applyAlignment="1" applyProtection="1">
      <protection hidden="1"/>
    </xf>
    <xf numFmtId="0" fontId="48" fillId="0" borderId="18" xfId="427" applyFont="1" applyBorder="1" applyAlignment="1" applyProtection="1">
      <alignment vertical="center"/>
      <protection hidden="1"/>
    </xf>
    <xf numFmtId="0" fontId="48" fillId="0" borderId="38" xfId="427" applyFont="1" applyBorder="1" applyAlignment="1" applyProtection="1">
      <alignment vertical="center"/>
      <protection hidden="1"/>
    </xf>
    <xf numFmtId="0" fontId="48" fillId="0" borderId="19" xfId="427" applyFont="1" applyBorder="1" applyAlignment="1" applyProtection="1">
      <alignment vertical="center"/>
      <protection hidden="1"/>
    </xf>
    <xf numFmtId="0" fontId="13" fillId="0" borderId="42" xfId="427" applyFont="1" applyBorder="1" applyAlignment="1" applyProtection="1">
      <alignment wrapText="1"/>
      <protection hidden="1"/>
    </xf>
    <xf numFmtId="0" fontId="13" fillId="0" borderId="38" xfId="427" applyFont="1" applyBorder="1" applyAlignment="1" applyProtection="1">
      <alignment wrapText="1"/>
      <protection hidden="1"/>
    </xf>
    <xf numFmtId="0" fontId="13" fillId="0" borderId="38" xfId="427" applyFont="1" applyBorder="1" applyAlignment="1" applyProtection="1">
      <alignment horizontal="left" wrapText="1"/>
      <protection hidden="1"/>
    </xf>
    <xf numFmtId="0" fontId="13" fillId="0" borderId="19" xfId="427" applyFont="1" applyBorder="1" applyAlignment="1" applyProtection="1">
      <alignment horizontal="left" wrapText="1"/>
      <protection hidden="1"/>
    </xf>
    <xf numFmtId="0" fontId="49" fillId="0" borderId="38" xfId="427" applyFont="1" applyBorder="1" applyAlignment="1" applyProtection="1">
      <alignment horizontal="center" vertical="center"/>
      <protection hidden="1"/>
    </xf>
    <xf numFmtId="0" fontId="53" fillId="2" borderId="44" xfId="427" applyFont="1" applyFill="1" applyBorder="1" applyAlignment="1" applyProtection="1">
      <alignment horizontal="center"/>
      <protection hidden="1"/>
    </xf>
    <xf numFmtId="0" fontId="53" fillId="2" borderId="45" xfId="427" applyFont="1" applyFill="1" applyBorder="1" applyAlignment="1" applyProtection="1">
      <alignment horizontal="center"/>
      <protection hidden="1"/>
    </xf>
    <xf numFmtId="0" fontId="53" fillId="2" borderId="43" xfId="427" applyFont="1" applyFill="1" applyBorder="1" applyAlignment="1" applyProtection="1">
      <alignment horizontal="center"/>
      <protection hidden="1"/>
    </xf>
    <xf numFmtId="167" fontId="54" fillId="0" borderId="36" xfId="427" applyNumberFormat="1" applyFont="1" applyFill="1" applyBorder="1" applyAlignment="1" applyProtection="1">
      <alignment horizontal="center" vertical="center"/>
    </xf>
    <xf numFmtId="167" fontId="54" fillId="0" borderId="37" xfId="427" applyNumberFormat="1" applyFont="1" applyFill="1" applyBorder="1" applyAlignment="1" applyProtection="1">
      <alignment horizontal="center" vertical="center"/>
    </xf>
    <xf numFmtId="167" fontId="54" fillId="0" borderId="51" xfId="427" applyNumberFormat="1" applyFont="1" applyFill="1" applyBorder="1" applyAlignment="1" applyProtection="1">
      <alignment horizontal="center" vertical="center"/>
    </xf>
    <xf numFmtId="172" fontId="53" fillId="0" borderId="18" xfId="427" applyNumberFormat="1" applyFont="1" applyBorder="1" applyAlignment="1" applyProtection="1">
      <alignment horizontal="center" vertical="center" wrapText="1"/>
    </xf>
    <xf numFmtId="172" fontId="53" fillId="0" borderId="38" xfId="427" applyNumberFormat="1" applyFont="1" applyBorder="1" applyAlignment="1" applyProtection="1">
      <alignment horizontal="center" vertical="center" wrapText="1"/>
    </xf>
    <xf numFmtId="4" fontId="53" fillId="0" borderId="52" xfId="427" applyNumberFormat="1" applyFont="1" applyBorder="1" applyAlignment="1" applyProtection="1">
      <alignment horizontal="right" vertical="center" indent="1"/>
    </xf>
    <xf numFmtId="171" fontId="53" fillId="0" borderId="52" xfId="427" applyNumberFormat="1" applyFont="1" applyBorder="1" applyAlignment="1" applyProtection="1">
      <alignment horizontal="center" vertical="center"/>
    </xf>
    <xf numFmtId="167" fontId="54" fillId="0" borderId="52" xfId="427" applyNumberFormat="1" applyFont="1" applyFill="1" applyBorder="1" applyAlignment="1" applyProtection="1">
      <alignment horizontal="center" vertical="center"/>
    </xf>
    <xf numFmtId="167" fontId="54" fillId="0" borderId="53" xfId="427" applyNumberFormat="1" applyFont="1" applyFill="1" applyBorder="1" applyAlignment="1" applyProtection="1">
      <alignment horizontal="center" vertical="center"/>
    </xf>
    <xf numFmtId="0" fontId="53" fillId="2" borderId="18" xfId="427" applyFont="1" applyFill="1" applyBorder="1" applyAlignment="1" applyProtection="1">
      <alignment horizontal="left" vertical="center"/>
    </xf>
    <xf numFmtId="10" fontId="53" fillId="2" borderId="54" xfId="427" applyNumberFormat="1" applyFont="1" applyFill="1" applyBorder="1" applyAlignment="1" applyProtection="1">
      <alignment horizontal="center" vertical="center"/>
    </xf>
    <xf numFmtId="170" fontId="54" fillId="0" borderId="55" xfId="427" applyNumberFormat="1" applyFont="1" applyBorder="1" applyAlignment="1" applyProtection="1"/>
    <xf numFmtId="170" fontId="54" fillId="0" borderId="56" xfId="427" applyNumberFormat="1" applyFont="1" applyBorder="1" applyAlignment="1" applyProtection="1"/>
    <xf numFmtId="0" fontId="53" fillId="2" borderId="18" xfId="427" applyFont="1" applyFill="1" applyBorder="1" applyAlignment="1" applyProtection="1">
      <alignment vertical="center"/>
    </xf>
    <xf numFmtId="0" fontId="53" fillId="2" borderId="38" xfId="427" applyFont="1" applyFill="1" applyBorder="1" applyAlignment="1" applyProtection="1">
      <alignment vertical="center"/>
    </xf>
    <xf numFmtId="0" fontId="53" fillId="2" borderId="19" xfId="427" applyFont="1" applyFill="1" applyBorder="1" applyAlignment="1" applyProtection="1">
      <alignment vertical="center"/>
    </xf>
    <xf numFmtId="0" fontId="50" fillId="3" borderId="41" xfId="427" applyFont="1" applyFill="1" applyBorder="1" applyAlignment="1" applyProtection="1">
      <alignment horizontal="left"/>
      <protection hidden="1"/>
    </xf>
    <xf numFmtId="0" fontId="5" fillId="3" borderId="57" xfId="427" applyFont="1" applyFill="1" applyBorder="1" applyAlignment="1" applyProtection="1">
      <alignment vertical="center"/>
    </xf>
    <xf numFmtId="0" fontId="5" fillId="3" borderId="39" xfId="427" applyFont="1" applyFill="1" applyBorder="1" applyAlignment="1" applyProtection="1">
      <alignment vertical="center"/>
    </xf>
    <xf numFmtId="0" fontId="4" fillId="0" borderId="39" xfId="427" applyBorder="1" applyAlignment="1" applyProtection="1"/>
    <xf numFmtId="4" fontId="46" fillId="3" borderId="39" xfId="427" applyNumberFormat="1" applyFont="1" applyFill="1" applyBorder="1" applyAlignment="1" applyProtection="1"/>
    <xf numFmtId="4" fontId="46" fillId="3" borderId="40" xfId="427" applyNumberFormat="1" applyFont="1" applyFill="1" applyBorder="1" applyAlignment="1" applyProtection="1"/>
    <xf numFmtId="0" fontId="46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6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51" fillId="60" borderId="0" xfId="427" applyNumberFormat="1" applyFont="1" applyFill="1" applyBorder="1" applyAlignment="1" applyProtection="1"/>
    <xf numFmtId="4" fontId="47" fillId="60" borderId="0" xfId="427" applyNumberFormat="1" applyFont="1" applyFill="1" applyBorder="1" applyAlignment="1" applyProtection="1"/>
    <xf numFmtId="4" fontId="46" fillId="60" borderId="13" xfId="427" applyNumberFormat="1" applyFont="1" applyFill="1" applyBorder="1" applyAlignment="1" applyProtection="1"/>
    <xf numFmtId="0" fontId="53" fillId="0" borderId="38" xfId="427" applyFont="1" applyBorder="1" applyAlignment="1" applyProtection="1">
      <alignment vertical="center"/>
    </xf>
    <xf numFmtId="0" fontId="42" fillId="61" borderId="0" xfId="0" applyFont="1" applyFill="1" applyAlignment="1" applyProtection="1">
      <alignment vertical="center"/>
    </xf>
    <xf numFmtId="0" fontId="56" fillId="0" borderId="38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2" fillId="0" borderId="0" xfId="0" applyFont="1" applyProtection="1"/>
    <xf numFmtId="0" fontId="0" fillId="0" borderId="0" xfId="0" applyProtection="1"/>
    <xf numFmtId="0" fontId="14" fillId="0" borderId="0" xfId="0" applyFont="1" applyProtection="1"/>
    <xf numFmtId="4" fontId="58" fillId="0" borderId="74" xfId="427" applyNumberFormat="1" applyFont="1" applyFill="1" applyBorder="1" applyAlignment="1" applyProtection="1">
      <alignment horizontal="center" vertical="center" wrapText="1"/>
    </xf>
    <xf numFmtId="0" fontId="58" fillId="0" borderId="73" xfId="427" applyFont="1" applyBorder="1" applyAlignment="1" applyProtection="1">
      <alignment horizontal="center" vertical="center"/>
    </xf>
    <xf numFmtId="0" fontId="58" fillId="0" borderId="74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7" xfId="270" applyNumberFormat="1" applyFont="1" applyFill="1" applyBorder="1" applyAlignment="1" applyProtection="1">
      <alignment horizontal="center" vertical="center"/>
    </xf>
    <xf numFmtId="0" fontId="4" fillId="0" borderId="77" xfId="427" applyBorder="1" applyAlignment="1" applyProtection="1">
      <alignment horizontal="center" vertical="center" wrapText="1"/>
    </xf>
    <xf numFmtId="2" fontId="60" fillId="1" borderId="80" xfId="427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2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8" fillId="0" borderId="78" xfId="427" applyFont="1" applyBorder="1" applyAlignment="1" applyProtection="1">
      <alignment horizontal="center" vertical="center" wrapText="1"/>
    </xf>
    <xf numFmtId="10" fontId="4" fillId="0" borderId="82" xfId="270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/>
    </xf>
    <xf numFmtId="4" fontId="58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8" fillId="0" borderId="75" xfId="427" applyFont="1" applyFill="1" applyBorder="1" applyAlignment="1" applyProtection="1">
      <alignment horizontal="center" vertical="center"/>
    </xf>
    <xf numFmtId="0" fontId="59" fillId="0" borderId="0" xfId="427" applyFont="1" applyAlignment="1" applyProtection="1"/>
    <xf numFmtId="10" fontId="61" fillId="0" borderId="79" xfId="427" applyNumberFormat="1" applyFont="1" applyFill="1" applyBorder="1" applyAlignment="1" applyProtection="1">
      <alignment horizontal="center" vertical="center"/>
    </xf>
    <xf numFmtId="0" fontId="62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8" fillId="0" borderId="74" xfId="427" applyFont="1" applyFill="1" applyBorder="1" applyAlignment="1" applyProtection="1">
      <alignment horizontal="center" vertical="center"/>
    </xf>
    <xf numFmtId="2" fontId="60" fillId="1" borderId="81" xfId="427" applyNumberFormat="1" applyFont="1" applyFill="1" applyBorder="1" applyAlignment="1" applyProtection="1">
      <alignment horizontal="center" vertical="center"/>
    </xf>
    <xf numFmtId="4" fontId="58" fillId="0" borderId="59" xfId="427" applyNumberFormat="1" applyFont="1" applyFill="1" applyBorder="1" applyAlignment="1" applyProtection="1">
      <alignment horizontal="center" vertical="center"/>
    </xf>
    <xf numFmtId="0" fontId="4" fillId="0" borderId="76" xfId="427" applyBorder="1" applyAlignment="1" applyProtection="1">
      <alignment horizontal="center" vertical="center"/>
    </xf>
    <xf numFmtId="10" fontId="4" fillId="0" borderId="7" xfId="427" applyNumberFormat="1" applyFont="1" applyFill="1" applyBorder="1" applyAlignment="1" applyProtection="1">
      <alignment horizontal="center" vertical="center"/>
    </xf>
    <xf numFmtId="0" fontId="58" fillId="0" borderId="42" xfId="427" applyFont="1" applyFill="1" applyBorder="1" applyAlignment="1" applyProtection="1">
      <alignment horizontal="center" vertical="center" wrapText="1"/>
    </xf>
    <xf numFmtId="0" fontId="4" fillId="0" borderId="76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7" xfId="427" applyFont="1" applyFill="1" applyBorder="1" applyAlignment="1" applyProtection="1">
      <alignment horizontal="center" vertical="center" wrapText="1"/>
    </xf>
    <xf numFmtId="172" fontId="53" fillId="0" borderId="46" xfId="427" applyNumberFormat="1" applyFont="1" applyFill="1" applyBorder="1" applyAlignment="1" applyProtection="1">
      <alignment horizontal="center" vertical="center" wrapText="1"/>
    </xf>
    <xf numFmtId="172" fontId="53" fillId="0" borderId="47" xfId="427" applyNumberFormat="1" applyFont="1" applyFill="1" applyBorder="1" applyAlignment="1" applyProtection="1">
      <alignment horizontal="center" vertical="center" wrapText="1"/>
    </xf>
    <xf numFmtId="0" fontId="53" fillId="0" borderId="48" xfId="427" applyFont="1" applyFill="1" applyBorder="1" applyAlignment="1" applyProtection="1">
      <alignment vertical="center"/>
    </xf>
    <xf numFmtId="171" fontId="53" fillId="0" borderId="48" xfId="427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justify" vertical="center" wrapText="1"/>
    </xf>
    <xf numFmtId="41" fontId="6" fillId="0" borderId="6" xfId="0" applyNumberFormat="1" applyFont="1" applyFill="1" applyBorder="1" applyAlignment="1" applyProtection="1">
      <alignment horizontal="center" vertical="center"/>
    </xf>
    <xf numFmtId="43" fontId="6" fillId="0" borderId="6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9" fillId="0" borderId="0" xfId="0" applyFont="1" applyProtection="1"/>
    <xf numFmtId="0" fontId="70" fillId="0" borderId="0" xfId="0" applyFont="1" applyAlignment="1" applyProtection="1">
      <alignment vertical="center" wrapText="1"/>
    </xf>
    <xf numFmtId="0" fontId="70" fillId="0" borderId="0" xfId="0" applyFont="1" applyAlignment="1" applyProtection="1">
      <alignment horizontal="justify" vertical="center" wrapText="1"/>
    </xf>
    <xf numFmtId="0" fontId="69" fillId="0" borderId="0" xfId="0" applyFont="1" applyAlignment="1" applyProtection="1">
      <alignment horizontal="justify"/>
    </xf>
    <xf numFmtId="0" fontId="6" fillId="0" borderId="9" xfId="0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justify" vertical="center"/>
    </xf>
    <xf numFmtId="41" fontId="6" fillId="0" borderId="72" xfId="0" applyNumberFormat="1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3" fillId="0" borderId="15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6" fillId="0" borderId="0" xfId="0" applyFont="1" applyAlignment="1" applyProtection="1">
      <alignment vertical="center"/>
    </xf>
    <xf numFmtId="0" fontId="68" fillId="0" borderId="0" xfId="0" applyFont="1" applyAlignment="1" applyProtection="1">
      <alignment horizontal="justify" vertical="center" wrapText="1"/>
    </xf>
    <xf numFmtId="49" fontId="68" fillId="0" borderId="0" xfId="0" applyNumberFormat="1" applyFont="1" applyAlignment="1" applyProtection="1">
      <alignment vertical="center" wrapText="1"/>
    </xf>
    <xf numFmtId="0" fontId="66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8" fillId="0" borderId="10" xfId="0" applyNumberFormat="1" applyFont="1" applyBorder="1" applyAlignment="1" applyProtection="1">
      <alignment horizontal="left" vertical="center"/>
    </xf>
    <xf numFmtId="0" fontId="68" fillId="0" borderId="11" xfId="0" applyFont="1" applyBorder="1" applyAlignment="1" applyProtection="1">
      <alignment horizontal="justify" vertical="center" wrapText="1"/>
    </xf>
    <xf numFmtId="49" fontId="68" fillId="0" borderId="11" xfId="0" applyNumberFormat="1" applyFont="1" applyBorder="1" applyAlignment="1" applyProtection="1">
      <alignment vertical="center" wrapText="1"/>
    </xf>
    <xf numFmtId="0" fontId="66" fillId="0" borderId="11" xfId="0" applyFont="1" applyBorder="1" applyAlignment="1" applyProtection="1">
      <alignment horizontal="right" vertical="center"/>
    </xf>
    <xf numFmtId="0" fontId="68" fillId="0" borderId="11" xfId="0" applyFont="1" applyBorder="1" applyAlignment="1" applyProtection="1">
      <alignment vertical="center" wrapText="1"/>
    </xf>
    <xf numFmtId="0" fontId="68" fillId="0" borderId="16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2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8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8" fillId="63" borderId="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8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8" fillId="0" borderId="0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68" fillId="62" borderId="1" xfId="0" applyFont="1" applyFill="1" applyBorder="1" applyAlignment="1" applyProtection="1">
      <alignment horizontal="center" vertical="center"/>
    </xf>
    <xf numFmtId="0" fontId="70" fillId="0" borderId="0" xfId="0" applyFont="1" applyFill="1" applyAlignment="1" applyProtection="1">
      <alignment vertical="center" wrapText="1"/>
    </xf>
    <xf numFmtId="0" fontId="69" fillId="0" borderId="0" xfId="0" applyFont="1" applyFill="1" applyProtection="1"/>
    <xf numFmtId="0" fontId="6" fillId="0" borderId="72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6" fillId="0" borderId="0" xfId="0" applyFont="1" applyFill="1" applyAlignment="1" applyProtection="1">
      <alignment vertical="center"/>
    </xf>
    <xf numFmtId="41" fontId="48" fillId="0" borderId="0" xfId="0" applyNumberFormat="1" applyFont="1" applyFill="1" applyAlignment="1" applyProtection="1">
      <alignment horizontal="left" vertical="center"/>
    </xf>
    <xf numFmtId="41" fontId="48" fillId="0" borderId="11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7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8" fillId="62" borderId="3" xfId="0" applyNumberFormat="1" applyFont="1" applyFill="1" applyBorder="1" applyAlignment="1" applyProtection="1">
      <alignment horizontal="justify" vertical="center" wrapText="1"/>
    </xf>
    <xf numFmtId="2" fontId="67" fillId="64" borderId="3" xfId="0" applyNumberFormat="1" applyFont="1" applyFill="1" applyBorder="1" applyAlignment="1" applyProtection="1">
      <alignment horizontal="justify" vertical="center" wrapText="1"/>
    </xf>
    <xf numFmtId="41" fontId="67" fillId="64" borderId="2" xfId="0" applyNumberFormat="1" applyFont="1" applyFill="1" applyBorder="1" applyAlignment="1" applyProtection="1">
      <alignment horizontal="center" vertical="center"/>
    </xf>
    <xf numFmtId="164" fontId="67" fillId="64" borderId="2" xfId="7" applyNumberFormat="1" applyFont="1" applyFill="1" applyBorder="1" applyAlignment="1" applyProtection="1">
      <alignment horizontal="right" vertical="center" wrapText="1"/>
    </xf>
    <xf numFmtId="164" fontId="67" fillId="64" borderId="8" xfId="7" applyNumberFormat="1" applyFont="1" applyFill="1" applyBorder="1" applyAlignment="1" applyProtection="1">
      <alignment horizontal="right" vertical="center"/>
    </xf>
    <xf numFmtId="41" fontId="68" fillId="62" borderId="2" xfId="0" applyNumberFormat="1" applyFont="1" applyFill="1" applyBorder="1" applyAlignment="1" applyProtection="1">
      <alignment horizontal="center" vertical="center"/>
    </xf>
    <xf numFmtId="43" fontId="68" fillId="62" borderId="2" xfId="7" applyFont="1" applyFill="1" applyBorder="1" applyAlignment="1" applyProtection="1">
      <alignment horizontal="right" vertical="center"/>
    </xf>
    <xf numFmtId="164" fontId="68" fillId="62" borderId="8" xfId="7" applyNumberFormat="1" applyFont="1" applyFill="1" applyBorder="1" applyAlignment="1" applyProtection="1">
      <alignment horizontal="right" vertical="center"/>
    </xf>
    <xf numFmtId="0" fontId="6" fillId="0" borderId="72" xfId="0" applyFont="1" applyFill="1" applyBorder="1" applyAlignment="1" applyProtection="1">
      <alignment horizontal="center" vertical="center" wrapText="1"/>
    </xf>
    <xf numFmtId="0" fontId="71" fillId="0" borderId="0" xfId="0" applyFont="1" applyFill="1" applyAlignment="1" applyProtection="1">
      <alignment horizontal="left" vertical="center"/>
    </xf>
    <xf numFmtId="0" fontId="48" fillId="0" borderId="11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8" fillId="0" borderId="0" xfId="0" applyFont="1" applyFill="1" applyAlignment="1" applyProtection="1">
      <alignment horizontal="left" vertical="center"/>
    </xf>
    <xf numFmtId="0" fontId="68" fillId="0" borderId="11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8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3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0" fillId="63" borderId="8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41" fontId="6" fillId="0" borderId="0" xfId="0" applyNumberFormat="1" applyFont="1" applyFill="1" applyAlignment="1" applyProtection="1">
      <alignment horizontal="center" vertical="center"/>
    </xf>
    <xf numFmtId="0" fontId="68" fillId="63" borderId="1" xfId="0" applyFont="1" applyFill="1" applyBorder="1" applyAlignment="1" applyProtection="1">
      <alignment horizontal="center" vertical="center" wrapText="1"/>
    </xf>
    <xf numFmtId="0" fontId="67" fillId="64" borderId="1" xfId="0" applyFont="1" applyFill="1" applyBorder="1" applyAlignment="1" applyProtection="1">
      <alignment horizontal="center" vertical="center" wrapText="1"/>
    </xf>
    <xf numFmtId="49" fontId="67" fillId="64" borderId="1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Fill="1" applyAlignment="1" applyProtection="1">
      <alignment vertical="center"/>
    </xf>
    <xf numFmtId="0" fontId="7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8" fillId="63" borderId="1" xfId="0" applyFont="1" applyFill="1" applyBorder="1" applyAlignment="1" applyProtection="1">
      <alignment horizontal="centerContinuous" vertical="center" wrapText="1"/>
    </xf>
    <xf numFmtId="41" fontId="68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7" fontId="67" fillId="64" borderId="1" xfId="7" applyNumberFormat="1" applyFont="1" applyFill="1" applyBorder="1" applyAlignment="1" applyProtection="1">
      <alignment horizontal="right" vertical="center"/>
    </xf>
    <xf numFmtId="0" fontId="67" fillId="0" borderId="0" xfId="0" applyFont="1" applyAlignment="1" applyProtection="1">
      <alignment horizontal="center" vertical="center"/>
    </xf>
    <xf numFmtId="49" fontId="68" fillId="62" borderId="1" xfId="0" applyNumberFormat="1" applyFont="1" applyFill="1" applyBorder="1" applyAlignment="1" applyProtection="1">
      <alignment horizontal="center" vertical="center" wrapText="1"/>
    </xf>
    <xf numFmtId="164" fontId="68" fillId="62" borderId="2" xfId="7" applyNumberFormat="1" applyFont="1" applyFill="1" applyBorder="1" applyAlignment="1" applyProtection="1">
      <alignment horizontal="right" vertical="center" wrapText="1"/>
    </xf>
    <xf numFmtId="7" fontId="68" fillId="62" borderId="1" xfId="7" applyNumberFormat="1" applyFont="1" applyFill="1" applyBorder="1" applyAlignment="1" applyProtection="1">
      <alignment horizontal="right" vertical="center"/>
    </xf>
    <xf numFmtId="0" fontId="68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7" fillId="64" borderId="2" xfId="7" applyFont="1" applyFill="1" applyBorder="1" applyAlignment="1" applyProtection="1">
      <alignment horizontal="right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164" fontId="6" fillId="0" borderId="6" xfId="7" applyNumberFormat="1" applyFont="1" applyFill="1" applyBorder="1" applyAlignment="1" applyProtection="1">
      <alignment horizontal="right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0" fillId="0" borderId="0" xfId="0" applyFill="1" applyProtection="1"/>
    <xf numFmtId="164" fontId="53" fillId="0" borderId="48" xfId="427" applyNumberFormat="1" applyFont="1" applyFill="1" applyBorder="1" applyAlignment="1" applyProtection="1">
      <alignment horizontal="right" vertical="center" indent="1"/>
    </xf>
    <xf numFmtId="164" fontId="53" fillId="2" borderId="54" xfId="427" applyNumberFormat="1" applyFont="1" applyFill="1" applyBorder="1" applyAlignment="1" applyProtection="1">
      <alignment horizontal="center" vertical="center"/>
    </xf>
    <xf numFmtId="7" fontId="54" fillId="0" borderId="49" xfId="427" applyNumberFormat="1" applyFont="1" applyFill="1" applyBorder="1" applyAlignment="1" applyProtection="1">
      <alignment horizontal="right" vertical="center" indent="1"/>
    </xf>
    <xf numFmtId="7" fontId="54" fillId="0" borderId="50" xfId="427" applyNumberFormat="1" applyFont="1" applyFill="1" applyBorder="1" applyAlignment="1" applyProtection="1">
      <alignment horizontal="right" vertical="center" indent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164" fontId="6" fillId="0" borderId="1" xfId="10" applyNumberFormat="1" applyFont="1" applyFill="1" applyBorder="1" applyAlignment="1" applyProtection="1">
      <alignment horizontal="right" vertical="center" wrapText="1"/>
      <protection hidden="1"/>
    </xf>
    <xf numFmtId="0" fontId="51" fillId="3" borderId="41" xfId="427" applyFont="1" applyFill="1" applyBorder="1" applyAlignment="1" applyProtection="1"/>
    <xf numFmtId="0" fontId="52" fillId="3" borderId="0" xfId="427" applyFont="1" applyFill="1" applyBorder="1" applyAlignment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8" fillId="62" borderId="1" xfId="0" applyFont="1" applyFill="1" applyBorder="1" applyAlignment="1" applyProtection="1">
      <alignment horizontal="center" vertical="center" wrapText="1"/>
    </xf>
    <xf numFmtId="0" fontId="67" fillId="0" borderId="0" xfId="0" applyFont="1" applyFill="1" applyAlignment="1" applyProtection="1">
      <alignment horizontal="center" vertical="center"/>
    </xf>
    <xf numFmtId="0" fontId="68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2" fillId="0" borderId="18" xfId="427" applyFont="1" applyBorder="1" applyAlignment="1" applyProtection="1">
      <alignment horizontal="center" vertical="top"/>
    </xf>
    <xf numFmtId="0" fontId="62" fillId="0" borderId="38" xfId="427" applyFont="1" applyBorder="1" applyAlignment="1" applyProtection="1">
      <alignment horizontal="center" vertical="top"/>
    </xf>
    <xf numFmtId="0" fontId="62" fillId="0" borderId="19" xfId="427" applyFont="1" applyBorder="1" applyAlignment="1" applyProtection="1">
      <alignment horizontal="center" vertical="top"/>
    </xf>
    <xf numFmtId="0" fontId="63" fillId="0" borderId="18" xfId="427" applyFont="1" applyBorder="1" applyAlignment="1" applyProtection="1">
      <alignment horizontal="justify" vertical="center" wrapText="1"/>
    </xf>
    <xf numFmtId="0" fontId="63" fillId="0" borderId="38" xfId="427" applyFont="1" applyBorder="1" applyAlignment="1" applyProtection="1">
      <alignment horizontal="justify" vertical="center" wrapText="1"/>
    </xf>
    <xf numFmtId="0" fontId="63" fillId="0" borderId="19" xfId="427" applyFont="1" applyBorder="1" applyAlignment="1" applyProtection="1">
      <alignment horizontal="justify" vertical="center" wrapText="1"/>
    </xf>
    <xf numFmtId="0" fontId="63" fillId="0" borderId="78" xfId="427" applyFont="1" applyBorder="1" applyAlignment="1" applyProtection="1">
      <alignment horizontal="justify" vertical="top" wrapText="1"/>
    </xf>
    <xf numFmtId="0" fontId="63" fillId="0" borderId="80" xfId="427" applyFont="1" applyBorder="1" applyAlignment="1" applyProtection="1">
      <alignment horizontal="justify" vertical="top" wrapText="1"/>
    </xf>
    <xf numFmtId="0" fontId="63" fillId="0" borderId="81" xfId="427" applyFont="1" applyBorder="1" applyAlignment="1" applyProtection="1">
      <alignment horizontal="justify" vertical="top" wrapText="1"/>
    </xf>
    <xf numFmtId="0" fontId="4" fillId="0" borderId="18" xfId="427" applyBorder="1" applyAlignment="1" applyProtection="1">
      <alignment horizontal="center"/>
    </xf>
    <xf numFmtId="0" fontId="4" fillId="0" borderId="38" xfId="427" applyBorder="1" applyAlignment="1" applyProtection="1">
      <alignment horizontal="center"/>
    </xf>
    <xf numFmtId="0" fontId="4" fillId="0" borderId="19" xfId="427" applyBorder="1" applyAlignment="1" applyProtection="1">
      <alignment horizontal="center"/>
    </xf>
    <xf numFmtId="0" fontId="59" fillId="0" borderId="0" xfId="427" applyFont="1" applyAlignment="1" applyProtection="1">
      <alignment horizontal="center"/>
    </xf>
    <xf numFmtId="166" fontId="58" fillId="4" borderId="78" xfId="259" applyFont="1" applyFill="1" applyBorder="1" applyAlignment="1" applyProtection="1">
      <alignment horizontal="left" vertical="center"/>
    </xf>
    <xf numFmtId="166" fontId="58" fillId="4" borderId="80" xfId="259" applyFont="1" applyFill="1" applyBorder="1" applyAlignment="1" applyProtection="1">
      <alignment horizontal="left" vertical="center"/>
    </xf>
    <xf numFmtId="166" fontId="58" fillId="4" borderId="81" xfId="259" applyFont="1" applyFill="1" applyBorder="1" applyAlignment="1" applyProtection="1">
      <alignment horizontal="left" vertical="center"/>
    </xf>
    <xf numFmtId="0" fontId="4" fillId="0" borderId="66" xfId="427" applyFill="1" applyBorder="1" applyAlignment="1" applyProtection="1">
      <alignment horizontal="left" wrapText="1"/>
    </xf>
    <xf numFmtId="0" fontId="4" fillId="0" borderId="67" xfId="427" applyFill="1" applyBorder="1" applyAlignment="1" applyProtection="1">
      <alignment horizontal="left" wrapText="1"/>
    </xf>
    <xf numFmtId="0" fontId="4" fillId="0" borderId="84" xfId="427" applyFill="1" applyBorder="1" applyAlignment="1" applyProtection="1">
      <alignment horizontal="left" wrapText="1"/>
    </xf>
    <xf numFmtId="10" fontId="4" fillId="4" borderId="74" xfId="427" applyNumberFormat="1" applyFill="1" applyBorder="1" applyAlignment="1" applyProtection="1">
      <alignment horizontal="center" vertical="center"/>
    </xf>
    <xf numFmtId="10" fontId="4" fillId="4" borderId="75" xfId="427" applyNumberFormat="1" applyFill="1" applyBorder="1" applyAlignment="1" applyProtection="1">
      <alignment horizontal="center" vertical="center"/>
    </xf>
    <xf numFmtId="0" fontId="4" fillId="0" borderId="44" xfId="427" applyFill="1" applyBorder="1" applyAlignment="1" applyProtection="1">
      <alignment horizontal="left"/>
    </xf>
    <xf numFmtId="0" fontId="4" fillId="0" borderId="45" xfId="427" applyFill="1" applyBorder="1" applyAlignment="1" applyProtection="1">
      <alignment horizontal="left"/>
    </xf>
    <xf numFmtId="10" fontId="4" fillId="4" borderId="45" xfId="427" applyNumberFormat="1" applyFill="1" applyBorder="1" applyAlignment="1" applyProtection="1">
      <alignment horizontal="center" vertical="center"/>
    </xf>
    <xf numFmtId="10" fontId="4" fillId="4" borderId="43" xfId="427" applyNumberFormat="1" applyFill="1" applyBorder="1" applyAlignment="1" applyProtection="1">
      <alignment horizontal="center" vertical="center"/>
    </xf>
    <xf numFmtId="0" fontId="49" fillId="59" borderId="1" xfId="0" applyFont="1" applyFill="1" applyBorder="1" applyAlignment="1" applyProtection="1">
      <alignment horizontal="center" vertical="center"/>
    </xf>
    <xf numFmtId="14" fontId="45" fillId="59" borderId="1" xfId="0" applyNumberFormat="1" applyFont="1" applyFill="1" applyBorder="1" applyAlignment="1" applyProtection="1">
      <alignment horizontal="center" vertical="center" wrapText="1"/>
    </xf>
    <xf numFmtId="0" fontId="45" fillId="59" borderId="1" xfId="0" applyFont="1" applyFill="1" applyBorder="1" applyAlignment="1" applyProtection="1">
      <alignment horizontal="center" vertical="center" wrapText="1"/>
    </xf>
    <xf numFmtId="0" fontId="74" fillId="0" borderId="3" xfId="0" applyFont="1" applyBorder="1" applyAlignment="1" applyProtection="1">
      <alignment horizontal="center" vertical="center"/>
    </xf>
    <xf numFmtId="0" fontId="74" fillId="0" borderId="2" xfId="0" applyFont="1" applyBorder="1" applyAlignment="1" applyProtection="1">
      <alignment horizontal="center" vertical="center"/>
    </xf>
    <xf numFmtId="0" fontId="74" fillId="0" borderId="8" xfId="0" applyFont="1" applyBorder="1" applyAlignment="1" applyProtection="1">
      <alignment horizontal="center" vertical="center"/>
    </xf>
    <xf numFmtId="0" fontId="74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53" fillId="2" borderId="65" xfId="427" applyFont="1" applyFill="1" applyBorder="1" applyAlignment="1" applyProtection="1">
      <alignment horizontal="center"/>
      <protection hidden="1"/>
    </xf>
    <xf numFmtId="0" fontId="53" fillId="2" borderId="66" xfId="427" applyFont="1" applyFill="1" applyBorder="1" applyAlignment="1" applyProtection="1">
      <alignment horizontal="center"/>
      <protection hidden="1"/>
    </xf>
    <xf numFmtId="0" fontId="53" fillId="2" borderId="67" xfId="427" applyFont="1" applyFill="1" applyBorder="1" applyAlignment="1" applyProtection="1">
      <alignment horizontal="center"/>
      <protection hidden="1"/>
    </xf>
    <xf numFmtId="0" fontId="53" fillId="2" borderId="68" xfId="427" applyFont="1" applyFill="1" applyBorder="1" applyAlignment="1" applyProtection="1">
      <alignment horizontal="center"/>
      <protection hidden="1"/>
    </xf>
    <xf numFmtId="0" fontId="77" fillId="0" borderId="18" xfId="427" applyFont="1" applyBorder="1" applyAlignment="1" applyProtection="1">
      <alignment horizontal="center"/>
      <protection hidden="1"/>
    </xf>
    <xf numFmtId="0" fontId="77" fillId="0" borderId="38" xfId="427" applyFont="1" applyBorder="1" applyAlignment="1" applyProtection="1">
      <alignment horizontal="center"/>
      <protection hidden="1"/>
    </xf>
    <xf numFmtId="0" fontId="77" fillId="0" borderId="59" xfId="427" applyFont="1" applyBorder="1" applyAlignment="1" applyProtection="1">
      <alignment horizontal="center"/>
      <protection hidden="1"/>
    </xf>
    <xf numFmtId="170" fontId="53" fillId="2" borderId="18" xfId="427" applyNumberFormat="1" applyFont="1" applyFill="1" applyBorder="1" applyAlignment="1" applyProtection="1">
      <alignment horizontal="center" vertical="center"/>
    </xf>
    <xf numFmtId="170" fontId="53" fillId="2" borderId="38" xfId="427" applyNumberFormat="1" applyFont="1" applyFill="1" applyBorder="1" applyAlignment="1" applyProtection="1">
      <alignment horizontal="center" vertical="center"/>
    </xf>
    <xf numFmtId="170" fontId="53" fillId="2" borderId="19" xfId="427" applyNumberFormat="1" applyFont="1" applyFill="1" applyBorder="1" applyAlignment="1" applyProtection="1">
      <alignment horizontal="center" vertical="center"/>
    </xf>
    <xf numFmtId="0" fontId="53" fillId="2" borderId="57" xfId="427" applyFont="1" applyFill="1" applyBorder="1" applyAlignment="1" applyProtection="1">
      <alignment horizontal="center" vertical="center"/>
      <protection hidden="1"/>
    </xf>
    <xf numFmtId="0" fontId="53" fillId="2" borderId="39" xfId="427" applyFont="1" applyFill="1" applyBorder="1" applyAlignment="1" applyProtection="1">
      <alignment horizontal="center" vertical="center"/>
      <protection hidden="1"/>
    </xf>
    <xf numFmtId="0" fontId="53" fillId="2" borderId="40" xfId="427" applyFont="1" applyFill="1" applyBorder="1" applyAlignment="1" applyProtection="1">
      <alignment horizontal="center" vertical="center"/>
      <protection hidden="1"/>
    </xf>
    <xf numFmtId="0" fontId="53" fillId="2" borderId="60" xfId="427" applyFont="1" applyFill="1" applyBorder="1" applyAlignment="1" applyProtection="1">
      <alignment horizontal="center" vertical="center"/>
      <protection hidden="1"/>
    </xf>
    <xf numFmtId="0" fontId="53" fillId="2" borderId="0" xfId="427" applyFont="1" applyFill="1" applyBorder="1" applyAlignment="1" applyProtection="1">
      <alignment horizontal="center" vertical="center"/>
      <protection hidden="1"/>
    </xf>
    <xf numFmtId="0" fontId="53" fillId="2" borderId="13" xfId="427" applyFont="1" applyFill="1" applyBorder="1" applyAlignment="1" applyProtection="1">
      <alignment horizontal="center" vertical="center"/>
      <protection hidden="1"/>
    </xf>
    <xf numFmtId="0" fontId="53" fillId="2" borderId="61" xfId="427" applyFont="1" applyFill="1" applyBorder="1" applyAlignment="1" applyProtection="1">
      <alignment horizontal="center" vertical="center"/>
      <protection hidden="1"/>
    </xf>
    <xf numFmtId="0" fontId="53" fillId="2" borderId="41" xfId="427" applyFont="1" applyFill="1" applyBorder="1" applyAlignment="1" applyProtection="1">
      <alignment horizontal="center" vertical="center"/>
      <protection hidden="1"/>
    </xf>
    <xf numFmtId="0" fontId="53" fillId="2" borderId="14" xfId="427" applyFont="1" applyFill="1" applyBorder="1" applyAlignment="1" applyProtection="1">
      <alignment horizontal="center" vertical="center"/>
      <protection hidden="1"/>
    </xf>
    <xf numFmtId="10" fontId="53" fillId="2" borderId="18" xfId="427" applyNumberFormat="1" applyFont="1" applyFill="1" applyBorder="1" applyAlignment="1" applyProtection="1">
      <alignment horizontal="center" vertical="center"/>
    </xf>
    <xf numFmtId="10" fontId="53" fillId="2" borderId="38" xfId="427" applyNumberFormat="1" applyFont="1" applyFill="1" applyBorder="1" applyAlignment="1" applyProtection="1">
      <alignment horizontal="center" vertical="center"/>
    </xf>
    <xf numFmtId="10" fontId="53" fillId="2" borderId="19" xfId="427" applyNumberFormat="1" applyFont="1" applyFill="1" applyBorder="1" applyAlignment="1" applyProtection="1">
      <alignment horizontal="center" vertical="center"/>
    </xf>
    <xf numFmtId="0" fontId="78" fillId="3" borderId="39" xfId="427" applyFont="1" applyFill="1" applyBorder="1" applyAlignment="1" applyProtection="1">
      <alignment horizontal="justify" vertical="center" wrapText="1"/>
    </xf>
    <xf numFmtId="10" fontId="53" fillId="2" borderId="65" xfId="427" applyNumberFormat="1" applyFont="1" applyFill="1" applyBorder="1" applyAlignment="1" applyProtection="1">
      <alignment horizontal="center" vertical="center" wrapText="1"/>
      <protection hidden="1"/>
    </xf>
    <xf numFmtId="10" fontId="53" fillId="2" borderId="70" xfId="427" applyNumberFormat="1" applyFont="1" applyFill="1" applyBorder="1" applyAlignment="1" applyProtection="1">
      <alignment horizontal="center" vertical="center" wrapText="1"/>
      <protection hidden="1"/>
    </xf>
    <xf numFmtId="10" fontId="53" fillId="2" borderId="58" xfId="427" applyNumberFormat="1" applyFont="1" applyFill="1" applyBorder="1" applyAlignment="1" applyProtection="1">
      <alignment horizontal="center" vertical="center" wrapText="1"/>
      <protection hidden="1"/>
    </xf>
    <xf numFmtId="0" fontId="53" fillId="2" borderId="64" xfId="427" applyFont="1" applyFill="1" applyBorder="1" applyAlignment="1" applyProtection="1">
      <alignment horizontal="center"/>
      <protection hidden="1"/>
    </xf>
    <xf numFmtId="49" fontId="53" fillId="2" borderId="62" xfId="427" applyNumberFormat="1" applyFont="1" applyFill="1" applyBorder="1" applyAlignment="1" applyProtection="1">
      <alignment horizontal="center"/>
      <protection hidden="1"/>
    </xf>
    <xf numFmtId="49" fontId="53" fillId="2" borderId="2" xfId="427" applyNumberFormat="1" applyFont="1" applyFill="1" applyBorder="1" applyAlignment="1" applyProtection="1">
      <alignment horizontal="center"/>
      <protection hidden="1"/>
    </xf>
    <xf numFmtId="49" fontId="53" fillId="2" borderId="63" xfId="427" applyNumberFormat="1" applyFont="1" applyFill="1" applyBorder="1" applyAlignment="1" applyProtection="1">
      <alignment horizontal="center"/>
      <protection hidden="1"/>
    </xf>
    <xf numFmtId="0" fontId="5" fillId="3" borderId="60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61" xfId="427" applyFont="1" applyFill="1" applyBorder="1" applyAlignment="1" applyProtection="1">
      <alignment horizontal="left" vertical="center"/>
    </xf>
    <xf numFmtId="0" fontId="5" fillId="3" borderId="41" xfId="427" applyFont="1" applyFill="1" applyBorder="1" applyAlignment="1" applyProtection="1">
      <alignment horizontal="left" vertical="center"/>
    </xf>
    <xf numFmtId="0" fontId="55" fillId="2" borderId="69" xfId="427" applyFont="1" applyFill="1" applyBorder="1" applyAlignment="1" applyProtection="1">
      <alignment horizontal="center" vertical="center" wrapText="1"/>
      <protection hidden="1"/>
    </xf>
    <xf numFmtId="0" fontId="55" fillId="2" borderId="70" xfId="427" applyFont="1" applyFill="1" applyBorder="1" applyAlignment="1" applyProtection="1">
      <alignment horizontal="center" vertical="center" wrapText="1"/>
      <protection hidden="1"/>
    </xf>
    <xf numFmtId="0" fontId="55" fillId="2" borderId="71" xfId="427" applyFont="1" applyFill="1" applyBorder="1" applyAlignment="1" applyProtection="1">
      <alignment horizontal="center" vertical="center" wrapText="1"/>
      <protection hidden="1"/>
    </xf>
    <xf numFmtId="4" fontId="53" fillId="2" borderId="65" xfId="427" applyNumberFormat="1" applyFont="1" applyFill="1" applyBorder="1" applyAlignment="1" applyProtection="1">
      <alignment horizontal="center" vertical="center" wrapText="1"/>
      <protection hidden="1"/>
    </xf>
    <xf numFmtId="4" fontId="53" fillId="2" borderId="70" xfId="427" applyNumberFormat="1" applyFont="1" applyFill="1" applyBorder="1" applyAlignment="1" applyProtection="1">
      <alignment horizontal="center" vertical="center" wrapText="1"/>
      <protection hidden="1"/>
    </xf>
    <xf numFmtId="4" fontId="53" fillId="2" borderId="58" xfId="427" applyNumberFormat="1" applyFont="1" applyFill="1" applyBorder="1" applyAlignment="1" applyProtection="1">
      <alignment horizontal="center" vertical="center" wrapText="1"/>
      <protection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21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 baseline="0">
            <a:solidFill>
              <a:srgbClr val="000000"/>
            </a:solidFill>
            <a:latin typeface="Arial Black" panose="020B0A04020102020204" pitchFamily="34" charset="0"/>
            <a:cs typeface="Arial"/>
          </a:endParaRPr>
        </a:p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</sheetPr>
  <dimension ref="B1:J40"/>
  <sheetViews>
    <sheetView showGridLines="0" zoomScaleNormal="100" workbookViewId="0">
      <selection activeCell="I5" sqref="I5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251"/>
      <c r="C2" s="252"/>
      <c r="D2" s="252"/>
      <c r="E2" s="252"/>
      <c r="F2" s="252"/>
      <c r="G2" s="252"/>
      <c r="H2" s="253"/>
      <c r="I2" s="64"/>
      <c r="J2" s="64"/>
    </row>
    <row r="3" spans="2:10" ht="15" customHeight="1"/>
    <row r="4" spans="2:10" ht="20.100000000000001" customHeight="1">
      <c r="B4" s="254" t="s">
        <v>37</v>
      </c>
      <c r="C4" s="254"/>
      <c r="D4" s="254"/>
      <c r="E4" s="254"/>
      <c r="F4" s="254"/>
      <c r="G4" s="254"/>
      <c r="H4" s="254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255" t="s">
        <v>38</v>
      </c>
      <c r="C6" s="256"/>
      <c r="D6" s="256"/>
      <c r="E6" s="256"/>
      <c r="F6" s="256"/>
      <c r="G6" s="256"/>
      <c r="H6" s="257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258" t="s">
        <v>39</v>
      </c>
      <c r="C8" s="259"/>
      <c r="D8" s="259"/>
      <c r="E8" s="259"/>
      <c r="F8" s="260"/>
      <c r="G8" s="261">
        <v>0.5</v>
      </c>
      <c r="H8" s="262"/>
      <c r="I8" s="64"/>
      <c r="J8" s="64"/>
    </row>
    <row r="9" spans="2:10" ht="15" customHeight="1" thickBot="1">
      <c r="B9" s="263" t="s">
        <v>40</v>
      </c>
      <c r="C9" s="264"/>
      <c r="D9" s="264"/>
      <c r="E9" s="264"/>
      <c r="F9" s="264"/>
      <c r="G9" s="265">
        <v>0.05</v>
      </c>
      <c r="H9" s="266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41</v>
      </c>
      <c r="C11" s="63" t="s">
        <v>42</v>
      </c>
      <c r="D11" s="61" t="s">
        <v>43</v>
      </c>
      <c r="E11" s="61" t="s">
        <v>44</v>
      </c>
      <c r="F11" s="85" t="s">
        <v>45</v>
      </c>
      <c r="G11" s="85" t="s">
        <v>46</v>
      </c>
      <c r="H11" s="80" t="s">
        <v>47</v>
      </c>
      <c r="I11" s="71"/>
      <c r="J11" s="71"/>
    </row>
    <row r="12" spans="2:10" ht="15" customHeight="1">
      <c r="B12" s="88" t="s">
        <v>48</v>
      </c>
      <c r="C12" s="84" t="s">
        <v>9</v>
      </c>
      <c r="D12" s="70">
        <v>0.04</v>
      </c>
      <c r="E12" s="78" t="s">
        <v>49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50</v>
      </c>
      <c r="C13" s="84" t="s">
        <v>51</v>
      </c>
      <c r="D13" s="70">
        <v>8.0000000000000002E-3</v>
      </c>
      <c r="E13" s="78" t="s">
        <v>49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52</v>
      </c>
      <c r="C14" s="84" t="s">
        <v>11</v>
      </c>
      <c r="D14" s="70">
        <v>1.2699999999999999E-2</v>
      </c>
      <c r="E14" s="78" t="s">
        <v>49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53</v>
      </c>
      <c r="C15" s="84" t="s">
        <v>10</v>
      </c>
      <c r="D15" s="70">
        <v>1.23E-2</v>
      </c>
      <c r="E15" s="78" t="s">
        <v>49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54</v>
      </c>
      <c r="C16" s="84" t="s">
        <v>8</v>
      </c>
      <c r="D16" s="70">
        <v>7.3999999999999996E-2</v>
      </c>
      <c r="E16" s="78" t="s">
        <v>49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55</v>
      </c>
      <c r="C17" s="92" t="s">
        <v>15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56</v>
      </c>
      <c r="C18" s="92" t="s">
        <v>57</v>
      </c>
      <c r="D18" s="79">
        <f>G9*G8</f>
        <v>2.5000000000000001E-2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58</v>
      </c>
      <c r="C19" s="92" t="s">
        <v>59</v>
      </c>
      <c r="D19" s="70">
        <v>4.4999999999999998E-2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60</v>
      </c>
      <c r="C20" s="93" t="s">
        <v>61</v>
      </c>
      <c r="D20" s="89">
        <f>ROUND((((1+D12+D13+D14)*(1+D15)*(1+D16)/(1-(D17+D18)))-1),4)</f>
        <v>0.2288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62</v>
      </c>
      <c r="C21" s="90" t="s">
        <v>63</v>
      </c>
      <c r="D21" s="82">
        <f>ROUND((((1+D12+D13+D14)*(1+D15)*(1+D16)/(1-(D17+D18+D19)))-1),4)</f>
        <v>0.29070000000000001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42" t="s">
        <v>64</v>
      </c>
      <c r="C23" s="243"/>
      <c r="D23" s="243"/>
      <c r="E23" s="243"/>
      <c r="F23" s="243"/>
      <c r="G23" s="243"/>
      <c r="H23" s="244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45" t="s">
        <v>65</v>
      </c>
      <c r="C25" s="246"/>
      <c r="D25" s="246"/>
      <c r="E25" s="246"/>
      <c r="F25" s="246"/>
      <c r="G25" s="246"/>
      <c r="H25" s="247"/>
    </row>
    <row r="26" spans="2:8" ht="39.950000000000003" customHeight="1" thickBot="1">
      <c r="B26" s="248" t="s">
        <v>76</v>
      </c>
      <c r="C26" s="249"/>
      <c r="D26" s="249"/>
      <c r="E26" s="249"/>
      <c r="F26" s="249"/>
      <c r="G26" s="249"/>
      <c r="H26" s="250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A7jJ8+t2VAEJecag21mZWyD8ZioG3V2NCLbV3QrUpv5O5KFmqf/EXsNV4tEiwfyQBUtP8K4NDNnRiuEcK82Opw==" saltValue="eZx24Lqjob9tt8B2OU9rGg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0" priority="1" operator="equal">
      <formula>"NÃO OK"</formula>
    </cfRule>
    <cfRule type="cellIs" dxfId="19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/>
  <dimension ref="B1:T35"/>
  <sheetViews>
    <sheetView showGridLines="0" tabSelected="1" zoomScaleNormal="100" zoomScaleSheetLayoutView="100" workbookViewId="0">
      <selection activeCell="K2" sqref="K2"/>
    </sheetView>
  </sheetViews>
  <sheetFormatPr defaultColWidth="9.140625" defaultRowHeight="11.25"/>
  <cols>
    <col min="1" max="1" width="2.85546875" style="106" customWidth="1"/>
    <col min="2" max="2" width="9.7109375" style="106" customWidth="1"/>
    <col min="3" max="3" width="11" style="205" customWidth="1"/>
    <col min="4" max="4" width="10.7109375" style="205" customWidth="1"/>
    <col min="5" max="5" width="45.7109375" style="106" customWidth="1"/>
    <col min="6" max="6" width="6.5703125" style="152" customWidth="1"/>
    <col min="7" max="7" width="9.7109375" style="153" customWidth="1"/>
    <col min="8" max="8" width="11.7109375" style="153" customWidth="1"/>
    <col min="9" max="9" width="12.7109375" style="106" customWidth="1"/>
    <col min="10" max="10" width="15.7109375" style="106" customWidth="1"/>
    <col min="11" max="14" width="9.140625" style="153"/>
    <col min="15" max="16384" width="9.140625" style="106"/>
  </cols>
  <sheetData>
    <row r="1" spans="2:14" s="153" customFormat="1" ht="18.75" customHeight="1">
      <c r="B1" s="181"/>
      <c r="C1" s="205"/>
      <c r="D1" s="205"/>
      <c r="F1" s="199"/>
    </row>
    <row r="2" spans="2:14" ht="82.5" customHeight="1">
      <c r="B2" s="107"/>
      <c r="C2" s="151"/>
      <c r="D2" s="151"/>
      <c r="E2" s="108"/>
      <c r="F2" s="109"/>
      <c r="G2" s="110"/>
      <c r="H2" s="156"/>
      <c r="I2" s="110"/>
      <c r="J2" s="111"/>
    </row>
    <row r="3" spans="2:14" ht="11.25" customHeight="1">
      <c r="B3" s="112"/>
      <c r="C3" s="159"/>
      <c r="D3" s="158"/>
      <c r="E3" s="114"/>
      <c r="F3" s="113"/>
      <c r="G3" s="113"/>
      <c r="H3" s="158"/>
      <c r="I3" s="113"/>
      <c r="J3" s="105"/>
    </row>
    <row r="4" spans="2:14" ht="35.1" customHeight="1">
      <c r="B4" s="267" t="s">
        <v>75</v>
      </c>
      <c r="C4" s="267"/>
      <c r="D4" s="267"/>
      <c r="E4" s="267"/>
      <c r="F4" s="267"/>
      <c r="G4" s="267"/>
      <c r="H4" s="267"/>
      <c r="I4" s="268">
        <v>46090</v>
      </c>
      <c r="J4" s="269"/>
    </row>
    <row r="5" spans="2:14" ht="11.25" customHeight="1">
      <c r="B5" s="112"/>
      <c r="C5" s="159"/>
      <c r="D5" s="159"/>
      <c r="E5" s="115"/>
      <c r="F5" s="112"/>
      <c r="G5" s="112"/>
      <c r="H5" s="159"/>
      <c r="I5" s="112"/>
      <c r="J5" s="112"/>
    </row>
    <row r="6" spans="2:14" ht="11.25" customHeight="1">
      <c r="B6" s="116"/>
      <c r="C6" s="176"/>
      <c r="D6" s="176"/>
      <c r="E6" s="117"/>
      <c r="F6" s="118"/>
      <c r="G6" s="119"/>
      <c r="H6" s="160"/>
      <c r="I6" s="119"/>
      <c r="J6" s="120"/>
    </row>
    <row r="7" spans="2:14" ht="22.5" customHeight="1">
      <c r="B7" s="121" t="s">
        <v>66</v>
      </c>
      <c r="C7" s="177" t="s">
        <v>88</v>
      </c>
      <c r="D7" s="180"/>
      <c r="E7" s="122"/>
      <c r="F7" s="123"/>
      <c r="G7" s="123"/>
      <c r="H7" s="161"/>
      <c r="I7" s="124" t="s">
        <v>67</v>
      </c>
      <c r="J7" s="125">
        <f>'BDI (29,07%)'!D21</f>
        <v>0.29070000000000001</v>
      </c>
    </row>
    <row r="8" spans="2:14" ht="22.5" customHeight="1">
      <c r="B8" s="126" t="s">
        <v>17</v>
      </c>
      <c r="C8" s="203" t="s">
        <v>89</v>
      </c>
      <c r="D8" s="162"/>
      <c r="E8" s="127"/>
      <c r="F8" s="127"/>
      <c r="G8" s="127"/>
      <c r="H8" s="162"/>
      <c r="I8" s="131"/>
      <c r="J8" s="125"/>
    </row>
    <row r="9" spans="2:14" ht="22.5" customHeight="1">
      <c r="B9" s="126" t="s">
        <v>68</v>
      </c>
      <c r="C9" s="204" t="s">
        <v>110</v>
      </c>
      <c r="D9" s="181"/>
      <c r="E9" s="128"/>
      <c r="F9" s="129"/>
      <c r="G9" s="130"/>
      <c r="H9" s="163"/>
      <c r="I9" s="131"/>
      <c r="J9" s="125"/>
    </row>
    <row r="10" spans="2:14" ht="15" customHeight="1">
      <c r="B10" s="132"/>
      <c r="C10" s="178" t="s">
        <v>111</v>
      </c>
      <c r="D10" s="182"/>
      <c r="E10" s="133"/>
      <c r="F10" s="134"/>
      <c r="G10" s="135" t="s">
        <v>69</v>
      </c>
      <c r="H10" s="164" t="s">
        <v>25</v>
      </c>
      <c r="I10" s="136"/>
      <c r="J10" s="137"/>
    </row>
    <row r="11" spans="2:14" ht="11.25" customHeight="1">
      <c r="B11" s="138"/>
      <c r="C11" s="153"/>
      <c r="D11" s="153"/>
      <c r="E11" s="115"/>
      <c r="F11" s="112"/>
      <c r="G11" s="124"/>
      <c r="H11" s="159"/>
      <c r="I11" s="112"/>
      <c r="J11" s="112"/>
    </row>
    <row r="12" spans="2:14" ht="24.95" customHeight="1">
      <c r="B12" s="139" t="s">
        <v>109</v>
      </c>
      <c r="C12" s="140"/>
      <c r="D12" s="140"/>
      <c r="E12" s="141"/>
      <c r="F12" s="142"/>
      <c r="G12" s="143"/>
      <c r="H12" s="144"/>
      <c r="I12" s="140"/>
      <c r="J12" s="145"/>
    </row>
    <row r="13" spans="2:14">
      <c r="B13" s="146"/>
      <c r="C13" s="179"/>
      <c r="D13" s="179"/>
      <c r="E13" s="148"/>
      <c r="F13" s="149"/>
      <c r="G13" s="146"/>
      <c r="H13" s="165"/>
      <c r="I13" s="147"/>
      <c r="J13" s="150"/>
    </row>
    <row r="14" spans="2:14" s="208" customFormat="1" ht="22.5">
      <c r="B14" s="200" t="s">
        <v>0</v>
      </c>
      <c r="C14" s="206" t="s">
        <v>16</v>
      </c>
      <c r="D14" s="206" t="s">
        <v>1</v>
      </c>
      <c r="E14" s="200" t="s">
        <v>2</v>
      </c>
      <c r="F14" s="207" t="s">
        <v>3</v>
      </c>
      <c r="G14" s="200" t="s">
        <v>4</v>
      </c>
      <c r="H14" s="200" t="s">
        <v>6</v>
      </c>
      <c r="I14" s="200" t="s">
        <v>5</v>
      </c>
      <c r="J14" s="200" t="s">
        <v>7</v>
      </c>
      <c r="K14" s="205"/>
      <c r="L14" s="205"/>
      <c r="M14" s="205"/>
      <c r="N14" s="205"/>
    </row>
    <row r="15" spans="2:14" s="210" customFormat="1" ht="20.100000000000001" customHeight="1">
      <c r="B15" s="166">
        <v>1</v>
      </c>
      <c r="C15" s="201"/>
      <c r="D15" s="202"/>
      <c r="E15" s="169" t="s">
        <v>102</v>
      </c>
      <c r="F15" s="170"/>
      <c r="G15" s="216"/>
      <c r="H15" s="171"/>
      <c r="I15" s="172"/>
      <c r="J15" s="209">
        <f>J16+J20+J23</f>
        <v>42824.33</v>
      </c>
      <c r="K15" s="239"/>
      <c r="L15" s="239"/>
      <c r="M15" s="239"/>
      <c r="N15" s="239"/>
    </row>
    <row r="16" spans="2:14" s="214" customFormat="1" ht="15" customHeight="1">
      <c r="B16" s="157" t="s">
        <v>79</v>
      </c>
      <c r="C16" s="238"/>
      <c r="D16" s="211"/>
      <c r="E16" s="168" t="s">
        <v>81</v>
      </c>
      <c r="F16" s="173"/>
      <c r="G16" s="174"/>
      <c r="H16" s="212"/>
      <c r="I16" s="175"/>
      <c r="J16" s="213">
        <f>SUM(J17:J19)</f>
        <v>7169.7000000000007</v>
      </c>
      <c r="K16" s="240"/>
      <c r="L16" s="240"/>
      <c r="M16" s="240"/>
      <c r="N16" s="240"/>
    </row>
    <row r="17" spans="2:20" ht="22.5">
      <c r="B17" s="102" t="s">
        <v>80</v>
      </c>
      <c r="C17" s="104" t="s">
        <v>18</v>
      </c>
      <c r="D17" s="226" t="s">
        <v>82</v>
      </c>
      <c r="E17" s="227" t="s">
        <v>83</v>
      </c>
      <c r="F17" s="228" t="s">
        <v>19</v>
      </c>
      <c r="G17" s="229">
        <v>22.54</v>
      </c>
      <c r="H17" s="230">
        <v>76.81</v>
      </c>
      <c r="I17" s="154">
        <f t="shared" ref="I17" si="0">ROUND(ROUND(H17,2)*(1+J$7),2)</f>
        <v>99.14</v>
      </c>
      <c r="J17" s="215">
        <f t="shared" ref="J17" si="1">ROUND(G17*I17,2)</f>
        <v>2234.62</v>
      </c>
      <c r="L17" s="241"/>
    </row>
    <row r="18" spans="2:20" ht="33.75">
      <c r="B18" s="102" t="s">
        <v>95</v>
      </c>
      <c r="C18" s="104" t="s">
        <v>18</v>
      </c>
      <c r="D18" s="226" t="s">
        <v>84</v>
      </c>
      <c r="E18" s="227" t="s">
        <v>85</v>
      </c>
      <c r="F18" s="228" t="s">
        <v>19</v>
      </c>
      <c r="G18" s="229">
        <v>2.58</v>
      </c>
      <c r="H18" s="230">
        <v>56.29</v>
      </c>
      <c r="I18" s="154">
        <f t="shared" ref="I18" si="2">ROUND(ROUND(H18,2)*(1+J$7),2)</f>
        <v>72.650000000000006</v>
      </c>
      <c r="J18" s="215">
        <f t="shared" ref="J18" si="3">ROUND(G18*I18,2)</f>
        <v>187.44</v>
      </c>
      <c r="L18" s="241"/>
    </row>
    <row r="19" spans="2:20" ht="33.75">
      <c r="B19" s="102" t="s">
        <v>96</v>
      </c>
      <c r="C19" s="104" t="s">
        <v>70</v>
      </c>
      <c r="D19" s="226" t="s">
        <v>86</v>
      </c>
      <c r="E19" s="227" t="s">
        <v>87</v>
      </c>
      <c r="F19" s="228" t="s">
        <v>19</v>
      </c>
      <c r="G19" s="229">
        <v>32.65</v>
      </c>
      <c r="H19" s="230">
        <v>112.66</v>
      </c>
      <c r="I19" s="154">
        <f t="shared" ref="I19" si="4">ROUND(ROUND(H19,2)*(1+J$7),2)</f>
        <v>145.41</v>
      </c>
      <c r="J19" s="215">
        <f t="shared" ref="J19" si="5">ROUND(G19*I19,2)</f>
        <v>4747.6400000000003</v>
      </c>
      <c r="L19" s="241"/>
    </row>
    <row r="20" spans="2:20" s="214" customFormat="1" ht="15" customHeight="1">
      <c r="B20" s="157" t="s">
        <v>97</v>
      </c>
      <c r="C20" s="238"/>
      <c r="D20" s="211"/>
      <c r="E20" s="168" t="s">
        <v>91</v>
      </c>
      <c r="F20" s="173"/>
      <c r="G20" s="174"/>
      <c r="H20" s="212"/>
      <c r="I20" s="175"/>
      <c r="J20" s="213">
        <f>SUM(J21:J22)</f>
        <v>30080.390000000003</v>
      </c>
      <c r="K20" s="240"/>
      <c r="L20" s="240"/>
      <c r="M20" s="240"/>
      <c r="N20" s="240"/>
    </row>
    <row r="21" spans="2:20" ht="56.25">
      <c r="B21" s="102" t="s">
        <v>98</v>
      </c>
      <c r="C21" s="104" t="s">
        <v>18</v>
      </c>
      <c r="D21" s="167" t="s">
        <v>93</v>
      </c>
      <c r="E21" s="103" t="s">
        <v>94</v>
      </c>
      <c r="F21" s="237" t="s">
        <v>20</v>
      </c>
      <c r="G21" s="229">
        <v>140</v>
      </c>
      <c r="H21" s="230">
        <v>163.63999999999999</v>
      </c>
      <c r="I21" s="154">
        <f t="shared" ref="I21" si="6">ROUND(ROUND(H21,2)*(1+J$7),2)</f>
        <v>211.21</v>
      </c>
      <c r="J21" s="215">
        <f t="shared" ref="J21" si="7">ROUND(G21*I21,2)</f>
        <v>29569.4</v>
      </c>
      <c r="L21" s="241"/>
    </row>
    <row r="22" spans="2:20" ht="15" customHeight="1">
      <c r="B22" s="102" t="s">
        <v>99</v>
      </c>
      <c r="C22" s="104" t="s">
        <v>70</v>
      </c>
      <c r="D22" s="236" t="s">
        <v>90</v>
      </c>
      <c r="E22" s="155" t="s">
        <v>92</v>
      </c>
      <c r="F22" s="237" t="s">
        <v>19</v>
      </c>
      <c r="G22" s="229">
        <v>0.7</v>
      </c>
      <c r="H22" s="230">
        <v>565.58000000000004</v>
      </c>
      <c r="I22" s="154">
        <f t="shared" ref="I22" si="8">ROUND(ROUND(H22,2)*(1+J$7),2)</f>
        <v>729.99</v>
      </c>
      <c r="J22" s="215">
        <f t="shared" ref="J22" si="9">ROUND(G22*I22,2)</f>
        <v>510.99</v>
      </c>
      <c r="L22" s="241"/>
    </row>
    <row r="23" spans="2:20" s="214" customFormat="1" ht="15" customHeight="1">
      <c r="B23" s="157" t="s">
        <v>100</v>
      </c>
      <c r="C23" s="238"/>
      <c r="D23" s="211"/>
      <c r="E23" s="168" t="s">
        <v>105</v>
      </c>
      <c r="F23" s="173"/>
      <c r="G23" s="174"/>
      <c r="H23" s="212"/>
      <c r="I23" s="175"/>
      <c r="J23" s="213">
        <f>SUM(J24:J24)</f>
        <v>5574.24</v>
      </c>
      <c r="K23" s="240"/>
      <c r="L23" s="240"/>
      <c r="M23" s="240"/>
      <c r="N23" s="240"/>
    </row>
    <row r="24" spans="2:20" ht="33.75">
      <c r="B24" s="102" t="s">
        <v>101</v>
      </c>
      <c r="C24" s="104" t="s">
        <v>18</v>
      </c>
      <c r="D24" s="236" t="s">
        <v>106</v>
      </c>
      <c r="E24" s="155" t="s">
        <v>107</v>
      </c>
      <c r="F24" s="237" t="s">
        <v>19</v>
      </c>
      <c r="G24" s="229">
        <v>5.6</v>
      </c>
      <c r="H24" s="230">
        <v>771.21</v>
      </c>
      <c r="I24" s="154">
        <f t="shared" ref="I24" si="10">ROUND(ROUND(H24,2)*(1+J$7),2)</f>
        <v>995.4</v>
      </c>
      <c r="J24" s="215">
        <f t="shared" ref="J24" si="11">ROUND(G24*I24,2)</f>
        <v>5574.24</v>
      </c>
      <c r="L24" s="241"/>
    </row>
    <row r="25" spans="2:20" s="210" customFormat="1" ht="20.100000000000001" customHeight="1">
      <c r="B25" s="166">
        <v>2</v>
      </c>
      <c r="C25" s="201"/>
      <c r="D25" s="202"/>
      <c r="E25" s="169" t="s">
        <v>103</v>
      </c>
      <c r="F25" s="170"/>
      <c r="G25" s="216"/>
      <c r="H25" s="171"/>
      <c r="I25" s="172"/>
      <c r="J25" s="209">
        <f>J26</f>
        <v>1736.7</v>
      </c>
      <c r="K25" s="239"/>
      <c r="L25" s="239"/>
      <c r="M25" s="239"/>
      <c r="N25" s="239"/>
    </row>
    <row r="26" spans="2:20" s="214" customFormat="1" ht="15" customHeight="1">
      <c r="B26" s="157" t="s">
        <v>104</v>
      </c>
      <c r="C26" s="238"/>
      <c r="D26" s="211"/>
      <c r="E26" s="198" t="s">
        <v>72</v>
      </c>
      <c r="F26" s="173"/>
      <c r="G26" s="174"/>
      <c r="H26" s="212"/>
      <c r="I26" s="175"/>
      <c r="J26" s="213">
        <f>SUM(J27)</f>
        <v>1736.7</v>
      </c>
      <c r="K26" s="240"/>
      <c r="L26" s="240"/>
      <c r="M26" s="240"/>
      <c r="N26" s="240"/>
    </row>
    <row r="27" spans="2:20" ht="15" customHeight="1">
      <c r="B27" s="98" t="s">
        <v>108</v>
      </c>
      <c r="C27" s="217" t="s">
        <v>21</v>
      </c>
      <c r="D27" s="218" t="s">
        <v>73</v>
      </c>
      <c r="E27" s="99" t="s">
        <v>74</v>
      </c>
      <c r="F27" s="100" t="s">
        <v>20</v>
      </c>
      <c r="G27" s="101">
        <v>70</v>
      </c>
      <c r="H27" s="219">
        <v>19.22</v>
      </c>
      <c r="I27" s="154">
        <f t="shared" ref="I27" si="12">ROUND(ROUND(H27,2)*(1+J$7),2)</f>
        <v>24.81</v>
      </c>
      <c r="J27" s="220">
        <f t="shared" ref="J27" si="13">ROUND(G27*I27,2)</f>
        <v>1736.7</v>
      </c>
    </row>
    <row r="28" spans="2:20" s="183" customFormat="1" ht="11.25" customHeight="1">
      <c r="B28" s="184"/>
      <c r="C28" s="185"/>
      <c r="D28" s="186"/>
      <c r="E28" s="187"/>
      <c r="F28" s="188"/>
      <c r="G28" s="189"/>
      <c r="H28" s="190"/>
      <c r="I28" s="189"/>
      <c r="J28" s="191"/>
      <c r="K28" s="153"/>
      <c r="L28" s="153"/>
      <c r="M28" s="153"/>
      <c r="N28" s="153"/>
      <c r="O28" s="106"/>
      <c r="P28" s="106"/>
      <c r="Q28" s="106"/>
      <c r="R28" s="106"/>
      <c r="S28" s="106"/>
      <c r="T28" s="106"/>
    </row>
    <row r="29" spans="2:20" s="183" customFormat="1" ht="24.95" customHeight="1">
      <c r="B29" s="192"/>
      <c r="C29" s="193"/>
      <c r="D29" s="193"/>
      <c r="E29" s="194" t="s">
        <v>71</v>
      </c>
      <c r="F29" s="195"/>
      <c r="G29" s="192"/>
      <c r="H29" s="192"/>
      <c r="I29" s="192"/>
      <c r="J29" s="197">
        <f>J15+J25</f>
        <v>44561.03</v>
      </c>
      <c r="K29" s="153"/>
      <c r="L29" s="153"/>
      <c r="M29" s="153"/>
      <c r="N29" s="153"/>
      <c r="O29" s="106"/>
      <c r="P29" s="106"/>
      <c r="Q29" s="106"/>
      <c r="R29" s="106"/>
      <c r="S29" s="106"/>
      <c r="T29" s="106"/>
    </row>
    <row r="30" spans="2:20" s="183" customFormat="1" ht="11.25" customHeight="1">
      <c r="B30" s="233"/>
      <c r="C30" s="185"/>
      <c r="D30" s="185"/>
      <c r="E30" s="196"/>
      <c r="F30" s="188"/>
      <c r="G30" s="234"/>
      <c r="H30" s="234"/>
      <c r="I30" s="234"/>
      <c r="J30" s="235"/>
      <c r="K30" s="153"/>
      <c r="L30" s="153"/>
      <c r="M30" s="153"/>
      <c r="N30" s="153"/>
      <c r="O30" s="106"/>
      <c r="P30" s="106"/>
      <c r="Q30" s="106"/>
      <c r="R30" s="106"/>
      <c r="S30" s="106"/>
      <c r="T30" s="106"/>
    </row>
    <row r="31" spans="2:20" s="183" customFormat="1" ht="15" customHeight="1">
      <c r="B31" s="270" t="s">
        <v>77</v>
      </c>
      <c r="C31" s="271"/>
      <c r="D31" s="271"/>
      <c r="E31" s="271"/>
      <c r="F31" s="271"/>
      <c r="G31" s="271"/>
      <c r="H31" s="271"/>
      <c r="I31" s="271"/>
      <c r="J31" s="272"/>
      <c r="K31" s="153"/>
      <c r="L31" s="153"/>
      <c r="M31" s="153"/>
      <c r="N31" s="153"/>
      <c r="O31" s="106"/>
      <c r="P31" s="106"/>
      <c r="Q31" s="106"/>
      <c r="R31" s="106"/>
      <c r="S31" s="106"/>
      <c r="T31" s="106"/>
    </row>
    <row r="32" spans="2:20" s="183" customFormat="1" ht="15" customHeight="1">
      <c r="B32" s="273" t="s">
        <v>36</v>
      </c>
      <c r="C32" s="273"/>
      <c r="D32" s="273"/>
      <c r="E32" s="273"/>
      <c r="F32" s="274"/>
      <c r="G32" s="274"/>
      <c r="H32" s="274"/>
      <c r="I32" s="274"/>
      <c r="J32" s="274"/>
      <c r="K32" s="153"/>
      <c r="L32" s="153"/>
      <c r="M32" s="153"/>
      <c r="N32" s="153"/>
      <c r="O32" s="106"/>
      <c r="P32" s="106"/>
      <c r="Q32" s="106"/>
      <c r="R32" s="106"/>
      <c r="S32" s="106"/>
      <c r="T32" s="106"/>
    </row>
    <row r="35" spans="10:10">
      <c r="J35" s="153"/>
    </row>
  </sheetData>
  <sheetProtection algorithmName="SHA-512" hashValue="1eiDUXXXpt0ZkVmZ1F1KWTKzoAABUIlLbwiDXJIe6kXPfloQ2TQc9BXVWiTgPK58Ik3K6avSWcvoFTudWuiH+w==" saltValue="N1uazKrJM1xvjvn3/eoQhQ==" spinCount="100000" sheet="1" objects="1" scenarios="1" selectLockedCells="1" selectUnlockedCells="1"/>
  <mergeCells count="5">
    <mergeCell ref="B4:H4"/>
    <mergeCell ref="I4:J4"/>
    <mergeCell ref="B31:J31"/>
    <mergeCell ref="B32:E32"/>
    <mergeCell ref="F32:J32"/>
  </mergeCells>
  <phoneticPr fontId="11" type="noConversion"/>
  <conditionalFormatting sqref="B7:B8">
    <cfRule type="expression" dxfId="18" priority="3672" stopIfTrue="1">
      <formula>OR(#REF!="M",#REF!="A")</formula>
    </cfRule>
  </conditionalFormatting>
  <conditionalFormatting sqref="B14">
    <cfRule type="expression" dxfId="17" priority="14220" stopIfTrue="1">
      <formula>OR(#REF!="M",#REF!="A")</formula>
    </cfRule>
  </conditionalFormatting>
  <conditionalFormatting sqref="B15 B27">
    <cfRule type="expression" dxfId="16" priority="14223" stopIfTrue="1">
      <formula>OR(#REF!="M",#REF!="A")</formula>
    </cfRule>
  </conditionalFormatting>
  <conditionalFormatting sqref="B16:B26">
    <cfRule type="expression" dxfId="15" priority="7" stopIfTrue="1">
      <formula>OR(#REF!="M",#REF!="A")</formula>
    </cfRule>
  </conditionalFormatting>
  <conditionalFormatting sqref="C1:D1 F1:I1 F14:I14 C14:D15 F15 H15:I15 C27:D27 F27:H27 C33:D64668 F33:I64668">
    <cfRule type="expression" dxfId="14" priority="14243" stopIfTrue="1">
      <formula>OR(#REF!="M",#REF!="A")</formula>
    </cfRule>
  </conditionalFormatting>
  <conditionalFormatting sqref="C2:D2 F2:I2 C3:C4 C5:D6 F5:I6 F7:F8 F9:H9 C9:D13 F10:I13">
    <cfRule type="expression" dxfId="13" priority="3673" stopIfTrue="1">
      <formula>OR(#REF!="M",#REF!="A")</formula>
    </cfRule>
  </conditionalFormatting>
  <conditionalFormatting sqref="C16:D26">
    <cfRule type="expression" dxfId="12" priority="1" stopIfTrue="1">
      <formula>OR(#REF!="M",#REF!="A")</formula>
    </cfRule>
  </conditionalFormatting>
  <conditionalFormatting sqref="C28:D32 F28:I32">
    <cfRule type="expression" dxfId="11" priority="1792" stopIfTrue="1">
      <formula>OR(#REF!="M",#REF!="A")</formula>
    </cfRule>
  </conditionalFormatting>
  <conditionalFormatting sqref="D3">
    <cfRule type="expression" dxfId="10" priority="3676" stopIfTrue="1">
      <formula>OR(#REF!="M",#REF!="A")</formula>
    </cfRule>
  </conditionalFormatting>
  <conditionalFormatting sqref="E1 E14:E15 E27 E33:E64668">
    <cfRule type="expression" dxfId="9" priority="14245" stopIfTrue="1">
      <formula>OR(#REF!="M",#REF!="A")</formula>
    </cfRule>
  </conditionalFormatting>
  <conditionalFormatting sqref="E2 E5:E13">
    <cfRule type="expression" dxfId="8" priority="3674" stopIfTrue="1">
      <formula>OR(#REF!="M",#REF!="A")</formula>
    </cfRule>
  </conditionalFormatting>
  <conditionalFormatting sqref="E16:E26">
    <cfRule type="expression" dxfId="7" priority="4" stopIfTrue="1">
      <formula>OR(#REF!="M",#REF!="A")</formula>
    </cfRule>
  </conditionalFormatting>
  <conditionalFormatting sqref="E28:E32">
    <cfRule type="expression" dxfId="6" priority="1793" stopIfTrue="1">
      <formula>OR(#REF!="M",#REF!="A")</formula>
    </cfRule>
  </conditionalFormatting>
  <conditionalFormatting sqref="F16:I26">
    <cfRule type="expression" dxfId="5" priority="2" stopIfTrue="1">
      <formula>OR(#REF!="M",#REF!="A")</formula>
    </cfRule>
  </conditionalFormatting>
  <conditionalFormatting sqref="G15">
    <cfRule type="expression" dxfId="4" priority="4959" stopIfTrue="1">
      <formula>OR(#REF!="M",#REF!="A")</formula>
    </cfRule>
  </conditionalFormatting>
  <conditionalFormatting sqref="I27">
    <cfRule type="expression" dxfId="3" priority="853" stopIfTrue="1">
      <formula>OR(#REF!="M",#REF!="A")</formula>
    </cfRule>
  </conditionalFormatting>
  <conditionalFormatting sqref="J1 J14:J15 J33:J64668">
    <cfRule type="expression" dxfId="2" priority="14248" stopIfTrue="1">
      <formula>OR(#REF!="M",#REF!="A")</formula>
    </cfRule>
  </conditionalFormatting>
  <conditionalFormatting sqref="J2 J5:J6 J10:J13">
    <cfRule type="expression" dxfId="1" priority="3675" stopIfTrue="1">
      <formula>OR(#REF!="M",#REF!="A")</formula>
    </cfRule>
  </conditionalFormatting>
  <conditionalFormatting sqref="J16:J32">
    <cfRule type="expression" dxfId="0" priority="3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"/>
  <sheetViews>
    <sheetView showGridLines="0" workbookViewId="0"/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12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22</v>
      </c>
      <c r="C4" s="43"/>
      <c r="D4" s="43"/>
      <c r="E4" s="297" t="str">
        <f>Planilha!C7</f>
        <v>UPA SANTO ANTONIO</v>
      </c>
      <c r="F4" s="297"/>
      <c r="G4" s="297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305" t="s">
        <v>23</v>
      </c>
      <c r="C5" s="306"/>
      <c r="D5" s="306"/>
      <c r="E5" s="232" t="str">
        <f>Planilha!C8</f>
        <v>MURO DE DIVISA (FUNDO)</v>
      </c>
      <c r="F5" s="47"/>
      <c r="G5" s="48"/>
      <c r="H5" s="49"/>
      <c r="I5" s="49"/>
      <c r="J5" s="49"/>
      <c r="K5" s="49"/>
      <c r="L5" s="49"/>
      <c r="M5" s="50" t="s">
        <v>24</v>
      </c>
      <c r="N5" s="51" t="s">
        <v>25</v>
      </c>
      <c r="O5" s="52"/>
      <c r="P5" s="52"/>
      <c r="Q5" s="52"/>
      <c r="R5" s="49"/>
      <c r="S5" s="53"/>
    </row>
    <row r="6" spans="1:19" ht="19.5" customHeight="1" thickBot="1">
      <c r="B6" s="307" t="s">
        <v>26</v>
      </c>
      <c r="C6" s="308"/>
      <c r="D6" s="308"/>
      <c r="E6" s="231" t="str">
        <f>Planilha!C9</f>
        <v>RUA IDA TAGLIAVINI POLACHINI, 580</v>
      </c>
      <c r="F6" s="231" t="str">
        <f>Planilha!C10</f>
        <v>JARDIM SANTO ANTONIO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285" t="s">
        <v>0</v>
      </c>
      <c r="C7" s="286"/>
      <c r="D7" s="287"/>
      <c r="E7" s="309" t="s">
        <v>2</v>
      </c>
      <c r="F7" s="312" t="s">
        <v>27</v>
      </c>
      <c r="G7" s="298" t="s">
        <v>28</v>
      </c>
      <c r="H7" s="275">
        <v>1</v>
      </c>
      <c r="I7" s="275"/>
      <c r="J7" s="275"/>
      <c r="K7" s="275">
        <v>2</v>
      </c>
      <c r="L7" s="275"/>
      <c r="M7" s="275"/>
      <c r="N7" s="276">
        <v>3</v>
      </c>
      <c r="O7" s="277"/>
      <c r="P7" s="278"/>
      <c r="Q7" s="276">
        <v>4</v>
      </c>
      <c r="R7" s="277"/>
      <c r="S7" s="278"/>
    </row>
    <row r="8" spans="1:19" ht="12.75" customHeight="1">
      <c r="B8" s="288"/>
      <c r="C8" s="289"/>
      <c r="D8" s="290"/>
      <c r="E8" s="310"/>
      <c r="F8" s="313"/>
      <c r="G8" s="299"/>
      <c r="H8" s="301"/>
      <c r="I8" s="301"/>
      <c r="J8" s="301"/>
      <c r="K8" s="302"/>
      <c r="L8" s="303"/>
      <c r="M8" s="304"/>
      <c r="N8" s="302"/>
      <c r="O8" s="303"/>
      <c r="P8" s="304"/>
      <c r="Q8" s="302"/>
      <c r="R8" s="303"/>
      <c r="S8" s="304"/>
    </row>
    <row r="9" spans="1:19" ht="12.75" customHeight="1" thickBot="1">
      <c r="B9" s="291"/>
      <c r="C9" s="292"/>
      <c r="D9" s="293"/>
      <c r="E9" s="311"/>
      <c r="F9" s="314"/>
      <c r="G9" s="300"/>
      <c r="H9" s="22" t="s">
        <v>13</v>
      </c>
      <c r="I9" s="23" t="s">
        <v>14</v>
      </c>
      <c r="J9" s="24" t="s">
        <v>29</v>
      </c>
      <c r="K9" s="22" t="s">
        <v>13</v>
      </c>
      <c r="L9" s="23" t="s">
        <v>14</v>
      </c>
      <c r="M9" s="24" t="s">
        <v>29</v>
      </c>
      <c r="N9" s="22" t="s">
        <v>13</v>
      </c>
      <c r="O9" s="23" t="s">
        <v>14</v>
      </c>
      <c r="P9" s="24" t="s">
        <v>29</v>
      </c>
      <c r="Q9" s="22" t="s">
        <v>13</v>
      </c>
      <c r="R9" s="23" t="s">
        <v>14</v>
      </c>
      <c r="S9" s="24" t="s">
        <v>29</v>
      </c>
    </row>
    <row r="10" spans="1:19" s="221" customFormat="1" ht="18" customHeight="1" thickBot="1">
      <c r="B10" s="94"/>
      <c r="C10" s="95"/>
      <c r="D10" s="95"/>
      <c r="E10" s="96" t="s">
        <v>78</v>
      </c>
      <c r="F10" s="222">
        <f>Planilha!J29</f>
        <v>44561.03</v>
      </c>
      <c r="G10" s="97">
        <f>F10/F$12</f>
        <v>1</v>
      </c>
      <c r="H10" s="224">
        <f>$F10*I10%</f>
        <v>31192.720999999998</v>
      </c>
      <c r="I10" s="25">
        <v>70</v>
      </c>
      <c r="J10" s="26">
        <f>I10</f>
        <v>70</v>
      </c>
      <c r="K10" s="225">
        <f>$F10*L10%</f>
        <v>13368.308999999999</v>
      </c>
      <c r="L10" s="25">
        <v>30</v>
      </c>
      <c r="M10" s="27">
        <f>L10+J10</f>
        <v>100</v>
      </c>
      <c r="N10" s="225">
        <f>$F10*O10%</f>
        <v>0</v>
      </c>
      <c r="O10" s="25">
        <v>0</v>
      </c>
      <c r="P10" s="27">
        <f>O10+M10</f>
        <v>100</v>
      </c>
      <c r="Q10" s="225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285" t="s">
        <v>30</v>
      </c>
      <c r="C12" s="286"/>
      <c r="D12" s="287"/>
      <c r="E12" s="34" t="s">
        <v>31</v>
      </c>
      <c r="F12" s="223">
        <f>SUM(F10:F10)</f>
        <v>44561.03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288"/>
      <c r="C13" s="289"/>
      <c r="D13" s="290"/>
      <c r="E13" s="38" t="s">
        <v>32</v>
      </c>
      <c r="F13" s="39"/>
      <c r="G13" s="40"/>
      <c r="H13" s="294">
        <f>H15/$F$12</f>
        <v>0.7</v>
      </c>
      <c r="I13" s="295"/>
      <c r="J13" s="296"/>
      <c r="K13" s="294">
        <f>K15/$F$12</f>
        <v>0.3</v>
      </c>
      <c r="L13" s="295"/>
      <c r="M13" s="296"/>
      <c r="N13" s="294">
        <f>N15/$F$12</f>
        <v>0</v>
      </c>
      <c r="O13" s="295"/>
      <c r="P13" s="296"/>
      <c r="Q13" s="294">
        <f>Q15/$F$12</f>
        <v>0</v>
      </c>
      <c r="R13" s="295"/>
      <c r="S13" s="296"/>
    </row>
    <row r="14" spans="1:19" ht="18" customHeight="1" thickBot="1">
      <c r="A14" s="55"/>
      <c r="B14" s="288"/>
      <c r="C14" s="289"/>
      <c r="D14" s="290"/>
      <c r="E14" s="38" t="s">
        <v>33</v>
      </c>
      <c r="F14" s="39"/>
      <c r="G14" s="40"/>
      <c r="H14" s="294">
        <f>H13</f>
        <v>0.7</v>
      </c>
      <c r="I14" s="295"/>
      <c r="J14" s="296"/>
      <c r="K14" s="294">
        <f>K13+H14</f>
        <v>1</v>
      </c>
      <c r="L14" s="295"/>
      <c r="M14" s="296"/>
      <c r="N14" s="294">
        <f>N13+K14</f>
        <v>1</v>
      </c>
      <c r="O14" s="295"/>
      <c r="P14" s="296"/>
      <c r="Q14" s="294">
        <f>Q13+N14</f>
        <v>1</v>
      </c>
      <c r="R14" s="295"/>
      <c r="S14" s="296"/>
    </row>
    <row r="15" spans="1:19" ht="18" customHeight="1" thickBot="1">
      <c r="A15" s="55"/>
      <c r="B15" s="288"/>
      <c r="C15" s="289"/>
      <c r="D15" s="290"/>
      <c r="E15" s="38" t="s">
        <v>34</v>
      </c>
      <c r="F15" s="39"/>
      <c r="G15" s="40"/>
      <c r="H15" s="282">
        <f>SUM(H10:H10)</f>
        <v>31192.720999999998</v>
      </c>
      <c r="I15" s="283"/>
      <c r="J15" s="284"/>
      <c r="K15" s="282">
        <f>SUM(K10:K10)</f>
        <v>13368.308999999999</v>
      </c>
      <c r="L15" s="283"/>
      <c r="M15" s="284"/>
      <c r="N15" s="282">
        <f>SUM(N10:N10)</f>
        <v>0</v>
      </c>
      <c r="O15" s="283"/>
      <c r="P15" s="284"/>
      <c r="Q15" s="282">
        <f>SUM(Q10:Q10)</f>
        <v>0</v>
      </c>
      <c r="R15" s="283"/>
      <c r="S15" s="284"/>
    </row>
    <row r="16" spans="1:19" ht="18" customHeight="1" thickBot="1">
      <c r="A16" s="55"/>
      <c r="B16" s="291"/>
      <c r="C16" s="292"/>
      <c r="D16" s="293"/>
      <c r="E16" s="38" t="s">
        <v>35</v>
      </c>
      <c r="F16" s="39"/>
      <c r="G16" s="40"/>
      <c r="H16" s="282">
        <f>H15</f>
        <v>31192.720999999998</v>
      </c>
      <c r="I16" s="283"/>
      <c r="J16" s="284"/>
      <c r="K16" s="282">
        <f>K15+H16</f>
        <v>44561.03</v>
      </c>
      <c r="L16" s="283"/>
      <c r="M16" s="284"/>
      <c r="N16" s="282">
        <f>N15+K16</f>
        <v>44561.03</v>
      </c>
      <c r="O16" s="283"/>
      <c r="P16" s="284"/>
      <c r="Q16" s="282">
        <f>Q15+N16</f>
        <v>44561.03</v>
      </c>
      <c r="R16" s="283"/>
      <c r="S16" s="284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77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279" t="s">
        <v>36</v>
      </c>
      <c r="C19" s="280"/>
      <c r="D19" s="280"/>
      <c r="E19" s="280"/>
      <c r="F19" s="280"/>
      <c r="G19" s="281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algorithmName="SHA-512" hashValue="vV/JHcIIoZLTOeYjGoA91owuaWsAXv0VJyGtwt7moprH0HSSZRdJ3/21nZ8/7qbhpkA1jLsW9ZueeHYPTagshg==" saltValue="q+uoRVvt6ncpFprM0Aoghw==" spinCount="100000" sheet="1" objects="1" scenarios="1" selectLockedCells="1" selectUn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(29,07%)</vt:lpstr>
      <vt:lpstr>Planilha</vt:lpstr>
      <vt:lpstr>Cronograma</vt:lpstr>
      <vt:lpstr>'BDI (29,07%)'!Area_de_impressao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2026-05-26T16:22:14Z</dcterms:modified>
</cp:coreProperties>
</file>