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F:\sma_compras\Ano 2026\4 CONCORRÊNCIA ELETRÔNICA\CC 02-26 PACKING HOUSE\"/>
    </mc:Choice>
  </mc:AlternateContent>
  <xr:revisionPtr revIDLastSave="0" documentId="8_{C93E381E-C68A-49E1-95DE-D136AE48BD1B}" xr6:coauthVersionLast="36" xr6:coauthVersionMax="36" xr10:uidLastSave="{00000000-0000-0000-0000-000000000000}"/>
  <bookViews>
    <workbookView xWindow="0" yWindow="0" windowWidth="28800" windowHeight="12375" xr2:uid="{00000000-000D-0000-FFFF-FFFF00000000}"/>
  </bookViews>
  <sheets>
    <sheet name="Planilha Estruturas" sheetId="14" r:id="rId1"/>
    <sheet name="Planilha Instalações" sheetId="27" r:id="rId2"/>
    <sheet name="Cronograma" sheetId="28" r:id="rId3"/>
    <sheet name="BDI padrão" sheetId="26" r:id="rId4"/>
  </sheets>
  <externalReferences>
    <externalReference r:id="rId5"/>
    <externalReference r:id="rId6"/>
    <externalReference r:id="rId7"/>
    <externalReference r:id="rId8"/>
  </externalReferences>
  <definedNames>
    <definedName name="\0" localSheetId="2">#REF!</definedName>
    <definedName name="\0" localSheetId="1">#REF!</definedName>
    <definedName name="\0">#REF!</definedName>
    <definedName name="\a" localSheetId="2">#REF!</definedName>
    <definedName name="\a" localSheetId="1">#REF!</definedName>
    <definedName name="\a">#REF!</definedName>
    <definedName name="_xlnm._FilterDatabase" localSheetId="0" hidden="1">'Planilha Estruturas'!$A$11:$M$39</definedName>
    <definedName name="_xlnm._FilterDatabase" localSheetId="1" hidden="1">'Planilha Instalações'!$A$69:$M$96</definedName>
    <definedName name="_xlnm.Print_Area" localSheetId="3">'BDI padrão'!$B$1:$H$27</definedName>
    <definedName name="_xlnm.Print_Area" localSheetId="2">#REF!</definedName>
    <definedName name="_xlnm.Print_Area" localSheetId="0">'Planilha Estruturas'!$A$1:$J$47</definedName>
    <definedName name="_xlnm.Print_Area" localSheetId="1">'Planilha Instalações'!$A$1:$J$104</definedName>
    <definedName name="_xlnm.Print_Area">#REF!</definedName>
    <definedName name="_xlnm.Database">TEXT([1]Dados!$G$29,"mm-aaaa")</definedName>
    <definedName name="BDI">1.43344312465585</definedName>
    <definedName name="BDI.Opcao" hidden="1">[2]DADOS!$C$18</definedName>
    <definedName name="BDI.TipoObra" hidden="1">[2]BDI!$A$138:$A$146</definedName>
    <definedName name="BuiltIn_Print_Area___0" localSheetId="2">#REF!</definedName>
    <definedName name="BuiltIn_Print_Area___0" localSheetId="1">#REF!</definedName>
    <definedName name="BuiltIn_Print_Area___0">#REF!</definedName>
    <definedName name="BuiltIn_Print_Titles___0" localSheetId="2">#REF!</definedName>
    <definedName name="BuiltIn_Print_Titles___0" localSheetId="1">#REF!</definedName>
    <definedName name="BuiltIn_Print_Titles___0">#REF!</definedName>
    <definedName name="_xlnm.Criteria" localSheetId="2">#REF!</definedName>
    <definedName name="_xlnm.Criteria" localSheetId="1">#REF!</definedName>
    <definedName name="_xlnm.Criteria">#REF!</definedName>
    <definedName name="DESONERACAO" hidden="1">IF(OR(Import.Desoneracao="DESONERADO",Import.Desoneracao="SIM"),"SIM","NÃO")</definedName>
    <definedName name="DOCAS" localSheetId="1">#REF!</definedName>
    <definedName name="DOCAS">#REF!</definedName>
    <definedName name="ESTACIONAMENTO" localSheetId="1">#REF!</definedName>
    <definedName name="ESTACIONAMENTO">#REF!</definedName>
    <definedName name="Import.Apelido" hidden="1">[2]DADOS!$C$16</definedName>
    <definedName name="Import.DataBase" hidden="1">OFFSET([2]DADOS!$D$19,0,-1)</definedName>
    <definedName name="Import.Desoneracao" hidden="1">OFFSET([2]DADOS!$D$18,0,-1)</definedName>
    <definedName name="Import.RespOrçamento" hidden="1">[3]DADOS!$F$22:$F$24</definedName>
    <definedName name="ListaTgov.Unidades" hidden="1">[2]DADOS!$AV$3:$AV$220</definedName>
    <definedName name="LS" localSheetId="2">[4]M.O.!#REF!</definedName>
    <definedName name="LS" localSheetId="1">[4]M.O.!#REF!</definedName>
    <definedName name="LS">[4]M.O.!#REF!</definedName>
    <definedName name="ORÇAMENTO.BancoRef" localSheetId="1" hidden="1">'Planilha Instalações'!$F$9</definedName>
    <definedName name="ORÇAMENTO.BancoRef" hidden="1">'Planilha Estruturas'!$F$9</definedName>
    <definedName name="ORÇAMENTO.Lista.Fonte" hidden="1">[2]ORÇAMENTO!$E$3:$I$3</definedName>
    <definedName name="PONTE" localSheetId="2">#REF!</definedName>
    <definedName name="PONTE" localSheetId="1">#REF!</definedName>
    <definedName name="PONTE">#REF!</definedName>
    <definedName name="REFERENCIA.Descricao" localSheetId="1" hidden="1">IF(ISNUMBER('Planilha Instalações'!$AF1),OFFSET(INDIRECT('Planilha Instalações'!ORÇAMENTO.BancoRef),'Planilha Instalações'!$AF1-1,3,1),'Planilha Instalações'!$AF1)</definedName>
    <definedName name="REFERENCIA.Descricao" hidden="1">IF(ISNUMBER('Planilha Estruturas'!$AF1),OFFSET(INDIRECT(ORÇAMENTO.BancoRef),'Planilha Estruturas'!$AF1-1,3,1),'Planilha Estruturas'!$AF1)</definedName>
    <definedName name="REFERENCIA.Unidade" localSheetId="1" hidden="1">IF(ISNUMBER('Planilha Instalações'!$AF1),OFFSET(INDIRECT('Planilha Instalações'!ORÇAMENTO.BancoRef),'Planilha Instalações'!$AF1-1,4,1),"-")</definedName>
    <definedName name="REFERENCIA.Unidade" hidden="1">IF(ISNUMBER('Planilha Estruturas'!$AF1),OFFSET(INDIRECT(ORÇAMENTO.BancoRef),'Planilha Estruturas'!$AF1-1,4,1),"-")</definedName>
    <definedName name="tabela_FDE" localSheetId="2">#REF!</definedName>
    <definedName name="tabela_FDE" localSheetId="1">#REF!</definedName>
    <definedName name="tabela_FDE">#REF!</definedName>
    <definedName name="tabelas_oficiais" localSheetId="2">#REF!</definedName>
    <definedName name="tabelas_oficiais" localSheetId="1">#REF!</definedName>
    <definedName name="tabelas_oficiais">#REF!</definedName>
    <definedName name="TIPOORCAMENTO" hidden="1">IF(VALUE([2]MENU!$O$3)=2,"Licitado","Proposto")</definedName>
    <definedName name="_xlnm.Print_Titles" localSheetId="2">#REF!</definedName>
    <definedName name="_xlnm.Print_Titles" localSheetId="0">'Planilha Estruturas'!$1:$9</definedName>
    <definedName name="_xlnm.Print_Titles" localSheetId="1">'Planilha Instalações'!$1:$9</definedName>
    <definedName name="_xlnm.Print_Titles">#REF!</definedName>
  </definedNames>
  <calcPr calcId="191029"/>
</workbook>
</file>

<file path=xl/calcChain.xml><?xml version="1.0" encoding="utf-8"?>
<calcChain xmlns="http://schemas.openxmlformats.org/spreadsheetml/2006/main">
  <c r="G9" i="28" l="1"/>
  <c r="J9" i="28" s="1"/>
  <c r="M9" i="28" s="1"/>
  <c r="P9" i="28" s="1"/>
  <c r="G10" i="28"/>
  <c r="J10" i="28" s="1"/>
  <c r="M10" i="28" s="1"/>
  <c r="P10" i="28" s="1"/>
  <c r="G12" i="28"/>
  <c r="J12" i="28"/>
  <c r="M12" i="28" s="1"/>
  <c r="P12" i="28" s="1"/>
  <c r="G14" i="28"/>
  <c r="J14" i="28" s="1"/>
  <c r="M14" i="28" s="1"/>
  <c r="P14" i="28" s="1"/>
  <c r="G16" i="28"/>
  <c r="J16" i="28" s="1"/>
  <c r="M16" i="28" s="1"/>
  <c r="P16" i="28" s="1"/>
  <c r="G17" i="28"/>
  <c r="J17" i="28"/>
  <c r="M17" i="28" s="1"/>
  <c r="P17" i="28" s="1"/>
  <c r="G19" i="28"/>
  <c r="J19" i="28" s="1"/>
  <c r="M19" i="28" s="1"/>
  <c r="P19" i="28" s="1"/>
  <c r="G20" i="28"/>
  <c r="J20" i="28" s="1"/>
  <c r="M20" i="28" s="1"/>
  <c r="P20" i="28" s="1"/>
  <c r="G23" i="28"/>
  <c r="J23" i="28" s="1"/>
  <c r="M23" i="28" s="1"/>
  <c r="P23" i="28" s="1"/>
  <c r="G24" i="28"/>
  <c r="J24" i="28" s="1"/>
  <c r="M24" i="28" s="1"/>
  <c r="P24" i="28" s="1"/>
  <c r="G25" i="28"/>
  <c r="J25" i="28" s="1"/>
  <c r="M25" i="28" s="1"/>
  <c r="P25" i="28" s="1"/>
  <c r="G26" i="28"/>
  <c r="J26" i="28" s="1"/>
  <c r="M26" i="28" s="1"/>
  <c r="P26" i="28" s="1"/>
  <c r="G27" i="28"/>
  <c r="J27" i="28"/>
  <c r="M27" i="28" s="1"/>
  <c r="P27" i="28" s="1"/>
  <c r="G28" i="28"/>
  <c r="J28" i="28" s="1"/>
  <c r="M28" i="28" s="1"/>
  <c r="P28" i="28" s="1"/>
  <c r="G30" i="28"/>
  <c r="J30" i="28" s="1"/>
  <c r="M30" i="28" s="1"/>
  <c r="P30" i="28" s="1"/>
  <c r="G31" i="28"/>
  <c r="J31" i="28"/>
  <c r="M31" i="28" s="1"/>
  <c r="P31" i="28" s="1"/>
  <c r="G32" i="28"/>
  <c r="J32" i="28" s="1"/>
  <c r="M32" i="28" s="1"/>
  <c r="P32" i="28" s="1"/>
  <c r="G33" i="28"/>
  <c r="J33" i="28" s="1"/>
  <c r="M33" i="28" s="1"/>
  <c r="P33" i="28" s="1"/>
  <c r="G34" i="28"/>
  <c r="J34" i="28" s="1"/>
  <c r="M34" i="28" s="1"/>
  <c r="P34" i="28" s="1"/>
  <c r="G35" i="28"/>
  <c r="J35" i="28" s="1"/>
  <c r="M35" i="28" s="1"/>
  <c r="P35" i="28" s="1"/>
  <c r="G37" i="28"/>
  <c r="J37" i="28"/>
  <c r="M37" i="28" s="1"/>
  <c r="P37" i="28" s="1"/>
  <c r="G39" i="28"/>
  <c r="J39" i="28" s="1"/>
  <c r="M39" i="28" s="1"/>
  <c r="P39" i="28" s="1"/>
  <c r="J6" i="27" l="1"/>
  <c r="J5" i="27"/>
  <c r="I39" i="14"/>
  <c r="I38" i="14"/>
  <c r="I37" i="14"/>
  <c r="I36" i="14"/>
  <c r="I35" i="14"/>
  <c r="I34" i="14"/>
  <c r="I33" i="14"/>
  <c r="I32" i="14"/>
  <c r="I31" i="14"/>
  <c r="I30" i="14"/>
  <c r="I29" i="14"/>
  <c r="I28" i="14"/>
  <c r="I27" i="14"/>
  <c r="I26" i="14"/>
  <c r="I25" i="14"/>
  <c r="I24" i="14"/>
  <c r="I23" i="14"/>
  <c r="I22" i="14"/>
  <c r="I21" i="14"/>
  <c r="I20" i="14"/>
  <c r="I19" i="14"/>
  <c r="I18" i="14"/>
  <c r="I17" i="14"/>
  <c r="I16" i="14"/>
  <c r="I15" i="14"/>
  <c r="I14" i="14"/>
  <c r="I12" i="14"/>
  <c r="I11" i="14"/>
  <c r="I10" i="14"/>
  <c r="I13" i="14"/>
  <c r="J6" i="14"/>
  <c r="J5" i="14"/>
  <c r="B110" i="26"/>
  <c r="B109" i="26"/>
  <c r="E103" i="26"/>
  <c r="D102" i="26"/>
  <c r="D104" i="26" s="1"/>
  <c r="E101" i="26"/>
  <c r="H12" i="14"/>
  <c r="H11" i="14"/>
  <c r="H10" i="14"/>
  <c r="I38" i="27" l="1"/>
  <c r="J38" i="27" s="1"/>
  <c r="I35" i="27"/>
  <c r="J35" i="27" s="1"/>
  <c r="I25" i="27"/>
  <c r="J25" i="27" s="1"/>
  <c r="I17" i="27"/>
  <c r="J17" i="27" s="1"/>
  <c r="I67" i="27"/>
  <c r="J67" i="27" s="1"/>
  <c r="J66" i="27" s="1"/>
  <c r="C32" i="28" s="1"/>
  <c r="I55" i="27"/>
  <c r="J55" i="27" s="1"/>
  <c r="I47" i="27"/>
  <c r="J47" i="27" s="1"/>
  <c r="I40" i="27"/>
  <c r="J40" i="27" s="1"/>
  <c r="I64" i="27"/>
  <c r="J64" i="27" s="1"/>
  <c r="I46" i="27"/>
  <c r="J46" i="27" s="1"/>
  <c r="I18" i="27"/>
  <c r="J18" i="27" s="1"/>
  <c r="I59" i="27"/>
  <c r="J59" i="27" s="1"/>
  <c r="I41" i="27"/>
  <c r="J41" i="27" s="1"/>
  <c r="I34" i="27"/>
  <c r="J34" i="27" s="1"/>
  <c r="I21" i="27"/>
  <c r="J21" i="27" s="1"/>
  <c r="I54" i="27"/>
  <c r="J54" i="27" s="1"/>
  <c r="I20" i="27"/>
  <c r="J20" i="27" s="1"/>
  <c r="I12" i="27"/>
  <c r="J12" i="27" s="1"/>
  <c r="J11" i="27" s="1"/>
  <c r="I63" i="27"/>
  <c r="J63" i="27" s="1"/>
  <c r="I43" i="27"/>
  <c r="J43" i="27" s="1"/>
  <c r="I26" i="27"/>
  <c r="J26" i="27" s="1"/>
  <c r="I70" i="27"/>
  <c r="J70" i="27" s="1"/>
  <c r="J69" i="27" s="1"/>
  <c r="C33" i="28" s="1"/>
  <c r="I78" i="27"/>
  <c r="J78" i="27" s="1"/>
  <c r="I72" i="27"/>
  <c r="J72" i="27" s="1"/>
  <c r="I92" i="27"/>
  <c r="J92" i="27" s="1"/>
  <c r="I93" i="27"/>
  <c r="J93" i="27" s="1"/>
  <c r="I76" i="27"/>
  <c r="J76" i="27" s="1"/>
  <c r="I96" i="27"/>
  <c r="J96" i="27" s="1"/>
  <c r="I28" i="27"/>
  <c r="J28" i="27" s="1"/>
  <c r="I39" i="27"/>
  <c r="J39" i="27" s="1"/>
  <c r="I32" i="27"/>
  <c r="J32" i="27" s="1"/>
  <c r="I23" i="27"/>
  <c r="J23" i="27" s="1"/>
  <c r="I16" i="27"/>
  <c r="J16" i="27" s="1"/>
  <c r="I29" i="27"/>
  <c r="J29" i="27" s="1"/>
  <c r="I27" i="27"/>
  <c r="J27" i="27" s="1"/>
  <c r="I13" i="27"/>
  <c r="J13" i="27" s="1"/>
  <c r="I31" i="27"/>
  <c r="J31" i="27" s="1"/>
  <c r="I22" i="27"/>
  <c r="J22" i="27" s="1"/>
  <c r="I15" i="27"/>
  <c r="J15" i="27" s="1"/>
  <c r="I33" i="27"/>
  <c r="J33" i="27" s="1"/>
  <c r="I19" i="27"/>
  <c r="J19" i="27" s="1"/>
  <c r="I36" i="27"/>
  <c r="J36" i="27" s="1"/>
  <c r="I91" i="27"/>
  <c r="J91" i="27" s="1"/>
  <c r="I57" i="27"/>
  <c r="J57" i="27" s="1"/>
  <c r="I68" i="27"/>
  <c r="J68" i="27" s="1"/>
  <c r="I58" i="27"/>
  <c r="J58" i="27" s="1"/>
  <c r="I56" i="27"/>
  <c r="J56" i="27" s="1"/>
  <c r="I42" i="27"/>
  <c r="J42" i="27" s="1"/>
  <c r="I62" i="27"/>
  <c r="J62" i="27" s="1"/>
  <c r="I53" i="27"/>
  <c r="J53" i="27" s="1"/>
  <c r="I51" i="27"/>
  <c r="J51" i="27" s="1"/>
  <c r="I44" i="27"/>
  <c r="J44" i="27" s="1"/>
  <c r="I61" i="27"/>
  <c r="J61" i="27" s="1"/>
  <c r="I52" i="27"/>
  <c r="J52" i="27" s="1"/>
  <c r="I71" i="27"/>
  <c r="J71" i="27" s="1"/>
  <c r="I85" i="27"/>
  <c r="J85" i="27" s="1"/>
  <c r="J84" i="27" s="1"/>
  <c r="I94" i="27"/>
  <c r="J94" i="27" s="1"/>
  <c r="I48" i="27"/>
  <c r="J48" i="27" s="1"/>
  <c r="I65" i="27"/>
  <c r="J65" i="27" s="1"/>
  <c r="I87" i="27"/>
  <c r="J87" i="27" s="1"/>
  <c r="I74" i="27"/>
  <c r="J74" i="27" s="1"/>
  <c r="I81" i="27"/>
  <c r="J81" i="27" s="1"/>
  <c r="I90" i="27"/>
  <c r="J90" i="27" s="1"/>
  <c r="I77" i="27"/>
  <c r="J77" i="27" s="1"/>
  <c r="I86" i="27"/>
  <c r="J86" i="27" s="1"/>
  <c r="I95" i="27"/>
  <c r="J95" i="27" s="1"/>
  <c r="I73" i="27"/>
  <c r="J73" i="27" s="1"/>
  <c r="I80" i="27"/>
  <c r="J80" i="27" s="1"/>
  <c r="J79" i="27" s="1"/>
  <c r="C35" i="28" s="1"/>
  <c r="I82" i="27"/>
  <c r="J82" i="27" s="1"/>
  <c r="D105" i="26"/>
  <c r="E102" i="26"/>
  <c r="C37" i="28" l="1"/>
  <c r="J83" i="27"/>
  <c r="J45" i="27"/>
  <c r="C28" i="28" s="1"/>
  <c r="J89" i="27"/>
  <c r="H33" i="28"/>
  <c r="E33" i="28"/>
  <c r="K33" i="28"/>
  <c r="N33" i="28"/>
  <c r="J10" i="27"/>
  <c r="J98" i="27" s="1"/>
  <c r="C23" i="28"/>
  <c r="H35" i="28"/>
  <c r="K35" i="28"/>
  <c r="N35" i="28"/>
  <c r="E35" i="28"/>
  <c r="H32" i="28"/>
  <c r="E32" i="28"/>
  <c r="N32" i="28"/>
  <c r="K32" i="28"/>
  <c r="C39" i="28" l="1"/>
  <c r="J88" i="27"/>
  <c r="E28" i="28"/>
  <c r="H28" i="28"/>
  <c r="K28" i="28"/>
  <c r="N28" i="28"/>
  <c r="H23" i="28"/>
  <c r="E23" i="28"/>
  <c r="K23" i="28"/>
  <c r="N23" i="28"/>
  <c r="C21" i="28"/>
  <c r="H37" i="28"/>
  <c r="E37" i="28"/>
  <c r="K37" i="28"/>
  <c r="N37" i="28"/>
  <c r="H39" i="28" l="1"/>
  <c r="E39" i="28"/>
  <c r="K39" i="28"/>
  <c r="N39" i="28"/>
  <c r="B66" i="26" l="1"/>
  <c r="B67" i="26" s="1"/>
  <c r="D65" i="26"/>
  <c r="B60" i="26"/>
  <c r="B61" i="26" s="1"/>
  <c r="D59" i="26"/>
  <c r="B54" i="26"/>
  <c r="B55" i="26" s="1"/>
  <c r="D53" i="26"/>
  <c r="B48" i="26"/>
  <c r="B49" i="26" s="1"/>
  <c r="D47" i="26"/>
  <c r="B42" i="26"/>
  <c r="B43" i="26" s="1"/>
  <c r="D41" i="26"/>
  <c r="D40" i="26"/>
  <c r="D39" i="26"/>
  <c r="D38" i="26"/>
  <c r="D37" i="26"/>
  <c r="D36" i="26"/>
  <c r="D35" i="26"/>
  <c r="B30" i="26"/>
  <c r="B31" i="26" s="1"/>
  <c r="D29" i="26"/>
  <c r="F13" i="26" s="1"/>
  <c r="B27" i="26"/>
  <c r="B26" i="26"/>
  <c r="E20" i="26"/>
  <c r="D19" i="26"/>
  <c r="D22" i="26" s="1"/>
  <c r="E18" i="26"/>
  <c r="G96" i="26" l="1"/>
  <c r="F96" i="26"/>
  <c r="H96" i="26"/>
  <c r="D30" i="26"/>
  <c r="G14" i="26" s="1"/>
  <c r="B44" i="26"/>
  <c r="D43" i="26"/>
  <c r="B32" i="26"/>
  <c r="D31" i="26"/>
  <c r="B56" i="26"/>
  <c r="D55" i="26"/>
  <c r="B50" i="26"/>
  <c r="D49" i="26"/>
  <c r="B62" i="26"/>
  <c r="D61" i="26"/>
  <c r="B68" i="26"/>
  <c r="D67" i="26"/>
  <c r="E19" i="26"/>
  <c r="D21" i="26"/>
  <c r="D66" i="26"/>
  <c r="D60" i="26"/>
  <c r="D54" i="26"/>
  <c r="D48" i="26"/>
  <c r="D42" i="26"/>
  <c r="G13" i="26"/>
  <c r="H13" i="26"/>
  <c r="H14" i="26" l="1"/>
  <c r="F15" i="26"/>
  <c r="H15" i="26"/>
  <c r="F14" i="26"/>
  <c r="H97" i="26"/>
  <c r="H98" i="26"/>
  <c r="G98" i="26"/>
  <c r="F97" i="26"/>
  <c r="G97" i="26"/>
  <c r="F98" i="26"/>
  <c r="J22" i="14"/>
  <c r="J21" i="14" s="1"/>
  <c r="J13" i="14"/>
  <c r="J12" i="14" s="1"/>
  <c r="J28" i="14"/>
  <c r="J16" i="14"/>
  <c r="J39" i="14"/>
  <c r="J38" i="14" s="1"/>
  <c r="C20" i="28" s="1"/>
  <c r="J23" i="14"/>
  <c r="J15" i="14"/>
  <c r="J14" i="14" s="1"/>
  <c r="C10" i="28" s="1"/>
  <c r="J37" i="14"/>
  <c r="J33" i="14"/>
  <c r="J29" i="14"/>
  <c r="J36" i="14"/>
  <c r="J35" i="14" s="1"/>
  <c r="J32" i="14"/>
  <c r="J24" i="14"/>
  <c r="J31" i="14"/>
  <c r="J30" i="14" s="1"/>
  <c r="C17" i="28" s="1"/>
  <c r="J27" i="14"/>
  <c r="J26" i="14" s="1"/>
  <c r="J19" i="14"/>
  <c r="J18" i="14" s="1"/>
  <c r="G15" i="26"/>
  <c r="B51" i="26"/>
  <c r="D50" i="26"/>
  <c r="B63" i="26"/>
  <c r="D62" i="26"/>
  <c r="B57" i="26"/>
  <c r="D56" i="26"/>
  <c r="B33" i="26"/>
  <c r="D32" i="26"/>
  <c r="G99" i="26" s="1"/>
  <c r="B69" i="26"/>
  <c r="D68" i="26"/>
  <c r="D44" i="26"/>
  <c r="B45" i="26"/>
  <c r="H17" i="28" l="1"/>
  <c r="K17" i="28"/>
  <c r="E17" i="28"/>
  <c r="N17" i="28"/>
  <c r="C9" i="28"/>
  <c r="J11" i="14"/>
  <c r="J41" i="14" s="1"/>
  <c r="E20" i="28"/>
  <c r="H20" i="28"/>
  <c r="K20" i="28"/>
  <c r="N20" i="28"/>
  <c r="J20" i="14"/>
  <c r="C14" i="28"/>
  <c r="J17" i="14"/>
  <c r="C12" i="28"/>
  <c r="C16" i="28"/>
  <c r="J25" i="14"/>
  <c r="J34" i="14"/>
  <c r="C19" i="28"/>
  <c r="K10" i="28"/>
  <c r="H10" i="28"/>
  <c r="N10" i="28"/>
  <c r="E10" i="28"/>
  <c r="F99" i="26"/>
  <c r="H99" i="26"/>
  <c r="G16" i="26"/>
  <c r="H16" i="26"/>
  <c r="F16" i="26"/>
  <c r="B64" i="26"/>
  <c r="D64" i="26" s="1"/>
  <c r="D63" i="26"/>
  <c r="B34" i="26"/>
  <c r="D34" i="26" s="1"/>
  <c r="D33" i="26"/>
  <c r="H100" i="26" s="1"/>
  <c r="D51" i="26"/>
  <c r="B52" i="26"/>
  <c r="D52" i="26" s="1"/>
  <c r="B70" i="26"/>
  <c r="D70" i="26" s="1"/>
  <c r="D69" i="26"/>
  <c r="D57" i="26"/>
  <c r="B58" i="26"/>
  <c r="D58" i="26" s="1"/>
  <c r="B46" i="26"/>
  <c r="D46" i="26" s="1"/>
  <c r="D45" i="26"/>
  <c r="E19" i="28" l="1"/>
  <c r="H19" i="28"/>
  <c r="K19" i="28"/>
  <c r="N19" i="28"/>
  <c r="E12" i="28"/>
  <c r="H12" i="28"/>
  <c r="K12" i="28"/>
  <c r="N12" i="28"/>
  <c r="H14" i="28"/>
  <c r="K14" i="28"/>
  <c r="E14" i="28"/>
  <c r="N14" i="28"/>
  <c r="K9" i="28"/>
  <c r="K43" i="28" s="1"/>
  <c r="E9" i="28"/>
  <c r="E43" i="28" s="1"/>
  <c r="N9" i="28"/>
  <c r="N43" i="28" s="1"/>
  <c r="N41" i="28" s="1"/>
  <c r="H9" i="28"/>
  <c r="H43" i="28" s="1"/>
  <c r="C7" i="28"/>
  <c r="C40" i="28" s="1"/>
  <c r="D19" i="28" s="1"/>
  <c r="H16" i="28"/>
  <c r="K16" i="28"/>
  <c r="E16" i="28"/>
  <c r="N16" i="28"/>
  <c r="D16" i="28"/>
  <c r="G17" i="26"/>
  <c r="G104" i="26"/>
  <c r="G100" i="26"/>
  <c r="F104" i="26"/>
  <c r="E104" i="26" s="1"/>
  <c r="F100" i="26"/>
  <c r="H104" i="26"/>
  <c r="F21" i="26"/>
  <c r="F17" i="26"/>
  <c r="H21" i="26"/>
  <c r="G21" i="26"/>
  <c r="H17" i="26"/>
  <c r="E44" i="28" l="1"/>
  <c r="E41" i="28"/>
  <c r="E42" i="28" s="1"/>
  <c r="H44" i="28"/>
  <c r="H41" i="28"/>
  <c r="H42" i="28" s="1"/>
  <c r="D14" i="28"/>
  <c r="D12" i="28"/>
  <c r="D9" i="28"/>
  <c r="D7" i="28"/>
  <c r="D21" i="28"/>
  <c r="D39" i="28"/>
  <c r="D32" i="28"/>
  <c r="D37" i="28"/>
  <c r="D28" i="28"/>
  <c r="D23" i="28"/>
  <c r="D33" i="28"/>
  <c r="D35" i="28"/>
  <c r="D17" i="28"/>
  <c r="D10" i="28"/>
  <c r="D20" i="28"/>
  <c r="K41" i="28"/>
  <c r="K44" i="28"/>
  <c r="N44" i="28" s="1"/>
  <c r="E21" i="26"/>
  <c r="K42" i="28" l="1"/>
  <c r="N42" i="28" s="1"/>
  <c r="D40" i="28"/>
  <c r="E22" i="26"/>
  <c r="E105" i="26"/>
  <c r="J37" i="27" l="1"/>
  <c r="J60" i="27"/>
  <c r="J75" i="27"/>
  <c r="C34" i="28" s="1"/>
  <c r="J50" i="27" l="1"/>
  <c r="C31" i="28"/>
  <c r="J30" i="27"/>
  <c r="C27" i="28"/>
  <c r="E34" i="28"/>
  <c r="K34" i="28"/>
  <c r="H34" i="28"/>
  <c r="N34" i="28"/>
  <c r="D34" i="28"/>
  <c r="N27" i="28" l="1"/>
  <c r="H27" i="28"/>
  <c r="K27" i="28"/>
  <c r="E27" i="28"/>
  <c r="D27" i="28"/>
  <c r="J24" i="27"/>
  <c r="C26" i="28"/>
  <c r="N31" i="28"/>
  <c r="K31" i="28"/>
  <c r="E31" i="28"/>
  <c r="H31" i="28"/>
  <c r="D31" i="28"/>
  <c r="C30" i="28"/>
  <c r="J49" i="27"/>
  <c r="J14" i="27" l="1"/>
  <c r="C24" i="28" s="1"/>
  <c r="C25" i="28"/>
  <c r="E26" i="28"/>
  <c r="H26" i="28"/>
  <c r="K26" i="28"/>
  <c r="N26" i="28"/>
  <c r="D26" i="28"/>
  <c r="E30" i="28"/>
  <c r="K30" i="28"/>
  <c r="H30" i="28"/>
  <c r="N30" i="28"/>
  <c r="D30" i="28"/>
  <c r="K25" i="28" l="1"/>
  <c r="N25" i="28"/>
  <c r="H25" i="28"/>
  <c r="E25" i="28"/>
  <c r="D25" i="28"/>
  <c r="E24" i="28"/>
  <c r="H24" i="28"/>
  <c r="K24" i="28"/>
  <c r="N24" i="28"/>
  <c r="D24" i="28"/>
</calcChain>
</file>

<file path=xl/sharedStrings.xml><?xml version="1.0" encoding="utf-8"?>
<sst xmlns="http://schemas.openxmlformats.org/spreadsheetml/2006/main" count="903" uniqueCount="404">
  <si>
    <t>U N</t>
  </si>
  <si>
    <t>TOTAL GERAL</t>
  </si>
  <si>
    <t>BDI</t>
  </si>
  <si>
    <t>ITEM</t>
  </si>
  <si>
    <t>REFERÊNCIA</t>
  </si>
  <si>
    <t>SERVIÇO</t>
  </si>
  <si>
    <t>QUANT.</t>
  </si>
  <si>
    <t>PREÇO UNITÁRIO - R$</t>
  </si>
  <si>
    <t>PREÇO TOTAL - R$</t>
  </si>
  <si>
    <t>FONTE</t>
  </si>
  <si>
    <t>MAT+MDO</t>
  </si>
  <si>
    <t>R$</t>
  </si>
  <si>
    <t>PLANILHA DE ORÇAMENTO SINTÉTICO</t>
  </si>
  <si>
    <t>%</t>
  </si>
  <si>
    <t>LOCAL:</t>
  </si>
  <si>
    <t>OBJETO:</t>
  </si>
  <si>
    <t>Prazo execução:</t>
  </si>
  <si>
    <t>CRONOGRAMA FÍSICO FINANCEIRO</t>
  </si>
  <si>
    <t>VALOR (R$)</t>
  </si>
  <si>
    <t xml:space="preserve">PESO
% </t>
  </si>
  <si>
    <t>%ACUM.</t>
  </si>
  <si>
    <t>TOTAIS</t>
  </si>
  <si>
    <t xml:space="preserve"> ORÇAMENTO</t>
  </si>
  <si>
    <t>% EXECUTADO NO PERÍODO</t>
  </si>
  <si>
    <t>% ACUMULADO NO PERÍODO</t>
  </si>
  <si>
    <t>VALOR (R$) EXECUTADO NO PERÍODO</t>
  </si>
  <si>
    <t>VALOR (R$) ACUMULADO NO PERÍODO</t>
  </si>
  <si>
    <t>2.1</t>
  </si>
  <si>
    <t>Selecione na célula abaixo o tipo de obra do empreendimento:</t>
  </si>
  <si>
    <t>Construção e Reforma de Edifícios</t>
  </si>
  <si>
    <t>Conforme legislação tributária municipal, definir estimativa de percentual da base de cálculo para o ISS:</t>
  </si>
  <si>
    <t>Sobre a base de cálculo, definir a respectiva alíquota do ISS (entre 2% e 5%):</t>
  </si>
  <si>
    <t>Itens</t>
  </si>
  <si>
    <t>Siglas</t>
  </si>
  <si>
    <t>Preencher percentuais das parcelas do BDI</t>
  </si>
  <si>
    <t>Situação intervalo admissível</t>
  </si>
  <si>
    <t>1º Quartil</t>
  </si>
  <si>
    <t>Médio</t>
  </si>
  <si>
    <t>3º Quartil</t>
  </si>
  <si>
    <t>Administração Central</t>
  </si>
  <si>
    <t>AC</t>
  </si>
  <si>
    <t>-</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</si>
  <si>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</si>
  <si>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</si>
  <si>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</si>
  <si>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</si>
  <si>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</si>
  <si>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</si>
  <si>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</si>
  <si>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</si>
  <si>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</si>
  <si>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</si>
  <si>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</si>
  <si>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</si>
  <si>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- 0% ou 4,5%, conforme Lei 13.161/2015 - Desoneração)</t>
  </si>
  <si>
    <t>CPRB</t>
  </si>
  <si>
    <t>Fórmula de BDI adotado conforme Acórdão TCU</t>
  </si>
  <si>
    <t>BDI PAD</t>
  </si>
  <si>
    <t>Os valores de BDI foram calculados com o emprego da fórmula abaixo:</t>
  </si>
  <si>
    <t>MIN</t>
  </si>
  <si>
    <t>MED</t>
  </si>
  <si>
    <t>MAX</t>
  </si>
  <si>
    <t>Construção de Praças Urbanas, Rodovias, Ferrovias e recapeamento e pavimentação de vias urbanas</t>
  </si>
  <si>
    <t>Construção de Redes de Abastecimento de Água, Coleta de Esgoto</t>
  </si>
  <si>
    <t>Construção e Manutenção de Estações e Redes de Distribuição de Energia Elétrica</t>
  </si>
  <si>
    <t>Obras Portuárias, Marítimas e Fluviais</t>
  </si>
  <si>
    <t>Fornecimento de Materiais e Equipamentos</t>
  </si>
  <si>
    <t>Estudos e Projetos, Planos e Gerenciamento e outros correlatos</t>
  </si>
  <si>
    <t>CDHU</t>
  </si>
  <si>
    <t>DATA:</t>
  </si>
  <si>
    <t>PREFEITURA MUNICIPAL DE SÃO JOSÉ DO RIO PRETO - SECRETARIA MUNICIPAL DE OBRAS</t>
  </si>
  <si>
    <t>PREFEITURA MUNICIPAL DE SÃO JOSÉ DO RIO PRETO          SECRETARIA MUNICIPAL DE OBRAS</t>
  </si>
  <si>
    <t>02.02.150</t>
  </si>
  <si>
    <t>Locação de container tipo depósito - área mínima de 13,80 m²</t>
  </si>
  <si>
    <t>VALOR TOTAL GERAL</t>
  </si>
  <si>
    <t>FUNDAÇÕES</t>
  </si>
  <si>
    <t>INSTALAÇÕES ELÉTRICAS</t>
  </si>
  <si>
    <t>Cotação</t>
  </si>
  <si>
    <t>4 meses</t>
  </si>
  <si>
    <t>2.</t>
  </si>
  <si>
    <t>2.1.</t>
  </si>
  <si>
    <t>2.1.1.</t>
  </si>
  <si>
    <t>2.1.1.1.</t>
  </si>
  <si>
    <t>2.1.2.</t>
  </si>
  <si>
    <t>2.1.2.1.</t>
  </si>
  <si>
    <t>2.1.2.2.</t>
  </si>
  <si>
    <t>2.2.</t>
  </si>
  <si>
    <t>2.2.1.</t>
  </si>
  <si>
    <t>2.2.1.1.</t>
  </si>
  <si>
    <t>2.3.</t>
  </si>
  <si>
    <t>2.3.1.</t>
  </si>
  <si>
    <t>2.3.1.1.</t>
  </si>
  <si>
    <t>2.3.1.2.</t>
  </si>
  <si>
    <t>2.3.1.3.</t>
  </si>
  <si>
    <t>2.4.</t>
  </si>
  <si>
    <t>2.4.1.</t>
  </si>
  <si>
    <t>2.4.1.1.</t>
  </si>
  <si>
    <t>2.4.1.2.</t>
  </si>
  <si>
    <t>2.4.1.3.</t>
  </si>
  <si>
    <t>2.4.2.</t>
  </si>
  <si>
    <t>2.4.2.1.</t>
  </si>
  <si>
    <t>2.4.2.2.</t>
  </si>
  <si>
    <t>2.4.2.3.</t>
  </si>
  <si>
    <t>2.5.</t>
  </si>
  <si>
    <t>2.5.1.</t>
  </si>
  <si>
    <t>2.5.1.1.</t>
  </si>
  <si>
    <t>2.5.1.2.</t>
  </si>
  <si>
    <t>2.5.2.</t>
  </si>
  <si>
    <t>2.5.2.1.</t>
  </si>
  <si>
    <t>SINAPI</t>
  </si>
  <si>
    <t>Construção de Packing House (2ª Licitação)</t>
  </si>
  <si>
    <t>FUNDAÇÃO PROFUNDA</t>
  </si>
  <si>
    <t>97918</t>
  </si>
  <si>
    <t>BLOCOS DE FUNDAÇÂO</t>
  </si>
  <si>
    <t>93367</t>
  </si>
  <si>
    <t xml:space="preserve">ESTRUTURA </t>
  </si>
  <si>
    <t>ESTRUTURA PRÉ-FABRICADA (Pilares, Vigas e Paineis)</t>
  </si>
  <si>
    <t>15.05.290</t>
  </si>
  <si>
    <t>COBERTURA</t>
  </si>
  <si>
    <t>TELHAS METÁLICAS</t>
  </si>
  <si>
    <t>94216</t>
  </si>
  <si>
    <t>94231</t>
  </si>
  <si>
    <t>101979</t>
  </si>
  <si>
    <t>PISO DE CONCRETO</t>
  </si>
  <si>
    <t>PISO INTERNO</t>
  </si>
  <si>
    <t>100576</t>
  </si>
  <si>
    <t>96622</t>
  </si>
  <si>
    <t>103913</t>
  </si>
  <si>
    <t>CALÇADA PERIMETRAL</t>
  </si>
  <si>
    <t>ESQUADRIAS</t>
  </si>
  <si>
    <t>METÁLICAS</t>
  </si>
  <si>
    <t>VENEZ-MAT</t>
  </si>
  <si>
    <t>Composição</t>
  </si>
  <si>
    <t>VENEZ-MDO</t>
  </si>
  <si>
    <t>SERVIÇOS FINAIS</t>
  </si>
  <si>
    <t>LIMP</t>
  </si>
  <si>
    <t>TRANSPORTE COM CAMINHÃO BASCULANTE DE 6 M³, EM VIA URBANA PAVIMENTADA, DMT ATÉ 30 KM (UNIDADE: TXKM). AF_02/2026</t>
  </si>
  <si>
    <t>TXKM</t>
  </si>
  <si>
    <t>REATERRO MECANIZADO DE VALA COM ESCAVADEIRA HIDRÁULICA (CAPACIDADE DA CAÇAMBA: 0,8 M³/POTÊNCIA: 111 HP), LARGURA DE 1,5 A 2,5 M, PROFUNDIDADE ATÉ 1,5 M, COM SOLO (SEM SUBSTITUIÇÃO) DE 1ª CATEGORIA, COM COMPACTADOR DE SOLOS DE PERCUSSÃO. AF_08/2023</t>
  </si>
  <si>
    <t>M3</t>
  </si>
  <si>
    <t>Placas, vigas e pilares em concreto armado pré-moldado - fck= 40 MPa</t>
  </si>
  <si>
    <t>TELHAMENTO COM TELHA METÁLICA TERMOACÚSTICA E = 30 MM, COM ATÉ 2 ÁGUAS, INCLUSO IÇAMENTO. AF_07/2019</t>
  </si>
  <si>
    <t>M2</t>
  </si>
  <si>
    <t>RUFO EM CHAPA DE AÇO GALVANIZADO NÚMERO 24, CORTE DE 25 CM, INCLUSO TRANSPORTE VERTICAL. AF_07/2019</t>
  </si>
  <si>
    <t>M</t>
  </si>
  <si>
    <t>CHAPIM (RUFO CAPA) EM AÇO GALVANIZADO, CORTE 33. AF_11/2020</t>
  </si>
  <si>
    <t>REGULARIZAÇÃO E COMPACTAÇÃO DE SUBLEITO DE SOLO PREDOMINANTEMENTE ARGILOSO, PARA OBRAS DE CONSTRUÇÃO DE PAVIMENTOS. AF_09/2024</t>
  </si>
  <si>
    <t>LASTRO COM MATERIAL GRANULAR, APLICADO EM PISOS OU LAJES SOBRE SOLO, ESPESSURA DE *5 CM*. AF_01/2024</t>
  </si>
  <si>
    <t>EXECUÇÃO DE PISO INDUSTRIAL DE CONCRETO ARMADO, FCK = 20 MPA, ESPESSURA DE 12,0 CM. AF_04/2022</t>
  </si>
  <si>
    <t>VENEZIANAS INDUSTRIAIS, PERFIL EM AÇO GALVANIZADO COM ALETAS EM PVC - 10,00 x 1,25M</t>
  </si>
  <si>
    <t>m2</t>
  </si>
  <si>
    <t>MÃO DE OBRA PARA INSTALAÇÃO DE VENEZIANAS</t>
  </si>
  <si>
    <t>MÊS</t>
  </si>
  <si>
    <t>LIMPEZA MANUAL DE OBRA COM USO DE DETERGENTE</t>
  </si>
  <si>
    <t xml:space="preserve">EMPREITADA DE MÃO DE OBRA E MATERIAIS PARA CONTINUAÇÃO DA OBRA DE CONSTRUÇÃO DE GALPÃO EM CONCRETO PRÉ-MOLDADO PARA OPERAÇÃO DE PACKING HOUSE NO MUNICÍPIO DE SÃO JOSÉ DO RIO PRETO. </t>
  </si>
  <si>
    <t>TABELA:</t>
  </si>
  <si>
    <t>CONSTRUÇÃO DAS ESTRUTURAS PRÉ-FABRICADAS, PISOS, COBERTURAS E FECHAMENTOS DO EDIFÍCIO PACKING HOUSE</t>
  </si>
  <si>
    <t>BDI 1</t>
  </si>
  <si>
    <t>BDI 2</t>
  </si>
  <si>
    <t>Data da proposta</t>
  </si>
  <si>
    <t>Rua Rineu Pupim esquina com a Rua Ernesto Alves, bairro Jardim Felicidade, São José do Rio Preto - SP</t>
  </si>
  <si>
    <t>Quadro de Composição do BDI - BDI 1</t>
  </si>
  <si>
    <t>Quadro de Composição do BDI - BDI 2</t>
  </si>
  <si>
    <t>BDI SINAPI NÃO DESONERADO (A ser aplicado na Planilha Orçamentária)</t>
  </si>
  <si>
    <t>BDI NÃO DES</t>
  </si>
  <si>
    <t>1.</t>
  </si>
  <si>
    <t>INSTALAÇÕES HIDRAULICAS</t>
  </si>
  <si>
    <t>1.1.</t>
  </si>
  <si>
    <t>ENTRADA DE ÁGUA</t>
  </si>
  <si>
    <t>1.1.1.</t>
  </si>
  <si>
    <t>95636</t>
  </si>
  <si>
    <t>KIT CAVALETE PARA MEDIÇÃO DE ÁGUA - ENTRADA PRINCIPAL, EM AÇO GALVANIZADO DN 25 MM (1") - FORNECIMENTO E INSTALAÇÃO (EXCLUSIVE HIDRÔMETRO). AF_03/2024</t>
  </si>
  <si>
    <t>UN</t>
  </si>
  <si>
    <t>1.1.2.</t>
  </si>
  <si>
    <t>86913</t>
  </si>
  <si>
    <t>TORNEIRA CROMADA 1/2" OU 3/4" PARA TANQUE, PADRÃO POPULAR - FORNECIMENTO E INSTALAÇÃO. AF_02/2026</t>
  </si>
  <si>
    <t>1.2.</t>
  </si>
  <si>
    <t>REDE DE ÁGUA FRIA</t>
  </si>
  <si>
    <t>1.2.1.</t>
  </si>
  <si>
    <t>89446</t>
  </si>
  <si>
    <t>TUBO, PVC, SOLDÁVEL, DE 25MM, INSTALADO EM PRUMADA DE ÁGUA - FORNECIMENTO E INSTALAÇÃO. AF_06/2022</t>
  </si>
  <si>
    <t>1.2.2.</t>
  </si>
  <si>
    <t>89448</t>
  </si>
  <si>
    <t>TUBO, PVC, SOLDÁVEL, DE 40MM, INSTALADO EM PRUMADA DE ÁGUA - FORNECIMENTO E INSTALAÇÃO. AF_06/2022</t>
  </si>
  <si>
    <t>1.2.3.</t>
  </si>
  <si>
    <t>89489</t>
  </si>
  <si>
    <t>CURVA 90 GRAUS, PVC, SOLDÁVEL, DN 25MM, INSTALADO EM PRUMADA DE ÁGUA - FORNECIMENTO E INSTALAÇÃO. AF_06/2022</t>
  </si>
  <si>
    <t>1.2.4.</t>
  </si>
  <si>
    <t>89497</t>
  </si>
  <si>
    <t>JOELHO 90 GRAUS, PVC, SOLDÁVEL, DN 40MM, INSTALADO EM PRUMADA DE ÁGUA - FORNECIMENTO E INSTALAÇÃO. AF_06/2022</t>
  </si>
  <si>
    <t>1.2.5.</t>
  </si>
  <si>
    <t>89426</t>
  </si>
  <si>
    <t>LUVA DE REDUÇÃO, PVC, SOLDÁVEL, DN 32MM X 25MM, INSTALADO EM RAMAL DE DISTRIBUIÇÃO DE ÁGUA - FORNECIMENTO E INSTALAÇÃO. AF_06/2022</t>
  </si>
  <si>
    <t>1.2.6.</t>
  </si>
  <si>
    <t>89433</t>
  </si>
  <si>
    <t>LUVA DE REDUÇÃO, PVC, SOLDÁVEL, DN 40MM X 32MM, INSTALADO EM RAMAL DE DISTRIBUIÇÃO DE ÁGUA - FORNECIMENTO E INSTALAÇÃO. AF_06/2022</t>
  </si>
  <si>
    <t>1.2.7.</t>
  </si>
  <si>
    <t>104011</t>
  </si>
  <si>
    <t>TE, PVC, SOLDÁVEL, DN 40MM, INSTALADO EM RAMAL DE DISTRIBUIÇÃO DE ÁGUA - FORNECIMENTO E INSTALAÇÃO. AF_06/2022</t>
  </si>
  <si>
    <t>1.2.8.</t>
  </si>
  <si>
    <t>104012</t>
  </si>
  <si>
    <t>TÊ DE REDUÇÃO, PVC, SOLDÁVEL, DN 40MM X 32MM, INSTALADO EM RAMAL DE DISTRIBUIÇÃO DE ÁGUA - FORNECIMENTO E INSTALAÇÃO. AF_06/2022</t>
  </si>
  <si>
    <t>1.2.9.</t>
  </si>
  <si>
    <t>89987</t>
  </si>
  <si>
    <t>REGISTRO DE GAVETA BRUTO, LATÃO, ROSCÁVEL, 3/4", COM ACABAMENTO E CANOPLA CROMADOS - FORNECIMENTO E INSTALAÇÃO. AF_08/2021</t>
  </si>
  <si>
    <t>1.3.</t>
  </si>
  <si>
    <t>REDE DE AGUA PARA EDIFÍCIO AUXILIAR</t>
  </si>
  <si>
    <t>1.3.1.</t>
  </si>
  <si>
    <t>89450</t>
  </si>
  <si>
    <t>TUBO, PVC, SOLDÁVEL, DE 60MM, INSTALADO EM PRUMADA DE ÁGUA - FORNECIMENTO E INSTALAÇÃO. AF_06/2022</t>
  </si>
  <si>
    <t>1.3.2.</t>
  </si>
  <si>
    <t>94680</t>
  </si>
  <si>
    <t>JOELHO 90 GRAUS, PVC, SOLDÁVEL, DN 60 MM INSTALADO EM RESERVAÇÃO PREDIAL DE ÁGUA - FORNECIMENTO E INSTALAÇÃO. AF_04/2024</t>
  </si>
  <si>
    <t>1.3.3.</t>
  </si>
  <si>
    <t>94696</t>
  </si>
  <si>
    <t>TÊ, PVC, SOLDÁVEL, DN 60 MM INSTALADO EM RESERVAÇÃO PREDIAL DE ÁGUA - FORNECIMENTO E INSTALAÇÃO. AF_04/2024</t>
  </si>
  <si>
    <t>1.3.4.</t>
  </si>
  <si>
    <t>105144</t>
  </si>
  <si>
    <t>LUVA DE REDUÇÃO SOLDÁVEL, PVC, DN 60 MM X 50 MM, INSTALADO EM RESERVAÇÃO PREDIAL DE ÁGUA - FORNECIMENTO E INSTALAÇÃO. AF_04/2024</t>
  </si>
  <si>
    <t>1.3.5.</t>
  </si>
  <si>
    <t>1.4.</t>
  </si>
  <si>
    <t>REDE DE ESGOTO</t>
  </si>
  <si>
    <t>1.4.1.</t>
  </si>
  <si>
    <t>97901</t>
  </si>
  <si>
    <t>CAIXA ENTERRADA HIDRÁULICA RETANGULAR EM ALVENARIA COM TIJOLOS CERÂMICOS MACIÇOS, DIMENSÕES INTERNAS: 0,4X0,4X0,4 M PARA REDE DE ESGOTO. AF_12/2020</t>
  </si>
  <si>
    <t>1.4.2.</t>
  </si>
  <si>
    <t>97903</t>
  </si>
  <si>
    <t>CAIXA ENTERRADA HIDRÁULICA RETANGULAR EM ALVENARIA COM TIJOLOS CERÂMICOS MACIÇOS, DIMENSÕES INTERNAS: 0,8X0,8X0,6 M PARA REDE DE ESGOTO. AF_12/2020</t>
  </si>
  <si>
    <t>1.4.3.</t>
  </si>
  <si>
    <t>89714</t>
  </si>
  <si>
    <t>TUBO PVC, SERIE NORMAL, ESGOTO PREDIAL, DN 100 MM, FORNECIDO E INSTALADO EM RAMAL DE DESCARGA OU RAMAL DE ESGOTO SANITÁRIO. AF_08/2022</t>
  </si>
  <si>
    <t>1.4.4.</t>
  </si>
  <si>
    <t>89569</t>
  </si>
  <si>
    <t>JUNÇÃO SIMPLES, PVC, SERIE R, ÁGUA PLUVIAL, DN 100 X 75 MM, JUNTA ELÁSTICA, FORNECIDO E INSTALADO EM RAMAL DE ENCAMINHAMENTO. AF_06/2022</t>
  </si>
  <si>
    <t>1.4.5.</t>
  </si>
  <si>
    <t>89744</t>
  </si>
  <si>
    <t>JOELHO 90 GRAUS, PVC, SERIE NORMAL, ESGOTO PREDIAL, DN 100 MM, JUNTA ELÁSTICA, FORNECIDO E INSTALADO EM RAMAL DE DESCARGA OU RAMAL DE ESGOTO SANITÁRIO. AF_08/2022</t>
  </si>
  <si>
    <t>1.4.6.</t>
  </si>
  <si>
    <t>104063</t>
  </si>
  <si>
    <t>CURVA LONGA, 45 GRAUS, PVC OCRE, JUNTA ELÁSTICA, DN 100 MM, PARA COLETOR PREDIAL DE ESGOTO. AF_06/2022</t>
  </si>
  <si>
    <t>1.5.</t>
  </si>
  <si>
    <t>REDE PLUVIAL</t>
  </si>
  <si>
    <t>1.5.1.</t>
  </si>
  <si>
    <t>97933</t>
  </si>
  <si>
    <t>CAIXA COM GRELHA SIMPLES RETANGULAR, EM CONCRETO PRÉ-MOLDADO, DIMENSÕES INTERNAS: 0,6X1,0X1,0 M. AF_12/2020</t>
  </si>
  <si>
    <t>1.5.2.</t>
  </si>
  <si>
    <t>99257</t>
  </si>
  <si>
    <t>CAIXA ENTERRADA HIDRÁULICA RETANGULAR EM ALVENARIA COM TIJOLOS CERÂMICOS MACIÇOS, DIMENSÕES INTERNAS: 1X1X0,6 M PARA REDE DE DRENAGEM. AF_12/2020</t>
  </si>
  <si>
    <t>1.5.3.</t>
  </si>
  <si>
    <t>106004</t>
  </si>
  <si>
    <t>EXECUÇÃO DE CANALETA DE CONCRETO ARMADO MOLDADA IN LOCO, ESPESSURA DE 0,1 M, GEOMETRIA QUADRADA, COM DIMENSÕES INTERNAS: L=0,20 M; H=0,20 M. AF_05/2025</t>
  </si>
  <si>
    <t>1.5.4.</t>
  </si>
  <si>
    <t>103002</t>
  </si>
  <si>
    <t>GRELHA DE FERRO FUNDIDO SIMPLES COM REQUADRO, 200 X 1000 MM, ASSENTADA COM ARGAMASSA 1 : 3 CIMENTO: AREIA - FORNECIMENTO E INSTALAÇÃO. AF_05/2025</t>
  </si>
  <si>
    <t>1.5.5.</t>
  </si>
  <si>
    <t>89512</t>
  </si>
  <si>
    <t>TUBO PVC, SÉRIE R, ÁGUA PLUVIAL, DN 100 MM, FORNECIDO E INSTALADO EM RAMAL DE ENCAMINHAMENTO. AF_06/2022</t>
  </si>
  <si>
    <t>1.5.6.</t>
  </si>
  <si>
    <t>104166</t>
  </si>
  <si>
    <t>TUBO PVC, SÉRIE R, ÁGUA PLUVIAL, DN 150 MM, FORNECIDO E INSTALADO EM RAMAL DE ENCAMINHAMENTO. AF_06/2022</t>
  </si>
  <si>
    <t>1.5.7.</t>
  </si>
  <si>
    <t>SINAPI-I</t>
  </si>
  <si>
    <t>11709</t>
  </si>
  <si>
    <t>RALO FOFO SEMIESFERICO, 150 MM, PARA LAJES/ CALHAS</t>
  </si>
  <si>
    <t>1.6.</t>
  </si>
  <si>
    <t>SERVIÇOS COMPLEMENTARES</t>
  </si>
  <si>
    <t>1.6.1.</t>
  </si>
  <si>
    <t>90082</t>
  </si>
  <si>
    <t>ESCAVAÇÃO MECANIZADA DE VALA COM PROF. ATÉ 1,5 M (MÉDIA MONTANTE E JUSANTE/UMA COMPOSIÇÃO POR TRECHO), ESCAVADEIRA (0,8 M3), LARG. DE 1,5 M A 2,5 M, EM SOLO DE 1A CATEGORIA, EM LOCAIS COM ALTO NÍVEL DE INTERFERÊNCIA. AF_09/2024</t>
  </si>
  <si>
    <t>1.6.2.</t>
  </si>
  <si>
    <t>101616</t>
  </si>
  <si>
    <t>PREPARO DE FUNDO DE VALA COM LARGURA MENOR QUE 1,5 M (ACERTO DO SOLO NATURAL), EM LOCAL COM NÍVEL BAIXO DE INTERFERÊNCIA. AF_01/2026</t>
  </si>
  <si>
    <t>1.6.3.</t>
  </si>
  <si>
    <t>ENTRADA PADRÃO</t>
  </si>
  <si>
    <t>101508</t>
  </si>
  <si>
    <t>ENTRADA DE ENERGIA ELÉTRICA, AÉREA, TRIFÁSICA, COM CAIXA DE SOBREPOR, CABO DE 35 MM2 E DISJUNTOR DIN 50A (NÃO INCLUSO O POSTE DE CONCRETO). AF_12/2025</t>
  </si>
  <si>
    <t>41203</t>
  </si>
  <si>
    <t>POSTE DE CONCRETO ARMADO DE SECAO DUPLO T, EXTENSAO DE 11,00 M, RESISTENCIA DE 300 DAN, TIPO B</t>
  </si>
  <si>
    <t>2.1.3.</t>
  </si>
  <si>
    <t>100584</t>
  </si>
  <si>
    <t>ASSENTAMENTO DE POSTE DE CONCRETO COM COMPRIMENTO NOMINAL DE 11 M, CARGA NOMINAL MAIOR QUE 1000 DAN, ENGASTAMENTO SIMPLES COM 1,7 M DE SOLO (NÃO INCLUI FORNECIMENTO). AF_04/2025</t>
  </si>
  <si>
    <t>2.1.4.</t>
  </si>
  <si>
    <t>93008</t>
  </si>
  <si>
    <t>ELETRODUTO RÍGIDO ROSCÁVEL, PVC, DN 50 MM (1 1/2"), PARA REDE ENTERRADA DE DISTRIBUIÇÃO DE ENERGIA ELÉTRICA - FORNECIMENTO E INSTALAÇÃO. AF_12/2021</t>
  </si>
  <si>
    <t>2.1.5.</t>
  </si>
  <si>
    <t>96985</t>
  </si>
  <si>
    <t>HASTE DE ATERRAMENTO, DIÂMETRO 5/8", COM 3 METROS - FORNECIMENTO E INSTALAÇÃO. AF_08/2023</t>
  </si>
  <si>
    <t>2.1.6.</t>
  </si>
  <si>
    <t>104752</t>
  </si>
  <si>
    <t>CONECTOR SPLIT-BOLT, PARA SPDA, PARA CABOS ATÉ 35 MM2 - FORNECIMENTO E INSTALAÇÃO. AF_08/2023</t>
  </si>
  <si>
    <t>2.1.7.</t>
  </si>
  <si>
    <t>97881</t>
  </si>
  <si>
    <t>CAIXA ENTERRADA ELÉTRICA RETANGULAR, EM CONCRETO PRÉ-MOLDADO, FUNDO COM BRITA, DIMENSÕES INTERNAS: 0,3X0,3X0,3 M. AF_12/2020</t>
  </si>
  <si>
    <t>2.1.8.</t>
  </si>
  <si>
    <t>92984</t>
  </si>
  <si>
    <t>CABO DE COBRE FLEXÍVEL ISOLADO, 25 MM², ANTI-CHAMA 0,6/1,0 KV, PARA REDE ENTERRADA DE DISTRIBUIÇÃO DE ENERGIA ELÉTRICA - FORNECIMENTO E INSTALAÇÃO. AF_12/2021</t>
  </si>
  <si>
    <t>2.1.9.</t>
  </si>
  <si>
    <t>92986</t>
  </si>
  <si>
    <t>CABO DE COBRE FLEXÍVEL ISOLADO, 35 MM², ANTI-CHAMA 0,6/1,0 KV, PARA REDE ENTERRADA DE DISTRIBUIÇÃO DE ENERGIA ELÉTRICA - FORNECIMENTO E INSTALAÇÃO. AF_12/2021</t>
  </si>
  <si>
    <t xml:space="preserve">TUBULAÇÕES </t>
  </si>
  <si>
    <t>95778</t>
  </si>
  <si>
    <t>CONDULETE DE ALUMÍNIO, TIPO C, PARA ELETRODUTO DE AÇO GALVANIZADO DN 20 MM (3/4''), APARENTE - FORNECIMENTO E INSTALAÇÃO. AF_01/2026</t>
  </si>
  <si>
    <t>2.2.2.</t>
  </si>
  <si>
    <t>39254</t>
  </si>
  <si>
    <t>ELETRODUTO/CONDULETE DE PVC RIGIDO, LISO, COR CINZA, DE 1/2", PARA INSTALACOES APARENTES (NBR 5410)</t>
  </si>
  <si>
    <t>2.2.3.</t>
  </si>
  <si>
    <t>39253</t>
  </si>
  <si>
    <t>ELETRODUTO/CONDULETE DE PVC RIGIDO, LISO, COR CINZA, DE 3/4", PARA INSTALACOES APARENTES (NBR 5410)</t>
  </si>
  <si>
    <t>2.2.4.</t>
  </si>
  <si>
    <t>91881</t>
  </si>
  <si>
    <t>LUVA PARA ELETRODUTO, PVC, ROSCÁVEL, DN 40 MM (1 1/4"), PARA CIRCUITOS TERMINAIS, INSTALADA EM LAJE - FORNECIMENTO E INSTALAÇÃO. AF_03/2023</t>
  </si>
  <si>
    <t>2.2.5.</t>
  </si>
  <si>
    <t>91898</t>
  </si>
  <si>
    <t>CURVA 180 GRAUS PARA ELETRODUTO, PVC, ROSCÁVEL, DN 40 MM (1 1/4"), PARA CIRCUITOS TERMINAIS, INSTALADA EM FORRO - FORNECIMENTO E INSTALAÇÃO. AF_03/2023</t>
  </si>
  <si>
    <t>FIAÇÃO</t>
  </si>
  <si>
    <t>91925</t>
  </si>
  <si>
    <t>CABO DE COBRE FLEXÍVEL ISOLADO, 1,5 MM², ANTI-CHAMA 0,6/1,0 KV, PARA CIRCUITOS TERMINAIS - FORNECIMENTO E INSTALAÇÃO. AF_03/2023</t>
  </si>
  <si>
    <t>2.3.2.</t>
  </si>
  <si>
    <t>91926</t>
  </si>
  <si>
    <t>CABO DE COBRE FLEXÍVEL ISOLADO, 2,5 MM², ANTI-CHAMA 450/750 V, PARA CIRCUITOS TERMINAIS - FORNECIMENTO E INSTALAÇÃO. AF_03/2023</t>
  </si>
  <si>
    <t>QUADROS e DISJUNTORES</t>
  </si>
  <si>
    <t>101878</t>
  </si>
  <si>
    <t>QUADRO DE DISTRIBUIÇÃO DE ENERGIA EM CHAPA DE AÇO GALVANIZADO, DE SOBREPOR, COM BARRAMENTO TRIFÁSICO, PARA 18 DISJUNTORES DIN 100A - FORNECIMENTO E INSTALAÇÃO. AF_07/2025</t>
  </si>
  <si>
    <t>101894</t>
  </si>
  <si>
    <t>DISJUNTOR TRIPOLAR TIPO NEMA, CORRENTE NOMINAL DE 60 ATÉ 100A - FORNECIMENTO E INSTALAÇÃO. AF_07/2025</t>
  </si>
  <si>
    <t>2.4.3.</t>
  </si>
  <si>
    <t>39465</t>
  </si>
  <si>
    <t>DISPOSITIVO DPS CLASSE II, 1 POLO, TENSAO MAXIMA DE 175 V, CORRENTE MAXIMA DE *20* KA (TIPO AC)</t>
  </si>
  <si>
    <t>2.4.4.</t>
  </si>
  <si>
    <t>39447</t>
  </si>
  <si>
    <t>DISPOSITIVO DR, 2 POLOS, SENSIBILIDADE DE 30 MA, CORRENTE DE 63 A, TIPO AC</t>
  </si>
  <si>
    <t>2.4.5.</t>
  </si>
  <si>
    <t>93661</t>
  </si>
  <si>
    <t>DISJUNTOR BIPOLAR TIPO DIN, CORRENTE NOMINAL DE 16A - FORNECIMENTO E INSTALAÇÃO. AF_07/2025</t>
  </si>
  <si>
    <t>TOMADAS</t>
  </si>
  <si>
    <t>91953</t>
  </si>
  <si>
    <t>INTERRUPTOR SIMPLES (1 MÓDULO), 10A/250V, INCLUINDO SUPORTE E PLACA - FORNECIMENTO E INSTALAÇÃO. AF_03/2023</t>
  </si>
  <si>
    <t>91992</t>
  </si>
  <si>
    <t>TOMADA ALTA DE EMBUTIR (1 MÓDULO), 2P+T 10 A, INCLUINDO SUPORTE E PLACA - FORNECIMENTO E INSTALAÇÃO. AF_03/2023</t>
  </si>
  <si>
    <t>2.5.3.</t>
  </si>
  <si>
    <t>91993</t>
  </si>
  <si>
    <t>TOMADA ALTA DE EMBUTIR (1 MÓDULO), 2P+T 20 A, INCLUINDO SUPORTE E PLACA - FORNECIMENTO E INSTALAÇÃO. AF_03/2023</t>
  </si>
  <si>
    <t>2.6.</t>
  </si>
  <si>
    <t>LUMINÁRIAS</t>
  </si>
  <si>
    <t>2.6.1.</t>
  </si>
  <si>
    <t>101659</t>
  </si>
  <si>
    <t>LUMINÁRIA DE LED PARA ILUMINAÇÃO PÚBLICA, DE 181 W ATÉ 239 W - FORNECIMENTO E INSTALAÇÃO. AF_02/2025_PS</t>
  </si>
  <si>
    <t>2.6.2.</t>
  </si>
  <si>
    <t>101658</t>
  </si>
  <si>
    <t>LUMINÁRIA DE LED PARA ILUMINAÇÃO PÚBLICA, DE 138 W ATÉ 180 W - FORNECIMENTO E INSTALAÇÃO. AF_02/2025_PS</t>
  </si>
  <si>
    <t>2.6.3.</t>
  </si>
  <si>
    <t>97599</t>
  </si>
  <si>
    <t>LUMINÁRIA DE EMERGÊNCIA, COM 30 LÂMPADAS LED DE 2 W, SEM REATOR - FORNECIMENTO E INSTALAÇÃO. AF_09/2024</t>
  </si>
  <si>
    <t>3.</t>
  </si>
  <si>
    <t>BOMBEIROS</t>
  </si>
  <si>
    <t>3.1.</t>
  </si>
  <si>
    <t>REDE DE EXTINTORES</t>
  </si>
  <si>
    <t>3.1.1.</t>
  </si>
  <si>
    <t>101905</t>
  </si>
  <si>
    <t>EXTINTOR DE INCÊNDIO PORTÁTIL COM CARGA DE ÁGUA PRESSURIZADA DE 10 L, CLASSE A - FORNECIMENTO E INSTALAÇÃO. AF_01/2026_PE</t>
  </si>
  <si>
    <t>3.1.2.</t>
  </si>
  <si>
    <t>101907</t>
  </si>
  <si>
    <t>EXTINTOR DE INCÊNDIO PORTÁTIL COM CARGA DE CO2 DE 6 KG, CLASSE BC - FORNECIMENTO E INSTALAÇÃO. AF_01/2026_PE</t>
  </si>
  <si>
    <t>3.1.3.</t>
  </si>
  <si>
    <t>101908</t>
  </si>
  <si>
    <t>EXTINTOR DE INCÊNDIO PORTÁTIL COM CARGA DE PQS DE 4 KG, CLASSE BC - FORNECIMENTO E INSTALAÇÃO. AF_01/2026_PE</t>
  </si>
  <si>
    <t>4.</t>
  </si>
  <si>
    <t>CANTEIRO DE OBRAS E SERVIÇOS COMPLEMENTARES</t>
  </si>
  <si>
    <t>4.1.</t>
  </si>
  <si>
    <t>CANTEIRO</t>
  </si>
  <si>
    <t>4.1.1.</t>
  </si>
  <si>
    <t>103689</t>
  </si>
  <si>
    <t>FORNECIMENTO E INSTALAÇÃO DE PLACA DE OBRA COM CHAPA GALVANIZADA E ESTRUTURA DE MADEIRA. AF_03/2022_PS</t>
  </si>
  <si>
    <t>4.1.2.</t>
  </si>
  <si>
    <t>02.02.140</t>
  </si>
  <si>
    <t>Locação de container tipo sanitário com 2 vasos sanitários, 2 lavatórios, 2 mictórios e 4 pontos para chuveiro - área mínima de 13,80 m²</t>
  </si>
  <si>
    <t>UNMES</t>
  </si>
  <si>
    <t>4.1.3.</t>
  </si>
  <si>
    <t>4.1.4.</t>
  </si>
  <si>
    <t>02.10.020</t>
  </si>
  <si>
    <t>Locação de obra de edificação</t>
  </si>
  <si>
    <t>4.1.5.</t>
  </si>
  <si>
    <t>98524</t>
  </si>
  <si>
    <t>LIMPEZA MANUAL DE VEGETAÇÃO EM TERRENO COM ENXADA. AF_03/2024</t>
  </si>
  <si>
    <t>4.1.6.</t>
  </si>
  <si>
    <t>98525</t>
  </si>
  <si>
    <t>LIMPEZA MECANIZADA DE CAMADA VEGETAL, VEGETAÇÃO E PEQUENAS ÁRVORES (DIÂMETRO DE TRONCO MENOR QUE 0,20 M), COM TRATOR DE ESTEIRAS. AF_03/2024</t>
  </si>
  <si>
    <t>4.1.7.</t>
  </si>
  <si>
    <t>ORSE</t>
  </si>
  <si>
    <t>12318</t>
  </si>
  <si>
    <t>Ensaio - Integridade física em estaca - PIT</t>
  </si>
  <si>
    <t>UNID</t>
  </si>
  <si>
    <t>SERVIÇOS COMPLEMENTARES DE INSTALAÇÕES HIDRAULICAS  E ELÉTRICAS PARA O EDIFÍCIO PACKINGHOUSE</t>
  </si>
  <si>
    <t>ART/RRT: 2620261159984</t>
  </si>
  <si>
    <t>CREA/CAU: 5070281266</t>
  </si>
  <si>
    <t>ALISON FERNANDO SILVA TOLEDO</t>
  </si>
  <si>
    <t>______________________________________</t>
  </si>
  <si>
    <t>Instalações Hidraulicas, Elétricas, Sanitárias e Serviços Complementares</t>
  </si>
  <si>
    <t>B</t>
  </si>
  <si>
    <t>A</t>
  </si>
  <si>
    <t>Julho de 2026</t>
  </si>
  <si>
    <t>EMPREITADA DE MÃO DE OBRA E MATERIAIS PARA CONTINUAÇÃO DA OBRA DE CONSTRUÇÃO DE GALPÃO EM CONCRETO PRÉ-MOLDADO PARA OPERAÇÃO DE PACKING HOUSE NO MUNICÍPIO DE SÃO JOSÉ DO RIO PRETO.</t>
  </si>
  <si>
    <t>Bairro Jardim Felicidade, terreno compreendido entre a Rua Rineu Pupim, Rua Ernesto Alves e Avenida Narciso Anselmo - São José do Rio Preto / SP</t>
  </si>
  <si>
    <t>Preço Unitário com BDI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</si>
</sst>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7" formatCode="&quot;R$&quot;\ #,##0.00;\-&quot;R$&quot;\ #,##0.00"/>
    <numFmt numFmtId="8" formatCode="&quot;R$&quot;\ #,##0.00;[Red]\-&quot;R$&quot;\ #,##0.00"/>
    <numFmt numFmtId="41" formatCode="_-* #,##0_-;\-* #,##0_-;_-* &quot;-&quot;_-;_-@_-"/>
    <numFmt numFmtId="44" formatCode="_-&quot;R$&quot;\ * #,##0.00_-;\-&quot;R$&quot;\ * #,##0.00_-;_-&quot;R$&quot;\ * &quot;-&quot;??_-;_-@_-"/>
    <numFmt numFmtId="43" formatCode="_-* #,##0.00_-;\-* #,##0.00_-;_-* &quot;-&quot;??_-;_-@_-"/>
    <numFmt numFmtId="164" formatCode="_(* #,##0.00_);_(* \(#,##0.00\);_(* &quot;-&quot;??_);_(@_)"/>
    <numFmt numFmtId="165" formatCode="&quot;$&quot;#,##0;[Red]\-&quot;$&quot;#,##0"/>
    <numFmt numFmtId="166" formatCode="_-&quot;$&quot;* #,##0_-;\-&quot;$&quot;* #,##0_-;_-&quot;$&quot;* &quot;-&quot;_-;_-@_-"/>
    <numFmt numFmtId="167" formatCode="_-&quot;$&quot;* #,##0.00_-;\-&quot;$&quot;* #,##0.00_-;_-&quot;$&quot;* &quot;-&quot;??_-;_-@_-"/>
    <numFmt numFmtId="168" formatCode="#,##0.000"/>
    <numFmt numFmtId="169" formatCode="&quot;R$&quot;\ #,##0.00"/>
    <numFmt numFmtId="170" formatCode="_(&quot;R$ &quot;* #,##0.00_);_(&quot;R$ &quot;* \(#,##0.00\);_(&quot;R$ &quot;* &quot;-&quot;??_);_(@_)"/>
    <numFmt numFmtId="171" formatCode="[$€]#,##0.00_);[Red]\([$€]#,##0.00\)"/>
    <numFmt numFmtId="172" formatCode="_-* #,##0.00_-;\-* #,##0.00_-;_-* \-??_-;_-@_-"/>
    <numFmt numFmtId="173" formatCode="&quot;R$ &quot;#,##0.00"/>
  </numFmts>
  <fonts count="44">
    <font>
      <sz val="11"/>
      <color theme="1"/>
      <name val="Calibri"/>
      <family val="2"/>
      <scheme val="minor"/>
    </font>
    <font>
      <sz val="11"/>
      <color theme="1"/>
      <name val="Calibri"/>
      <family val="2"/>
      <scheme val="minor"/>
    </font>
    <font>
      <sz val="8"/>
      <name val="Calibri"/>
      <family val="2"/>
    </font>
    <font>
      <sz val="10"/>
      <name val="Arial"/>
      <family val="2"/>
    </font>
    <font>
      <b/>
      <sz val="10"/>
      <color indexed="8"/>
      <name val="Arial"/>
      <family val="2"/>
    </font>
    <font>
      <sz val="10"/>
      <name val="MS Sans Serif"/>
      <family val="2"/>
    </font>
    <font>
      <b/>
      <sz val="8"/>
      <name val="Times New Roman"/>
      <family val="1"/>
    </font>
    <font>
      <sz val="11"/>
      <color indexed="8"/>
      <name val="Calibri"/>
      <family val="2"/>
    </font>
    <font>
      <b/>
      <sz val="9"/>
      <name val="Arial"/>
      <family val="2"/>
    </font>
    <font>
      <sz val="9"/>
      <name val="Arial"/>
      <family val="2"/>
    </font>
    <font>
      <sz val="20"/>
      <name val="Letter Gothic (W1)"/>
    </font>
    <font>
      <sz val="10"/>
      <color rgb="FF000000"/>
      <name val="Arial"/>
      <family val="2"/>
    </font>
    <font>
      <sz val="11"/>
      <color indexed="8"/>
      <name val="Calibri"/>
      <family val="2"/>
      <scheme val="minor"/>
    </font>
    <font>
      <b/>
      <sz val="10"/>
      <name val="Arial"/>
      <family val="2"/>
    </font>
    <font>
      <b/>
      <sz val="10"/>
      <color rgb="FF000000"/>
      <name val="Arial"/>
      <family val="2"/>
    </font>
    <font>
      <sz val="10"/>
      <color theme="0"/>
      <name val="Arial"/>
      <family val="2"/>
    </font>
    <font>
      <sz val="10"/>
      <name val="Arial"/>
      <family val="2"/>
    </font>
    <font>
      <sz val="9"/>
      <color theme="1"/>
      <name val="Arial"/>
      <family val="2"/>
    </font>
    <font>
      <b/>
      <sz val="9"/>
      <color theme="1"/>
      <name val="Arial"/>
      <family val="2"/>
    </font>
    <font>
      <sz val="8"/>
      <name val="Times New Roman"/>
      <family val="1"/>
    </font>
    <font>
      <sz val="10"/>
      <color indexed="8"/>
      <name val="Arial"/>
      <family val="2"/>
    </font>
    <font>
      <sz val="10"/>
      <color rgb="FF000000"/>
      <name val="Calibri"/>
      <family val="2"/>
    </font>
    <font>
      <sz val="11"/>
      <name val="Calibri"/>
      <family val="2"/>
    </font>
    <font>
      <sz val="10"/>
      <name val="Times New Roman"/>
      <family val="1"/>
    </font>
    <font>
      <sz val="11"/>
      <color theme="1"/>
      <name val="Calibri"/>
      <family val="2"/>
    </font>
    <font>
      <sz val="10"/>
      <name val="Arial"/>
      <family val="2"/>
    </font>
    <font>
      <b/>
      <u/>
      <sz val="15"/>
      <name val="Arial"/>
      <family val="2"/>
    </font>
    <font>
      <strike/>
      <sz val="10"/>
      <name val="Arial"/>
      <family val="2"/>
    </font>
    <font>
      <b/>
      <sz val="12"/>
      <color indexed="12"/>
      <name val="Arial"/>
      <family val="2"/>
    </font>
    <font>
      <b/>
      <sz val="10"/>
      <color indexed="12"/>
      <name val="Arial"/>
      <family val="2"/>
    </font>
    <font>
      <u/>
      <sz val="10"/>
      <name val="Arial"/>
      <family val="2"/>
    </font>
    <font>
      <u/>
      <sz val="12"/>
      <name val="Arial"/>
      <family val="2"/>
    </font>
    <font>
      <sz val="11"/>
      <name val="Arial"/>
      <family val="1"/>
    </font>
    <font>
      <b/>
      <sz val="9"/>
      <color indexed="8"/>
      <name val="Arial"/>
      <family val="2"/>
    </font>
    <font>
      <sz val="10"/>
      <color theme="1"/>
      <name val="Arial"/>
      <family val="2"/>
    </font>
    <font>
      <sz val="10"/>
      <name val="Calibri"/>
      <family val="2"/>
    </font>
    <font>
      <b/>
      <sz val="10"/>
      <name val="Calibri"/>
      <family val="2"/>
    </font>
    <font>
      <sz val="10"/>
      <color theme="1"/>
      <name val="Calibri"/>
      <family val="2"/>
    </font>
    <font>
      <b/>
      <sz val="10"/>
      <color theme="1"/>
      <name val="Calibri"/>
      <family val="2"/>
    </font>
    <font>
      <b/>
      <sz val="14"/>
      <color theme="1"/>
      <name val="Calibri"/>
      <family val="2"/>
    </font>
    <font>
      <sz val="8"/>
      <name val="Calibri"/>
      <family val="2"/>
      <scheme val="minor"/>
    </font>
    <font>
      <sz val="10"/>
      <color theme="1"/>
      <name val="Calibri"/>
      <family val="2"/>
      <scheme val="minor"/>
    </font>
    <font>
      <b/>
      <sz val="10"/>
      <color theme="1"/>
      <name val="Arial"/>
      <family val="2"/>
    </font>
    <font>
      <sz val="8"/>
      <color rgb="FF000000"/>
      <name val="Arial MT"/>
      <family val="2"/>
    </font>
  </fonts>
  <fills count="17">
    <fill>
      <patternFill patternType="none"/>
    </fill>
    <fill>
      <patternFill patternType="gray125"/>
    </fill>
    <fill>
      <patternFill patternType="solid">
        <fgColor theme="0"/>
        <bgColor indexed="64"/>
      </patternFill>
    </fill>
    <fill>
      <patternFill patternType="solid">
        <fgColor indexed="42"/>
        <bgColor indexed="64"/>
      </patternFill>
    </fill>
    <fill>
      <patternFill patternType="solid">
        <fgColor indexed="9"/>
        <bgColor indexed="64"/>
      </patternFill>
    </fill>
    <fill>
      <patternFill patternType="solid">
        <fgColor indexed="22"/>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tint="-0.34998626667073579"/>
        <bgColor rgb="FFBFBFBF"/>
      </patternFill>
    </fill>
    <fill>
      <patternFill patternType="solid">
        <fgColor theme="4" tint="0.39997558519241921"/>
        <bgColor indexed="65"/>
      </patternFill>
    </fill>
    <fill>
      <patternFill patternType="solid">
        <fgColor theme="4" tint="0.39997558519241921"/>
        <bgColor rgb="FFFFFFFF"/>
      </patternFill>
    </fill>
    <fill>
      <patternFill patternType="solid">
        <fgColor theme="4" tint="0.39997558519241921"/>
        <bgColor indexed="64"/>
      </patternFill>
    </fill>
    <fill>
      <patternFill patternType="solid">
        <fgColor theme="0" tint="-0.14999847407452621"/>
        <bgColor rgb="FFFFFFFF"/>
      </patternFill>
    </fill>
    <fill>
      <patternFill patternType="solid">
        <fgColor theme="0" tint="-0.14999847407452621"/>
        <bgColor indexed="65"/>
      </patternFill>
    </fill>
    <fill>
      <patternFill patternType="solid">
        <fgColor theme="0" tint="-0.34998626667073579"/>
        <bgColor rgb="FFFFFFFF"/>
      </patternFill>
    </fill>
    <fill>
      <patternFill patternType="solid">
        <fgColor theme="0" tint="-0.34998626667073579"/>
        <bgColor indexed="65"/>
      </patternFill>
    </fill>
  </fills>
  <borders count="38">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double">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s>
  <cellStyleXfs count="80">
    <xf numFmtId="0" fontId="0" fillId="0" borderId="0"/>
    <xf numFmtId="0" fontId="2" fillId="0" borderId="0"/>
    <xf numFmtId="164" fontId="3" fillId="0" borderId="0" applyFont="0" applyFill="0" applyBorder="0" applyAlignment="0" applyProtection="0"/>
    <xf numFmtId="9" fontId="3" fillId="0" borderId="0" applyFont="0" applyFill="0" applyBorder="0" applyAlignment="0" applyProtection="0"/>
    <xf numFmtId="0" fontId="3" fillId="0" borderId="0"/>
    <xf numFmtId="0" fontId="4" fillId="0" borderId="0" applyNumberFormat="0" applyFont="0" applyBorder="0" applyAlignment="0"/>
    <xf numFmtId="165" fontId="5" fillId="0" borderId="0" applyFont="0" applyFill="0" applyBorder="0" applyAlignment="0" applyProtection="0"/>
    <xf numFmtId="0" fontId="3" fillId="0" borderId="0"/>
    <xf numFmtId="0" fontId="3" fillId="0" borderId="0"/>
    <xf numFmtId="44" fontId="1" fillId="0" borderId="0" applyFont="0" applyFill="0" applyBorder="0" applyAlignment="0" applyProtection="0"/>
    <xf numFmtId="0" fontId="3" fillId="0" borderId="0"/>
    <xf numFmtId="0" fontId="1" fillId="0" borderId="0"/>
    <xf numFmtId="0" fontId="1" fillId="0" borderId="0"/>
    <xf numFmtId="0" fontId="6" fillId="0" borderId="3" applyNumberFormat="0" applyFont="0" applyBorder="0" applyAlignment="0"/>
    <xf numFmtId="43" fontId="7" fillId="0" borderId="0" applyFont="0" applyFill="0" applyBorder="0" applyAlignment="0" applyProtection="0"/>
    <xf numFmtId="43" fontId="7"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164" fontId="7" fillId="0" borderId="0" applyFont="0" applyFill="0" applyBorder="0" applyAlignment="0" applyProtection="0"/>
    <xf numFmtId="43" fontId="1" fillId="0" borderId="0" applyFont="0" applyFill="0" applyBorder="0" applyAlignment="0" applyProtection="0"/>
    <xf numFmtId="0" fontId="3" fillId="0" borderId="0"/>
    <xf numFmtId="41" fontId="10" fillId="0" borderId="0" applyFont="0" applyFill="0" applyBorder="0" applyAlignment="0" applyProtection="0"/>
    <xf numFmtId="43" fontId="10" fillId="0" borderId="0" applyFont="0" applyFill="0" applyBorder="0" applyAlignment="0" applyProtection="0"/>
    <xf numFmtId="166" fontId="10" fillId="0" borderId="0" applyFont="0" applyFill="0" applyBorder="0" applyAlignment="0" applyProtection="0"/>
    <xf numFmtId="167" fontId="10" fillId="0" borderId="0" applyFont="0" applyFill="0" applyBorder="0" applyAlignment="0" applyProtection="0"/>
    <xf numFmtId="0" fontId="11" fillId="0" borderId="0"/>
    <xf numFmtId="43" fontId="12" fillId="0" borderId="0" applyFont="0" applyFill="0" applyBorder="0" applyAlignment="0" applyProtection="0"/>
    <xf numFmtId="170" fontId="3" fillId="0" borderId="0" applyFont="0" applyFill="0" applyBorder="0" applyAlignment="0" applyProtection="0"/>
    <xf numFmtId="0" fontId="3" fillId="0" borderId="0"/>
    <xf numFmtId="0" fontId="3" fillId="0" borderId="0"/>
    <xf numFmtId="9" fontId="3" fillId="0" borderId="0" applyFill="0" applyBorder="0" applyAlignment="0" applyProtection="0"/>
    <xf numFmtId="170" fontId="1" fillId="0" borderId="0" applyFont="0" applyFill="0" applyBorder="0" applyAlignment="0" applyProtection="0"/>
    <xf numFmtId="0" fontId="16" fillId="0" borderId="0"/>
    <xf numFmtId="170" fontId="16" fillId="0" borderId="0" applyFont="0" applyFill="0" applyBorder="0" applyAlignment="0" applyProtection="0"/>
    <xf numFmtId="0" fontId="3" fillId="0" borderId="0"/>
    <xf numFmtId="0" fontId="12" fillId="0" borderId="0"/>
    <xf numFmtId="164" fontId="3" fillId="0" borderId="0" applyFont="0" applyFill="0" applyBorder="0" applyAlignment="0" applyProtection="0"/>
    <xf numFmtId="0" fontId="12" fillId="0" borderId="0"/>
    <xf numFmtId="0" fontId="3" fillId="0" borderId="0"/>
    <xf numFmtId="0" fontId="3" fillId="0" borderId="0"/>
    <xf numFmtId="171" fontId="19" fillId="0" borderId="0" applyFont="0" applyFill="0" applyBorder="0" applyAlignment="0" applyProtection="0"/>
    <xf numFmtId="0" fontId="3" fillId="0" borderId="0"/>
    <xf numFmtId="0" fontId="3" fillId="0" borderId="0"/>
    <xf numFmtId="170" fontId="3" fillId="0" borderId="0" applyFont="0" applyFill="0" applyBorder="0" applyAlignment="0" applyProtection="0"/>
    <xf numFmtId="0" fontId="3" fillId="0" borderId="0"/>
    <xf numFmtId="0" fontId="12" fillId="0" borderId="0"/>
    <xf numFmtId="0" fontId="1" fillId="0" borderId="0"/>
    <xf numFmtId="0" fontId="1" fillId="0" borderId="0"/>
    <xf numFmtId="0" fontId="20" fillId="0" borderId="0"/>
    <xf numFmtId="0" fontId="3" fillId="0" borderId="0"/>
    <xf numFmtId="0" fontId="3" fillId="0" borderId="0"/>
    <xf numFmtId="0" fontId="3" fillId="0" borderId="0"/>
    <xf numFmtId="0" fontId="21" fillId="0" borderId="0"/>
    <xf numFmtId="0" fontId="22" fillId="0" borderId="0">
      <alignment vertical="center"/>
    </xf>
    <xf numFmtId="0" fontId="3" fillId="0" borderId="0"/>
    <xf numFmtId="0" fontId="3" fillId="0" borderId="0"/>
    <xf numFmtId="9" fontId="2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164" fontId="1" fillId="0" borderId="0" applyFont="0" applyFill="0" applyBorder="0" applyAlignment="0" applyProtection="0"/>
    <xf numFmtId="43" fontId="24" fillId="0" borderId="0" applyFont="0" applyFill="0" applyBorder="0" applyAlignment="0" applyProtection="0"/>
    <xf numFmtId="0" fontId="3" fillId="0" borderId="0"/>
    <xf numFmtId="0" fontId="3" fillId="0" borderId="0"/>
    <xf numFmtId="0" fontId="1" fillId="0" borderId="0"/>
    <xf numFmtId="0" fontId="1" fillId="0" borderId="0"/>
    <xf numFmtId="0" fontId="3" fillId="0" borderId="0"/>
    <xf numFmtId="0" fontId="25" fillId="0" borderId="0"/>
    <xf numFmtId="0" fontId="7" fillId="0" borderId="0"/>
    <xf numFmtId="0" fontId="7" fillId="0" borderId="0"/>
    <xf numFmtId="0" fontId="3" fillId="0" borderId="0"/>
    <xf numFmtId="0" fontId="32" fillId="0" borderId="0"/>
    <xf numFmtId="9" fontId="3" fillId="0" borderId="0" applyFont="0" applyFill="0" applyBorder="0" applyAlignment="0" applyProtection="0"/>
    <xf numFmtId="164" fontId="3" fillId="0" borderId="0" applyFont="0" applyFill="0" applyBorder="0" applyAlignment="0" applyProtection="0"/>
    <xf numFmtId="44" fontId="1" fillId="0" borderId="0" applyFont="0" applyFill="0" applyBorder="0" applyAlignment="0" applyProtection="0"/>
    <xf numFmtId="164" fontId="12" fillId="0" borderId="0" applyFont="0" applyFill="0" applyBorder="0" applyAlignment="0" applyProtection="0"/>
    <xf numFmtId="0" fontId="12" fillId="0" borderId="0"/>
    <xf numFmtId="9" fontId="1" fillId="0" borderId="0" applyFont="0" applyFill="0" applyBorder="0" applyAlignment="0" applyProtection="0"/>
  </cellStyleXfs>
  <cellXfs count="259">
    <xf numFmtId="0" fontId="0" fillId="0" borderId="0" xfId="0"/>
    <xf numFmtId="0" fontId="11" fillId="0" borderId="0" xfId="26"/>
    <xf numFmtId="0" fontId="14" fillId="0" borderId="0" xfId="26" applyFont="1"/>
    <xf numFmtId="0" fontId="15" fillId="0" borderId="0" xfId="26" applyFont="1"/>
    <xf numFmtId="0" fontId="3" fillId="0" borderId="0" xfId="50"/>
    <xf numFmtId="0" fontId="26" fillId="0" borderId="0" xfId="50" applyFont="1"/>
    <xf numFmtId="0" fontId="13" fillId="0" borderId="14" xfId="50" applyFont="1" applyBorder="1" applyAlignment="1">
      <alignment horizontal="center" vertical="center"/>
    </xf>
    <xf numFmtId="0" fontId="13" fillId="0" borderId="15" xfId="50" applyFont="1" applyBorder="1" applyAlignment="1">
      <alignment horizontal="center" vertical="center"/>
    </xf>
    <xf numFmtId="4" fontId="13" fillId="0" borderId="15" xfId="50" applyNumberFormat="1" applyFont="1" applyBorder="1" applyAlignment="1">
      <alignment horizontal="center" wrapText="1"/>
    </xf>
    <xf numFmtId="0" fontId="3" fillId="0" borderId="7" xfId="50" applyBorder="1" applyAlignment="1">
      <alignment horizontal="center" vertical="center"/>
    </xf>
    <xf numFmtId="0" fontId="3" fillId="0" borderId="2" xfId="50" applyBorder="1" applyAlignment="1">
      <alignment horizontal="center"/>
    </xf>
    <xf numFmtId="10" fontId="3" fillId="3" borderId="2" xfId="50" applyNumberFormat="1" applyFill="1" applyBorder="1" applyAlignment="1" applyProtection="1">
      <alignment horizontal="center" vertical="center"/>
      <protection locked="0"/>
    </xf>
    <xf numFmtId="4" fontId="13" fillId="0" borderId="2" xfId="50" applyNumberFormat="1" applyFont="1" applyBorder="1" applyAlignment="1">
      <alignment horizontal="center" vertical="center"/>
    </xf>
    <xf numFmtId="10" fontId="3" fillId="2" borderId="6" xfId="50" applyNumberFormat="1" applyFill="1" applyBorder="1" applyAlignment="1">
      <alignment horizontal="center" vertical="center"/>
    </xf>
    <xf numFmtId="10" fontId="3" fillId="0" borderId="6" xfId="50" applyNumberFormat="1" applyBorder="1" applyAlignment="1">
      <alignment horizontal="center" vertical="center"/>
    </xf>
    <xf numFmtId="10" fontId="3" fillId="0" borderId="24" xfId="50" applyNumberFormat="1" applyBorder="1" applyAlignment="1">
      <alignment horizontal="center" vertical="center"/>
    </xf>
    <xf numFmtId="2" fontId="3" fillId="0" borderId="0" xfId="50" applyNumberFormat="1"/>
    <xf numFmtId="0" fontId="3" fillId="0" borderId="7" xfId="50" applyBorder="1" applyAlignment="1">
      <alignment horizontal="center" vertical="center" wrapText="1"/>
    </xf>
    <xf numFmtId="0" fontId="3" fillId="0" borderId="2" xfId="50" applyBorder="1" applyAlignment="1">
      <alignment horizontal="center" vertical="center"/>
    </xf>
    <xf numFmtId="10" fontId="3" fillId="2" borderId="2" xfId="50" applyNumberFormat="1" applyFill="1" applyBorder="1" applyAlignment="1">
      <alignment horizontal="center" vertical="center"/>
    </xf>
    <xf numFmtId="10" fontId="3" fillId="0" borderId="2" xfId="50" applyNumberFormat="1" applyBorder="1" applyAlignment="1">
      <alignment horizontal="center" vertical="center"/>
    </xf>
    <xf numFmtId="10" fontId="3" fillId="5" borderId="2" xfId="50" applyNumberFormat="1" applyFill="1" applyBorder="1" applyAlignment="1">
      <alignment horizontal="center" vertical="center"/>
    </xf>
    <xf numFmtId="10" fontId="3" fillId="0" borderId="8" xfId="50" applyNumberFormat="1" applyBorder="1" applyAlignment="1">
      <alignment horizontal="center" vertical="center"/>
    </xf>
    <xf numFmtId="9" fontId="27" fillId="0" borderId="0" xfId="50" applyNumberFormat="1" applyFont="1"/>
    <xf numFmtId="10" fontId="3" fillId="0" borderId="0" xfId="50" applyNumberFormat="1"/>
    <xf numFmtId="10" fontId="3" fillId="0" borderId="2" xfId="50" applyNumberFormat="1" applyBorder="1" applyAlignment="1">
      <alignment horizontal="center" vertical="center" wrapText="1"/>
    </xf>
    <xf numFmtId="10" fontId="3" fillId="0" borderId="8" xfId="50" applyNumberFormat="1" applyBorder="1" applyAlignment="1">
      <alignment horizontal="center" vertical="center" wrapText="1"/>
    </xf>
    <xf numFmtId="9" fontId="3" fillId="0" borderId="0" xfId="50" applyNumberFormat="1"/>
    <xf numFmtId="0" fontId="3" fillId="0" borderId="13" xfId="50" applyBorder="1" applyAlignment="1">
      <alignment horizontal="center" vertical="center" wrapText="1"/>
    </xf>
    <xf numFmtId="0" fontId="3" fillId="0" borderId="6" xfId="50" applyBorder="1" applyAlignment="1">
      <alignment horizontal="center" vertical="center" wrapText="1"/>
    </xf>
    <xf numFmtId="4" fontId="13" fillId="0" borderId="6" xfId="50" applyNumberFormat="1" applyFont="1" applyBorder="1" applyAlignment="1">
      <alignment horizontal="center" vertical="center"/>
    </xf>
    <xf numFmtId="0" fontId="13" fillId="0" borderId="25" xfId="50" applyFont="1" applyBorder="1" applyAlignment="1">
      <alignment horizontal="center" vertical="center" wrapText="1"/>
    </xf>
    <xf numFmtId="0" fontId="13" fillId="0" borderId="26" xfId="50" applyFont="1" applyBorder="1" applyAlignment="1">
      <alignment horizontal="center" vertical="center" wrapText="1"/>
    </xf>
    <xf numFmtId="10" fontId="28" fillId="0" borderId="27" xfId="50" applyNumberFormat="1" applyFont="1" applyBorder="1" applyAlignment="1">
      <alignment horizontal="center" vertical="center"/>
    </xf>
    <xf numFmtId="4" fontId="13" fillId="0" borderId="28" xfId="50" applyNumberFormat="1" applyFont="1" applyBorder="1" applyAlignment="1">
      <alignment horizontal="center" vertical="center"/>
    </xf>
    <xf numFmtId="2" fontId="29" fillId="0" borderId="29" xfId="50" applyNumberFormat="1" applyFont="1" applyBorder="1" applyAlignment="1">
      <alignment horizontal="center" vertical="center"/>
    </xf>
    <xf numFmtId="2" fontId="29" fillId="0" borderId="30" xfId="50" applyNumberFormat="1" applyFont="1" applyBorder="1" applyAlignment="1">
      <alignment horizontal="center" vertical="center"/>
    </xf>
    <xf numFmtId="0" fontId="30" fillId="0" borderId="17" xfId="50" applyFont="1" applyBorder="1" applyAlignment="1">
      <alignment horizontal="center" vertical="top"/>
    </xf>
    <xf numFmtId="0" fontId="30" fillId="0" borderId="18" xfId="50" applyFont="1" applyBorder="1" applyAlignment="1">
      <alignment horizontal="center" vertical="top"/>
    </xf>
    <xf numFmtId="0" fontId="13" fillId="0" borderId="0" xfId="50" applyFont="1" applyAlignment="1">
      <alignment horizontal="center"/>
    </xf>
    <xf numFmtId="0" fontId="13" fillId="0" borderId="2" xfId="50" applyFont="1" applyBorder="1" applyAlignment="1">
      <alignment horizontal="center"/>
    </xf>
    <xf numFmtId="10" fontId="29" fillId="0" borderId="2" xfId="50" applyNumberFormat="1" applyFont="1" applyBorder="1" applyAlignment="1">
      <alignment horizontal="center"/>
    </xf>
    <xf numFmtId="0" fontId="13" fillId="0" borderId="2" xfId="50" applyFont="1" applyBorder="1" applyAlignment="1">
      <alignment horizontal="center" vertical="center" wrapText="1"/>
    </xf>
    <xf numFmtId="0" fontId="8" fillId="0" borderId="2" xfId="10" applyFont="1" applyBorder="1" applyAlignment="1">
      <alignment vertical="center" wrapText="1"/>
    </xf>
    <xf numFmtId="169" fontId="9" fillId="0" borderId="2" xfId="10" applyNumberFormat="1" applyFont="1" applyBorder="1" applyAlignment="1">
      <alignment horizontal="right" vertical="center" indent="1"/>
    </xf>
    <xf numFmtId="7" fontId="9" fillId="0" borderId="2" xfId="10" applyNumberFormat="1" applyFont="1" applyBorder="1" applyAlignment="1">
      <alignment horizontal="right" vertical="center"/>
    </xf>
    <xf numFmtId="172" fontId="9" fillId="0" borderId="2" xfId="10" applyNumberFormat="1" applyFont="1" applyBorder="1" applyAlignment="1">
      <alignment horizontal="center" vertical="center"/>
    </xf>
    <xf numFmtId="0" fontId="8" fillId="7" borderId="2" xfId="10" applyFont="1" applyFill="1" applyBorder="1" applyAlignment="1">
      <alignment horizontal="left" vertical="center" wrapText="1"/>
    </xf>
    <xf numFmtId="169" fontId="8" fillId="7" borderId="2" xfId="10" applyNumberFormat="1" applyFont="1" applyFill="1" applyBorder="1" applyAlignment="1">
      <alignment horizontal="center" vertical="center"/>
    </xf>
    <xf numFmtId="0" fontId="8" fillId="7" borderId="2" xfId="10" applyFont="1" applyFill="1" applyBorder="1" applyAlignment="1">
      <alignment vertical="center" wrapText="1"/>
    </xf>
    <xf numFmtId="0" fontId="8" fillId="7" borderId="2" xfId="10" applyFont="1" applyFill="1" applyBorder="1" applyAlignment="1">
      <alignment vertical="center"/>
    </xf>
    <xf numFmtId="0" fontId="17" fillId="0" borderId="0" xfId="0" applyFont="1"/>
    <xf numFmtId="0" fontId="17" fillId="0" borderId="0" xfId="0" applyFont="1" applyAlignment="1">
      <alignment wrapText="1"/>
    </xf>
    <xf numFmtId="0" fontId="9" fillId="0" borderId="2" xfId="10" applyFont="1" applyBorder="1" applyAlignment="1">
      <alignment vertical="center" wrapText="1"/>
    </xf>
    <xf numFmtId="0" fontId="34" fillId="0" borderId="0" xfId="26" applyFont="1"/>
    <xf numFmtId="7" fontId="8" fillId="0" borderId="2" xfId="10" applyNumberFormat="1" applyFont="1" applyBorder="1" applyAlignment="1">
      <alignment horizontal="right" vertical="center"/>
    </xf>
    <xf numFmtId="172" fontId="8" fillId="0" borderId="2" xfId="10" applyNumberFormat="1" applyFont="1" applyBorder="1" applyAlignment="1">
      <alignment horizontal="center" vertical="center"/>
    </xf>
    <xf numFmtId="0" fontId="18" fillId="0" borderId="0" xfId="0" applyFont="1"/>
    <xf numFmtId="43" fontId="18" fillId="0" borderId="0" xfId="0" applyNumberFormat="1" applyFont="1"/>
    <xf numFmtId="7" fontId="18" fillId="0" borderId="0" xfId="0" applyNumberFormat="1" applyFont="1"/>
    <xf numFmtId="43" fontId="17" fillId="0" borderId="0" xfId="0" applyNumberFormat="1" applyFont="1"/>
    <xf numFmtId="7" fontId="17" fillId="0" borderId="0" xfId="0" applyNumberFormat="1" applyFont="1"/>
    <xf numFmtId="0" fontId="11" fillId="0" borderId="0" xfId="26" applyBorder="1"/>
    <xf numFmtId="0" fontId="39" fillId="0" borderId="5" xfId="10" applyFont="1" applyBorder="1" applyAlignment="1">
      <alignment horizontal="center" vertical="center" wrapText="1"/>
    </xf>
    <xf numFmtId="0" fontId="39" fillId="6" borderId="2" xfId="10" applyFont="1" applyFill="1" applyBorder="1" applyAlignment="1">
      <alignment horizontal="center" vertical="center"/>
    </xf>
    <xf numFmtId="0" fontId="8" fillId="5" borderId="2" xfId="10" applyFont="1" applyFill="1" applyBorder="1" applyAlignment="1">
      <alignment horizontal="center"/>
    </xf>
    <xf numFmtId="0" fontId="8" fillId="4" borderId="2" xfId="10" applyFont="1" applyFill="1" applyBorder="1" applyAlignment="1">
      <alignment vertical="center" wrapText="1"/>
    </xf>
    <xf numFmtId="173" fontId="9" fillId="7" borderId="5" xfId="10" applyNumberFormat="1" applyFont="1" applyFill="1" applyBorder="1" applyAlignment="1">
      <alignment horizontal="center"/>
    </xf>
    <xf numFmtId="0" fontId="39" fillId="0" borderId="5" xfId="10" applyFont="1" applyBorder="1" applyAlignment="1">
      <alignment vertical="center" wrapText="1"/>
    </xf>
    <xf numFmtId="0" fontId="39" fillId="0" borderId="1" xfId="10" applyFont="1" applyBorder="1" applyAlignment="1">
      <alignment vertical="center" wrapText="1"/>
    </xf>
    <xf numFmtId="0" fontId="39" fillId="6" borderId="2" xfId="10" applyFont="1" applyFill="1" applyBorder="1" applyAlignment="1">
      <alignment vertical="center"/>
    </xf>
    <xf numFmtId="0" fontId="38" fillId="7" borderId="20" xfId="26" applyFont="1" applyFill="1" applyBorder="1" applyAlignment="1">
      <alignment horizontal="center" vertical="center"/>
    </xf>
    <xf numFmtId="0" fontId="36" fillId="9" borderId="2" xfId="26" applyFont="1" applyFill="1" applyBorder="1" applyAlignment="1">
      <alignment horizontal="center" vertical="center"/>
    </xf>
    <xf numFmtId="169" fontId="38" fillId="9" borderId="2" xfId="26" applyNumberFormat="1" applyFont="1" applyFill="1" applyBorder="1" applyAlignment="1">
      <alignment horizontal="center" vertical="center"/>
    </xf>
    <xf numFmtId="0" fontId="38" fillId="4" borderId="5" xfId="10" applyFont="1" applyFill="1" applyBorder="1" applyAlignment="1">
      <alignment horizontal="left" vertical="center" wrapText="1"/>
    </xf>
    <xf numFmtId="0" fontId="37" fillId="10" borderId="2" xfId="0" applyFont="1" applyFill="1" applyBorder="1" applyAlignment="1">
      <alignment horizontal="center" vertical="center" wrapText="1"/>
    </xf>
    <xf numFmtId="0" fontId="37" fillId="16" borderId="2" xfId="0" applyFont="1" applyFill="1" applyBorder="1" applyAlignment="1">
      <alignment horizontal="center" vertical="center" wrapText="1"/>
    </xf>
    <xf numFmtId="0" fontId="37" fillId="14" borderId="2" xfId="0" applyFont="1" applyFill="1" applyBorder="1" applyAlignment="1">
      <alignment horizontal="center" vertical="center" wrapText="1"/>
    </xf>
    <xf numFmtId="0" fontId="37" fillId="0" borderId="2" xfId="0" applyFont="1" applyBorder="1" applyAlignment="1">
      <alignment horizontal="center" vertical="center" wrapText="1"/>
    </xf>
    <xf numFmtId="0" fontId="35" fillId="0" borderId="5" xfId="0" applyFont="1" applyBorder="1" applyAlignment="1">
      <alignment horizontal="center" vertical="center" wrapText="1"/>
    </xf>
    <xf numFmtId="0" fontId="36" fillId="8" borderId="5" xfId="26" applyFont="1" applyFill="1" applyBorder="1" applyAlignment="1">
      <alignment vertical="center"/>
    </xf>
    <xf numFmtId="0" fontId="21" fillId="0" borderId="0" xfId="26" applyFont="1" applyBorder="1" applyAlignment="1">
      <alignment vertical="center"/>
    </xf>
    <xf numFmtId="0" fontId="37" fillId="0" borderId="0" xfId="26" applyFont="1" applyBorder="1" applyAlignment="1">
      <alignment vertical="center"/>
    </xf>
    <xf numFmtId="0" fontId="37" fillId="0" borderId="0" xfId="26" applyFont="1" applyAlignment="1">
      <alignment vertical="center"/>
    </xf>
    <xf numFmtId="0" fontId="38" fillId="4" borderId="5" xfId="10" applyFont="1" applyFill="1" applyBorder="1" applyAlignment="1">
      <alignment horizontal="center" vertical="center" wrapText="1"/>
    </xf>
    <xf numFmtId="0" fontId="36" fillId="8" borderId="5" xfId="26" applyFont="1" applyFill="1" applyBorder="1" applyAlignment="1">
      <alignment horizontal="center" vertical="center"/>
    </xf>
    <xf numFmtId="0" fontId="21" fillId="0" borderId="0" xfId="26" applyFont="1" applyBorder="1" applyAlignment="1">
      <alignment horizontal="center" vertical="center"/>
    </xf>
    <xf numFmtId="0" fontId="37" fillId="0" borderId="0" xfId="26" applyFont="1" applyBorder="1" applyAlignment="1">
      <alignment horizontal="center" vertical="center"/>
    </xf>
    <xf numFmtId="0" fontId="37" fillId="0" borderId="0" xfId="26" applyFont="1" applyAlignment="1">
      <alignment horizontal="center" vertical="center"/>
    </xf>
    <xf numFmtId="0" fontId="37" fillId="0" borderId="4" xfId="10" applyFont="1" applyBorder="1" applyAlignment="1">
      <alignment vertical="center" wrapText="1"/>
    </xf>
    <xf numFmtId="0" fontId="37" fillId="0" borderId="5" xfId="10" applyFont="1" applyBorder="1" applyAlignment="1">
      <alignment vertical="center" wrapText="1"/>
    </xf>
    <xf numFmtId="0" fontId="38" fillId="4" borderId="2" xfId="10" applyFont="1" applyFill="1" applyBorder="1" applyAlignment="1">
      <alignment vertical="center"/>
    </xf>
    <xf numFmtId="0" fontId="38" fillId="4" borderId="2" xfId="10" applyFont="1" applyFill="1" applyBorder="1" applyAlignment="1">
      <alignment vertical="center" wrapText="1"/>
    </xf>
    <xf numFmtId="0" fontId="38" fillId="4" borderId="2" xfId="10" applyFont="1" applyFill="1" applyBorder="1" applyAlignment="1">
      <alignment horizontal="right" vertical="center" wrapText="1"/>
    </xf>
    <xf numFmtId="14" fontId="38" fillId="0" borderId="2" xfId="10" applyNumberFormat="1" applyFont="1" applyBorder="1" applyAlignment="1">
      <alignment horizontal="right" vertical="center" wrapText="1"/>
    </xf>
    <xf numFmtId="10" fontId="38" fillId="4" borderId="2" xfId="10" applyNumberFormat="1" applyFont="1" applyFill="1" applyBorder="1" applyAlignment="1">
      <alignment horizontal="right" vertical="center" wrapText="1"/>
    </xf>
    <xf numFmtId="0" fontId="38" fillId="4" borderId="4" xfId="10" applyFont="1" applyFill="1" applyBorder="1" applyAlignment="1">
      <alignment vertical="center"/>
    </xf>
    <xf numFmtId="0" fontId="38" fillId="4" borderId="5" xfId="10" applyFont="1" applyFill="1" applyBorder="1" applyAlignment="1">
      <alignment vertical="center" wrapText="1"/>
    </xf>
    <xf numFmtId="10" fontId="38" fillId="4" borderId="1" xfId="10" applyNumberFormat="1" applyFont="1" applyFill="1" applyBorder="1" applyAlignment="1">
      <alignment horizontal="right" vertical="center" wrapText="1"/>
    </xf>
    <xf numFmtId="0" fontId="38" fillId="11" borderId="2" xfId="26" applyFont="1" applyFill="1" applyBorder="1" applyAlignment="1">
      <alignment horizontal="center" vertical="center"/>
    </xf>
    <xf numFmtId="0" fontId="38" fillId="11" borderId="4" xfId="26" applyFont="1" applyFill="1" applyBorder="1" applyAlignment="1">
      <alignment vertical="center"/>
    </xf>
    <xf numFmtId="0" fontId="38" fillId="11" borderId="1" xfId="26" applyFont="1" applyFill="1" applyBorder="1" applyAlignment="1">
      <alignment vertical="center"/>
    </xf>
    <xf numFmtId="0" fontId="38" fillId="10" borderId="2" xfId="0" applyFont="1" applyFill="1" applyBorder="1" applyAlignment="1">
      <alignment horizontal="left" vertical="center" wrapText="1"/>
    </xf>
    <xf numFmtId="4" fontId="37" fillId="12" borderId="2" xfId="26" applyNumberFormat="1" applyFont="1" applyFill="1" applyBorder="1" applyAlignment="1">
      <alignment vertical="center"/>
    </xf>
    <xf numFmtId="169" fontId="37" fillId="10" borderId="2" xfId="27" applyNumberFormat="1" applyFont="1" applyFill="1" applyBorder="1" applyAlignment="1" applyProtection="1">
      <alignment horizontal="right" vertical="center" wrapText="1"/>
    </xf>
    <xf numFmtId="8" fontId="37" fillId="11" borderId="2" xfId="26" applyNumberFormat="1" applyFont="1" applyFill="1" applyBorder="1" applyAlignment="1">
      <alignment horizontal="right" vertical="center"/>
    </xf>
    <xf numFmtId="169" fontId="37" fillId="11" borderId="2" xfId="26" applyNumberFormat="1" applyFont="1" applyFill="1" applyBorder="1" applyAlignment="1">
      <alignment horizontal="right" vertical="center"/>
    </xf>
    <xf numFmtId="169" fontId="38" fillId="11" borderId="2" xfId="26" applyNumberFormat="1" applyFont="1" applyFill="1" applyBorder="1" applyAlignment="1">
      <alignment horizontal="right" vertical="center"/>
    </xf>
    <xf numFmtId="0" fontId="38" fillId="15" borderId="2" xfId="26" applyFont="1" applyFill="1" applyBorder="1" applyAlignment="1">
      <alignment horizontal="center" vertical="center"/>
    </xf>
    <xf numFmtId="0" fontId="36" fillId="15" borderId="2" xfId="26" applyFont="1" applyFill="1" applyBorder="1" applyAlignment="1">
      <alignment horizontal="center" vertical="center"/>
    </xf>
    <xf numFmtId="0" fontId="38" fillId="16" borderId="2" xfId="0" applyFont="1" applyFill="1" applyBorder="1" applyAlignment="1">
      <alignment horizontal="left" vertical="center" wrapText="1"/>
    </xf>
    <xf numFmtId="4" fontId="37" fillId="7" borderId="2" xfId="26" applyNumberFormat="1" applyFont="1" applyFill="1" applyBorder="1" applyAlignment="1">
      <alignment vertical="center"/>
    </xf>
    <xf numFmtId="169" fontId="37" fillId="16" borderId="2" xfId="27" applyNumberFormat="1" applyFont="1" applyFill="1" applyBorder="1" applyAlignment="1" applyProtection="1">
      <alignment horizontal="right" vertical="center" wrapText="1"/>
    </xf>
    <xf numFmtId="8" fontId="37" fillId="15" borderId="2" xfId="26" applyNumberFormat="1" applyFont="1" applyFill="1" applyBorder="1" applyAlignment="1">
      <alignment horizontal="right" vertical="center"/>
    </xf>
    <xf numFmtId="169" fontId="37" fillId="15" borderId="2" xfId="26" applyNumberFormat="1" applyFont="1" applyFill="1" applyBorder="1" applyAlignment="1">
      <alignment horizontal="right" vertical="center"/>
    </xf>
    <xf numFmtId="169" fontId="38" fillId="15" borderId="2" xfId="26" applyNumberFormat="1" applyFont="1" applyFill="1" applyBorder="1" applyAlignment="1">
      <alignment horizontal="right" vertical="center"/>
    </xf>
    <xf numFmtId="0" fontId="38" fillId="13" borderId="2" xfId="26" applyFont="1" applyFill="1" applyBorder="1" applyAlignment="1">
      <alignment horizontal="center" vertical="center"/>
    </xf>
    <xf numFmtId="0" fontId="36" fillId="13" borderId="2" xfId="26" applyFont="1" applyFill="1" applyBorder="1" applyAlignment="1">
      <alignment horizontal="center" vertical="center"/>
    </xf>
    <xf numFmtId="0" fontId="38" fillId="14" borderId="2" xfId="0" applyFont="1" applyFill="1" applyBorder="1" applyAlignment="1">
      <alignment horizontal="left" vertical="center" wrapText="1"/>
    </xf>
    <xf numFmtId="4" fontId="37" fillId="8" borderId="2" xfId="26" applyNumberFormat="1" applyFont="1" applyFill="1" applyBorder="1" applyAlignment="1">
      <alignment vertical="center"/>
    </xf>
    <xf numFmtId="169" fontId="37" fillId="14" borderId="2" xfId="27" applyNumberFormat="1" applyFont="1" applyFill="1" applyBorder="1" applyAlignment="1" applyProtection="1">
      <alignment horizontal="right" vertical="center" wrapText="1"/>
    </xf>
    <xf numFmtId="8" fontId="37" fillId="13" borderId="2" xfId="26" applyNumberFormat="1" applyFont="1" applyFill="1" applyBorder="1" applyAlignment="1">
      <alignment horizontal="right" vertical="center"/>
    </xf>
    <xf numFmtId="169" fontId="37" fillId="13" borderId="2" xfId="26" applyNumberFormat="1" applyFont="1" applyFill="1" applyBorder="1" applyAlignment="1">
      <alignment horizontal="right" vertical="center"/>
    </xf>
    <xf numFmtId="169" fontId="38" fillId="13" borderId="2" xfId="26" applyNumberFormat="1" applyFont="1" applyFill="1" applyBorder="1" applyAlignment="1">
      <alignment horizontal="right" vertical="center"/>
    </xf>
    <xf numFmtId="0" fontId="37" fillId="2" borderId="2" xfId="26" applyFont="1" applyFill="1" applyBorder="1" applyAlignment="1">
      <alignment horizontal="center" vertical="center"/>
    </xf>
    <xf numFmtId="0" fontId="37" fillId="0" borderId="2" xfId="26" applyFont="1" applyBorder="1" applyAlignment="1">
      <alignment horizontal="center" vertical="center"/>
    </xf>
    <xf numFmtId="0" fontId="41" fillId="0" borderId="2" xfId="0" applyFont="1" applyBorder="1" applyAlignment="1">
      <alignment horizontal="center" vertical="center"/>
    </xf>
    <xf numFmtId="0" fontId="41" fillId="0" borderId="2" xfId="0" applyFont="1" applyBorder="1" applyAlignment="1">
      <alignment vertical="center" wrapText="1"/>
    </xf>
    <xf numFmtId="4" fontId="37" fillId="2" borderId="2" xfId="26" applyNumberFormat="1" applyFont="1" applyFill="1" applyBorder="1" applyAlignment="1">
      <alignment vertical="center"/>
    </xf>
    <xf numFmtId="169" fontId="37" fillId="2" borderId="2" xfId="27" applyNumberFormat="1" applyFont="1" applyFill="1" applyBorder="1" applyAlignment="1" applyProtection="1">
      <alignment horizontal="right" vertical="center" wrapText="1"/>
    </xf>
    <xf numFmtId="8" fontId="37" fillId="2" borderId="2" xfId="26" applyNumberFormat="1" applyFont="1" applyFill="1" applyBorder="1" applyAlignment="1">
      <alignment horizontal="right" vertical="center"/>
    </xf>
    <xf numFmtId="169" fontId="37" fillId="2" borderId="2" xfId="26" applyNumberFormat="1" applyFont="1" applyFill="1" applyBorder="1" applyAlignment="1">
      <alignment horizontal="right" vertical="center"/>
    </xf>
    <xf numFmtId="0" fontId="41" fillId="2" borderId="2" xfId="0" applyFont="1" applyFill="1" applyBorder="1" applyAlignment="1">
      <alignment vertical="center" wrapText="1"/>
    </xf>
    <xf numFmtId="44" fontId="43" fillId="0" borderId="31" xfId="76" applyFont="1" applyFill="1" applyBorder="1" applyAlignment="1">
      <alignment horizontal="right" vertical="center" shrinkToFit="1"/>
    </xf>
    <xf numFmtId="49" fontId="37" fillId="0" borderId="2" xfId="0" applyNumberFormat="1" applyFont="1" applyBorder="1" applyAlignment="1">
      <alignment horizontal="center" vertical="center"/>
    </xf>
    <xf numFmtId="0" fontId="37" fillId="0" borderId="2" xfId="0" applyFont="1" applyBorder="1" applyAlignment="1">
      <alignment vertical="center" wrapText="1"/>
    </xf>
    <xf numFmtId="0" fontId="35" fillId="0" borderId="4" xfId="26" applyFont="1" applyBorder="1" applyAlignment="1">
      <alignment horizontal="center" vertical="center"/>
    </xf>
    <xf numFmtId="0" fontId="35" fillId="0" borderId="5" xfId="26" applyFont="1" applyBorder="1" applyAlignment="1">
      <alignment horizontal="center" vertical="center"/>
    </xf>
    <xf numFmtId="0" fontId="35" fillId="0" borderId="5" xfId="0" applyFont="1" applyBorder="1" applyAlignment="1">
      <alignment horizontal="center" vertical="center"/>
    </xf>
    <xf numFmtId="0" fontId="35" fillId="0" borderId="5" xfId="0" applyFont="1" applyBorder="1" applyAlignment="1">
      <alignment vertical="center" wrapText="1"/>
    </xf>
    <xf numFmtId="4" fontId="35" fillId="0" borderId="5" xfId="26" applyNumberFormat="1" applyFont="1" applyBorder="1" applyAlignment="1">
      <alignment vertical="center"/>
    </xf>
    <xf numFmtId="169" fontId="35" fillId="0" borderId="5" xfId="27" applyNumberFormat="1" applyFont="1" applyFill="1" applyBorder="1" applyAlignment="1" applyProtection="1">
      <alignment horizontal="right" vertical="center" wrapText="1"/>
    </xf>
    <xf numFmtId="8" fontId="35" fillId="0" borderId="5" xfId="26" applyNumberFormat="1" applyFont="1" applyBorder="1" applyAlignment="1">
      <alignment horizontal="right" vertical="center"/>
    </xf>
    <xf numFmtId="169" fontId="35" fillId="0" borderId="5" xfId="26" applyNumberFormat="1" applyFont="1" applyBorder="1" applyAlignment="1">
      <alignment horizontal="right" vertical="center"/>
    </xf>
    <xf numFmtId="169" fontId="37" fillId="2" borderId="1" xfId="26" applyNumberFormat="1" applyFont="1" applyFill="1" applyBorder="1" applyAlignment="1">
      <alignment horizontal="right" vertical="center"/>
    </xf>
    <xf numFmtId="0" fontId="36" fillId="8" borderId="4" xfId="26" applyFont="1" applyFill="1" applyBorder="1" applyAlignment="1">
      <alignment vertical="center"/>
    </xf>
    <xf numFmtId="169" fontId="36" fillId="8" borderId="1" xfId="26" applyNumberFormat="1" applyFont="1" applyFill="1" applyBorder="1" applyAlignment="1">
      <alignment vertical="center"/>
    </xf>
    <xf numFmtId="0" fontId="35" fillId="0" borderId="0" xfId="26" applyFont="1" applyBorder="1" applyAlignment="1">
      <alignment vertical="center"/>
    </xf>
    <xf numFmtId="0" fontId="35" fillId="0" borderId="0" xfId="26" applyFont="1" applyBorder="1" applyAlignment="1">
      <alignment horizontal="center" vertical="center"/>
    </xf>
    <xf numFmtId="169" fontId="37" fillId="0" borderId="0" xfId="26" applyNumberFormat="1" applyFont="1" applyBorder="1" applyAlignment="1">
      <alignment vertical="center"/>
    </xf>
    <xf numFmtId="0" fontId="35" fillId="0" borderId="0" xfId="26" applyFont="1" applyAlignment="1">
      <alignment vertical="center"/>
    </xf>
    <xf numFmtId="0" fontId="35" fillId="0" borderId="0" xfId="26" applyFont="1" applyAlignment="1">
      <alignment horizontal="center" vertical="center"/>
    </xf>
    <xf numFmtId="169" fontId="37" fillId="0" borderId="0" xfId="26" applyNumberFormat="1" applyFont="1" applyAlignment="1">
      <alignment vertical="center"/>
    </xf>
    <xf numFmtId="0" fontId="37" fillId="0" borderId="0" xfId="26" applyFont="1" applyAlignment="1">
      <alignment horizontal="center"/>
    </xf>
    <xf numFmtId="0" fontId="13" fillId="0" borderId="0" xfId="21" applyFont="1" applyAlignment="1">
      <alignment horizontal="center" vertical="top"/>
    </xf>
    <xf numFmtId="0" fontId="17" fillId="0" borderId="0" xfId="0" applyFont="1" applyAlignment="1">
      <alignment horizontal="center" wrapText="1"/>
    </xf>
    <xf numFmtId="173" fontId="8" fillId="7" borderId="0" xfId="10" applyNumberFormat="1" applyFont="1" applyFill="1" applyAlignment="1">
      <alignment horizontal="center" vertical="center"/>
    </xf>
    <xf numFmtId="0" fontId="8" fillId="7" borderId="0" xfId="10" applyFont="1" applyFill="1" applyAlignment="1">
      <alignment vertical="center"/>
    </xf>
    <xf numFmtId="0" fontId="8" fillId="7" borderId="0" xfId="10" applyFont="1" applyFill="1" applyAlignment="1">
      <alignment vertical="center" wrapText="1"/>
    </xf>
    <xf numFmtId="0" fontId="8" fillId="7" borderId="0" xfId="10" applyFont="1" applyFill="1" applyAlignment="1">
      <alignment horizontal="center" vertical="center"/>
    </xf>
    <xf numFmtId="10" fontId="8" fillId="7" borderId="2" xfId="79" applyNumberFormat="1" applyFont="1" applyFill="1" applyBorder="1" applyAlignment="1">
      <alignment horizontal="center" vertical="center"/>
    </xf>
    <xf numFmtId="7" fontId="9" fillId="0" borderId="1" xfId="10" applyNumberFormat="1" applyFont="1" applyBorder="1" applyAlignment="1">
      <alignment horizontal="right" vertical="center"/>
    </xf>
    <xf numFmtId="172" fontId="9" fillId="0" borderId="8" xfId="10" applyNumberFormat="1" applyFont="1" applyBorder="1" applyAlignment="1">
      <alignment horizontal="center" vertical="center"/>
    </xf>
    <xf numFmtId="44" fontId="9" fillId="0" borderId="7" xfId="76" applyFont="1" applyBorder="1" applyAlignment="1">
      <alignment horizontal="right" vertical="center"/>
    </xf>
    <xf numFmtId="10" fontId="9" fillId="0" borderId="4" xfId="79" applyNumberFormat="1" applyFont="1" applyBorder="1" applyAlignment="1">
      <alignment horizontal="center" vertical="center"/>
    </xf>
    <xf numFmtId="44" fontId="9" fillId="0" borderId="2" xfId="76" applyFont="1" applyBorder="1" applyAlignment="1">
      <alignment horizontal="right" vertical="center" indent="1"/>
    </xf>
    <xf numFmtId="1" fontId="9" fillId="0" borderId="2" xfId="10" applyNumberFormat="1" applyFont="1" applyBorder="1" applyAlignment="1">
      <alignment horizontal="left" vertical="center" wrapText="1"/>
    </xf>
    <xf numFmtId="1" fontId="8" fillId="0" borderId="2" xfId="10" applyNumberFormat="1" applyFont="1" applyBorder="1" applyAlignment="1">
      <alignment horizontal="left" vertical="center" wrapText="1"/>
    </xf>
    <xf numFmtId="172" fontId="9" fillId="0" borderId="1" xfId="10" applyNumberFormat="1" applyFont="1" applyBorder="1" applyAlignment="1">
      <alignment horizontal="center" vertical="center"/>
    </xf>
    <xf numFmtId="172" fontId="8" fillId="0" borderId="1" xfId="10" applyNumberFormat="1" applyFont="1" applyBorder="1" applyAlignment="1">
      <alignment horizontal="center" vertical="center"/>
    </xf>
    <xf numFmtId="7" fontId="9" fillId="0" borderId="7" xfId="10" applyNumberFormat="1" applyFont="1" applyBorder="1" applyAlignment="1">
      <alignment horizontal="right" vertical="center"/>
    </xf>
    <xf numFmtId="172" fontId="9" fillId="8" borderId="8" xfId="10" applyNumberFormat="1" applyFont="1" applyFill="1" applyBorder="1" applyAlignment="1">
      <alignment horizontal="center" vertical="center"/>
    </xf>
    <xf numFmtId="172" fontId="9" fillId="8" borderId="2" xfId="10" applyNumberFormat="1" applyFont="1" applyFill="1" applyBorder="1" applyAlignment="1">
      <alignment horizontal="center" vertical="center"/>
    </xf>
    <xf numFmtId="7" fontId="9" fillId="8" borderId="7" xfId="10" applyNumberFormat="1" applyFont="1" applyFill="1" applyBorder="1" applyAlignment="1">
      <alignment horizontal="right" vertical="center"/>
    </xf>
    <xf numFmtId="44" fontId="9" fillId="8" borderId="7" xfId="76" applyFont="1" applyFill="1" applyBorder="1" applyAlignment="1">
      <alignment horizontal="right" vertical="center"/>
    </xf>
    <xf numFmtId="10" fontId="8" fillId="8" borderId="4" xfId="10" applyNumberFormat="1" applyFont="1" applyFill="1" applyBorder="1" applyAlignment="1">
      <alignment horizontal="center" vertical="center"/>
    </xf>
    <xf numFmtId="169" fontId="8" fillId="8" borderId="2" xfId="10" applyNumberFormat="1" applyFont="1" applyFill="1" applyBorder="1" applyAlignment="1">
      <alignment horizontal="right" vertical="center" indent="1"/>
    </xf>
    <xf numFmtId="0" fontId="8" fillId="8" borderId="2" xfId="10" applyFont="1" applyFill="1" applyBorder="1" applyAlignment="1">
      <alignment vertical="center" wrapText="1"/>
    </xf>
    <xf numFmtId="1" fontId="8" fillId="8" borderId="2" xfId="10" applyNumberFormat="1" applyFont="1" applyFill="1" applyBorder="1" applyAlignment="1">
      <alignment horizontal="center" vertical="center" wrapText="1"/>
    </xf>
    <xf numFmtId="172" fontId="8" fillId="8" borderId="8" xfId="10" applyNumberFormat="1" applyFont="1" applyFill="1" applyBorder="1" applyAlignment="1">
      <alignment horizontal="center" vertical="center"/>
    </xf>
    <xf numFmtId="172" fontId="8" fillId="8" borderId="2" xfId="10" applyNumberFormat="1" applyFont="1" applyFill="1" applyBorder="1" applyAlignment="1">
      <alignment horizontal="center" vertical="center"/>
    </xf>
    <xf numFmtId="172" fontId="8" fillId="8" borderId="7" xfId="10" applyNumberFormat="1" applyFont="1" applyFill="1" applyBorder="1" applyAlignment="1">
      <alignment horizontal="center" vertical="center"/>
    </xf>
    <xf numFmtId="7" fontId="8" fillId="8" borderId="7" xfId="10" applyNumberFormat="1" applyFont="1" applyFill="1" applyBorder="1" applyAlignment="1">
      <alignment horizontal="right" vertical="center"/>
    </xf>
    <xf numFmtId="0" fontId="8" fillId="5" borderId="1" xfId="10" applyFont="1" applyFill="1" applyBorder="1" applyAlignment="1">
      <alignment horizontal="center"/>
    </xf>
    <xf numFmtId="0" fontId="8" fillId="5" borderId="8" xfId="10" applyFont="1" applyFill="1" applyBorder="1" applyAlignment="1">
      <alignment horizontal="center"/>
    </xf>
    <xf numFmtId="0" fontId="8" fillId="5" borderId="7" xfId="10" applyFont="1" applyFill="1" applyBorder="1" applyAlignment="1">
      <alignment horizontal="center"/>
    </xf>
    <xf numFmtId="0" fontId="8" fillId="4" borderId="6" xfId="10" applyFont="1" applyFill="1" applyBorder="1" applyAlignment="1">
      <alignment horizontal="left" vertical="center"/>
    </xf>
    <xf numFmtId="0" fontId="8" fillId="4" borderId="2" xfId="10" applyFont="1" applyFill="1" applyBorder="1" applyAlignment="1">
      <alignment horizontal="left" vertical="center"/>
    </xf>
    <xf numFmtId="0" fontId="42" fillId="0" borderId="2" xfId="0" applyFont="1" applyBorder="1"/>
    <xf numFmtId="169" fontId="38" fillId="9" borderId="2" xfId="26" applyNumberFormat="1" applyFont="1" applyFill="1" applyBorder="1" applyAlignment="1">
      <alignment horizontal="center" vertical="center" wrapText="1"/>
    </xf>
    <xf numFmtId="0" fontId="38" fillId="9" borderId="6" xfId="26" applyFont="1" applyFill="1" applyBorder="1" applyAlignment="1">
      <alignment horizontal="center" vertical="center"/>
    </xf>
    <xf numFmtId="0" fontId="38" fillId="9" borderId="20" xfId="26" applyFont="1" applyFill="1" applyBorder="1" applyAlignment="1">
      <alignment horizontal="center" vertical="center"/>
    </xf>
    <xf numFmtId="0" fontId="38" fillId="9" borderId="6" xfId="26" applyFont="1" applyFill="1" applyBorder="1" applyAlignment="1">
      <alignment horizontal="center" vertical="center" wrapText="1"/>
    </xf>
    <xf numFmtId="0" fontId="38" fillId="9" borderId="20" xfId="26" applyFont="1" applyFill="1" applyBorder="1" applyAlignment="1">
      <alignment horizontal="center" vertical="center" wrapText="1"/>
    </xf>
    <xf numFmtId="0" fontId="36" fillId="9" borderId="4" xfId="26" applyFont="1" applyFill="1" applyBorder="1" applyAlignment="1">
      <alignment horizontal="center" vertical="center"/>
    </xf>
    <xf numFmtId="0" fontId="36" fillId="9" borderId="1" xfId="26" applyFont="1" applyFill="1" applyBorder="1" applyAlignment="1">
      <alignment horizontal="center" vertical="center"/>
    </xf>
    <xf numFmtId="0" fontId="38" fillId="4" borderId="4" xfId="10" applyFont="1" applyFill="1" applyBorder="1" applyAlignment="1">
      <alignment horizontal="left" vertical="center" wrapText="1"/>
    </xf>
    <xf numFmtId="0" fontId="38" fillId="4" borderId="5" xfId="10" applyFont="1" applyFill="1" applyBorder="1" applyAlignment="1">
      <alignment horizontal="left" vertical="center" wrapText="1"/>
    </xf>
    <xf numFmtId="0" fontId="38" fillId="4" borderId="1" xfId="10" applyFont="1" applyFill="1" applyBorder="1" applyAlignment="1">
      <alignment horizontal="left" vertical="center" wrapText="1"/>
    </xf>
    <xf numFmtId="168" fontId="38" fillId="9" borderId="6" xfId="26" applyNumberFormat="1" applyFont="1" applyFill="1" applyBorder="1" applyAlignment="1">
      <alignment horizontal="center" vertical="center"/>
    </xf>
    <xf numFmtId="168" fontId="38" fillId="9" borderId="20" xfId="26" applyNumberFormat="1" applyFont="1" applyFill="1" applyBorder="1" applyAlignment="1">
      <alignment horizontal="center" vertical="center"/>
    </xf>
    <xf numFmtId="169" fontId="38" fillId="9" borderId="4" xfId="26" applyNumberFormat="1" applyFont="1" applyFill="1" applyBorder="1" applyAlignment="1">
      <alignment horizontal="center" vertical="center"/>
    </xf>
    <xf numFmtId="169" fontId="38" fillId="9" borderId="5" xfId="26" applyNumberFormat="1" applyFont="1" applyFill="1" applyBorder="1" applyAlignment="1">
      <alignment horizontal="center" vertical="center"/>
    </xf>
    <xf numFmtId="169" fontId="38" fillId="9" borderId="1" xfId="26" applyNumberFormat="1" applyFont="1" applyFill="1" applyBorder="1" applyAlignment="1">
      <alignment horizontal="center" vertical="center"/>
    </xf>
    <xf numFmtId="0" fontId="38" fillId="11" borderId="4" xfId="26" applyFont="1" applyFill="1" applyBorder="1" applyAlignment="1">
      <alignment horizontal="center" vertical="center"/>
    </xf>
    <xf numFmtId="0" fontId="38" fillId="11" borderId="1" xfId="26" applyFont="1" applyFill="1" applyBorder="1" applyAlignment="1">
      <alignment horizontal="center" vertical="center"/>
    </xf>
    <xf numFmtId="0" fontId="18" fillId="0" borderId="2" xfId="0" applyFont="1" applyBorder="1" applyAlignment="1">
      <alignment horizontal="center" vertical="center" wrapText="1"/>
    </xf>
    <xf numFmtId="0" fontId="17" fillId="0" borderId="2" xfId="0" applyFont="1" applyBorder="1" applyAlignment="1">
      <alignment horizontal="center"/>
    </xf>
    <xf numFmtId="0" fontId="42" fillId="0" borderId="4" xfId="0" applyFont="1" applyBorder="1" applyAlignment="1">
      <alignment horizontal="center"/>
    </xf>
    <xf numFmtId="0" fontId="42" fillId="0" borderId="5" xfId="0" applyFont="1" applyBorder="1" applyAlignment="1">
      <alignment horizontal="center"/>
    </xf>
    <xf numFmtId="0" fontId="42" fillId="0" borderId="1" xfId="0" applyFont="1" applyBorder="1" applyAlignment="1">
      <alignment horizontal="center"/>
    </xf>
    <xf numFmtId="0" fontId="8" fillId="4" borderId="4" xfId="10" applyFont="1" applyFill="1" applyBorder="1" applyAlignment="1">
      <alignment horizontal="left" vertical="center" wrapText="1"/>
    </xf>
    <xf numFmtId="0" fontId="8" fillId="4" borderId="5" xfId="10" applyFont="1" applyFill="1" applyBorder="1" applyAlignment="1">
      <alignment horizontal="left" vertical="center" wrapText="1"/>
    </xf>
    <xf numFmtId="0" fontId="8" fillId="4" borderId="1" xfId="10" applyFont="1" applyFill="1" applyBorder="1" applyAlignment="1">
      <alignment horizontal="left" vertical="center" wrapText="1"/>
    </xf>
    <xf numFmtId="0" fontId="8" fillId="5" borderId="14" xfId="10" applyFont="1" applyFill="1" applyBorder="1" applyAlignment="1">
      <alignment horizontal="center"/>
    </xf>
    <xf numFmtId="0" fontId="8" fillId="5" borderId="15" xfId="10" applyFont="1" applyFill="1" applyBorder="1" applyAlignment="1">
      <alignment horizontal="center"/>
    </xf>
    <xf numFmtId="0" fontId="8" fillId="5" borderId="16" xfId="10" applyFont="1" applyFill="1" applyBorder="1" applyAlignment="1">
      <alignment horizontal="center"/>
    </xf>
    <xf numFmtId="0" fontId="8" fillId="7" borderId="2" xfId="10" applyFont="1" applyFill="1" applyBorder="1" applyAlignment="1">
      <alignment horizontal="center" vertical="center"/>
    </xf>
    <xf numFmtId="173" fontId="9" fillId="7" borderId="37" xfId="10" applyNumberFormat="1" applyFont="1" applyFill="1" applyBorder="1" applyAlignment="1">
      <alignment horizontal="center"/>
    </xf>
    <xf numFmtId="173" fontId="9" fillId="7" borderId="36" xfId="10" applyNumberFormat="1" applyFont="1" applyFill="1" applyBorder="1" applyAlignment="1">
      <alignment horizontal="center"/>
    </xf>
    <xf numFmtId="173" fontId="9" fillId="7" borderId="35" xfId="10" applyNumberFormat="1" applyFont="1" applyFill="1" applyBorder="1" applyAlignment="1">
      <alignment horizontal="center"/>
    </xf>
    <xf numFmtId="173" fontId="9" fillId="7" borderId="4" xfId="10" applyNumberFormat="1" applyFont="1" applyFill="1" applyBorder="1" applyAlignment="1">
      <alignment horizontal="center"/>
    </xf>
    <xf numFmtId="173" fontId="9" fillId="7" borderId="5" xfId="10" applyNumberFormat="1" applyFont="1" applyFill="1" applyBorder="1" applyAlignment="1">
      <alignment horizontal="center"/>
    </xf>
    <xf numFmtId="173" fontId="9" fillId="7" borderId="1" xfId="10" applyNumberFormat="1" applyFont="1" applyFill="1" applyBorder="1" applyAlignment="1">
      <alignment horizontal="center"/>
    </xf>
    <xf numFmtId="10" fontId="8" fillId="7" borderId="2" xfId="79" applyNumberFormat="1" applyFont="1" applyFill="1" applyBorder="1" applyAlignment="1">
      <alignment horizontal="center" vertical="center"/>
    </xf>
    <xf numFmtId="10" fontId="8" fillId="7" borderId="2" xfId="10" applyNumberFormat="1" applyFont="1" applyFill="1" applyBorder="1" applyAlignment="1">
      <alignment horizontal="center" vertical="center"/>
    </xf>
    <xf numFmtId="0" fontId="8" fillId="5" borderId="2" xfId="10" applyFont="1" applyFill="1" applyBorder="1" applyAlignment="1">
      <alignment horizontal="center"/>
    </xf>
    <xf numFmtId="0" fontId="8" fillId="5" borderId="2" xfId="10" applyFont="1" applyFill="1" applyBorder="1" applyAlignment="1">
      <alignment horizontal="center" vertical="center"/>
    </xf>
    <xf numFmtId="0" fontId="33" fillId="5" borderId="2" xfId="10" applyFont="1" applyFill="1" applyBorder="1" applyAlignment="1">
      <alignment horizontal="center" vertical="center" wrapText="1"/>
    </xf>
    <xf numFmtId="4" fontId="8" fillId="5" borderId="2" xfId="10" applyNumberFormat="1" applyFont="1" applyFill="1" applyBorder="1" applyAlignment="1">
      <alignment horizontal="center" vertical="center" wrapText="1"/>
    </xf>
    <xf numFmtId="10" fontId="8" fillId="5" borderId="4" xfId="10" applyNumberFormat="1" applyFont="1" applyFill="1" applyBorder="1" applyAlignment="1">
      <alignment horizontal="center" vertical="center" wrapText="1"/>
    </xf>
    <xf numFmtId="173" fontId="8" fillId="7" borderId="2" xfId="10" applyNumberFormat="1" applyFont="1" applyFill="1" applyBorder="1" applyAlignment="1">
      <alignment horizontal="center" vertical="center"/>
    </xf>
    <xf numFmtId="14" fontId="8" fillId="4" borderId="17" xfId="10" applyNumberFormat="1" applyFont="1" applyFill="1" applyBorder="1" applyAlignment="1">
      <alignment horizontal="left" vertical="center" wrapText="1"/>
    </xf>
    <xf numFmtId="14" fontId="8" fillId="4" borderId="18" xfId="10" applyNumberFormat="1" applyFont="1" applyFill="1" applyBorder="1" applyAlignment="1">
      <alignment horizontal="left" vertical="center" wrapText="1"/>
    </xf>
    <xf numFmtId="14" fontId="8" fillId="4" borderId="19" xfId="10" applyNumberFormat="1" applyFont="1" applyFill="1" applyBorder="1" applyAlignment="1">
      <alignment horizontal="left" vertical="center" wrapText="1"/>
    </xf>
    <xf numFmtId="0" fontId="8" fillId="5" borderId="1" xfId="10" applyFont="1" applyFill="1" applyBorder="1" applyAlignment="1">
      <alignment horizontal="center"/>
    </xf>
    <xf numFmtId="0" fontId="30" fillId="0" borderId="4" xfId="50" applyFont="1" applyBorder="1" applyAlignment="1">
      <alignment horizontal="center" vertical="top"/>
    </xf>
    <xf numFmtId="0" fontId="30" fillId="0" borderId="5" xfId="50" applyFont="1" applyBorder="1" applyAlignment="1">
      <alignment horizontal="center" vertical="top"/>
    </xf>
    <xf numFmtId="0" fontId="30" fillId="0" borderId="1" xfId="50" applyFont="1" applyBorder="1" applyAlignment="1">
      <alignment horizontal="center" vertical="top"/>
    </xf>
    <xf numFmtId="0" fontId="26" fillId="0" borderId="0" xfId="50" applyFont="1" applyAlignment="1">
      <alignment horizontal="center"/>
    </xf>
    <xf numFmtId="0" fontId="3" fillId="0" borderId="21" xfId="50" applyBorder="1" applyAlignment="1">
      <alignment horizontal="left"/>
    </xf>
    <xf numFmtId="0" fontId="3" fillId="0" borderId="10" xfId="50" applyBorder="1" applyAlignment="1">
      <alignment horizontal="left"/>
    </xf>
    <xf numFmtId="0" fontId="3" fillId="0" borderId="22" xfId="50" applyBorder="1" applyAlignment="1">
      <alignment horizontal="left"/>
    </xf>
    <xf numFmtId="170" fontId="13" fillId="3" borderId="32" xfId="44" applyFont="1" applyFill="1" applyBorder="1" applyAlignment="1" applyProtection="1">
      <alignment horizontal="left"/>
      <protection locked="0"/>
    </xf>
    <xf numFmtId="170" fontId="13" fillId="3" borderId="33" xfId="44" applyFont="1" applyFill="1" applyBorder="1" applyAlignment="1" applyProtection="1">
      <alignment horizontal="left"/>
      <protection locked="0"/>
    </xf>
    <xf numFmtId="170" fontId="13" fillId="3" borderId="34" xfId="44" applyFont="1" applyFill="1" applyBorder="1" applyAlignment="1" applyProtection="1">
      <alignment horizontal="left"/>
      <protection locked="0"/>
    </xf>
    <xf numFmtId="0" fontId="3" fillId="0" borderId="21" xfId="50" applyBorder="1" applyAlignment="1">
      <alignment horizontal="left" wrapText="1"/>
    </xf>
    <xf numFmtId="0" fontId="3" fillId="0" borderId="10" xfId="50" applyBorder="1" applyAlignment="1">
      <alignment horizontal="left" wrapText="1"/>
    </xf>
    <xf numFmtId="0" fontId="3" fillId="0" borderId="23" xfId="50" applyBorder="1" applyAlignment="1">
      <alignment horizontal="left" wrapText="1"/>
    </xf>
    <xf numFmtId="10" fontId="3" fillId="3" borderId="15" xfId="50" applyNumberFormat="1" applyFill="1" applyBorder="1" applyAlignment="1" applyProtection="1">
      <alignment horizontal="center" vertical="center"/>
      <protection locked="0"/>
    </xf>
    <xf numFmtId="10" fontId="3" fillId="3" borderId="16" xfId="50" applyNumberFormat="1" applyFill="1" applyBorder="1" applyAlignment="1" applyProtection="1">
      <alignment horizontal="center" vertical="center"/>
      <protection locked="0"/>
    </xf>
    <xf numFmtId="0" fontId="3" fillId="0" borderId="11" xfId="50" applyBorder="1" applyAlignment="1">
      <alignment horizontal="left"/>
    </xf>
    <xf numFmtId="0" fontId="3" fillId="0" borderId="12" xfId="50" applyBorder="1" applyAlignment="1">
      <alignment horizontal="left"/>
    </xf>
    <xf numFmtId="10" fontId="3" fillId="3" borderId="12" xfId="50" applyNumberFormat="1" applyFill="1" applyBorder="1" applyAlignment="1" applyProtection="1">
      <alignment horizontal="center" vertical="center"/>
      <protection locked="0"/>
    </xf>
    <xf numFmtId="10" fontId="3" fillId="3" borderId="9" xfId="50" applyNumberFormat="1" applyFill="1" applyBorder="1" applyAlignment="1" applyProtection="1">
      <alignment horizontal="center" vertical="center"/>
      <protection locked="0"/>
    </xf>
    <xf numFmtId="170" fontId="13" fillId="3" borderId="11" xfId="44" applyFont="1" applyFill="1" applyBorder="1" applyAlignment="1" applyProtection="1">
      <alignment horizontal="left"/>
      <protection locked="0"/>
    </xf>
    <xf numFmtId="170" fontId="13" fillId="3" borderId="12" xfId="44" applyFont="1" applyFill="1" applyBorder="1" applyAlignment="1" applyProtection="1">
      <alignment horizontal="left"/>
      <protection locked="0"/>
    </xf>
    <xf numFmtId="170" fontId="13" fillId="3" borderId="9" xfId="44" applyFont="1" applyFill="1" applyBorder="1" applyAlignment="1" applyProtection="1">
      <alignment horizontal="left"/>
      <protection locked="0"/>
    </xf>
    <xf numFmtId="0" fontId="31" fillId="0" borderId="2" xfId="50" applyFont="1" applyBorder="1" applyAlignment="1">
      <alignment horizontal="justify" vertical="top" wrapText="1"/>
    </xf>
  </cellXfs>
  <cellStyles count="80">
    <cellStyle name="0,0_x000d__x000a_NA_x000d__x000a_" xfId="39" xr:uid="{00000000-0005-0000-0000-000000000000}"/>
    <cellStyle name="0,0_x000d__x000a_NA_x000d__x000a_ 10" xfId="65" xr:uid="{00000000-0005-0000-0000-000001000000}"/>
    <cellStyle name="0,0_x000d__x000a_NA_x000d__x000a_ 10 2" xfId="68" xr:uid="{00000000-0005-0000-0000-000002000000}"/>
    <cellStyle name="0,0_x000d__x000a_NA_x000d__x000a_ 2" xfId="4" xr:uid="{00000000-0005-0000-0000-000003000000}"/>
    <cellStyle name="0,0_x000d__x000a_NA_x000d__x000a__12A +Q + VT" xfId="40" xr:uid="{00000000-0005-0000-0000-000004000000}"/>
    <cellStyle name="ARIAL" xfId="5" xr:uid="{00000000-0005-0000-0000-000005000000}"/>
    <cellStyle name="Comma [0]_353HHC" xfId="22" xr:uid="{00000000-0005-0000-0000-000006000000}"/>
    <cellStyle name="Comma_353HHC" xfId="23" xr:uid="{00000000-0005-0000-0000-000007000000}"/>
    <cellStyle name="Currency [0]_353HHC" xfId="24" xr:uid="{00000000-0005-0000-0000-000008000000}"/>
    <cellStyle name="Currency_353HHC" xfId="25" xr:uid="{00000000-0005-0000-0000-000009000000}"/>
    <cellStyle name="Estilo 1" xfId="6" xr:uid="{00000000-0005-0000-0000-00000A000000}"/>
    <cellStyle name="Euro" xfId="41" xr:uid="{00000000-0005-0000-0000-00000B000000}"/>
    <cellStyle name="Excel Built-in Normal" xfId="70" xr:uid="{00000000-0005-0000-0000-00000C000000}"/>
    <cellStyle name="Excel Built-in Normal 1 1" xfId="42" xr:uid="{00000000-0005-0000-0000-00000D000000}"/>
    <cellStyle name="Excel Built-in Normal 1 1 2" xfId="43" xr:uid="{00000000-0005-0000-0000-00000E000000}"/>
    <cellStyle name="Excel Built-in Normal 2" xfId="71" xr:uid="{00000000-0005-0000-0000-00000F000000}"/>
    <cellStyle name="M S SANS SERIF" xfId="7" xr:uid="{00000000-0005-0000-0000-000011000000}"/>
    <cellStyle name="M S SANS SERIF 2" xfId="8" xr:uid="{00000000-0005-0000-0000-000012000000}"/>
    <cellStyle name="Moeda" xfId="76" builtinId="4"/>
    <cellStyle name="Moeda 2" xfId="32" xr:uid="{00000000-0005-0000-0000-000014000000}"/>
    <cellStyle name="Moeda 3" xfId="9" xr:uid="{00000000-0005-0000-0000-000015000000}"/>
    <cellStyle name="Moeda 4" xfId="34" xr:uid="{00000000-0005-0000-0000-000016000000}"/>
    <cellStyle name="Moeda 4 2" xfId="44" xr:uid="{00000000-0005-0000-0000-000017000000}"/>
    <cellStyle name="Moeda 5" xfId="28" xr:uid="{00000000-0005-0000-0000-000018000000}"/>
    <cellStyle name="Normal" xfId="0" builtinId="0"/>
    <cellStyle name="Normal 10" xfId="10" xr:uid="{00000000-0005-0000-0000-00001A000000}"/>
    <cellStyle name="Normal 10 2" xfId="72" xr:uid="{00000000-0005-0000-0000-00001B000000}"/>
    <cellStyle name="Normal 10 39" xfId="45" xr:uid="{00000000-0005-0000-0000-00001C000000}"/>
    <cellStyle name="Normal 11" xfId="38" xr:uid="{00000000-0005-0000-0000-00001D000000}"/>
    <cellStyle name="Normal 12" xfId="64" xr:uid="{00000000-0005-0000-0000-00001E000000}"/>
    <cellStyle name="Normal 13" xfId="69" xr:uid="{00000000-0005-0000-0000-00001F000000}"/>
    <cellStyle name="Normal 14" xfId="73" xr:uid="{00000000-0005-0000-0000-000020000000}"/>
    <cellStyle name="Normal 160" xfId="11" xr:uid="{00000000-0005-0000-0000-000021000000}"/>
    <cellStyle name="Normal 165" xfId="35" xr:uid="{00000000-0005-0000-0000-000022000000}"/>
    <cellStyle name="Normal 2" xfId="1" xr:uid="{00000000-0005-0000-0000-000023000000}"/>
    <cellStyle name="Normal 2 2" xfId="21" xr:uid="{00000000-0005-0000-0000-000024000000}"/>
    <cellStyle name="Normal 2 2 2" xfId="67" xr:uid="{00000000-0005-0000-0000-000025000000}"/>
    <cellStyle name="Normal 2 3" xfId="36" xr:uid="{00000000-0005-0000-0000-000026000000}"/>
    <cellStyle name="Normal 2 4" xfId="46" xr:uid="{00000000-0005-0000-0000-000027000000}"/>
    <cellStyle name="Normal 2 5" xfId="66" xr:uid="{00000000-0005-0000-0000-000028000000}"/>
    <cellStyle name="Normal 2 6" xfId="78" xr:uid="{00000000-0005-0000-0000-000029000000}"/>
    <cellStyle name="Normal 21" xfId="47" xr:uid="{00000000-0005-0000-0000-00002A000000}"/>
    <cellStyle name="Normal 3" xfId="26" xr:uid="{00000000-0005-0000-0000-00002B000000}"/>
    <cellStyle name="Normal 3 2" xfId="48" xr:uid="{00000000-0005-0000-0000-00002C000000}"/>
    <cellStyle name="Normal 3 8" xfId="29" xr:uid="{00000000-0005-0000-0000-00002D000000}"/>
    <cellStyle name="Normal 4" xfId="12" xr:uid="{00000000-0005-0000-0000-00002E000000}"/>
    <cellStyle name="Normal 4 2" xfId="49" xr:uid="{00000000-0005-0000-0000-00002F000000}"/>
    <cellStyle name="Normal 5" xfId="33" xr:uid="{00000000-0005-0000-0000-000030000000}"/>
    <cellStyle name="Normal 5 2" xfId="50" xr:uid="{00000000-0005-0000-0000-000031000000}"/>
    <cellStyle name="Normal 5 2 2" xfId="51" xr:uid="{00000000-0005-0000-0000-000032000000}"/>
    <cellStyle name="Normal 5 3" xfId="52" xr:uid="{00000000-0005-0000-0000-000033000000}"/>
    <cellStyle name="Normal 6" xfId="53" xr:uid="{00000000-0005-0000-0000-000034000000}"/>
    <cellStyle name="Normal 7" xfId="54" xr:uid="{00000000-0005-0000-0000-000035000000}"/>
    <cellStyle name="Normal 8" xfId="30" xr:uid="{00000000-0005-0000-0000-000036000000}"/>
    <cellStyle name="Normal 9" xfId="55" xr:uid="{00000000-0005-0000-0000-000037000000}"/>
    <cellStyle name="Normal 9 2" xfId="56" xr:uid="{00000000-0005-0000-0000-000038000000}"/>
    <cellStyle name="planilhas" xfId="13" xr:uid="{00000000-0005-0000-0000-000039000000}"/>
    <cellStyle name="Porcentagem" xfId="79" builtinId="5"/>
    <cellStyle name="Porcentagem 2" xfId="3" xr:uid="{00000000-0005-0000-0000-00003B000000}"/>
    <cellStyle name="Porcentagem 2 2" xfId="57" xr:uid="{00000000-0005-0000-0000-00003C000000}"/>
    <cellStyle name="Porcentagem 3" xfId="58" xr:uid="{00000000-0005-0000-0000-00003D000000}"/>
    <cellStyle name="Porcentagem 4" xfId="31" xr:uid="{00000000-0005-0000-0000-00003E000000}"/>
    <cellStyle name="Porcentagem 5" xfId="74" xr:uid="{00000000-0005-0000-0000-00003F000000}"/>
    <cellStyle name="Separador de milhares 10" xfId="14" xr:uid="{00000000-0005-0000-0000-000040000000}"/>
    <cellStyle name="Separador de milhares 10 2" xfId="15" xr:uid="{00000000-0005-0000-0000-000041000000}"/>
    <cellStyle name="Separador de milhares 2" xfId="16" xr:uid="{00000000-0005-0000-0000-000042000000}"/>
    <cellStyle name="Separador de milhares 2 2" xfId="17" xr:uid="{00000000-0005-0000-0000-000043000000}"/>
    <cellStyle name="Separador de milhares 3" xfId="59" xr:uid="{00000000-0005-0000-0000-000044000000}"/>
    <cellStyle name="Separador de milhares 4 2" xfId="18" xr:uid="{00000000-0005-0000-0000-000045000000}"/>
    <cellStyle name="Vírgula 10" xfId="60" xr:uid="{00000000-0005-0000-0000-000046000000}"/>
    <cellStyle name="Vírgula 2" xfId="2" xr:uid="{00000000-0005-0000-0000-000047000000}"/>
    <cellStyle name="Vírgula 2 2" xfId="19" xr:uid="{00000000-0005-0000-0000-000048000000}"/>
    <cellStyle name="Vírgula 2 3" xfId="27" xr:uid="{00000000-0005-0000-0000-000049000000}"/>
    <cellStyle name="Vírgula 2 4" xfId="61" xr:uid="{00000000-0005-0000-0000-00004A000000}"/>
    <cellStyle name="Vírgula 2 5" xfId="77" xr:uid="{00000000-0005-0000-0000-00004B000000}"/>
    <cellStyle name="Vírgula 3" xfId="20" xr:uid="{00000000-0005-0000-0000-00004C000000}"/>
    <cellStyle name="Vírgula 4" xfId="37" xr:uid="{00000000-0005-0000-0000-00004D000000}"/>
    <cellStyle name="Vírgula 5" xfId="62" xr:uid="{00000000-0005-0000-0000-00004E000000}"/>
    <cellStyle name="Vírgula 5 2" xfId="63" xr:uid="{00000000-0005-0000-0000-00004F000000}"/>
    <cellStyle name="Vírgula 6" xfId="75" xr:uid="{00000000-0005-0000-0000-000050000000}"/>
  </cellStyles>
  <dxfs count="6">
    <dxf>
      <font>
        <condense val="0"/>
        <extend val="0"/>
        <color indexed="17"/>
      </font>
    </dxf>
    <dxf>
      <font>
        <condense val="0"/>
        <extend val="0"/>
        <color indexed="10"/>
      </font>
    </dxf>
    <dxf>
      <font>
        <b/>
        <i val="0"/>
        <condense val="0"/>
        <extend val="0"/>
        <color indexed="9"/>
      </font>
      <fill>
        <patternFill>
          <bgColor indexed="10"/>
        </patternFill>
      </fill>
    </dxf>
    <dxf>
      <font>
        <condense val="0"/>
        <extend val="0"/>
        <color indexed="17"/>
      </font>
    </dxf>
    <dxf>
      <font>
        <condense val="0"/>
        <extend val="0"/>
        <color indexed="10"/>
      </font>
    </dxf>
    <dxf>
      <font>
        <b/>
        <i val="0"/>
        <condense val="0"/>
        <extend val="0"/>
        <color indexed="9"/>
      </font>
      <fill>
        <patternFill>
          <bgColor indexed="10"/>
        </patternFill>
      </fill>
    </dxf>
  </dxfs>
  <tableStyles count="0" defaultTableStyle="TableStyleMedium2"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xdr:col>
      <xdr:colOff>2029884</xdr:colOff>
      <xdr:row>0</xdr:row>
      <xdr:rowOff>98424</xdr:rowOff>
    </xdr:from>
    <xdr:to>
      <xdr:col>4</xdr:col>
      <xdr:colOff>845003</xdr:colOff>
      <xdr:row>0</xdr:row>
      <xdr:rowOff>771525</xdr:rowOff>
    </xdr:to>
    <xdr:sp macro="" textlink="">
      <xdr:nvSpPr>
        <xdr:cNvPr id="3" name="Rectangle 3">
          <a:extLst>
            <a:ext uri="{FF2B5EF4-FFF2-40B4-BE49-F238E27FC236}">
              <a16:creationId xmlns:a16="http://schemas.microsoft.com/office/drawing/2014/main" id="{00000000-0008-0000-0000-000003000000}"/>
            </a:ext>
          </a:extLst>
        </xdr:cNvPr>
        <xdr:cNvSpPr>
          <a:spLocks noChangeArrowheads="1"/>
        </xdr:cNvSpPr>
      </xdr:nvSpPr>
      <xdr:spPr bwMode="auto">
        <a:xfrm>
          <a:off x="2791884" y="98424"/>
          <a:ext cx="3815744" cy="673101"/>
        </a:xfrm>
        <a:prstGeom prst="rect">
          <a:avLst/>
        </a:prstGeom>
        <a:noFill/>
        <a:ln w="9525">
          <a:noFill/>
          <a:miter lim="800000"/>
          <a:headEnd/>
          <a:tailEnd/>
        </a:ln>
      </xdr:spPr>
      <xdr:txBody>
        <a:bodyPr vertOverflow="clip" wrap="square" lIns="12700" tIns="12700" rIns="12700" bIns="12700" anchor="t" upright="1"/>
        <a:lstStyle/>
        <a:p>
          <a:pPr algn="ctr" rtl="1">
            <a:defRPr sz="1000"/>
          </a:pPr>
          <a:endParaRPr lang="pt-BR" sz="900" b="1" i="0" strike="noStrike">
            <a:solidFill>
              <a:srgbClr val="000000"/>
            </a:solidFill>
            <a:latin typeface="Arial" pitchFamily="34" charset="0"/>
            <a:cs typeface="Arial" pitchFamily="34" charset="0"/>
          </a:endParaRPr>
        </a:p>
      </xdr:txBody>
    </xdr:sp>
    <xdr:clientData/>
  </xdr:twoCellAnchor>
  <xdr:twoCellAnchor editAs="oneCell">
    <xdr:from>
      <xdr:col>0</xdr:col>
      <xdr:colOff>190500</xdr:colOff>
      <xdr:row>0</xdr:row>
      <xdr:rowOff>57150</xdr:rowOff>
    </xdr:from>
    <xdr:to>
      <xdr:col>2</xdr:col>
      <xdr:colOff>571500</xdr:colOff>
      <xdr:row>0</xdr:row>
      <xdr:rowOff>983245</xdr:rowOff>
    </xdr:to>
    <xdr:pic>
      <xdr:nvPicPr>
        <xdr:cNvPr id="10" name="Imagem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0500" y="57150"/>
          <a:ext cx="1914525" cy="9260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2029884</xdr:colOff>
      <xdr:row>0</xdr:row>
      <xdr:rowOff>98424</xdr:rowOff>
    </xdr:from>
    <xdr:to>
      <xdr:col>4</xdr:col>
      <xdr:colOff>845003</xdr:colOff>
      <xdr:row>0</xdr:row>
      <xdr:rowOff>771525</xdr:rowOff>
    </xdr:to>
    <xdr:sp macro="" textlink="">
      <xdr:nvSpPr>
        <xdr:cNvPr id="2" name="Rectangle 3">
          <a:extLst>
            <a:ext uri="{FF2B5EF4-FFF2-40B4-BE49-F238E27FC236}">
              <a16:creationId xmlns:a16="http://schemas.microsoft.com/office/drawing/2014/main" id="{00000000-0008-0000-0100-000002000000}"/>
            </a:ext>
          </a:extLst>
        </xdr:cNvPr>
        <xdr:cNvSpPr>
          <a:spLocks noChangeArrowheads="1"/>
        </xdr:cNvSpPr>
      </xdr:nvSpPr>
      <xdr:spPr bwMode="auto">
        <a:xfrm>
          <a:off x="1534584" y="98424"/>
          <a:ext cx="5330219" cy="673101"/>
        </a:xfrm>
        <a:prstGeom prst="rect">
          <a:avLst/>
        </a:prstGeom>
        <a:noFill/>
        <a:ln w="9525">
          <a:noFill/>
          <a:miter lim="800000"/>
          <a:headEnd/>
          <a:tailEnd/>
        </a:ln>
      </xdr:spPr>
      <xdr:txBody>
        <a:bodyPr vertOverflow="clip" wrap="square" lIns="12700" tIns="12700" rIns="12700" bIns="12700" anchor="t" upright="1"/>
        <a:lstStyle/>
        <a:p>
          <a:pPr algn="ctr" rtl="1">
            <a:defRPr sz="1000"/>
          </a:pPr>
          <a:endParaRPr lang="pt-BR" sz="900" b="1" i="0" strike="noStrike">
            <a:solidFill>
              <a:srgbClr val="000000"/>
            </a:solidFill>
            <a:latin typeface="Arial" pitchFamily="34" charset="0"/>
            <a:cs typeface="Arial" pitchFamily="34" charset="0"/>
          </a:endParaRPr>
        </a:p>
      </xdr:txBody>
    </xdr:sp>
    <xdr:clientData/>
  </xdr:twoCellAnchor>
  <xdr:twoCellAnchor editAs="oneCell">
    <xdr:from>
      <xdr:col>0</xdr:col>
      <xdr:colOff>190500</xdr:colOff>
      <xdr:row>0</xdr:row>
      <xdr:rowOff>57150</xdr:rowOff>
    </xdr:from>
    <xdr:to>
      <xdr:col>2</xdr:col>
      <xdr:colOff>571500</xdr:colOff>
      <xdr:row>0</xdr:row>
      <xdr:rowOff>983245</xdr:rowOff>
    </xdr:to>
    <xdr:pic>
      <xdr:nvPicPr>
        <xdr:cNvPr id="3" name="Imagem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0500" y="57150"/>
          <a:ext cx="1914525" cy="926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2</xdr:col>
      <xdr:colOff>304800</xdr:colOff>
      <xdr:row>0</xdr:row>
      <xdr:rowOff>171450</xdr:rowOff>
    </xdr:from>
    <xdr:ext cx="1365248" cy="731597"/>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24000" y="171450"/>
          <a:ext cx="1365248" cy="73159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1247775</xdr:colOff>
          <xdr:row>23</xdr:row>
          <xdr:rowOff>200025</xdr:rowOff>
        </xdr:from>
        <xdr:to>
          <xdr:col>6</xdr:col>
          <xdr:colOff>9525</xdr:colOff>
          <xdr:row>23</xdr:row>
          <xdr:rowOff>742950</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300-0000011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1247775</xdr:colOff>
          <xdr:row>106</xdr:row>
          <xdr:rowOff>200025</xdr:rowOff>
        </xdr:from>
        <xdr:to>
          <xdr:col>6</xdr:col>
          <xdr:colOff>9525</xdr:colOff>
          <xdr:row>106</xdr:row>
          <xdr:rowOff>742950</xdr:rowOff>
        </xdr:to>
        <xdr:sp macro="" textlink="">
          <xdr:nvSpPr>
            <xdr:cNvPr id="5123" name="Object 3" hidden="1">
              <a:extLst>
                <a:ext uri="{63B3BB69-23CF-44E3-9099-C40C66FF867C}">
                  <a14:compatExt spid="_x0000_s5123"/>
                </a:ext>
                <a:ext uri="{FF2B5EF4-FFF2-40B4-BE49-F238E27FC236}">
                  <a16:creationId xmlns:a16="http://schemas.microsoft.com/office/drawing/2014/main" id="{00000000-0008-0000-0300-0000031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vralves\Desktop\PL.M&#218;LT.2.3%20-%20Cidade.da.Crian&#231;a_2017-Rev.Final.6-15.02.2018.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Obras%20Civis/OBRAS%20CIVIS%20a%20partir%20de%20jan%202021/RECINTO%20DE%20EXPOSI&#199;&#213;ES%20-%20PROJETOS%20DIVERSOS/COC-0001-25%20-%20Packing%20house/___Nova%20licita&#231;&#227;o/CD%20LICITA&#199;&#195;O/Planilhas%20Or&#231;ament&#225;rias/Plan_Estrutura_PH_Finaliza&#231;&#227;o_REVISADO_v3.16.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Obras%20Civis/OBRAS%20CIVIS%20a%20partir%20de%20jan%202021/RECINTO%20DE%20EXPOSI&#199;&#213;ES%20-%20PROJETOS%20DIVERSOS/COC-0001-25%20-%20Packing%20house/___Nova%20licita&#231;&#227;o/Plan_Instala&#231;&#245;es_PH_Finaliza&#231;&#227;o.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lessandra\trabalho\TRABALHO\EXCEL\M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sheetData sheetId="1"/>
      <sheetData sheetId="2">
        <row r="29">
          <cell r="G29">
            <v>43040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VO"/>
      <sheetName val="MENU"/>
      <sheetName val="DADOS"/>
      <sheetName val="BDI"/>
      <sheetName val="ORÇAMENTO"/>
      <sheetName val="EVENTOS"/>
      <sheetName val="CÁLCULO"/>
      <sheetName val="CRONOPLE"/>
      <sheetName val="CRONO"/>
      <sheetName val="QCI"/>
      <sheetName val="PLE"/>
      <sheetName val="BM"/>
      <sheetName val="RRE"/>
      <sheetName val="OFÍCIO"/>
      <sheetName val="PO-PLE"/>
      <sheetName val="CFF-PLE"/>
      <sheetName val="PO-BM"/>
      <sheetName val="CFF-BM"/>
    </sheetNames>
    <sheetDataSet>
      <sheetData sheetId="0"/>
      <sheetData sheetId="1">
        <row r="3">
          <cell r="O3">
            <v>1</v>
          </cell>
        </row>
      </sheetData>
      <sheetData sheetId="2">
        <row r="3">
          <cell r="AV3" t="str">
            <v>%CT</v>
          </cell>
        </row>
        <row r="4">
          <cell r="AV4" t="str">
            <v>°C</v>
          </cell>
        </row>
        <row r="5">
          <cell r="AV5" t="str">
            <v>°F</v>
          </cell>
        </row>
        <row r="6">
          <cell r="AV6" t="str">
            <v>100M</v>
          </cell>
        </row>
        <row r="7">
          <cell r="AV7" t="str">
            <v>18L</v>
          </cell>
        </row>
        <row r="8">
          <cell r="AV8" t="str">
            <v>200KG</v>
          </cell>
        </row>
        <row r="9">
          <cell r="AV9" t="str">
            <v>250G</v>
          </cell>
        </row>
        <row r="10">
          <cell r="AV10" t="str">
            <v>310ML</v>
          </cell>
        </row>
        <row r="11">
          <cell r="AV11" t="str">
            <v>50KG</v>
          </cell>
        </row>
        <row r="12">
          <cell r="AV12" t="str">
            <v>A</v>
          </cell>
        </row>
        <row r="13">
          <cell r="AV13" t="str">
            <v>ACA/ACC</v>
          </cell>
        </row>
        <row r="14">
          <cell r="AV14" t="str">
            <v>AH</v>
          </cell>
        </row>
        <row r="15">
          <cell r="AV15" t="str">
            <v>AH/H/V</v>
          </cell>
        </row>
        <row r="16">
          <cell r="C16" t="str">
            <v>CONSTRUÇÃO DAS ESTRUTURAS PRÉ-FABRICADAS, PISOS, COBERTURAS E FECHAMENTOS DO EDIFÍCIO PACKING HOUSE</v>
          </cell>
          <cell r="AV16" t="str">
            <v>AM</v>
          </cell>
        </row>
        <row r="17">
          <cell r="AV17" t="str">
            <v>AM0/4ML</v>
          </cell>
        </row>
        <row r="18">
          <cell r="C18" t="str">
            <v>NÃO DESONERADO</v>
          </cell>
          <cell r="D18" t="str">
            <v/>
          </cell>
          <cell r="AV18" t="str">
            <v>AM0/5ML</v>
          </cell>
        </row>
        <row r="19">
          <cell r="D19" t="str">
            <v/>
          </cell>
          <cell r="AV19" t="str">
            <v>AM1/5ML</v>
          </cell>
        </row>
        <row r="20">
          <cell r="AV20" t="str">
            <v>AM10ML</v>
          </cell>
        </row>
        <row r="21">
          <cell r="AV21" t="str">
            <v>AM1ML</v>
          </cell>
        </row>
        <row r="22">
          <cell r="AV22" t="str">
            <v>AM2/5ML</v>
          </cell>
        </row>
        <row r="23">
          <cell r="AV23" t="str">
            <v>AM2ML</v>
          </cell>
        </row>
        <row r="24">
          <cell r="AV24" t="str">
            <v>AM3ML</v>
          </cell>
        </row>
        <row r="25">
          <cell r="AV25" t="str">
            <v>AM4ML</v>
          </cell>
        </row>
        <row r="26">
          <cell r="AV26" t="str">
            <v>AM5ML</v>
          </cell>
        </row>
        <row r="27">
          <cell r="AV27" t="str">
            <v>AM6ML</v>
          </cell>
        </row>
        <row r="28">
          <cell r="AV28" t="str">
            <v>AM7ML</v>
          </cell>
        </row>
        <row r="29">
          <cell r="AV29" t="str">
            <v>ANO</v>
          </cell>
        </row>
        <row r="30">
          <cell r="AV30" t="str">
            <v>ANOS</v>
          </cell>
        </row>
        <row r="31">
          <cell r="AV31" t="str">
            <v>ARR</v>
          </cell>
        </row>
        <row r="32">
          <cell r="AV32" t="str">
            <v>AWG</v>
          </cell>
        </row>
        <row r="33">
          <cell r="AV33" t="str">
            <v>BAR</v>
          </cell>
        </row>
        <row r="34">
          <cell r="AV34" t="str">
            <v>BAR.</v>
          </cell>
        </row>
        <row r="35">
          <cell r="AV35" t="str">
            <v>BD</v>
          </cell>
        </row>
        <row r="36">
          <cell r="AV36" t="str">
            <v>BIS</v>
          </cell>
        </row>
        <row r="37">
          <cell r="AV37" t="str">
            <v>BIS/GL</v>
          </cell>
        </row>
        <row r="38">
          <cell r="AV38" t="str">
            <v>BIS1/65G</v>
          </cell>
        </row>
        <row r="39">
          <cell r="AV39" t="str">
            <v>BIS1/8G</v>
          </cell>
        </row>
        <row r="40">
          <cell r="AV40" t="str">
            <v>BIS100G</v>
          </cell>
        </row>
        <row r="41">
          <cell r="AV41" t="str">
            <v>BIS10G</v>
          </cell>
        </row>
        <row r="42">
          <cell r="AV42" t="str">
            <v>BIS135G</v>
          </cell>
        </row>
        <row r="43">
          <cell r="AV43" t="str">
            <v>BIS13G</v>
          </cell>
        </row>
        <row r="44">
          <cell r="AV44" t="str">
            <v>BIS14G</v>
          </cell>
        </row>
        <row r="45">
          <cell r="AV45" t="str">
            <v>BIS15G</v>
          </cell>
        </row>
        <row r="46">
          <cell r="AV46" t="str">
            <v>BIS1G</v>
          </cell>
        </row>
        <row r="47">
          <cell r="AV47" t="str">
            <v>BIS20G</v>
          </cell>
        </row>
        <row r="48">
          <cell r="AV48" t="str">
            <v>BIS25G</v>
          </cell>
        </row>
        <row r="49">
          <cell r="AV49" t="str">
            <v>BIS28/8G</v>
          </cell>
        </row>
        <row r="50">
          <cell r="AV50" t="str">
            <v>BIS28G</v>
          </cell>
        </row>
        <row r="51">
          <cell r="AV51" t="str">
            <v>BIS2G</v>
          </cell>
        </row>
        <row r="52">
          <cell r="AV52" t="str">
            <v>BIS3/5G</v>
          </cell>
        </row>
        <row r="53">
          <cell r="AV53" t="str">
            <v>BIS30G</v>
          </cell>
        </row>
        <row r="54">
          <cell r="AV54" t="str">
            <v>BIS30ML</v>
          </cell>
        </row>
        <row r="55">
          <cell r="AV55" t="str">
            <v>BIS40G</v>
          </cell>
        </row>
        <row r="56">
          <cell r="AV56" t="str">
            <v>BIS43G</v>
          </cell>
        </row>
        <row r="57">
          <cell r="AV57" t="str">
            <v>BIS45G</v>
          </cell>
        </row>
        <row r="58">
          <cell r="AV58" t="str">
            <v>BIS47G</v>
          </cell>
        </row>
        <row r="59">
          <cell r="AV59" t="str">
            <v>BIS4G</v>
          </cell>
        </row>
        <row r="60">
          <cell r="AV60" t="str">
            <v>BIS50G</v>
          </cell>
        </row>
        <row r="61">
          <cell r="AV61" t="str">
            <v>BIS55G</v>
          </cell>
        </row>
        <row r="62">
          <cell r="AV62" t="str">
            <v>BIS56G</v>
          </cell>
        </row>
        <row r="63">
          <cell r="AV63" t="str">
            <v>BIS5G</v>
          </cell>
        </row>
        <row r="64">
          <cell r="AV64" t="str">
            <v>BIS60G</v>
          </cell>
        </row>
        <row r="65">
          <cell r="AV65" t="str">
            <v>BIS6G</v>
          </cell>
        </row>
        <row r="66">
          <cell r="AV66" t="str">
            <v>BIS7/5G</v>
          </cell>
        </row>
        <row r="67">
          <cell r="AV67" t="str">
            <v>BIS70G</v>
          </cell>
        </row>
        <row r="68">
          <cell r="AV68" t="str">
            <v>BIS80G</v>
          </cell>
        </row>
        <row r="69">
          <cell r="AV69" t="str">
            <v>BIS90G</v>
          </cell>
        </row>
        <row r="70">
          <cell r="AV70" t="str">
            <v>BIT</v>
          </cell>
        </row>
        <row r="71">
          <cell r="AV71" t="str">
            <v>BL</v>
          </cell>
        </row>
        <row r="72">
          <cell r="AV72" t="str">
            <v>BLIS</v>
          </cell>
        </row>
        <row r="73">
          <cell r="AV73" t="str">
            <v>BLIS21CP</v>
          </cell>
        </row>
        <row r="74">
          <cell r="AV74" t="str">
            <v>BLIS35CP</v>
          </cell>
        </row>
        <row r="75">
          <cell r="AV75" t="str">
            <v>BOB</v>
          </cell>
        </row>
        <row r="76">
          <cell r="AV76" t="str">
            <v>BOL</v>
          </cell>
        </row>
        <row r="77">
          <cell r="AV77" t="str">
            <v>BOM</v>
          </cell>
        </row>
        <row r="78">
          <cell r="AV78" t="str">
            <v>BPM</v>
          </cell>
        </row>
        <row r="79">
          <cell r="AV79" t="str">
            <v>BPS</v>
          </cell>
        </row>
        <row r="80">
          <cell r="AV80" t="str">
            <v>BR</v>
          </cell>
        </row>
        <row r="81">
          <cell r="AV81" t="str">
            <v>BRI</v>
          </cell>
        </row>
        <row r="82">
          <cell r="AV82" t="str">
            <v>BTJ</v>
          </cell>
        </row>
        <row r="83">
          <cell r="AV83" t="str">
            <v>BTU</v>
          </cell>
        </row>
        <row r="84">
          <cell r="AV84" t="str">
            <v>BTU/H</v>
          </cell>
        </row>
        <row r="85">
          <cell r="AV85" t="str">
            <v>BWG</v>
          </cell>
        </row>
        <row r="86">
          <cell r="AV86" t="str">
            <v>C</v>
          </cell>
        </row>
        <row r="87">
          <cell r="AV87" t="str">
            <v>CA</v>
          </cell>
        </row>
        <row r="88">
          <cell r="AV88" t="str">
            <v>CAD</v>
          </cell>
        </row>
        <row r="89">
          <cell r="AV89" t="str">
            <v>CAL/G</v>
          </cell>
        </row>
        <row r="90">
          <cell r="AV90" t="str">
            <v>CAPS</v>
          </cell>
        </row>
        <row r="91">
          <cell r="AV91" t="str">
            <v>CAR</v>
          </cell>
        </row>
        <row r="92">
          <cell r="AV92" t="str">
            <v>CC</v>
          </cell>
        </row>
        <row r="93">
          <cell r="AV93" t="str">
            <v>CD</v>
          </cell>
        </row>
        <row r="94">
          <cell r="AV94" t="str">
            <v>CD/M2</v>
          </cell>
        </row>
        <row r="95">
          <cell r="AV95" t="str">
            <v>CENTO</v>
          </cell>
        </row>
        <row r="96">
          <cell r="AV96" t="str">
            <v>CG</v>
          </cell>
        </row>
        <row r="97">
          <cell r="AV97" t="str">
            <v>CH</v>
          </cell>
        </row>
        <row r="98">
          <cell r="AV98" t="str">
            <v>CHI</v>
          </cell>
        </row>
        <row r="99">
          <cell r="AV99" t="str">
            <v>CHP</v>
          </cell>
        </row>
        <row r="100">
          <cell r="AV100" t="str">
            <v>CHP</v>
          </cell>
        </row>
        <row r="101">
          <cell r="AV101" t="str">
            <v>CI</v>
          </cell>
        </row>
        <row r="102">
          <cell r="AV102" t="str">
            <v>CIL</v>
          </cell>
        </row>
        <row r="103">
          <cell r="AV103" t="str">
            <v>CIN</v>
          </cell>
        </row>
        <row r="104">
          <cell r="AV104" t="str">
            <v>CJ</v>
          </cell>
        </row>
        <row r="105">
          <cell r="AV105" t="str">
            <v>CL</v>
          </cell>
        </row>
        <row r="106">
          <cell r="AV106" t="str">
            <v>CM</v>
          </cell>
        </row>
        <row r="107">
          <cell r="AV107" t="str">
            <v>CM/POL</v>
          </cell>
        </row>
        <row r="108">
          <cell r="AV108" t="str">
            <v>CM2</v>
          </cell>
        </row>
        <row r="109">
          <cell r="AV109" t="str">
            <v>CM2/H</v>
          </cell>
        </row>
        <row r="110">
          <cell r="AV110" t="str">
            <v>CM2/M</v>
          </cell>
        </row>
        <row r="111">
          <cell r="AV111" t="str">
            <v>CM3</v>
          </cell>
        </row>
        <row r="112">
          <cell r="AV112" t="str">
            <v>CM³/H</v>
          </cell>
        </row>
        <row r="113">
          <cell r="AV113" t="str">
            <v>CM³/MIN</v>
          </cell>
        </row>
        <row r="114">
          <cell r="AV114" t="str">
            <v>CNT</v>
          </cell>
        </row>
        <row r="115">
          <cell r="AV115" t="str">
            <v>CO</v>
          </cell>
        </row>
        <row r="116">
          <cell r="AV116" t="str">
            <v>COL</v>
          </cell>
        </row>
        <row r="117">
          <cell r="AV117" t="str">
            <v>COMP</v>
          </cell>
        </row>
        <row r="118">
          <cell r="AV118" t="str">
            <v>COMPR</v>
          </cell>
        </row>
        <row r="119">
          <cell r="AV119" t="str">
            <v>CÓPIA</v>
          </cell>
        </row>
        <row r="120">
          <cell r="AV120" t="str">
            <v>COPO</v>
          </cell>
        </row>
        <row r="121">
          <cell r="AV121" t="str">
            <v>CP</v>
          </cell>
        </row>
        <row r="122">
          <cell r="AV122" t="str">
            <v>CPL</v>
          </cell>
        </row>
        <row r="123">
          <cell r="AV123" t="str">
            <v>CPM</v>
          </cell>
        </row>
        <row r="124">
          <cell r="AV124" t="str">
            <v>CPS</v>
          </cell>
        </row>
        <row r="125">
          <cell r="AV125" t="str">
            <v>CRT</v>
          </cell>
        </row>
        <row r="126">
          <cell r="AV126" t="str">
            <v>CS</v>
          </cell>
        </row>
        <row r="127">
          <cell r="AV127" t="str">
            <v>CST</v>
          </cell>
        </row>
        <row r="128">
          <cell r="AV128" t="str">
            <v>CT</v>
          </cell>
        </row>
        <row r="129">
          <cell r="AV129" t="str">
            <v>CTE</v>
          </cell>
        </row>
        <row r="130">
          <cell r="AV130" t="str">
            <v>CV</v>
          </cell>
        </row>
        <row r="131">
          <cell r="AV131" t="str">
            <v>CX</v>
          </cell>
        </row>
        <row r="132">
          <cell r="AV132" t="str">
            <v>CX100UN</v>
          </cell>
        </row>
        <row r="133">
          <cell r="AV133" t="str">
            <v>CX40UN</v>
          </cell>
        </row>
        <row r="134">
          <cell r="AV134" t="str">
            <v>D</v>
          </cell>
        </row>
        <row r="135">
          <cell r="AV135" t="str">
            <v>DAG</v>
          </cell>
        </row>
        <row r="136">
          <cell r="AV136" t="str">
            <v>DAL</v>
          </cell>
        </row>
        <row r="137">
          <cell r="AV137" t="str">
            <v>DAM</v>
          </cell>
        </row>
        <row r="138">
          <cell r="AV138" t="str">
            <v>DAN</v>
          </cell>
        </row>
        <row r="139">
          <cell r="AV139" t="str">
            <v>DB</v>
          </cell>
        </row>
        <row r="140">
          <cell r="AV140" t="str">
            <v>DBM</v>
          </cell>
        </row>
        <row r="141">
          <cell r="AV141" t="str">
            <v>DG</v>
          </cell>
        </row>
        <row r="142">
          <cell r="AV142" t="str">
            <v>DGT</v>
          </cell>
        </row>
        <row r="143">
          <cell r="AV143" t="str">
            <v>DIA</v>
          </cell>
        </row>
        <row r="144">
          <cell r="AV144" t="str">
            <v>DIAS</v>
          </cell>
        </row>
        <row r="145">
          <cell r="AV145" t="str">
            <v>DISCO</v>
          </cell>
        </row>
        <row r="146">
          <cell r="AV146" t="str">
            <v>DL</v>
          </cell>
        </row>
        <row r="147">
          <cell r="AV147" t="str">
            <v>DM</v>
          </cell>
        </row>
        <row r="148">
          <cell r="AV148" t="str">
            <v>DM2</v>
          </cell>
        </row>
        <row r="149">
          <cell r="AV149" t="str">
            <v>DM3</v>
          </cell>
        </row>
        <row r="150">
          <cell r="AV150" t="str">
            <v>DM3</v>
          </cell>
        </row>
        <row r="151">
          <cell r="AV151" t="str">
            <v>DOSES</v>
          </cell>
        </row>
        <row r="152">
          <cell r="AV152" t="str">
            <v>DPI</v>
          </cell>
        </row>
        <row r="153">
          <cell r="AV153" t="str">
            <v>DPT</v>
          </cell>
        </row>
        <row r="154">
          <cell r="AV154" t="str">
            <v>DRAG</v>
          </cell>
        </row>
        <row r="155">
          <cell r="AV155" t="str">
            <v>DZ</v>
          </cell>
        </row>
        <row r="156">
          <cell r="AV156" t="str">
            <v>EMB</v>
          </cell>
        </row>
        <row r="157">
          <cell r="AV157" t="str">
            <v>EMB/H</v>
          </cell>
        </row>
        <row r="158">
          <cell r="AV158" t="str">
            <v>EMP</v>
          </cell>
        </row>
        <row r="159">
          <cell r="AV159" t="str">
            <v>ENV</v>
          </cell>
        </row>
        <row r="160">
          <cell r="AV160" t="str">
            <v>ENV27/9G</v>
          </cell>
        </row>
        <row r="161">
          <cell r="AV161" t="str">
            <v>ENV30G</v>
          </cell>
        </row>
        <row r="162">
          <cell r="AV162" t="str">
            <v>EQP</v>
          </cell>
        </row>
        <row r="163">
          <cell r="AV163" t="str">
            <v>EST</v>
          </cell>
        </row>
        <row r="164">
          <cell r="AV164" t="str">
            <v>EV</v>
          </cell>
        </row>
        <row r="165">
          <cell r="AV165" t="str">
            <v>F</v>
          </cell>
        </row>
        <row r="166">
          <cell r="AV166" t="str">
            <v>FCK</v>
          </cell>
        </row>
        <row r="167">
          <cell r="AV167" t="str">
            <v>FD</v>
          </cell>
        </row>
        <row r="168">
          <cell r="AV168" t="str">
            <v>FL</v>
          </cell>
        </row>
        <row r="169">
          <cell r="AV169" t="str">
            <v>FLAC</v>
          </cell>
        </row>
        <row r="170">
          <cell r="AV170" t="str">
            <v>FLS/H</v>
          </cell>
        </row>
        <row r="171">
          <cell r="AV171" t="str">
            <v>FPM</v>
          </cell>
        </row>
        <row r="172">
          <cell r="AV172" t="str">
            <v>FPS</v>
          </cell>
        </row>
        <row r="173">
          <cell r="AV173" t="str">
            <v>FR</v>
          </cell>
        </row>
        <row r="174">
          <cell r="AV174" t="str">
            <v>FR1000ML</v>
          </cell>
        </row>
        <row r="175">
          <cell r="AV175" t="str">
            <v>FR100DS</v>
          </cell>
        </row>
        <row r="176">
          <cell r="AV176" t="str">
            <v>FR100ML</v>
          </cell>
        </row>
        <row r="177">
          <cell r="AV177" t="str">
            <v>FR105ML</v>
          </cell>
        </row>
        <row r="178">
          <cell r="AV178" t="str">
            <v>FR10ML</v>
          </cell>
        </row>
        <row r="179">
          <cell r="AV179" t="str">
            <v>FR110ML</v>
          </cell>
        </row>
        <row r="180">
          <cell r="AV180" t="str">
            <v>FR1200MG</v>
          </cell>
        </row>
        <row r="181">
          <cell r="AV181" t="str">
            <v>FR120DS</v>
          </cell>
        </row>
        <row r="182">
          <cell r="AV182" t="str">
            <v>FR120ML</v>
          </cell>
        </row>
        <row r="183">
          <cell r="AV183" t="str">
            <v>FR125ML</v>
          </cell>
        </row>
        <row r="184">
          <cell r="AV184" t="str">
            <v>FR130DS</v>
          </cell>
        </row>
        <row r="185">
          <cell r="AV185" t="str">
            <v>FR1500MG</v>
          </cell>
        </row>
        <row r="186">
          <cell r="AV186" t="str">
            <v>FR150DS</v>
          </cell>
        </row>
        <row r="187">
          <cell r="AV187" t="str">
            <v>FR150ML</v>
          </cell>
        </row>
        <row r="188">
          <cell r="AV188" t="str">
            <v>FR15ML</v>
          </cell>
        </row>
        <row r="189">
          <cell r="AV189" t="str">
            <v>FR160ML</v>
          </cell>
        </row>
        <row r="190">
          <cell r="AV190" t="str">
            <v>FR200DS</v>
          </cell>
        </row>
        <row r="191">
          <cell r="AV191" t="str">
            <v>FR200ML</v>
          </cell>
        </row>
        <row r="192">
          <cell r="AV192" t="str">
            <v>FR20ML</v>
          </cell>
        </row>
        <row r="193">
          <cell r="AV193" t="str">
            <v>FR240ML</v>
          </cell>
        </row>
        <row r="194">
          <cell r="AV194" t="str">
            <v>FR250ML</v>
          </cell>
        </row>
        <row r="195">
          <cell r="AV195" t="str">
            <v>FR300DS</v>
          </cell>
        </row>
        <row r="196">
          <cell r="AV196" t="str">
            <v>FR300ML</v>
          </cell>
        </row>
        <row r="197">
          <cell r="AV197" t="str">
            <v>FR30DS</v>
          </cell>
        </row>
        <row r="198">
          <cell r="AV198" t="str">
            <v>FR30G</v>
          </cell>
        </row>
        <row r="199">
          <cell r="AV199" t="str">
            <v>FR30ML</v>
          </cell>
        </row>
        <row r="200">
          <cell r="AV200" t="str">
            <v>FR340ML</v>
          </cell>
        </row>
        <row r="201">
          <cell r="AV201" t="str">
            <v>FR350ML</v>
          </cell>
        </row>
        <row r="202">
          <cell r="AV202" t="str">
            <v>FR40ML</v>
          </cell>
        </row>
        <row r="203">
          <cell r="AV203" t="str">
            <v>FR45ML</v>
          </cell>
        </row>
        <row r="204">
          <cell r="AV204" t="str">
            <v>FR500ML</v>
          </cell>
        </row>
        <row r="205">
          <cell r="AV205" t="str">
            <v>H</v>
          </cell>
        </row>
        <row r="206">
          <cell r="AV206" t="str">
            <v>KG</v>
          </cell>
        </row>
        <row r="207">
          <cell r="AV207" t="str">
            <v>KM</v>
          </cell>
        </row>
        <row r="208">
          <cell r="AV208" t="str">
            <v>M</v>
          </cell>
        </row>
        <row r="209">
          <cell r="AV209" t="str">
            <v>M2</v>
          </cell>
        </row>
        <row r="210">
          <cell r="AV210" t="str">
            <v>M3</v>
          </cell>
        </row>
        <row r="211">
          <cell r="AV211" t="str">
            <v>M3XKM</v>
          </cell>
        </row>
        <row r="212">
          <cell r="AV212" t="str">
            <v>MES</v>
          </cell>
        </row>
        <row r="213">
          <cell r="AV213" t="str">
            <v>MÊS</v>
          </cell>
        </row>
        <row r="214">
          <cell r="AV214" t="str">
            <v>MESES</v>
          </cell>
        </row>
        <row r="215">
          <cell r="AV215" t="str">
            <v>OUTRAS</v>
          </cell>
        </row>
        <row r="216">
          <cell r="AV216" t="str">
            <v>PAR</v>
          </cell>
        </row>
        <row r="217">
          <cell r="AV217" t="str">
            <v>PC</v>
          </cell>
        </row>
        <row r="218">
          <cell r="AV218" t="str">
            <v>T</v>
          </cell>
        </row>
        <row r="219">
          <cell r="AV219" t="str">
            <v>TXKM</v>
          </cell>
        </row>
        <row r="220">
          <cell r="AV220" t="str">
            <v>UN</v>
          </cell>
        </row>
      </sheetData>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row r="3">
          <cell r="E3" t="str">
            <v>SINAPI</v>
          </cell>
          <cell r="F3" t="str">
            <v>SINAPI-I</v>
          </cell>
          <cell r="G3" t="str">
            <v>SICRO</v>
          </cell>
          <cell r="H3" t="str">
            <v>Composição</v>
          </cell>
          <cell r="I3" t="str">
            <v>Cotação</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sheetData sheetId="1">
        <row r="22">
          <cell r="F22" t="str">
            <v>ALISON FERNANDO SILVA TOLEDO</v>
          </cell>
        </row>
        <row r="23">
          <cell r="F23" t="str">
            <v>5070281266</v>
          </cell>
        </row>
        <row r="24">
          <cell r="F24" t="str">
            <v>2620261159984</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 val="Encargos Sociais"/>
      <sheetName val="BDI"/>
      <sheetName val="M_O_"/>
      <sheetName val="Esquadrias"/>
      <sheetName val="Plan"/>
      <sheetName val="EstConFund"/>
      <sheetName val="EstConElev"/>
      <sheetName val="Par"/>
      <sheetName val="Pisocon"/>
      <sheetName val="AcabPar"/>
      <sheetName val="AcabPiso"/>
      <sheetName val="AcabForro"/>
      <sheetName val="Resumo Estrutura"/>
      <sheetName val="Estrutura - Vigas mold in-loco"/>
      <sheetName val="Estrutura - Lajes"/>
      <sheetName val="Estrutura - Cimbramento"/>
      <sheetName val="Estrutura - Escadas"/>
      <sheetName val="Estrutura - Pilar"/>
      <sheetName val="M_O_1"/>
      <sheetName val="Encargos_Sociais"/>
      <sheetName val="Resumo_Estrutura"/>
      <sheetName val="Estrutura_-_Vigas_mold_in-loco"/>
      <sheetName val="Estrutura_-_Lajes"/>
      <sheetName val="Estrutura_-_Cimbramento"/>
      <sheetName val="Estrutura_-_Escadas"/>
      <sheetName val="Estrutura_-_Pilar"/>
      <sheetName val="P   CARGOS SAL CARAJAS "/>
      <sheetName val=""/>
      <sheetName val="M_O_2"/>
      <sheetName val="Encargos_Sociais1"/>
      <sheetName val="Resumo_Estrutura1"/>
      <sheetName val="Estrutura_-_Vigas_mold_in-loco1"/>
      <sheetName val="Estrutura_-_Lajes1"/>
      <sheetName val="Estrutura_-_Cimbramento1"/>
      <sheetName val="Estrutura_-_Escadas1"/>
      <sheetName val="Estrutura_-_Pilar1"/>
      <sheetName val="P___CARGOS_SAL_CARAJAS_"/>
      <sheetName val="M_O_3"/>
      <sheetName val="Encargos_Sociais2"/>
      <sheetName val="Resumo_Estrutura2"/>
      <sheetName val="Estrutura_-_Vigas_mold_in-loco2"/>
      <sheetName val="Estrutura_-_Lajes2"/>
      <sheetName val="Estrutura_-_Cimbramento2"/>
      <sheetName val="Estrutura_-_Escadas2"/>
      <sheetName val="Estrutura_-_Pilar2"/>
      <sheetName val="P___CARGOS_SAL_CARAJAS_1"/>
      <sheetName val="Preco"/>
      <sheetName val="Orc_Pad_Edif_Analítico"/>
      <sheetName val="Orc_Compl_Analítico"/>
      <sheetName val="Orc_Compl_Aberto"/>
      <sheetName val="PQP"/>
      <sheetName val="Orc_Pad_Edif_Anal�tico"/>
      <sheetName val="Orc_Compl_Anal�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refreshError="1"/>
      <sheetData sheetId="48"/>
      <sheetData sheetId="49"/>
      <sheetData sheetId="50"/>
      <sheetData sheetId="51" refreshError="1"/>
      <sheetData sheetId="52"/>
      <sheetData sheetId="53"/>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54"/>
  <sheetViews>
    <sheetView tabSelected="1" zoomScale="130" zoomScaleNormal="130" zoomScaleSheetLayoutView="100" workbookViewId="0">
      <selection activeCell="H9" sqref="H9"/>
    </sheetView>
  </sheetViews>
  <sheetFormatPr defaultColWidth="9.140625" defaultRowHeight="15" customHeight="1"/>
  <cols>
    <col min="1" max="1" width="10.5703125" style="83" customWidth="1"/>
    <col min="2" max="2" width="12.42578125" style="150" customWidth="1"/>
    <col min="3" max="3" width="13.28515625" style="151" customWidth="1"/>
    <col min="4" max="4" width="57.140625" style="83" customWidth="1"/>
    <col min="5" max="5" width="9.5703125" style="88" customWidth="1"/>
    <col min="6" max="6" width="10.7109375" style="83" customWidth="1"/>
    <col min="7" max="7" width="13.28515625" style="83" customWidth="1"/>
    <col min="8" max="8" width="5.140625" style="83" bestFit="1" customWidth="1"/>
    <col min="9" max="9" width="15" style="83" customWidth="1"/>
    <col min="10" max="10" width="16.42578125" style="83" customWidth="1"/>
    <col min="11" max="16384" width="9.140625" style="1"/>
  </cols>
  <sheetData>
    <row r="1" spans="1:12" ht="81" customHeight="1">
      <c r="A1" s="89"/>
      <c r="B1" s="90"/>
      <c r="C1" s="90"/>
      <c r="D1" s="68" t="s">
        <v>70</v>
      </c>
      <c r="E1" s="63"/>
      <c r="F1" s="68"/>
      <c r="G1" s="68"/>
      <c r="H1" s="68"/>
      <c r="I1" s="68"/>
      <c r="J1" s="69"/>
    </row>
    <row r="2" spans="1:12" ht="20.100000000000001" customHeight="1">
      <c r="A2" s="70" t="s">
        <v>12</v>
      </c>
      <c r="B2" s="70"/>
      <c r="C2" s="70"/>
      <c r="D2" s="70"/>
      <c r="E2" s="64"/>
      <c r="F2" s="70"/>
      <c r="G2" s="70"/>
      <c r="H2" s="70"/>
      <c r="I2" s="70"/>
      <c r="J2" s="70"/>
    </row>
    <row r="3" spans="1:12" ht="20.100000000000001" customHeight="1">
      <c r="A3" s="91" t="s">
        <v>14</v>
      </c>
      <c r="B3" s="196" t="s">
        <v>160</v>
      </c>
      <c r="C3" s="197"/>
      <c r="D3" s="197"/>
      <c r="E3" s="197"/>
      <c r="F3" s="197"/>
      <c r="G3" s="197"/>
      <c r="H3" s="198"/>
      <c r="I3" s="92" t="s">
        <v>16</v>
      </c>
      <c r="J3" s="93" t="s">
        <v>78</v>
      </c>
    </row>
    <row r="4" spans="1:12" ht="27" customHeight="1">
      <c r="A4" s="91" t="s">
        <v>15</v>
      </c>
      <c r="B4" s="196" t="s">
        <v>154</v>
      </c>
      <c r="C4" s="197"/>
      <c r="D4" s="197"/>
      <c r="E4" s="197"/>
      <c r="F4" s="197"/>
      <c r="G4" s="197"/>
      <c r="H4" s="198"/>
      <c r="I4" s="92" t="s">
        <v>159</v>
      </c>
      <c r="J4" s="94"/>
    </row>
    <row r="5" spans="1:12" ht="20.100000000000001" customHeight="1">
      <c r="A5" s="91" t="s">
        <v>155</v>
      </c>
      <c r="B5" s="196" t="s">
        <v>156</v>
      </c>
      <c r="C5" s="197"/>
      <c r="D5" s="197"/>
      <c r="E5" s="197"/>
      <c r="F5" s="197"/>
      <c r="G5" s="197"/>
      <c r="H5" s="198"/>
      <c r="I5" s="92" t="s">
        <v>157</v>
      </c>
      <c r="J5" s="95">
        <f>'BDI padrão'!D22</f>
        <v>0.22040000000000001</v>
      </c>
    </row>
    <row r="6" spans="1:12" ht="20.100000000000001" customHeight="1">
      <c r="A6" s="91"/>
      <c r="B6" s="196"/>
      <c r="C6" s="197"/>
      <c r="D6" s="197"/>
      <c r="E6" s="197"/>
      <c r="F6" s="197"/>
      <c r="G6" s="197"/>
      <c r="H6" s="198"/>
      <c r="I6" s="92" t="s">
        <v>158</v>
      </c>
      <c r="J6" s="95">
        <f>'BDI padrão'!D105</f>
        <v>0.1303</v>
      </c>
    </row>
    <row r="7" spans="1:12" ht="10.9" customHeight="1">
      <c r="A7" s="96"/>
      <c r="B7" s="74"/>
      <c r="C7" s="84"/>
      <c r="D7" s="74"/>
      <c r="E7" s="84"/>
      <c r="F7" s="74"/>
      <c r="G7" s="74"/>
      <c r="H7" s="74"/>
      <c r="I7" s="97"/>
      <c r="J7" s="98"/>
    </row>
    <row r="8" spans="1:12" ht="12.75">
      <c r="A8" s="190" t="s">
        <v>3</v>
      </c>
      <c r="B8" s="194" t="s">
        <v>4</v>
      </c>
      <c r="C8" s="195"/>
      <c r="D8" s="192" t="s">
        <v>5</v>
      </c>
      <c r="E8" s="190" t="s">
        <v>0</v>
      </c>
      <c r="F8" s="199" t="s">
        <v>6</v>
      </c>
      <c r="G8" s="201" t="s">
        <v>7</v>
      </c>
      <c r="H8" s="202"/>
      <c r="I8" s="203"/>
      <c r="J8" s="71" t="s">
        <v>8</v>
      </c>
    </row>
    <row r="9" spans="1:12" ht="27.75" customHeight="1">
      <c r="A9" s="191"/>
      <c r="B9" s="72" t="s">
        <v>9</v>
      </c>
      <c r="C9" s="72" t="s">
        <v>3</v>
      </c>
      <c r="D9" s="193"/>
      <c r="E9" s="191"/>
      <c r="F9" s="200"/>
      <c r="G9" s="73" t="s">
        <v>10</v>
      </c>
      <c r="H9" s="73" t="s">
        <v>2</v>
      </c>
      <c r="I9" s="189" t="s">
        <v>403</v>
      </c>
      <c r="J9" s="73" t="s">
        <v>1</v>
      </c>
    </row>
    <row r="10" spans="1:12" s="54" customFormat="1" ht="12.75">
      <c r="A10" s="99" t="s">
        <v>79</v>
      </c>
      <c r="B10" s="100"/>
      <c r="C10" s="101"/>
      <c r="D10" s="102" t="s">
        <v>110</v>
      </c>
      <c r="E10" s="75"/>
      <c r="F10" s="103"/>
      <c r="G10" s="104"/>
      <c r="H10" s="105" t="str">
        <f>IF(G10&gt;0,ROUND(G10*$J$6,2),"")</f>
        <v/>
      </c>
      <c r="I10" s="106" t="str">
        <f t="shared" ref="I10:I12" si="0">IF(G10&gt;0,ROUND(G10*(1+VLOOKUP(H10,$I$5:$J$6,2,FALSE)),2),"")</f>
        <v/>
      </c>
      <c r="J10" s="107"/>
    </row>
    <row r="11" spans="1:12" ht="12.75">
      <c r="A11" s="108" t="s">
        <v>80</v>
      </c>
      <c r="B11" s="109"/>
      <c r="C11" s="109"/>
      <c r="D11" s="110" t="s">
        <v>75</v>
      </c>
      <c r="E11" s="76"/>
      <c r="F11" s="111"/>
      <c r="G11" s="112"/>
      <c r="H11" s="113" t="str">
        <f>IF(G11&gt;0,ROUND(G11*$J$6,2),"")</f>
        <v/>
      </c>
      <c r="I11" s="114" t="str">
        <f t="shared" si="0"/>
        <v/>
      </c>
      <c r="J11" s="115" t="e">
        <f>SUM(J12:J16)/2</f>
        <v>#VALUE!</v>
      </c>
      <c r="L11" s="54"/>
    </row>
    <row r="12" spans="1:12" ht="12.75">
      <c r="A12" s="116" t="s">
        <v>81</v>
      </c>
      <c r="B12" s="117"/>
      <c r="C12" s="117"/>
      <c r="D12" s="118" t="s">
        <v>111</v>
      </c>
      <c r="E12" s="77"/>
      <c r="F12" s="119"/>
      <c r="G12" s="120"/>
      <c r="H12" s="121" t="str">
        <f>IF(G12&gt;0,ROUND(G12*$J$6,2),"")</f>
        <v/>
      </c>
      <c r="I12" s="122" t="str">
        <f t="shared" si="0"/>
        <v/>
      </c>
      <c r="J12" s="123" t="e">
        <f>SUM(J13)</f>
        <v>#VALUE!</v>
      </c>
      <c r="L12" s="54"/>
    </row>
    <row r="13" spans="1:12" s="3" customFormat="1" ht="25.5">
      <c r="A13" s="124" t="s">
        <v>82</v>
      </c>
      <c r="B13" s="125" t="s">
        <v>109</v>
      </c>
      <c r="C13" s="126" t="s">
        <v>112</v>
      </c>
      <c r="D13" s="127" t="s">
        <v>136</v>
      </c>
      <c r="E13" s="78" t="s">
        <v>137</v>
      </c>
      <c r="F13" s="128">
        <v>271.43</v>
      </c>
      <c r="G13" s="129"/>
      <c r="H13" s="130" t="s">
        <v>157</v>
      </c>
      <c r="I13" s="131" t="str">
        <f>IF(G13&gt;0,ROUND(G13*(1+VLOOKUP(H13,$I$5:$J$6,2,FALSE)),2),"")</f>
        <v/>
      </c>
      <c r="J13" s="131" t="e">
        <f>ROUND(I13*F13,2)</f>
        <v>#VALUE!</v>
      </c>
      <c r="L13" s="54"/>
    </row>
    <row r="14" spans="1:12" ht="12.75">
      <c r="A14" s="116" t="s">
        <v>83</v>
      </c>
      <c r="B14" s="117"/>
      <c r="C14" s="117"/>
      <c r="D14" s="118" t="s">
        <v>113</v>
      </c>
      <c r="E14" s="77"/>
      <c r="F14" s="119"/>
      <c r="G14" s="120"/>
      <c r="H14" s="121"/>
      <c r="I14" s="122" t="str">
        <f t="shared" ref="I14:I39" si="1">IF(G14&gt;0,ROUND(G14*(1+VLOOKUP(H14,$I$5:$J$6,2,FALSE)),2),"")</f>
        <v/>
      </c>
      <c r="J14" s="123" t="e">
        <f>SUM(J15:J16)</f>
        <v>#VALUE!</v>
      </c>
      <c r="L14" s="54"/>
    </row>
    <row r="15" spans="1:12" s="3" customFormat="1" ht="63.75">
      <c r="A15" s="124" t="s">
        <v>84</v>
      </c>
      <c r="B15" s="125" t="s">
        <v>109</v>
      </c>
      <c r="C15" s="126" t="s">
        <v>114</v>
      </c>
      <c r="D15" s="132" t="s">
        <v>138</v>
      </c>
      <c r="E15" s="78" t="s">
        <v>139</v>
      </c>
      <c r="F15" s="128">
        <v>5.51</v>
      </c>
      <c r="G15" s="129"/>
      <c r="H15" s="130" t="s">
        <v>157</v>
      </c>
      <c r="I15" s="131" t="str">
        <f t="shared" si="1"/>
        <v/>
      </c>
      <c r="J15" s="131" t="e">
        <f t="shared" ref="J15:J16" si="2">ROUND(I15*F15,2)</f>
        <v>#VALUE!</v>
      </c>
      <c r="L15" s="54"/>
    </row>
    <row r="16" spans="1:12" s="3" customFormat="1" ht="25.5">
      <c r="A16" s="125" t="s">
        <v>85</v>
      </c>
      <c r="B16" s="125" t="s">
        <v>109</v>
      </c>
      <c r="C16" s="126" t="s">
        <v>112</v>
      </c>
      <c r="D16" s="127" t="s">
        <v>136</v>
      </c>
      <c r="E16" s="78" t="s">
        <v>137</v>
      </c>
      <c r="F16" s="128">
        <v>171.72</v>
      </c>
      <c r="G16" s="129"/>
      <c r="H16" s="130" t="s">
        <v>157</v>
      </c>
      <c r="I16" s="131" t="str">
        <f t="shared" si="1"/>
        <v/>
      </c>
      <c r="J16" s="131" t="e">
        <f t="shared" si="2"/>
        <v>#VALUE!</v>
      </c>
    </row>
    <row r="17" spans="1:12" ht="12.75">
      <c r="A17" s="108" t="s">
        <v>86</v>
      </c>
      <c r="B17" s="109"/>
      <c r="C17" s="109"/>
      <c r="D17" s="110" t="s">
        <v>115</v>
      </c>
      <c r="E17" s="76"/>
      <c r="F17" s="111"/>
      <c r="G17" s="112"/>
      <c r="H17" s="113"/>
      <c r="I17" s="114" t="str">
        <f t="shared" si="1"/>
        <v/>
      </c>
      <c r="J17" s="115" t="e">
        <f>SUM(J18:J19)/2</f>
        <v>#VALUE!</v>
      </c>
      <c r="L17" s="54"/>
    </row>
    <row r="18" spans="1:12" ht="12.75">
      <c r="A18" s="116" t="s">
        <v>87</v>
      </c>
      <c r="B18" s="117"/>
      <c r="C18" s="117"/>
      <c r="D18" s="118" t="s">
        <v>116</v>
      </c>
      <c r="E18" s="77"/>
      <c r="F18" s="119"/>
      <c r="G18" s="120"/>
      <c r="H18" s="121"/>
      <c r="I18" s="122" t="str">
        <f t="shared" si="1"/>
        <v/>
      </c>
      <c r="J18" s="123" t="e">
        <f>SUM(J19)</f>
        <v>#VALUE!</v>
      </c>
      <c r="L18" s="54"/>
    </row>
    <row r="19" spans="1:12" s="54" customFormat="1" ht="25.5">
      <c r="A19" s="125" t="s">
        <v>88</v>
      </c>
      <c r="B19" s="125" t="s">
        <v>68</v>
      </c>
      <c r="C19" s="126" t="s">
        <v>117</v>
      </c>
      <c r="D19" s="127" t="s">
        <v>140</v>
      </c>
      <c r="E19" s="78" t="s">
        <v>139</v>
      </c>
      <c r="F19" s="128">
        <v>96.91</v>
      </c>
      <c r="G19" s="133"/>
      <c r="H19" s="130" t="s">
        <v>158</v>
      </c>
      <c r="I19" s="131" t="str">
        <f t="shared" si="1"/>
        <v/>
      </c>
      <c r="J19" s="131" t="e">
        <f>ROUND(I19*F19,2)</f>
        <v>#VALUE!</v>
      </c>
    </row>
    <row r="20" spans="1:12" ht="12.75">
      <c r="A20" s="108" t="s">
        <v>89</v>
      </c>
      <c r="B20" s="109"/>
      <c r="C20" s="109"/>
      <c r="D20" s="110" t="s">
        <v>118</v>
      </c>
      <c r="E20" s="76"/>
      <c r="F20" s="111"/>
      <c r="G20" s="112"/>
      <c r="H20" s="113"/>
      <c r="I20" s="114" t="str">
        <f t="shared" si="1"/>
        <v/>
      </c>
      <c r="J20" s="115" t="e">
        <f>SUM(J21:J24)/2</f>
        <v>#VALUE!</v>
      </c>
      <c r="L20" s="54"/>
    </row>
    <row r="21" spans="1:12" ht="12.75">
      <c r="A21" s="116" t="s">
        <v>90</v>
      </c>
      <c r="B21" s="117"/>
      <c r="C21" s="117"/>
      <c r="D21" s="118" t="s">
        <v>119</v>
      </c>
      <c r="E21" s="77"/>
      <c r="F21" s="119"/>
      <c r="G21" s="120"/>
      <c r="H21" s="121"/>
      <c r="I21" s="122" t="str">
        <f t="shared" si="1"/>
        <v/>
      </c>
      <c r="J21" s="123" t="e">
        <f>SUM(J22:J24)</f>
        <v>#VALUE!</v>
      </c>
      <c r="L21" s="54"/>
    </row>
    <row r="22" spans="1:12" s="3" customFormat="1" ht="25.5">
      <c r="A22" s="125" t="s">
        <v>91</v>
      </c>
      <c r="B22" s="125" t="s">
        <v>109</v>
      </c>
      <c r="C22" s="126" t="s">
        <v>120</v>
      </c>
      <c r="D22" s="127" t="s">
        <v>141</v>
      </c>
      <c r="E22" s="78" t="s">
        <v>142</v>
      </c>
      <c r="F22" s="128">
        <v>480.76</v>
      </c>
      <c r="G22" s="129"/>
      <c r="H22" s="130" t="s">
        <v>157</v>
      </c>
      <c r="I22" s="131" t="str">
        <f t="shared" si="1"/>
        <v/>
      </c>
      <c r="J22" s="131" t="e">
        <f t="shared" ref="J22:J24" si="3">ROUND(I22*F22,2)</f>
        <v>#VALUE!</v>
      </c>
    </row>
    <row r="23" spans="1:12" s="3" customFormat="1" ht="25.5">
      <c r="A23" s="125" t="s">
        <v>92</v>
      </c>
      <c r="B23" s="125" t="s">
        <v>109</v>
      </c>
      <c r="C23" s="134" t="s">
        <v>121</v>
      </c>
      <c r="D23" s="135" t="s">
        <v>143</v>
      </c>
      <c r="E23" s="78" t="s">
        <v>144</v>
      </c>
      <c r="F23" s="128">
        <v>105.6</v>
      </c>
      <c r="G23" s="129"/>
      <c r="H23" s="130" t="s">
        <v>157</v>
      </c>
      <c r="I23" s="131" t="str">
        <f t="shared" si="1"/>
        <v/>
      </c>
      <c r="J23" s="131" t="e">
        <f t="shared" si="3"/>
        <v>#VALUE!</v>
      </c>
    </row>
    <row r="24" spans="1:12" s="3" customFormat="1" ht="12.75">
      <c r="A24" s="125" t="s">
        <v>93</v>
      </c>
      <c r="B24" s="125" t="s">
        <v>109</v>
      </c>
      <c r="C24" s="126" t="s">
        <v>122</v>
      </c>
      <c r="D24" s="127" t="s">
        <v>145</v>
      </c>
      <c r="E24" s="78" t="s">
        <v>144</v>
      </c>
      <c r="F24" s="128">
        <v>105.6</v>
      </c>
      <c r="G24" s="129"/>
      <c r="H24" s="130" t="s">
        <v>157</v>
      </c>
      <c r="I24" s="131" t="str">
        <f t="shared" si="1"/>
        <v/>
      </c>
      <c r="J24" s="131" t="e">
        <f t="shared" si="3"/>
        <v>#VALUE!</v>
      </c>
    </row>
    <row r="25" spans="1:12" ht="12.75">
      <c r="A25" s="108" t="s">
        <v>94</v>
      </c>
      <c r="B25" s="109"/>
      <c r="C25" s="109"/>
      <c r="D25" s="110" t="s">
        <v>123</v>
      </c>
      <c r="E25" s="76"/>
      <c r="F25" s="111"/>
      <c r="G25" s="112"/>
      <c r="H25" s="113"/>
      <c r="I25" s="114" t="str">
        <f t="shared" si="1"/>
        <v/>
      </c>
      <c r="J25" s="115" t="e">
        <f>SUM(J26:J33)/2</f>
        <v>#VALUE!</v>
      </c>
      <c r="L25" s="54"/>
    </row>
    <row r="26" spans="1:12" ht="12.75">
      <c r="A26" s="116" t="s">
        <v>95</v>
      </c>
      <c r="B26" s="117"/>
      <c r="C26" s="117"/>
      <c r="D26" s="118" t="s">
        <v>124</v>
      </c>
      <c r="E26" s="77"/>
      <c r="F26" s="119"/>
      <c r="G26" s="120"/>
      <c r="H26" s="121"/>
      <c r="I26" s="122" t="str">
        <f t="shared" si="1"/>
        <v/>
      </c>
      <c r="J26" s="123" t="e">
        <f>SUM(J27:J29)</f>
        <v>#VALUE!</v>
      </c>
      <c r="L26" s="54"/>
    </row>
    <row r="27" spans="1:12" s="3" customFormat="1" ht="38.25">
      <c r="A27" s="125" t="s">
        <v>96</v>
      </c>
      <c r="B27" s="125" t="s">
        <v>109</v>
      </c>
      <c r="C27" s="126" t="s">
        <v>125</v>
      </c>
      <c r="D27" s="127" t="s">
        <v>146</v>
      </c>
      <c r="E27" s="78" t="s">
        <v>142</v>
      </c>
      <c r="F27" s="128">
        <v>511.56</v>
      </c>
      <c r="G27" s="129"/>
      <c r="H27" s="130" t="s">
        <v>157</v>
      </c>
      <c r="I27" s="131" t="str">
        <f t="shared" si="1"/>
        <v/>
      </c>
      <c r="J27" s="131" t="e">
        <f t="shared" ref="J27:J29" si="4">ROUND(I27*F27,2)</f>
        <v>#VALUE!</v>
      </c>
    </row>
    <row r="28" spans="1:12" s="3" customFormat="1" ht="25.5">
      <c r="A28" s="125" t="s">
        <v>97</v>
      </c>
      <c r="B28" s="125" t="s">
        <v>109</v>
      </c>
      <c r="C28" s="126" t="s">
        <v>126</v>
      </c>
      <c r="D28" s="127" t="s">
        <v>147</v>
      </c>
      <c r="E28" s="78" t="s">
        <v>139</v>
      </c>
      <c r="F28" s="128">
        <v>25.58</v>
      </c>
      <c r="G28" s="129"/>
      <c r="H28" s="130" t="s">
        <v>157</v>
      </c>
      <c r="I28" s="131" t="str">
        <f t="shared" si="1"/>
        <v/>
      </c>
      <c r="J28" s="131" t="e">
        <f t="shared" si="4"/>
        <v>#VALUE!</v>
      </c>
    </row>
    <row r="29" spans="1:12" s="3" customFormat="1" ht="25.5">
      <c r="A29" s="125" t="s">
        <v>98</v>
      </c>
      <c r="B29" s="125" t="s">
        <v>109</v>
      </c>
      <c r="C29" s="126" t="s">
        <v>127</v>
      </c>
      <c r="D29" s="127" t="s">
        <v>148</v>
      </c>
      <c r="E29" s="78" t="s">
        <v>142</v>
      </c>
      <c r="F29" s="128">
        <v>511.56</v>
      </c>
      <c r="G29" s="129"/>
      <c r="H29" s="130" t="s">
        <v>157</v>
      </c>
      <c r="I29" s="131" t="str">
        <f t="shared" si="1"/>
        <v/>
      </c>
      <c r="J29" s="131" t="e">
        <f t="shared" si="4"/>
        <v>#VALUE!</v>
      </c>
    </row>
    <row r="30" spans="1:12" ht="12.75">
      <c r="A30" s="116" t="s">
        <v>99</v>
      </c>
      <c r="B30" s="117"/>
      <c r="C30" s="117"/>
      <c r="D30" s="118" t="s">
        <v>128</v>
      </c>
      <c r="E30" s="77"/>
      <c r="F30" s="119"/>
      <c r="G30" s="120"/>
      <c r="H30" s="121"/>
      <c r="I30" s="122" t="str">
        <f t="shared" si="1"/>
        <v/>
      </c>
      <c r="J30" s="123" t="e">
        <f>SUM(J31:J33)</f>
        <v>#VALUE!</v>
      </c>
      <c r="L30" s="54"/>
    </row>
    <row r="31" spans="1:12" s="3" customFormat="1" ht="38.25">
      <c r="A31" s="125" t="s">
        <v>100</v>
      </c>
      <c r="B31" s="125" t="s">
        <v>109</v>
      </c>
      <c r="C31" s="126" t="s">
        <v>125</v>
      </c>
      <c r="D31" s="127" t="s">
        <v>146</v>
      </c>
      <c r="E31" s="78" t="s">
        <v>142</v>
      </c>
      <c r="F31" s="128">
        <v>210.84</v>
      </c>
      <c r="G31" s="129"/>
      <c r="H31" s="130" t="s">
        <v>157</v>
      </c>
      <c r="I31" s="131" t="str">
        <f t="shared" si="1"/>
        <v/>
      </c>
      <c r="J31" s="131" t="e">
        <f t="shared" ref="J31:J33" si="5">ROUND(I31*F31,2)</f>
        <v>#VALUE!</v>
      </c>
    </row>
    <row r="32" spans="1:12" s="3" customFormat="1" ht="25.5">
      <c r="A32" s="125" t="s">
        <v>101</v>
      </c>
      <c r="B32" s="125" t="s">
        <v>109</v>
      </c>
      <c r="C32" s="126" t="s">
        <v>126</v>
      </c>
      <c r="D32" s="127" t="s">
        <v>147</v>
      </c>
      <c r="E32" s="78" t="s">
        <v>139</v>
      </c>
      <c r="F32" s="128">
        <v>10.54</v>
      </c>
      <c r="G32" s="129"/>
      <c r="H32" s="130" t="s">
        <v>157</v>
      </c>
      <c r="I32" s="131" t="str">
        <f t="shared" si="1"/>
        <v/>
      </c>
      <c r="J32" s="131" t="e">
        <f t="shared" si="5"/>
        <v>#VALUE!</v>
      </c>
    </row>
    <row r="33" spans="1:12" s="3" customFormat="1" ht="25.5">
      <c r="A33" s="125" t="s">
        <v>102</v>
      </c>
      <c r="B33" s="125" t="s">
        <v>109</v>
      </c>
      <c r="C33" s="126" t="s">
        <v>127</v>
      </c>
      <c r="D33" s="127" t="s">
        <v>148</v>
      </c>
      <c r="E33" s="78" t="s">
        <v>142</v>
      </c>
      <c r="F33" s="128">
        <v>210.84</v>
      </c>
      <c r="G33" s="129"/>
      <c r="H33" s="130" t="s">
        <v>157</v>
      </c>
      <c r="I33" s="131" t="str">
        <f t="shared" si="1"/>
        <v/>
      </c>
      <c r="J33" s="131" t="e">
        <f t="shared" si="5"/>
        <v>#VALUE!</v>
      </c>
    </row>
    <row r="34" spans="1:12" ht="12.75">
      <c r="A34" s="108" t="s">
        <v>103</v>
      </c>
      <c r="B34" s="109"/>
      <c r="C34" s="109"/>
      <c r="D34" s="110" t="s">
        <v>129</v>
      </c>
      <c r="E34" s="76"/>
      <c r="F34" s="111"/>
      <c r="G34" s="112"/>
      <c r="H34" s="113"/>
      <c r="I34" s="114" t="str">
        <f t="shared" si="1"/>
        <v/>
      </c>
      <c r="J34" s="115" t="e">
        <f>SUM(J35:J39)/2</f>
        <v>#VALUE!</v>
      </c>
      <c r="L34" s="54"/>
    </row>
    <row r="35" spans="1:12" ht="12.75">
      <c r="A35" s="116" t="s">
        <v>104</v>
      </c>
      <c r="B35" s="117"/>
      <c r="C35" s="117"/>
      <c r="D35" s="118" t="s">
        <v>130</v>
      </c>
      <c r="E35" s="77"/>
      <c r="F35" s="119"/>
      <c r="G35" s="120"/>
      <c r="H35" s="121"/>
      <c r="I35" s="122" t="str">
        <f t="shared" si="1"/>
        <v/>
      </c>
      <c r="J35" s="123" t="e">
        <f>SUM(J36:J37)</f>
        <v>#VALUE!</v>
      </c>
      <c r="L35" s="54"/>
    </row>
    <row r="36" spans="1:12" s="3" customFormat="1" ht="25.5">
      <c r="A36" s="125" t="s">
        <v>105</v>
      </c>
      <c r="B36" s="125" t="s">
        <v>77</v>
      </c>
      <c r="C36" s="126" t="s">
        <v>131</v>
      </c>
      <c r="D36" s="127" t="s">
        <v>149</v>
      </c>
      <c r="E36" s="78" t="s">
        <v>150</v>
      </c>
      <c r="F36" s="128">
        <v>75</v>
      </c>
      <c r="G36" s="129"/>
      <c r="H36" s="130" t="s">
        <v>158</v>
      </c>
      <c r="I36" s="131" t="str">
        <f t="shared" si="1"/>
        <v/>
      </c>
      <c r="J36" s="131" t="e">
        <f t="shared" ref="J36:J37" si="6">ROUND(I36*F36,2)</f>
        <v>#VALUE!</v>
      </c>
    </row>
    <row r="37" spans="1:12" s="3" customFormat="1" ht="12.75">
      <c r="A37" s="125" t="s">
        <v>106</v>
      </c>
      <c r="B37" s="125" t="s">
        <v>132</v>
      </c>
      <c r="C37" s="126" t="s">
        <v>133</v>
      </c>
      <c r="D37" s="127" t="s">
        <v>151</v>
      </c>
      <c r="E37" s="78" t="s">
        <v>152</v>
      </c>
      <c r="F37" s="128">
        <v>75</v>
      </c>
      <c r="G37" s="129"/>
      <c r="H37" s="130" t="s">
        <v>157</v>
      </c>
      <c r="I37" s="131" t="str">
        <f t="shared" si="1"/>
        <v/>
      </c>
      <c r="J37" s="131" t="e">
        <f t="shared" si="6"/>
        <v>#VALUE!</v>
      </c>
    </row>
    <row r="38" spans="1:12" ht="12.75">
      <c r="A38" s="116" t="s">
        <v>107</v>
      </c>
      <c r="B38" s="117"/>
      <c r="C38" s="117"/>
      <c r="D38" s="118" t="s">
        <v>134</v>
      </c>
      <c r="E38" s="77"/>
      <c r="F38" s="119"/>
      <c r="G38" s="120"/>
      <c r="H38" s="121"/>
      <c r="I38" s="122" t="str">
        <f t="shared" si="1"/>
        <v/>
      </c>
      <c r="J38" s="123" t="e">
        <f>SUM(J39)</f>
        <v>#VALUE!</v>
      </c>
      <c r="L38" s="54"/>
    </row>
    <row r="39" spans="1:12" s="3" customFormat="1" ht="12.75">
      <c r="A39" s="125" t="s">
        <v>108</v>
      </c>
      <c r="B39" s="125" t="s">
        <v>132</v>
      </c>
      <c r="C39" s="126" t="s">
        <v>135</v>
      </c>
      <c r="D39" s="127" t="s">
        <v>153</v>
      </c>
      <c r="E39" s="78" t="s">
        <v>150</v>
      </c>
      <c r="F39" s="128">
        <v>511.56</v>
      </c>
      <c r="G39" s="129"/>
      <c r="H39" s="130" t="s">
        <v>157</v>
      </c>
      <c r="I39" s="131" t="str">
        <f t="shared" si="1"/>
        <v/>
      </c>
      <c r="J39" s="131" t="e">
        <f>ROUND(I39*F39,2)</f>
        <v>#VALUE!</v>
      </c>
    </row>
    <row r="40" spans="1:12" ht="12.75">
      <c r="A40" s="136"/>
      <c r="B40" s="137"/>
      <c r="C40" s="138"/>
      <c r="D40" s="139"/>
      <c r="E40" s="79"/>
      <c r="F40" s="140"/>
      <c r="G40" s="141"/>
      <c r="H40" s="142"/>
      <c r="I40" s="143"/>
      <c r="J40" s="144"/>
    </row>
    <row r="41" spans="1:12" s="2" customFormat="1" ht="19.5" customHeight="1">
      <c r="A41" s="145"/>
      <c r="B41" s="80"/>
      <c r="C41" s="85"/>
      <c r="D41" s="80" t="s">
        <v>74</v>
      </c>
      <c r="E41" s="85"/>
      <c r="F41" s="80"/>
      <c r="G41" s="80"/>
      <c r="H41" s="80"/>
      <c r="I41" s="80"/>
      <c r="J41" s="146" t="e">
        <f>SUM(J11:J39)/3</f>
        <v>#VALUE!</v>
      </c>
    </row>
    <row r="42" spans="1:12" ht="19.5" customHeight="1">
      <c r="A42" s="147"/>
      <c r="B42" s="81"/>
      <c r="C42" s="86"/>
      <c r="D42" s="81"/>
      <c r="E42" s="86"/>
      <c r="F42" s="81"/>
      <c r="G42" s="81"/>
      <c r="H42" s="81"/>
      <c r="I42" s="81"/>
      <c r="J42" s="81"/>
      <c r="K42" s="62"/>
    </row>
    <row r="43" spans="1:12" ht="19.5" customHeight="1">
      <c r="A43" s="147"/>
      <c r="B43" s="81"/>
      <c r="C43" s="86"/>
      <c r="D43" s="81"/>
      <c r="E43" s="86"/>
      <c r="F43" s="81"/>
      <c r="G43" s="81"/>
      <c r="H43" s="81"/>
      <c r="I43" s="81"/>
      <c r="J43" s="81"/>
      <c r="K43" s="62"/>
    </row>
    <row r="44" spans="1:12" ht="15" customHeight="1">
      <c r="A44" s="82"/>
      <c r="B44" s="147"/>
      <c r="C44" s="148"/>
      <c r="D44" s="82"/>
      <c r="E44" s="87"/>
      <c r="F44" s="82"/>
      <c r="G44" s="82"/>
      <c r="H44" s="82"/>
      <c r="I44" s="82"/>
      <c r="J44" s="149"/>
      <c r="K44" s="62"/>
    </row>
    <row r="45" spans="1:12" ht="15" customHeight="1">
      <c r="A45" s="82"/>
      <c r="B45" s="147"/>
      <c r="C45" s="148"/>
      <c r="D45" s="82"/>
      <c r="E45" s="87"/>
      <c r="F45" s="82"/>
      <c r="G45" s="82"/>
      <c r="H45" s="82"/>
      <c r="I45" s="82"/>
      <c r="J45" s="82"/>
      <c r="K45" s="62"/>
    </row>
    <row r="46" spans="1:12" ht="15" customHeight="1">
      <c r="A46" s="82"/>
      <c r="B46" s="147"/>
      <c r="C46" s="148"/>
      <c r="D46" s="82"/>
      <c r="E46" s="87"/>
      <c r="F46" s="82"/>
      <c r="G46" s="82"/>
      <c r="H46" s="82"/>
      <c r="I46" s="82"/>
      <c r="J46" s="82"/>
      <c r="K46" s="62"/>
    </row>
    <row r="47" spans="1:12" ht="15" customHeight="1">
      <c r="A47" s="82"/>
      <c r="B47" s="147"/>
      <c r="C47" s="148"/>
      <c r="D47" s="82"/>
      <c r="E47" s="87"/>
      <c r="F47" s="82"/>
      <c r="G47" s="82"/>
      <c r="H47" s="82"/>
      <c r="I47" s="82"/>
      <c r="J47" s="82"/>
      <c r="K47" s="62"/>
    </row>
    <row r="48" spans="1:12" ht="15" customHeight="1">
      <c r="A48" s="82"/>
      <c r="B48" s="147"/>
      <c r="C48" s="148"/>
      <c r="D48" s="82"/>
      <c r="E48" s="87"/>
      <c r="F48" s="82"/>
      <c r="G48" s="82"/>
      <c r="H48" s="82"/>
      <c r="I48" s="82"/>
      <c r="J48" s="82"/>
      <c r="K48" s="62"/>
    </row>
    <row r="49" spans="1:11" ht="15" customHeight="1">
      <c r="A49" s="82"/>
      <c r="B49" s="147"/>
      <c r="C49" s="148"/>
      <c r="D49" s="82"/>
      <c r="E49" s="87"/>
      <c r="F49" s="82"/>
      <c r="G49" s="82"/>
      <c r="H49" s="82"/>
      <c r="I49" s="82"/>
      <c r="J49" s="82"/>
      <c r="K49" s="62"/>
    </row>
    <row r="50" spans="1:11" ht="15" customHeight="1">
      <c r="A50" s="82"/>
      <c r="B50" s="147"/>
      <c r="C50" s="148"/>
      <c r="D50" s="82"/>
      <c r="E50" s="87"/>
      <c r="F50" s="82"/>
      <c r="G50" s="82"/>
      <c r="H50" s="82"/>
      <c r="I50" s="82"/>
      <c r="J50" s="82"/>
    </row>
    <row r="51" spans="1:11" ht="15" customHeight="1">
      <c r="A51" s="82"/>
      <c r="B51" s="147"/>
      <c r="C51" s="148"/>
      <c r="D51" s="82"/>
      <c r="E51" s="87"/>
      <c r="F51" s="82"/>
      <c r="G51" s="82"/>
      <c r="H51" s="82"/>
      <c r="I51" s="82"/>
      <c r="J51" s="82"/>
    </row>
    <row r="54" spans="1:11" ht="15" customHeight="1">
      <c r="J54" s="152"/>
    </row>
  </sheetData>
  <sheetProtection selectLockedCells="1" selectUnlockedCells="1"/>
  <mergeCells count="10">
    <mergeCell ref="B3:H3"/>
    <mergeCell ref="B4:H4"/>
    <mergeCell ref="B6:H6"/>
    <mergeCell ref="A8:A9"/>
    <mergeCell ref="D8:D9"/>
    <mergeCell ref="E8:E9"/>
    <mergeCell ref="B8:C8"/>
    <mergeCell ref="B5:H5"/>
    <mergeCell ref="F8:F9"/>
    <mergeCell ref="G8:I8"/>
  </mergeCells>
  <phoneticPr fontId="40" type="noConversion"/>
  <printOptions gridLines="1"/>
  <pageMargins left="0.31496062992125984" right="0.11811023622047245" top="0.78740157480314965" bottom="0.78740157480314965" header="0.31496062992125984" footer="0.31496062992125984"/>
  <pageSetup paperSize="9" scale="55" fitToHeight="10" orientation="portrait" r:id="rId1"/>
  <headerFooter>
    <oddFooter>&amp;L&amp;D&amp;C&amp;F&amp;A&amp;R&amp;P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181C3-7B8A-42FE-BC3A-97BAF22B5DD9}">
  <dimension ref="A1:L111"/>
  <sheetViews>
    <sheetView topLeftCell="A43" zoomScale="130" zoomScaleNormal="130" zoomScaleSheetLayoutView="100" workbookViewId="0">
      <selection activeCell="L8" sqref="L8"/>
    </sheetView>
  </sheetViews>
  <sheetFormatPr defaultColWidth="9.140625" defaultRowHeight="15" customHeight="1"/>
  <cols>
    <col min="1" max="1" width="10.5703125" style="83" customWidth="1"/>
    <col min="2" max="2" width="12.42578125" style="150" customWidth="1"/>
    <col min="3" max="3" width="13.28515625" style="151" customWidth="1"/>
    <col min="4" max="4" width="57.140625" style="83" customWidth="1"/>
    <col min="5" max="5" width="9.5703125" style="88" customWidth="1"/>
    <col min="6" max="6" width="10.7109375" style="83" customWidth="1"/>
    <col min="7" max="7" width="13.28515625" style="83" customWidth="1"/>
    <col min="8" max="8" width="5.140625" style="83" bestFit="1" customWidth="1"/>
    <col min="9" max="9" width="15.28515625" style="83" customWidth="1"/>
    <col min="10" max="10" width="16.42578125" style="83" customWidth="1"/>
    <col min="11" max="16384" width="9.140625" style="1"/>
  </cols>
  <sheetData>
    <row r="1" spans="1:12" ht="81" customHeight="1">
      <c r="A1" s="89"/>
      <c r="B1" s="90"/>
      <c r="C1" s="90"/>
      <c r="D1" s="68" t="s">
        <v>70</v>
      </c>
      <c r="E1" s="63"/>
      <c r="F1" s="68"/>
      <c r="G1" s="68"/>
      <c r="H1" s="68"/>
      <c r="I1" s="68"/>
      <c r="J1" s="69"/>
    </row>
    <row r="2" spans="1:12" ht="20.100000000000001" customHeight="1">
      <c r="A2" s="70" t="s">
        <v>12</v>
      </c>
      <c r="B2" s="70"/>
      <c r="C2" s="70"/>
      <c r="D2" s="70"/>
      <c r="E2" s="64"/>
      <c r="F2" s="70"/>
      <c r="G2" s="70"/>
      <c r="H2" s="70"/>
      <c r="I2" s="70"/>
      <c r="J2" s="70"/>
    </row>
    <row r="3" spans="1:12" ht="20.100000000000001" customHeight="1">
      <c r="A3" s="91" t="s">
        <v>14</v>
      </c>
      <c r="B3" s="196" t="s">
        <v>160</v>
      </c>
      <c r="C3" s="197"/>
      <c r="D3" s="197"/>
      <c r="E3" s="197"/>
      <c r="F3" s="197"/>
      <c r="G3" s="197"/>
      <c r="H3" s="198"/>
      <c r="I3" s="92" t="s">
        <v>16</v>
      </c>
      <c r="J3" s="93" t="s">
        <v>78</v>
      </c>
    </row>
    <row r="4" spans="1:12" ht="27" customHeight="1">
      <c r="A4" s="91" t="s">
        <v>15</v>
      </c>
      <c r="B4" s="196" t="s">
        <v>154</v>
      </c>
      <c r="C4" s="197"/>
      <c r="D4" s="197"/>
      <c r="E4" s="197"/>
      <c r="F4" s="197"/>
      <c r="G4" s="197"/>
      <c r="H4" s="198"/>
      <c r="I4" s="92" t="s">
        <v>159</v>
      </c>
      <c r="J4" s="94"/>
    </row>
    <row r="5" spans="1:12" ht="20.100000000000001" customHeight="1">
      <c r="A5" s="91" t="s">
        <v>155</v>
      </c>
      <c r="B5" s="196" t="s">
        <v>392</v>
      </c>
      <c r="C5" s="197"/>
      <c r="D5" s="197"/>
      <c r="E5" s="197"/>
      <c r="F5" s="197"/>
      <c r="G5" s="197"/>
      <c r="H5" s="198"/>
      <c r="I5" s="92" t="s">
        <v>157</v>
      </c>
      <c r="J5" s="95">
        <f>'BDI padrão'!D22</f>
        <v>0.22040000000000001</v>
      </c>
    </row>
    <row r="6" spans="1:12" ht="20.100000000000001" customHeight="1">
      <c r="A6" s="91"/>
      <c r="B6" s="196"/>
      <c r="C6" s="197"/>
      <c r="D6" s="197"/>
      <c r="E6" s="197"/>
      <c r="F6" s="197"/>
      <c r="G6" s="197"/>
      <c r="H6" s="198"/>
      <c r="I6" s="92" t="s">
        <v>158</v>
      </c>
      <c r="J6" s="95">
        <f>'BDI padrão'!D105</f>
        <v>0.1303</v>
      </c>
    </row>
    <row r="7" spans="1:12" ht="10.9" customHeight="1">
      <c r="A7" s="96"/>
      <c r="B7" s="74"/>
      <c r="C7" s="84"/>
      <c r="D7" s="74"/>
      <c r="E7" s="84"/>
      <c r="F7" s="74"/>
      <c r="G7" s="74"/>
      <c r="H7" s="74"/>
      <c r="I7" s="97"/>
      <c r="J7" s="98"/>
    </row>
    <row r="8" spans="1:12" ht="12.75">
      <c r="A8" s="190" t="s">
        <v>3</v>
      </c>
      <c r="B8" s="194" t="s">
        <v>4</v>
      </c>
      <c r="C8" s="195"/>
      <c r="D8" s="192" t="s">
        <v>5</v>
      </c>
      <c r="E8" s="190" t="s">
        <v>0</v>
      </c>
      <c r="F8" s="199" t="s">
        <v>6</v>
      </c>
      <c r="G8" s="201" t="s">
        <v>7</v>
      </c>
      <c r="H8" s="202"/>
      <c r="I8" s="203"/>
      <c r="J8" s="71" t="s">
        <v>8</v>
      </c>
    </row>
    <row r="9" spans="1:12" ht="25.5">
      <c r="A9" s="191"/>
      <c r="B9" s="72" t="s">
        <v>9</v>
      </c>
      <c r="C9" s="72" t="s">
        <v>3</v>
      </c>
      <c r="D9" s="193"/>
      <c r="E9" s="191"/>
      <c r="F9" s="200"/>
      <c r="G9" s="73" t="s">
        <v>10</v>
      </c>
      <c r="H9" s="73" t="s">
        <v>2</v>
      </c>
      <c r="I9" s="189" t="s">
        <v>403</v>
      </c>
      <c r="J9" s="73" t="s">
        <v>1</v>
      </c>
    </row>
    <row r="10" spans="1:12" s="54" customFormat="1" ht="12.75">
      <c r="A10" s="99" t="s">
        <v>165</v>
      </c>
      <c r="B10" s="204"/>
      <c r="C10" s="205"/>
      <c r="D10" s="102" t="s">
        <v>166</v>
      </c>
      <c r="E10" s="75"/>
      <c r="F10" s="103"/>
      <c r="G10" s="104"/>
      <c r="H10" s="105"/>
      <c r="I10" s="106"/>
      <c r="J10" s="107" t="e">
        <f>SUM(J11:J48)/2</f>
        <v>#VALUE!</v>
      </c>
    </row>
    <row r="11" spans="1:12" ht="12.75">
      <c r="A11" s="108" t="s">
        <v>167</v>
      </c>
      <c r="B11" s="109"/>
      <c r="C11" s="109"/>
      <c r="D11" s="110" t="s">
        <v>168</v>
      </c>
      <c r="E11" s="76"/>
      <c r="F11" s="111"/>
      <c r="G11" s="112"/>
      <c r="H11" s="113"/>
      <c r="I11" s="114"/>
      <c r="J11" s="115" t="e">
        <f>SUM(J12:J13)</f>
        <v>#VALUE!</v>
      </c>
      <c r="L11" s="54"/>
    </row>
    <row r="12" spans="1:12" s="3" customFormat="1" ht="38.25">
      <c r="A12" s="124" t="s">
        <v>169</v>
      </c>
      <c r="B12" s="125" t="s">
        <v>109</v>
      </c>
      <c r="C12" s="126" t="s">
        <v>170</v>
      </c>
      <c r="D12" s="127" t="s">
        <v>171</v>
      </c>
      <c r="E12" s="78" t="s">
        <v>172</v>
      </c>
      <c r="F12" s="128">
        <v>1</v>
      </c>
      <c r="G12" s="129"/>
      <c r="H12" s="130" t="s">
        <v>157</v>
      </c>
      <c r="I12" s="131" t="str">
        <f t="shared" ref="I12:I70" si="0">IF(G12&gt;0,ROUND(G12*(1+VLOOKUP(H12,$I$5:$J$6,2,FALSE)),2),"")</f>
        <v/>
      </c>
      <c r="J12" s="131" t="e">
        <f t="shared" ref="J12" si="1">ROUND(I12*F12,2)</f>
        <v>#VALUE!</v>
      </c>
      <c r="L12" s="54"/>
    </row>
    <row r="13" spans="1:12" s="3" customFormat="1" ht="25.5">
      <c r="A13" s="124" t="s">
        <v>173</v>
      </c>
      <c r="B13" s="125" t="s">
        <v>109</v>
      </c>
      <c r="C13" s="126" t="s">
        <v>174</v>
      </c>
      <c r="D13" s="127" t="s">
        <v>175</v>
      </c>
      <c r="E13" s="78" t="s">
        <v>172</v>
      </c>
      <c r="F13" s="128">
        <v>1</v>
      </c>
      <c r="G13" s="129"/>
      <c r="H13" s="130" t="s">
        <v>157</v>
      </c>
      <c r="I13" s="131" t="str">
        <f>IF(G13&gt;0,ROUND(G13*(1+VLOOKUP(H13,$I$5:$J$6,2,FALSE)),2),"")</f>
        <v/>
      </c>
      <c r="J13" s="131" t="e">
        <f>ROUND(I13*F13,2)</f>
        <v>#VALUE!</v>
      </c>
      <c r="L13" s="54"/>
    </row>
    <row r="14" spans="1:12" ht="12.75">
      <c r="A14" s="108" t="s">
        <v>176</v>
      </c>
      <c r="B14" s="109" t="s">
        <v>109</v>
      </c>
      <c r="C14" s="109"/>
      <c r="D14" s="110" t="s">
        <v>177</v>
      </c>
      <c r="E14" s="76"/>
      <c r="F14" s="111"/>
      <c r="G14" s="112"/>
      <c r="H14" s="113"/>
      <c r="I14" s="114"/>
      <c r="J14" s="115" t="e">
        <f>SUM(J15:J23)</f>
        <v>#VALUE!</v>
      </c>
      <c r="L14" s="54"/>
    </row>
    <row r="15" spans="1:12" s="3" customFormat="1" ht="25.5">
      <c r="A15" s="124" t="s">
        <v>178</v>
      </c>
      <c r="B15" s="125" t="s">
        <v>109</v>
      </c>
      <c r="C15" s="126" t="s">
        <v>179</v>
      </c>
      <c r="D15" s="127" t="s">
        <v>180</v>
      </c>
      <c r="E15" s="78" t="s">
        <v>144</v>
      </c>
      <c r="F15" s="128">
        <v>4</v>
      </c>
      <c r="G15" s="129"/>
      <c r="H15" s="130" t="s">
        <v>157</v>
      </c>
      <c r="I15" s="131" t="str">
        <f t="shared" ref="I15:I39" si="2">IF(G15&gt;0,ROUND(G15*(1+VLOOKUP(H15,$I$5:$J$6,2,FALSE)),2),"")</f>
        <v/>
      </c>
      <c r="J15" s="131" t="e">
        <f t="shared" ref="J15:J23" si="3">ROUND(I15*F15,2)</f>
        <v>#VALUE!</v>
      </c>
      <c r="L15" s="54"/>
    </row>
    <row r="16" spans="1:12" s="3" customFormat="1" ht="25.5">
      <c r="A16" s="124" t="s">
        <v>181</v>
      </c>
      <c r="B16" s="125" t="s">
        <v>109</v>
      </c>
      <c r="C16" s="126" t="s">
        <v>182</v>
      </c>
      <c r="D16" s="127" t="s">
        <v>183</v>
      </c>
      <c r="E16" s="78" t="s">
        <v>144</v>
      </c>
      <c r="F16" s="128">
        <v>76.709999999999994</v>
      </c>
      <c r="G16" s="129"/>
      <c r="H16" s="130" t="s">
        <v>157</v>
      </c>
      <c r="I16" s="131" t="str">
        <f t="shared" si="2"/>
        <v/>
      </c>
      <c r="J16" s="131" t="e">
        <f t="shared" si="3"/>
        <v>#VALUE!</v>
      </c>
      <c r="L16" s="54"/>
    </row>
    <row r="17" spans="1:12" s="3" customFormat="1" ht="25.5">
      <c r="A17" s="124" t="s">
        <v>184</v>
      </c>
      <c r="B17" s="125" t="s">
        <v>109</v>
      </c>
      <c r="C17" s="126" t="s">
        <v>185</v>
      </c>
      <c r="D17" s="127" t="s">
        <v>186</v>
      </c>
      <c r="E17" s="78" t="s">
        <v>172</v>
      </c>
      <c r="F17" s="128">
        <v>8</v>
      </c>
      <c r="G17" s="129"/>
      <c r="H17" s="130" t="s">
        <v>157</v>
      </c>
      <c r="I17" s="131" t="str">
        <f t="shared" si="2"/>
        <v/>
      </c>
      <c r="J17" s="131" t="e">
        <f t="shared" si="3"/>
        <v>#VALUE!</v>
      </c>
      <c r="L17" s="54"/>
    </row>
    <row r="18" spans="1:12" s="3" customFormat="1" ht="25.5">
      <c r="A18" s="124" t="s">
        <v>187</v>
      </c>
      <c r="B18" s="125" t="s">
        <v>109</v>
      </c>
      <c r="C18" s="126" t="s">
        <v>188</v>
      </c>
      <c r="D18" s="127" t="s">
        <v>189</v>
      </c>
      <c r="E18" s="78" t="s">
        <v>172</v>
      </c>
      <c r="F18" s="128">
        <v>6</v>
      </c>
      <c r="G18" s="129"/>
      <c r="H18" s="130" t="s">
        <v>157</v>
      </c>
      <c r="I18" s="131" t="str">
        <f t="shared" si="2"/>
        <v/>
      </c>
      <c r="J18" s="131" t="e">
        <f t="shared" si="3"/>
        <v>#VALUE!</v>
      </c>
      <c r="L18" s="54"/>
    </row>
    <row r="19" spans="1:12" s="3" customFormat="1" ht="38.25">
      <c r="A19" s="124" t="s">
        <v>190</v>
      </c>
      <c r="B19" s="125" t="s">
        <v>109</v>
      </c>
      <c r="C19" s="126" t="s">
        <v>191</v>
      </c>
      <c r="D19" s="127" t="s">
        <v>192</v>
      </c>
      <c r="E19" s="78" t="s">
        <v>172</v>
      </c>
      <c r="F19" s="128">
        <v>8</v>
      </c>
      <c r="G19" s="129"/>
      <c r="H19" s="130" t="s">
        <v>157</v>
      </c>
      <c r="I19" s="131" t="str">
        <f t="shared" si="2"/>
        <v/>
      </c>
      <c r="J19" s="131" t="e">
        <f t="shared" si="3"/>
        <v>#VALUE!</v>
      </c>
      <c r="L19" s="54"/>
    </row>
    <row r="20" spans="1:12" s="3" customFormat="1" ht="38.25">
      <c r="A20" s="124" t="s">
        <v>193</v>
      </c>
      <c r="B20" s="125" t="s">
        <v>109</v>
      </c>
      <c r="C20" s="126" t="s">
        <v>194</v>
      </c>
      <c r="D20" s="127" t="s">
        <v>195</v>
      </c>
      <c r="E20" s="78" t="s">
        <v>172</v>
      </c>
      <c r="F20" s="128">
        <v>3</v>
      </c>
      <c r="G20" s="129"/>
      <c r="H20" s="130" t="s">
        <v>157</v>
      </c>
      <c r="I20" s="131" t="str">
        <f t="shared" si="2"/>
        <v/>
      </c>
      <c r="J20" s="131" t="e">
        <f t="shared" si="3"/>
        <v>#VALUE!</v>
      </c>
      <c r="L20" s="54"/>
    </row>
    <row r="21" spans="1:12" s="3" customFormat="1" ht="25.5">
      <c r="A21" s="124" t="s">
        <v>196</v>
      </c>
      <c r="B21" s="125" t="s">
        <v>109</v>
      </c>
      <c r="C21" s="126" t="s">
        <v>197</v>
      </c>
      <c r="D21" s="127" t="s">
        <v>198</v>
      </c>
      <c r="E21" s="78" t="s">
        <v>172</v>
      </c>
      <c r="F21" s="128">
        <v>2</v>
      </c>
      <c r="G21" s="129"/>
      <c r="H21" s="130" t="s">
        <v>157</v>
      </c>
      <c r="I21" s="131" t="str">
        <f t="shared" si="2"/>
        <v/>
      </c>
      <c r="J21" s="131" t="e">
        <f t="shared" si="3"/>
        <v>#VALUE!</v>
      </c>
      <c r="L21" s="54"/>
    </row>
    <row r="22" spans="1:12" s="3" customFormat="1" ht="38.25">
      <c r="A22" s="124" t="s">
        <v>199</v>
      </c>
      <c r="B22" s="125" t="s">
        <v>109</v>
      </c>
      <c r="C22" s="126" t="s">
        <v>200</v>
      </c>
      <c r="D22" s="127" t="s">
        <v>201</v>
      </c>
      <c r="E22" s="78" t="s">
        <v>172</v>
      </c>
      <c r="F22" s="128">
        <v>5</v>
      </c>
      <c r="G22" s="129"/>
      <c r="H22" s="130" t="s">
        <v>157</v>
      </c>
      <c r="I22" s="131" t="str">
        <f t="shared" si="2"/>
        <v/>
      </c>
      <c r="J22" s="131" t="e">
        <f t="shared" si="3"/>
        <v>#VALUE!</v>
      </c>
      <c r="L22" s="54"/>
    </row>
    <row r="23" spans="1:12" s="3" customFormat="1" ht="38.25">
      <c r="A23" s="124" t="s">
        <v>202</v>
      </c>
      <c r="B23" s="125" t="s">
        <v>109</v>
      </c>
      <c r="C23" s="126" t="s">
        <v>203</v>
      </c>
      <c r="D23" s="127" t="s">
        <v>204</v>
      </c>
      <c r="E23" s="78" t="s">
        <v>172</v>
      </c>
      <c r="F23" s="128">
        <v>8</v>
      </c>
      <c r="G23" s="129"/>
      <c r="H23" s="130" t="s">
        <v>157</v>
      </c>
      <c r="I23" s="131" t="str">
        <f t="shared" si="2"/>
        <v/>
      </c>
      <c r="J23" s="131" t="e">
        <f t="shared" si="3"/>
        <v>#VALUE!</v>
      </c>
      <c r="L23" s="54"/>
    </row>
    <row r="24" spans="1:12" ht="12.75">
      <c r="A24" s="108" t="s">
        <v>205</v>
      </c>
      <c r="B24" s="109" t="s">
        <v>109</v>
      </c>
      <c r="C24" s="109"/>
      <c r="D24" s="110" t="s">
        <v>206</v>
      </c>
      <c r="E24" s="76"/>
      <c r="F24" s="111"/>
      <c r="G24" s="112"/>
      <c r="H24" s="113"/>
      <c r="I24" s="114"/>
      <c r="J24" s="115" t="e">
        <f>SUM(J25:J29)</f>
        <v>#VALUE!</v>
      </c>
      <c r="L24" s="54"/>
    </row>
    <row r="25" spans="1:12" s="3" customFormat="1" ht="25.5">
      <c r="A25" s="124" t="s">
        <v>207</v>
      </c>
      <c r="B25" s="125" t="s">
        <v>109</v>
      </c>
      <c r="C25" s="126" t="s">
        <v>208</v>
      </c>
      <c r="D25" s="127" t="s">
        <v>209</v>
      </c>
      <c r="E25" s="78" t="s">
        <v>144</v>
      </c>
      <c r="F25" s="128">
        <v>60</v>
      </c>
      <c r="G25" s="129"/>
      <c r="H25" s="130" t="s">
        <v>157</v>
      </c>
      <c r="I25" s="131" t="str">
        <f t="shared" si="2"/>
        <v/>
      </c>
      <c r="J25" s="131" t="e">
        <f t="shared" ref="J25:J29" si="4">ROUND(I25*F25,2)</f>
        <v>#VALUE!</v>
      </c>
      <c r="L25" s="54"/>
    </row>
    <row r="26" spans="1:12" s="3" customFormat="1" ht="38.25">
      <c r="A26" s="124" t="s">
        <v>210</v>
      </c>
      <c r="B26" s="125" t="s">
        <v>109</v>
      </c>
      <c r="C26" s="126" t="s">
        <v>211</v>
      </c>
      <c r="D26" s="127" t="s">
        <v>212</v>
      </c>
      <c r="E26" s="78" t="s">
        <v>172</v>
      </c>
      <c r="F26" s="128">
        <v>8</v>
      </c>
      <c r="G26" s="129"/>
      <c r="H26" s="130" t="s">
        <v>157</v>
      </c>
      <c r="I26" s="131" t="str">
        <f t="shared" si="2"/>
        <v/>
      </c>
      <c r="J26" s="131" t="e">
        <f t="shared" si="4"/>
        <v>#VALUE!</v>
      </c>
      <c r="L26" s="54"/>
    </row>
    <row r="27" spans="1:12" s="3" customFormat="1" ht="25.5">
      <c r="A27" s="124" t="s">
        <v>213</v>
      </c>
      <c r="B27" s="125" t="s">
        <v>109</v>
      </c>
      <c r="C27" s="126" t="s">
        <v>214</v>
      </c>
      <c r="D27" s="127" t="s">
        <v>215</v>
      </c>
      <c r="E27" s="78" t="s">
        <v>172</v>
      </c>
      <c r="F27" s="128">
        <v>1</v>
      </c>
      <c r="G27" s="129"/>
      <c r="H27" s="130" t="s">
        <v>157</v>
      </c>
      <c r="I27" s="131" t="str">
        <f t="shared" si="2"/>
        <v/>
      </c>
      <c r="J27" s="131" t="e">
        <f t="shared" si="4"/>
        <v>#VALUE!</v>
      </c>
      <c r="L27" s="54"/>
    </row>
    <row r="28" spans="1:12" s="3" customFormat="1" ht="38.25">
      <c r="A28" s="124" t="s">
        <v>216</v>
      </c>
      <c r="B28" s="125" t="s">
        <v>109</v>
      </c>
      <c r="C28" s="126" t="s">
        <v>217</v>
      </c>
      <c r="D28" s="127" t="s">
        <v>218</v>
      </c>
      <c r="E28" s="78" t="s">
        <v>172</v>
      </c>
      <c r="F28" s="128">
        <v>1</v>
      </c>
      <c r="G28" s="129"/>
      <c r="H28" s="130" t="s">
        <v>157</v>
      </c>
      <c r="I28" s="131" t="str">
        <f t="shared" si="2"/>
        <v/>
      </c>
      <c r="J28" s="131" t="e">
        <f t="shared" si="4"/>
        <v>#VALUE!</v>
      </c>
      <c r="L28" s="54"/>
    </row>
    <row r="29" spans="1:12" s="3" customFormat="1" ht="38.25">
      <c r="A29" s="124" t="s">
        <v>219</v>
      </c>
      <c r="B29" s="125" t="s">
        <v>109</v>
      </c>
      <c r="C29" s="126" t="s">
        <v>203</v>
      </c>
      <c r="D29" s="127" t="s">
        <v>204</v>
      </c>
      <c r="E29" s="78" t="s">
        <v>172</v>
      </c>
      <c r="F29" s="128">
        <v>2</v>
      </c>
      <c r="G29" s="129"/>
      <c r="H29" s="130" t="s">
        <v>157</v>
      </c>
      <c r="I29" s="131" t="str">
        <f t="shared" si="2"/>
        <v/>
      </c>
      <c r="J29" s="131" t="e">
        <f t="shared" si="4"/>
        <v>#VALUE!</v>
      </c>
      <c r="L29" s="54"/>
    </row>
    <row r="30" spans="1:12" ht="12.75">
      <c r="A30" s="108" t="s">
        <v>220</v>
      </c>
      <c r="B30" s="109" t="s">
        <v>109</v>
      </c>
      <c r="C30" s="109"/>
      <c r="D30" s="110" t="s">
        <v>221</v>
      </c>
      <c r="E30" s="76"/>
      <c r="F30" s="111"/>
      <c r="G30" s="112"/>
      <c r="H30" s="113"/>
      <c r="I30" s="114"/>
      <c r="J30" s="115" t="e">
        <f>SUM(J31:J36)</f>
        <v>#VALUE!</v>
      </c>
      <c r="L30" s="54"/>
    </row>
    <row r="31" spans="1:12" s="3" customFormat="1" ht="38.25">
      <c r="A31" s="125" t="s">
        <v>222</v>
      </c>
      <c r="B31" s="125" t="s">
        <v>109</v>
      </c>
      <c r="C31" s="126" t="s">
        <v>223</v>
      </c>
      <c r="D31" s="127" t="s">
        <v>224</v>
      </c>
      <c r="E31" s="78" t="s">
        <v>172</v>
      </c>
      <c r="F31" s="128">
        <v>5</v>
      </c>
      <c r="G31" s="129"/>
      <c r="H31" s="130" t="s">
        <v>157</v>
      </c>
      <c r="I31" s="131" t="str">
        <f t="shared" si="2"/>
        <v/>
      </c>
      <c r="J31" s="131" t="e">
        <f t="shared" ref="J31:J36" si="5">ROUND(I31*F31,2)</f>
        <v>#VALUE!</v>
      </c>
    </row>
    <row r="32" spans="1:12" s="3" customFormat="1" ht="38.25">
      <c r="A32" s="125" t="s">
        <v>225</v>
      </c>
      <c r="B32" s="125" t="s">
        <v>109</v>
      </c>
      <c r="C32" s="126" t="s">
        <v>226</v>
      </c>
      <c r="D32" s="127" t="s">
        <v>227</v>
      </c>
      <c r="E32" s="78" t="s">
        <v>172</v>
      </c>
      <c r="F32" s="128">
        <v>1</v>
      </c>
      <c r="G32" s="129"/>
      <c r="H32" s="130" t="s">
        <v>157</v>
      </c>
      <c r="I32" s="131" t="str">
        <f t="shared" si="2"/>
        <v/>
      </c>
      <c r="J32" s="131" t="e">
        <f t="shared" si="5"/>
        <v>#VALUE!</v>
      </c>
    </row>
    <row r="33" spans="1:12" s="3" customFormat="1" ht="38.25">
      <c r="A33" s="124" t="s">
        <v>228</v>
      </c>
      <c r="B33" s="125" t="s">
        <v>109</v>
      </c>
      <c r="C33" s="126" t="s">
        <v>229</v>
      </c>
      <c r="D33" s="127" t="s">
        <v>230</v>
      </c>
      <c r="E33" s="78" t="s">
        <v>144</v>
      </c>
      <c r="F33" s="128">
        <v>125</v>
      </c>
      <c r="G33" s="129"/>
      <c r="H33" s="130" t="s">
        <v>157</v>
      </c>
      <c r="I33" s="131" t="str">
        <f t="shared" si="2"/>
        <v/>
      </c>
      <c r="J33" s="131" t="e">
        <f t="shared" si="5"/>
        <v>#VALUE!</v>
      </c>
      <c r="L33" s="54"/>
    </row>
    <row r="34" spans="1:12" s="3" customFormat="1" ht="38.25">
      <c r="A34" s="124" t="s">
        <v>231</v>
      </c>
      <c r="B34" s="125" t="s">
        <v>109</v>
      </c>
      <c r="C34" s="126" t="s">
        <v>232</v>
      </c>
      <c r="D34" s="127" t="s">
        <v>233</v>
      </c>
      <c r="E34" s="78" t="s">
        <v>172</v>
      </c>
      <c r="F34" s="128">
        <v>4</v>
      </c>
      <c r="G34" s="129"/>
      <c r="H34" s="130" t="s">
        <v>157</v>
      </c>
      <c r="I34" s="131" t="str">
        <f t="shared" si="2"/>
        <v/>
      </c>
      <c r="J34" s="131" t="e">
        <f t="shared" si="5"/>
        <v>#VALUE!</v>
      </c>
      <c r="L34" s="54"/>
    </row>
    <row r="35" spans="1:12" s="3" customFormat="1" ht="38.25">
      <c r="A35" s="124" t="s">
        <v>234</v>
      </c>
      <c r="B35" s="125" t="s">
        <v>109</v>
      </c>
      <c r="C35" s="126" t="s">
        <v>235</v>
      </c>
      <c r="D35" s="127" t="s">
        <v>236</v>
      </c>
      <c r="E35" s="78" t="s">
        <v>172</v>
      </c>
      <c r="F35" s="128">
        <v>7</v>
      </c>
      <c r="G35" s="129"/>
      <c r="H35" s="130" t="s">
        <v>157</v>
      </c>
      <c r="I35" s="131" t="str">
        <f t="shared" si="2"/>
        <v/>
      </c>
      <c r="J35" s="131" t="e">
        <f t="shared" si="5"/>
        <v>#VALUE!</v>
      </c>
      <c r="L35" s="54"/>
    </row>
    <row r="36" spans="1:12" s="3" customFormat="1" ht="25.5">
      <c r="A36" s="124" t="s">
        <v>237</v>
      </c>
      <c r="B36" s="125" t="s">
        <v>109</v>
      </c>
      <c r="C36" s="126" t="s">
        <v>238</v>
      </c>
      <c r="D36" s="127" t="s">
        <v>239</v>
      </c>
      <c r="E36" s="78" t="s">
        <v>172</v>
      </c>
      <c r="F36" s="128">
        <v>2</v>
      </c>
      <c r="G36" s="129"/>
      <c r="H36" s="130" t="s">
        <v>157</v>
      </c>
      <c r="I36" s="131" t="str">
        <f t="shared" si="2"/>
        <v/>
      </c>
      <c r="J36" s="131" t="e">
        <f t="shared" si="5"/>
        <v>#VALUE!</v>
      </c>
      <c r="L36" s="54"/>
    </row>
    <row r="37" spans="1:12" ht="12.75">
      <c r="A37" s="108" t="s">
        <v>240</v>
      </c>
      <c r="B37" s="109" t="s">
        <v>109</v>
      </c>
      <c r="C37" s="109"/>
      <c r="D37" s="110" t="s">
        <v>241</v>
      </c>
      <c r="E37" s="76"/>
      <c r="F37" s="111"/>
      <c r="G37" s="112"/>
      <c r="H37" s="113"/>
      <c r="I37" s="114"/>
      <c r="J37" s="115" t="e">
        <f>SUM(J38:J44)</f>
        <v>#VALUE!</v>
      </c>
      <c r="L37" s="54"/>
    </row>
    <row r="38" spans="1:12" s="3" customFormat="1" ht="25.5">
      <c r="A38" s="124" t="s">
        <v>242</v>
      </c>
      <c r="B38" s="125" t="s">
        <v>109</v>
      </c>
      <c r="C38" s="126" t="s">
        <v>243</v>
      </c>
      <c r="D38" s="127" t="s">
        <v>244</v>
      </c>
      <c r="E38" s="78" t="s">
        <v>172</v>
      </c>
      <c r="F38" s="128">
        <v>5</v>
      </c>
      <c r="G38" s="129"/>
      <c r="H38" s="130" t="s">
        <v>157</v>
      </c>
      <c r="I38" s="131" t="str">
        <f t="shared" si="2"/>
        <v/>
      </c>
      <c r="J38" s="131" t="e">
        <f t="shared" ref="J38:J44" si="6">ROUND(I38*F38,2)</f>
        <v>#VALUE!</v>
      </c>
      <c r="L38" s="54"/>
    </row>
    <row r="39" spans="1:12" s="3" customFormat="1" ht="38.25">
      <c r="A39" s="124" t="s">
        <v>245</v>
      </c>
      <c r="B39" s="125" t="s">
        <v>109</v>
      </c>
      <c r="C39" s="126" t="s">
        <v>246</v>
      </c>
      <c r="D39" s="127" t="s">
        <v>247</v>
      </c>
      <c r="E39" s="78" t="s">
        <v>172</v>
      </c>
      <c r="F39" s="128">
        <v>1</v>
      </c>
      <c r="G39" s="129"/>
      <c r="H39" s="130" t="s">
        <v>157</v>
      </c>
      <c r="I39" s="131" t="str">
        <f t="shared" si="2"/>
        <v/>
      </c>
      <c r="J39" s="131" t="e">
        <f t="shared" si="6"/>
        <v>#VALUE!</v>
      </c>
      <c r="L39" s="54"/>
    </row>
    <row r="40" spans="1:12" s="3" customFormat="1" ht="38.25">
      <c r="A40" s="124" t="s">
        <v>248</v>
      </c>
      <c r="B40" s="125" t="s">
        <v>109</v>
      </c>
      <c r="C40" s="126" t="s">
        <v>249</v>
      </c>
      <c r="D40" s="127" t="s">
        <v>250</v>
      </c>
      <c r="E40" s="78" t="s">
        <v>144</v>
      </c>
      <c r="F40" s="128">
        <v>26</v>
      </c>
      <c r="G40" s="129"/>
      <c r="H40" s="130" t="s">
        <v>157</v>
      </c>
      <c r="I40" s="131" t="str">
        <f t="shared" ref="I40:I41" si="7">IF(G40&gt;0,ROUND(G40*(1+VLOOKUP(H40,$I$5:$J$6,2,FALSE)),2),"")</f>
        <v/>
      </c>
      <c r="J40" s="131" t="e">
        <f t="shared" si="6"/>
        <v>#VALUE!</v>
      </c>
      <c r="L40" s="54"/>
    </row>
    <row r="41" spans="1:12" s="3" customFormat="1" ht="38.25">
      <c r="A41" s="124" t="s">
        <v>251</v>
      </c>
      <c r="B41" s="125" t="s">
        <v>109</v>
      </c>
      <c r="C41" s="126" t="s">
        <v>252</v>
      </c>
      <c r="D41" s="127" t="s">
        <v>253</v>
      </c>
      <c r="E41" s="78" t="s">
        <v>172</v>
      </c>
      <c r="F41" s="128">
        <v>26</v>
      </c>
      <c r="G41" s="129"/>
      <c r="H41" s="130" t="s">
        <v>157</v>
      </c>
      <c r="I41" s="131" t="str">
        <f t="shared" si="7"/>
        <v/>
      </c>
      <c r="J41" s="131" t="e">
        <f t="shared" si="6"/>
        <v>#VALUE!</v>
      </c>
      <c r="L41" s="54"/>
    </row>
    <row r="42" spans="1:12" s="3" customFormat="1" ht="25.5">
      <c r="A42" s="124" t="s">
        <v>254</v>
      </c>
      <c r="B42" s="125" t="s">
        <v>109</v>
      </c>
      <c r="C42" s="126" t="s">
        <v>255</v>
      </c>
      <c r="D42" s="127" t="s">
        <v>256</v>
      </c>
      <c r="E42" s="78" t="s">
        <v>144</v>
      </c>
      <c r="F42" s="128">
        <v>68</v>
      </c>
      <c r="G42" s="129"/>
      <c r="H42" s="130" t="s">
        <v>157</v>
      </c>
      <c r="I42" s="131" t="str">
        <f>IF(G42&gt;0,ROUND(G42*(1+VLOOKUP(H42,$I$5:$J$6,2,FALSE)),2),"")</f>
        <v/>
      </c>
      <c r="J42" s="131" t="e">
        <f t="shared" si="6"/>
        <v>#VALUE!</v>
      </c>
      <c r="L42" s="54"/>
    </row>
    <row r="43" spans="1:12" s="3" customFormat="1" ht="25.5">
      <c r="A43" s="124" t="s">
        <v>257</v>
      </c>
      <c r="B43" s="125" t="s">
        <v>109</v>
      </c>
      <c r="C43" s="126" t="s">
        <v>258</v>
      </c>
      <c r="D43" s="127" t="s">
        <v>259</v>
      </c>
      <c r="E43" s="78" t="s">
        <v>144</v>
      </c>
      <c r="F43" s="128">
        <v>188</v>
      </c>
      <c r="G43" s="129"/>
      <c r="H43" s="130" t="s">
        <v>157</v>
      </c>
      <c r="I43" s="131" t="str">
        <f t="shared" ref="I43:I68" si="8">IF(G43&gt;0,ROUND(G43*(1+VLOOKUP(H43,$I$5:$J$6,2,FALSE)),2),"")</f>
        <v/>
      </c>
      <c r="J43" s="131" t="e">
        <f t="shared" si="6"/>
        <v>#VALUE!</v>
      </c>
      <c r="L43" s="54"/>
    </row>
    <row r="44" spans="1:12" s="3" customFormat="1" ht="12.75">
      <c r="A44" s="124" t="s">
        <v>260</v>
      </c>
      <c r="B44" s="125" t="s">
        <v>261</v>
      </c>
      <c r="C44" s="126" t="s">
        <v>262</v>
      </c>
      <c r="D44" s="127" t="s">
        <v>263</v>
      </c>
      <c r="E44" s="78" t="s">
        <v>172</v>
      </c>
      <c r="F44" s="128">
        <v>5</v>
      </c>
      <c r="G44" s="129"/>
      <c r="H44" s="130" t="s">
        <v>157</v>
      </c>
      <c r="I44" s="131" t="str">
        <f t="shared" si="8"/>
        <v/>
      </c>
      <c r="J44" s="131" t="e">
        <f t="shared" si="6"/>
        <v>#VALUE!</v>
      </c>
      <c r="L44" s="54"/>
    </row>
    <row r="45" spans="1:12" ht="12.75">
      <c r="A45" s="108" t="s">
        <v>264</v>
      </c>
      <c r="B45" s="109" t="s">
        <v>109</v>
      </c>
      <c r="C45" s="109"/>
      <c r="D45" s="110" t="s">
        <v>265</v>
      </c>
      <c r="E45" s="76"/>
      <c r="F45" s="111"/>
      <c r="G45" s="112"/>
      <c r="H45" s="113"/>
      <c r="I45" s="114"/>
      <c r="J45" s="115" t="e">
        <f>SUM(J46:J48)</f>
        <v>#VALUE!</v>
      </c>
      <c r="L45" s="54"/>
    </row>
    <row r="46" spans="1:12" s="3" customFormat="1" ht="51">
      <c r="A46" s="124" t="s">
        <v>266</v>
      </c>
      <c r="B46" s="125" t="s">
        <v>109</v>
      </c>
      <c r="C46" s="126" t="s">
        <v>267</v>
      </c>
      <c r="D46" s="127" t="s">
        <v>268</v>
      </c>
      <c r="E46" s="78" t="s">
        <v>139</v>
      </c>
      <c r="F46" s="128">
        <v>266.01</v>
      </c>
      <c r="G46" s="129"/>
      <c r="H46" s="130" t="s">
        <v>157</v>
      </c>
      <c r="I46" s="131" t="str">
        <f t="shared" si="8"/>
        <v/>
      </c>
      <c r="J46" s="131" t="e">
        <f t="shared" ref="J46:J48" si="9">ROUND(I46*F46,2)</f>
        <v>#VALUE!</v>
      </c>
      <c r="L46" s="54"/>
    </row>
    <row r="47" spans="1:12" s="3" customFormat="1" ht="38.25">
      <c r="A47" s="124" t="s">
        <v>269</v>
      </c>
      <c r="B47" s="125" t="s">
        <v>109</v>
      </c>
      <c r="C47" s="126" t="s">
        <v>270</v>
      </c>
      <c r="D47" s="127" t="s">
        <v>271</v>
      </c>
      <c r="E47" s="78" t="s">
        <v>142</v>
      </c>
      <c r="F47" s="128">
        <v>213.51</v>
      </c>
      <c r="G47" s="129"/>
      <c r="H47" s="130" t="s">
        <v>157</v>
      </c>
      <c r="I47" s="131" t="str">
        <f t="shared" si="8"/>
        <v/>
      </c>
      <c r="J47" s="131" t="e">
        <f t="shared" si="9"/>
        <v>#VALUE!</v>
      </c>
      <c r="L47" s="54"/>
    </row>
    <row r="48" spans="1:12" s="3" customFormat="1" ht="63.75">
      <c r="A48" s="124" t="s">
        <v>272</v>
      </c>
      <c r="B48" s="125" t="s">
        <v>109</v>
      </c>
      <c r="C48" s="126" t="s">
        <v>114</v>
      </c>
      <c r="D48" s="127" t="s">
        <v>138</v>
      </c>
      <c r="E48" s="78" t="s">
        <v>139</v>
      </c>
      <c r="F48" s="128">
        <v>266.01</v>
      </c>
      <c r="G48" s="129"/>
      <c r="H48" s="130" t="s">
        <v>157</v>
      </c>
      <c r="I48" s="131" t="str">
        <f t="shared" si="8"/>
        <v/>
      </c>
      <c r="J48" s="131" t="e">
        <f t="shared" si="9"/>
        <v>#VALUE!</v>
      </c>
      <c r="L48" s="54"/>
    </row>
    <row r="49" spans="1:12" s="54" customFormat="1" ht="12.75">
      <c r="A49" s="99" t="s">
        <v>79</v>
      </c>
      <c r="B49" s="204"/>
      <c r="C49" s="205"/>
      <c r="D49" s="102" t="s">
        <v>76</v>
      </c>
      <c r="E49" s="75"/>
      <c r="F49" s="103"/>
      <c r="G49" s="104"/>
      <c r="H49" s="105"/>
      <c r="I49" s="106"/>
      <c r="J49" s="107" t="e">
        <f>SUM(J50:J82)/2</f>
        <v>#VALUE!</v>
      </c>
    </row>
    <row r="50" spans="1:12" ht="12.75">
      <c r="A50" s="108" t="s">
        <v>80</v>
      </c>
      <c r="B50" s="109" t="s">
        <v>109</v>
      </c>
      <c r="C50" s="109"/>
      <c r="D50" s="110" t="s">
        <v>273</v>
      </c>
      <c r="E50" s="76"/>
      <c r="F50" s="111"/>
      <c r="G50" s="112"/>
      <c r="H50" s="113"/>
      <c r="I50" s="114"/>
      <c r="J50" s="115" t="e">
        <f>SUM(J51:J59)</f>
        <v>#VALUE!</v>
      </c>
      <c r="L50" s="54"/>
    </row>
    <row r="51" spans="1:12" s="3" customFormat="1" ht="38.25">
      <c r="A51" s="125" t="s">
        <v>81</v>
      </c>
      <c r="B51" s="125" t="s">
        <v>109</v>
      </c>
      <c r="C51" s="126" t="s">
        <v>274</v>
      </c>
      <c r="D51" s="127" t="s">
        <v>275</v>
      </c>
      <c r="E51" s="78" t="s">
        <v>172</v>
      </c>
      <c r="F51" s="128">
        <v>1</v>
      </c>
      <c r="G51" s="129"/>
      <c r="H51" s="130" t="s">
        <v>157</v>
      </c>
      <c r="I51" s="131" t="str">
        <f t="shared" si="8"/>
        <v/>
      </c>
      <c r="J51" s="131" t="e">
        <f t="shared" ref="J51:J59" si="10">ROUND(I51*F51,2)</f>
        <v>#VALUE!</v>
      </c>
    </row>
    <row r="52" spans="1:12" s="3" customFormat="1" ht="25.5">
      <c r="A52" s="125" t="s">
        <v>83</v>
      </c>
      <c r="B52" s="125" t="s">
        <v>261</v>
      </c>
      <c r="C52" s="134" t="s">
        <v>276</v>
      </c>
      <c r="D52" s="135" t="s">
        <v>277</v>
      </c>
      <c r="E52" s="78" t="s">
        <v>172</v>
      </c>
      <c r="F52" s="128">
        <v>1</v>
      </c>
      <c r="G52" s="129"/>
      <c r="H52" s="130" t="s">
        <v>157</v>
      </c>
      <c r="I52" s="131" t="str">
        <f t="shared" si="8"/>
        <v/>
      </c>
      <c r="J52" s="131" t="e">
        <f t="shared" si="10"/>
        <v>#VALUE!</v>
      </c>
    </row>
    <row r="53" spans="1:12" s="3" customFormat="1" ht="51">
      <c r="A53" s="124" t="s">
        <v>278</v>
      </c>
      <c r="B53" s="125" t="s">
        <v>109</v>
      </c>
      <c r="C53" s="126" t="s">
        <v>279</v>
      </c>
      <c r="D53" s="127" t="s">
        <v>280</v>
      </c>
      <c r="E53" s="78" t="s">
        <v>172</v>
      </c>
      <c r="F53" s="128">
        <v>1</v>
      </c>
      <c r="G53" s="129"/>
      <c r="H53" s="130" t="s">
        <v>157</v>
      </c>
      <c r="I53" s="131" t="str">
        <f t="shared" si="8"/>
        <v/>
      </c>
      <c r="J53" s="131" t="e">
        <f t="shared" si="10"/>
        <v>#VALUE!</v>
      </c>
      <c r="L53" s="54"/>
    </row>
    <row r="54" spans="1:12" s="3" customFormat="1" ht="38.25">
      <c r="A54" s="124" t="s">
        <v>281</v>
      </c>
      <c r="B54" s="125" t="s">
        <v>109</v>
      </c>
      <c r="C54" s="126" t="s">
        <v>282</v>
      </c>
      <c r="D54" s="127" t="s">
        <v>283</v>
      </c>
      <c r="E54" s="78" t="s">
        <v>144</v>
      </c>
      <c r="F54" s="128">
        <v>12.14</v>
      </c>
      <c r="G54" s="129"/>
      <c r="H54" s="130" t="s">
        <v>157</v>
      </c>
      <c r="I54" s="131" t="str">
        <f t="shared" si="8"/>
        <v/>
      </c>
      <c r="J54" s="131" t="e">
        <f t="shared" si="10"/>
        <v>#VALUE!</v>
      </c>
      <c r="L54" s="54"/>
    </row>
    <row r="55" spans="1:12" s="3" customFormat="1" ht="25.5">
      <c r="A55" s="124" t="s">
        <v>284</v>
      </c>
      <c r="B55" s="125" t="s">
        <v>109</v>
      </c>
      <c r="C55" s="126" t="s">
        <v>285</v>
      </c>
      <c r="D55" s="127" t="s">
        <v>286</v>
      </c>
      <c r="E55" s="78" t="s">
        <v>172</v>
      </c>
      <c r="F55" s="128">
        <v>1</v>
      </c>
      <c r="G55" s="129"/>
      <c r="H55" s="130" t="s">
        <v>157</v>
      </c>
      <c r="I55" s="131" t="str">
        <f t="shared" si="8"/>
        <v/>
      </c>
      <c r="J55" s="131" t="e">
        <f t="shared" si="10"/>
        <v>#VALUE!</v>
      </c>
      <c r="L55" s="54"/>
    </row>
    <row r="56" spans="1:12" s="3" customFormat="1" ht="25.5">
      <c r="A56" s="124" t="s">
        <v>287</v>
      </c>
      <c r="B56" s="125" t="s">
        <v>109</v>
      </c>
      <c r="C56" s="126" t="s">
        <v>288</v>
      </c>
      <c r="D56" s="127" t="s">
        <v>289</v>
      </c>
      <c r="E56" s="78" t="s">
        <v>172</v>
      </c>
      <c r="F56" s="128">
        <v>1</v>
      </c>
      <c r="G56" s="129"/>
      <c r="H56" s="130" t="s">
        <v>157</v>
      </c>
      <c r="I56" s="131" t="str">
        <f t="shared" si="8"/>
        <v/>
      </c>
      <c r="J56" s="131" t="e">
        <f t="shared" si="10"/>
        <v>#VALUE!</v>
      </c>
      <c r="L56" s="54"/>
    </row>
    <row r="57" spans="1:12" s="3" customFormat="1" ht="38.25">
      <c r="A57" s="124" t="s">
        <v>290</v>
      </c>
      <c r="B57" s="125" t="s">
        <v>109</v>
      </c>
      <c r="C57" s="126" t="s">
        <v>291</v>
      </c>
      <c r="D57" s="127" t="s">
        <v>292</v>
      </c>
      <c r="E57" s="78" t="s">
        <v>172</v>
      </c>
      <c r="F57" s="128">
        <v>1</v>
      </c>
      <c r="G57" s="129"/>
      <c r="H57" s="130" t="s">
        <v>157</v>
      </c>
      <c r="I57" s="131" t="str">
        <f t="shared" si="8"/>
        <v/>
      </c>
      <c r="J57" s="131" t="e">
        <f t="shared" si="10"/>
        <v>#VALUE!</v>
      </c>
      <c r="L57" s="54"/>
    </row>
    <row r="58" spans="1:12" s="3" customFormat="1" ht="38.25">
      <c r="A58" s="124" t="s">
        <v>293</v>
      </c>
      <c r="B58" s="125" t="s">
        <v>109</v>
      </c>
      <c r="C58" s="126" t="s">
        <v>294</v>
      </c>
      <c r="D58" s="127" t="s">
        <v>295</v>
      </c>
      <c r="E58" s="78" t="s">
        <v>144</v>
      </c>
      <c r="F58" s="128">
        <v>7.5</v>
      </c>
      <c r="G58" s="129"/>
      <c r="H58" s="130" t="s">
        <v>157</v>
      </c>
      <c r="I58" s="131" t="str">
        <f t="shared" si="8"/>
        <v/>
      </c>
      <c r="J58" s="131" t="e">
        <f t="shared" si="10"/>
        <v>#VALUE!</v>
      </c>
      <c r="L58" s="54"/>
    </row>
    <row r="59" spans="1:12" s="3" customFormat="1" ht="38.25">
      <c r="A59" s="124" t="s">
        <v>296</v>
      </c>
      <c r="B59" s="125" t="s">
        <v>109</v>
      </c>
      <c r="C59" s="126" t="s">
        <v>297</v>
      </c>
      <c r="D59" s="127" t="s">
        <v>298</v>
      </c>
      <c r="E59" s="78" t="s">
        <v>144</v>
      </c>
      <c r="F59" s="128">
        <v>35</v>
      </c>
      <c r="G59" s="129"/>
      <c r="H59" s="130" t="s">
        <v>157</v>
      </c>
      <c r="I59" s="131" t="str">
        <f t="shared" si="8"/>
        <v/>
      </c>
      <c r="J59" s="131" t="e">
        <f t="shared" si="10"/>
        <v>#VALUE!</v>
      </c>
      <c r="L59" s="54"/>
    </row>
    <row r="60" spans="1:12" ht="12.75">
      <c r="A60" s="108" t="s">
        <v>86</v>
      </c>
      <c r="B60" s="109" t="s">
        <v>109</v>
      </c>
      <c r="C60" s="109"/>
      <c r="D60" s="110" t="s">
        <v>299</v>
      </c>
      <c r="E60" s="76"/>
      <c r="F60" s="111"/>
      <c r="G60" s="112"/>
      <c r="H60" s="113"/>
      <c r="I60" s="114"/>
      <c r="J60" s="115" t="e">
        <f>SUM(J61:J65)</f>
        <v>#VALUE!</v>
      </c>
      <c r="L60" s="54"/>
    </row>
    <row r="61" spans="1:12" s="3" customFormat="1" ht="38.25">
      <c r="A61" s="124" t="s">
        <v>87</v>
      </c>
      <c r="B61" s="125" t="s">
        <v>109</v>
      </c>
      <c r="C61" s="126" t="s">
        <v>300</v>
      </c>
      <c r="D61" s="127" t="s">
        <v>301</v>
      </c>
      <c r="E61" s="78" t="s">
        <v>172</v>
      </c>
      <c r="F61" s="128">
        <v>47</v>
      </c>
      <c r="G61" s="129"/>
      <c r="H61" s="130" t="s">
        <v>157</v>
      </c>
      <c r="I61" s="131" t="str">
        <f t="shared" si="8"/>
        <v/>
      </c>
      <c r="J61" s="131" t="e">
        <f t="shared" ref="J61:J65" si="11">ROUND(I61*F61,2)</f>
        <v>#VALUE!</v>
      </c>
      <c r="L61" s="54"/>
    </row>
    <row r="62" spans="1:12" s="3" customFormat="1" ht="25.5">
      <c r="A62" s="124" t="s">
        <v>302</v>
      </c>
      <c r="B62" s="125" t="s">
        <v>261</v>
      </c>
      <c r="C62" s="126" t="s">
        <v>303</v>
      </c>
      <c r="D62" s="127" t="s">
        <v>304</v>
      </c>
      <c r="E62" s="78" t="s">
        <v>144</v>
      </c>
      <c r="F62" s="128">
        <v>2.2799999999999998</v>
      </c>
      <c r="G62" s="129"/>
      <c r="H62" s="130" t="s">
        <v>157</v>
      </c>
      <c r="I62" s="131" t="str">
        <f t="shared" si="8"/>
        <v/>
      </c>
      <c r="J62" s="131" t="e">
        <f t="shared" si="11"/>
        <v>#VALUE!</v>
      </c>
      <c r="L62" s="54"/>
    </row>
    <row r="63" spans="1:12" s="3" customFormat="1" ht="25.5">
      <c r="A63" s="124" t="s">
        <v>305</v>
      </c>
      <c r="B63" s="125" t="s">
        <v>261</v>
      </c>
      <c r="C63" s="126" t="s">
        <v>306</v>
      </c>
      <c r="D63" s="127" t="s">
        <v>307</v>
      </c>
      <c r="E63" s="78" t="s">
        <v>144</v>
      </c>
      <c r="F63" s="128">
        <v>186.07</v>
      </c>
      <c r="G63" s="129"/>
      <c r="H63" s="130" t="s">
        <v>157</v>
      </c>
      <c r="I63" s="131" t="str">
        <f t="shared" si="8"/>
        <v/>
      </c>
      <c r="J63" s="131" t="e">
        <f t="shared" si="11"/>
        <v>#VALUE!</v>
      </c>
      <c r="L63" s="54"/>
    </row>
    <row r="64" spans="1:12" s="3" customFormat="1" ht="38.25">
      <c r="A64" s="124" t="s">
        <v>308</v>
      </c>
      <c r="B64" s="125" t="s">
        <v>109</v>
      </c>
      <c r="C64" s="126" t="s">
        <v>309</v>
      </c>
      <c r="D64" s="127" t="s">
        <v>310</v>
      </c>
      <c r="E64" s="78" t="s">
        <v>172</v>
      </c>
      <c r="F64" s="128">
        <v>2</v>
      </c>
      <c r="G64" s="129"/>
      <c r="H64" s="130" t="s">
        <v>157</v>
      </c>
      <c r="I64" s="131" t="str">
        <f t="shared" si="8"/>
        <v/>
      </c>
      <c r="J64" s="131" t="e">
        <f t="shared" si="11"/>
        <v>#VALUE!</v>
      </c>
      <c r="L64" s="54"/>
    </row>
    <row r="65" spans="1:12" s="3" customFormat="1" ht="38.25">
      <c r="A65" s="124" t="s">
        <v>311</v>
      </c>
      <c r="B65" s="125" t="s">
        <v>109</v>
      </c>
      <c r="C65" s="126" t="s">
        <v>312</v>
      </c>
      <c r="D65" s="127" t="s">
        <v>313</v>
      </c>
      <c r="E65" s="78" t="s">
        <v>172</v>
      </c>
      <c r="F65" s="128">
        <v>1</v>
      </c>
      <c r="G65" s="129"/>
      <c r="H65" s="130" t="s">
        <v>157</v>
      </c>
      <c r="I65" s="131" t="str">
        <f t="shared" si="8"/>
        <v/>
      </c>
      <c r="J65" s="131" t="e">
        <f t="shared" si="11"/>
        <v>#VALUE!</v>
      </c>
      <c r="L65" s="54"/>
    </row>
    <row r="66" spans="1:12" ht="12.75">
      <c r="A66" s="108" t="s">
        <v>89</v>
      </c>
      <c r="B66" s="109" t="s">
        <v>109</v>
      </c>
      <c r="C66" s="109"/>
      <c r="D66" s="110" t="s">
        <v>314</v>
      </c>
      <c r="E66" s="76"/>
      <c r="F66" s="111"/>
      <c r="G66" s="112"/>
      <c r="H66" s="113"/>
      <c r="I66" s="114"/>
      <c r="J66" s="115" t="e">
        <f>SUM(J67:J68)</f>
        <v>#VALUE!</v>
      </c>
      <c r="L66" s="54"/>
    </row>
    <row r="67" spans="1:12" s="3" customFormat="1" ht="38.25">
      <c r="A67" s="124" t="s">
        <v>90</v>
      </c>
      <c r="B67" s="125" t="s">
        <v>109</v>
      </c>
      <c r="C67" s="126" t="s">
        <v>315</v>
      </c>
      <c r="D67" s="127" t="s">
        <v>316</v>
      </c>
      <c r="E67" s="78" t="s">
        <v>144</v>
      </c>
      <c r="F67" s="128">
        <v>781.78</v>
      </c>
      <c r="G67" s="129"/>
      <c r="H67" s="130" t="s">
        <v>157</v>
      </c>
      <c r="I67" s="131" t="str">
        <f t="shared" si="8"/>
        <v/>
      </c>
      <c r="J67" s="131" t="e">
        <f t="shared" ref="J67:J68" si="12">ROUND(I67*F67,2)</f>
        <v>#VALUE!</v>
      </c>
      <c r="L67" s="54"/>
    </row>
    <row r="68" spans="1:12" s="3" customFormat="1" ht="38.25">
      <c r="A68" s="124" t="s">
        <v>317</v>
      </c>
      <c r="B68" s="125" t="s">
        <v>109</v>
      </c>
      <c r="C68" s="126" t="s">
        <v>318</v>
      </c>
      <c r="D68" s="127" t="s">
        <v>319</v>
      </c>
      <c r="E68" s="78" t="s">
        <v>144</v>
      </c>
      <c r="F68" s="128">
        <v>874.56</v>
      </c>
      <c r="G68" s="129"/>
      <c r="H68" s="130" t="s">
        <v>157</v>
      </c>
      <c r="I68" s="131" t="str">
        <f t="shared" si="8"/>
        <v/>
      </c>
      <c r="J68" s="131" t="e">
        <f t="shared" si="12"/>
        <v>#VALUE!</v>
      </c>
      <c r="L68" s="54"/>
    </row>
    <row r="69" spans="1:12" ht="12.75">
      <c r="A69" s="108" t="s">
        <v>94</v>
      </c>
      <c r="B69" s="109" t="s">
        <v>109</v>
      </c>
      <c r="C69" s="109"/>
      <c r="D69" s="110" t="s">
        <v>320</v>
      </c>
      <c r="E69" s="76"/>
      <c r="F69" s="111"/>
      <c r="G69" s="112"/>
      <c r="H69" s="113"/>
      <c r="I69" s="114"/>
      <c r="J69" s="115" t="e">
        <f>SUM(J70:J74)</f>
        <v>#VALUE!</v>
      </c>
      <c r="L69" s="54"/>
    </row>
    <row r="70" spans="1:12" s="3" customFormat="1" ht="38.25">
      <c r="A70" s="124" t="s">
        <v>95</v>
      </c>
      <c r="B70" s="125" t="s">
        <v>109</v>
      </c>
      <c r="C70" s="126" t="s">
        <v>321</v>
      </c>
      <c r="D70" s="127" t="s">
        <v>322</v>
      </c>
      <c r="E70" s="78" t="s">
        <v>172</v>
      </c>
      <c r="F70" s="128">
        <v>1</v>
      </c>
      <c r="G70" s="129"/>
      <c r="H70" s="130" t="s">
        <v>157</v>
      </c>
      <c r="I70" s="131" t="str">
        <f t="shared" si="0"/>
        <v/>
      </c>
      <c r="J70" s="131" t="e">
        <f t="shared" ref="J70:J74" si="13">ROUND(I70*F70,2)</f>
        <v>#VALUE!</v>
      </c>
      <c r="L70" s="54"/>
    </row>
    <row r="71" spans="1:12" s="3" customFormat="1" ht="25.5">
      <c r="A71" s="124" t="s">
        <v>99</v>
      </c>
      <c r="B71" s="125" t="s">
        <v>109</v>
      </c>
      <c r="C71" s="126" t="s">
        <v>323</v>
      </c>
      <c r="D71" s="127" t="s">
        <v>324</v>
      </c>
      <c r="E71" s="78" t="s">
        <v>172</v>
      </c>
      <c r="F71" s="128">
        <v>1</v>
      </c>
      <c r="G71" s="129"/>
      <c r="H71" s="130" t="s">
        <v>157</v>
      </c>
      <c r="I71" s="131" t="str">
        <f>IF(G71&gt;0,ROUND(G71*(1+VLOOKUP(H71,$I$5:$J$6,2,FALSE)),2),"")</f>
        <v/>
      </c>
      <c r="J71" s="131" t="e">
        <f t="shared" si="13"/>
        <v>#VALUE!</v>
      </c>
      <c r="L71" s="54"/>
    </row>
    <row r="72" spans="1:12" s="3" customFormat="1" ht="25.5">
      <c r="A72" s="124" t="s">
        <v>325</v>
      </c>
      <c r="B72" s="125" t="s">
        <v>261</v>
      </c>
      <c r="C72" s="126" t="s">
        <v>326</v>
      </c>
      <c r="D72" s="127" t="s">
        <v>327</v>
      </c>
      <c r="E72" s="78" t="s">
        <v>172</v>
      </c>
      <c r="F72" s="128">
        <v>1</v>
      </c>
      <c r="G72" s="129"/>
      <c r="H72" s="130" t="s">
        <v>157</v>
      </c>
      <c r="I72" s="131" t="str">
        <f t="shared" ref="I72:I96" si="14">IF(G72&gt;0,ROUND(G72*(1+VLOOKUP(H72,$I$5:$J$6,2,FALSE)),2),"")</f>
        <v/>
      </c>
      <c r="J72" s="131" t="e">
        <f t="shared" si="13"/>
        <v>#VALUE!</v>
      </c>
      <c r="L72" s="54"/>
    </row>
    <row r="73" spans="1:12" s="3" customFormat="1" ht="25.5">
      <c r="A73" s="124" t="s">
        <v>328</v>
      </c>
      <c r="B73" s="125" t="s">
        <v>261</v>
      </c>
      <c r="C73" s="126" t="s">
        <v>329</v>
      </c>
      <c r="D73" s="127" t="s">
        <v>330</v>
      </c>
      <c r="E73" s="78" t="s">
        <v>172</v>
      </c>
      <c r="F73" s="128">
        <v>1</v>
      </c>
      <c r="G73" s="129"/>
      <c r="H73" s="130" t="s">
        <v>157</v>
      </c>
      <c r="I73" s="131" t="str">
        <f t="shared" si="14"/>
        <v/>
      </c>
      <c r="J73" s="131" t="e">
        <f t="shared" si="13"/>
        <v>#VALUE!</v>
      </c>
      <c r="L73" s="54"/>
    </row>
    <row r="74" spans="1:12" s="3" customFormat="1" ht="25.5">
      <c r="A74" s="124" t="s">
        <v>331</v>
      </c>
      <c r="B74" s="125" t="s">
        <v>109</v>
      </c>
      <c r="C74" s="126" t="s">
        <v>332</v>
      </c>
      <c r="D74" s="127" t="s">
        <v>333</v>
      </c>
      <c r="E74" s="78" t="s">
        <v>172</v>
      </c>
      <c r="F74" s="128">
        <v>9</v>
      </c>
      <c r="G74" s="129"/>
      <c r="H74" s="130" t="s">
        <v>157</v>
      </c>
      <c r="I74" s="131" t="str">
        <f t="shared" si="14"/>
        <v/>
      </c>
      <c r="J74" s="131" t="e">
        <f t="shared" si="13"/>
        <v>#VALUE!</v>
      </c>
      <c r="L74" s="54"/>
    </row>
    <row r="75" spans="1:12" ht="12.75">
      <c r="A75" s="108" t="s">
        <v>103</v>
      </c>
      <c r="B75" s="109" t="s">
        <v>109</v>
      </c>
      <c r="C75" s="109"/>
      <c r="D75" s="110" t="s">
        <v>334</v>
      </c>
      <c r="E75" s="76"/>
      <c r="F75" s="111"/>
      <c r="G75" s="112"/>
      <c r="H75" s="113"/>
      <c r="I75" s="114"/>
      <c r="J75" s="115" t="e">
        <f>SUM(J76:J78)</f>
        <v>#VALUE!</v>
      </c>
      <c r="L75" s="54"/>
    </row>
    <row r="76" spans="1:12" s="3" customFormat="1" ht="25.5">
      <c r="A76" s="124" t="s">
        <v>104</v>
      </c>
      <c r="B76" s="125" t="s">
        <v>109</v>
      </c>
      <c r="C76" s="126" t="s">
        <v>335</v>
      </c>
      <c r="D76" s="127" t="s">
        <v>336</v>
      </c>
      <c r="E76" s="78" t="s">
        <v>172</v>
      </c>
      <c r="F76" s="128">
        <v>6</v>
      </c>
      <c r="G76" s="129"/>
      <c r="H76" s="130" t="s">
        <v>157</v>
      </c>
      <c r="I76" s="131" t="str">
        <f t="shared" si="14"/>
        <v/>
      </c>
      <c r="J76" s="131" t="e">
        <f t="shared" ref="J76:J78" si="15">ROUND(I76*F76,2)</f>
        <v>#VALUE!</v>
      </c>
      <c r="L76" s="54"/>
    </row>
    <row r="77" spans="1:12" s="3" customFormat="1" ht="25.5">
      <c r="A77" s="124" t="s">
        <v>107</v>
      </c>
      <c r="B77" s="125" t="s">
        <v>109</v>
      </c>
      <c r="C77" s="126" t="s">
        <v>337</v>
      </c>
      <c r="D77" s="127" t="s">
        <v>338</v>
      </c>
      <c r="E77" s="78" t="s">
        <v>172</v>
      </c>
      <c r="F77" s="128">
        <v>16</v>
      </c>
      <c r="G77" s="129"/>
      <c r="H77" s="130" t="s">
        <v>157</v>
      </c>
      <c r="I77" s="131" t="str">
        <f t="shared" si="14"/>
        <v/>
      </c>
      <c r="J77" s="131" t="e">
        <f t="shared" si="15"/>
        <v>#VALUE!</v>
      </c>
      <c r="L77" s="54"/>
    </row>
    <row r="78" spans="1:12" s="3" customFormat="1" ht="25.5">
      <c r="A78" s="124" t="s">
        <v>339</v>
      </c>
      <c r="B78" s="125" t="s">
        <v>109</v>
      </c>
      <c r="C78" s="126" t="s">
        <v>340</v>
      </c>
      <c r="D78" s="127" t="s">
        <v>341</v>
      </c>
      <c r="E78" s="78" t="s">
        <v>172</v>
      </c>
      <c r="F78" s="128">
        <v>16</v>
      </c>
      <c r="G78" s="129"/>
      <c r="H78" s="130" t="s">
        <v>157</v>
      </c>
      <c r="I78" s="131" t="str">
        <f t="shared" si="14"/>
        <v/>
      </c>
      <c r="J78" s="131" t="e">
        <f t="shared" si="15"/>
        <v>#VALUE!</v>
      </c>
      <c r="L78" s="54"/>
    </row>
    <row r="79" spans="1:12" ht="12.75">
      <c r="A79" s="108" t="s">
        <v>342</v>
      </c>
      <c r="B79" s="109" t="s">
        <v>109</v>
      </c>
      <c r="C79" s="109"/>
      <c r="D79" s="110" t="s">
        <v>343</v>
      </c>
      <c r="E79" s="76"/>
      <c r="F79" s="111"/>
      <c r="G79" s="112"/>
      <c r="H79" s="113"/>
      <c r="I79" s="114"/>
      <c r="J79" s="115" t="e">
        <f>SUM(J80:J82)</f>
        <v>#VALUE!</v>
      </c>
      <c r="L79" s="54"/>
    </row>
    <row r="80" spans="1:12" s="3" customFormat="1" ht="25.5">
      <c r="A80" s="125" t="s">
        <v>344</v>
      </c>
      <c r="B80" s="125" t="s">
        <v>109</v>
      </c>
      <c r="C80" s="126" t="s">
        <v>345</v>
      </c>
      <c r="D80" s="127" t="s">
        <v>346</v>
      </c>
      <c r="E80" s="78" t="s">
        <v>172</v>
      </c>
      <c r="F80" s="128">
        <v>21</v>
      </c>
      <c r="G80" s="129"/>
      <c r="H80" s="130" t="s">
        <v>157</v>
      </c>
      <c r="I80" s="131" t="str">
        <f t="shared" si="14"/>
        <v/>
      </c>
      <c r="J80" s="131" t="e">
        <f t="shared" ref="J80:J82" si="16">ROUND(I80*F80,2)</f>
        <v>#VALUE!</v>
      </c>
    </row>
    <row r="81" spans="1:12" s="3" customFormat="1" ht="25.5">
      <c r="A81" s="125" t="s">
        <v>347</v>
      </c>
      <c r="B81" s="125" t="s">
        <v>109</v>
      </c>
      <c r="C81" s="134" t="s">
        <v>348</v>
      </c>
      <c r="D81" s="135" t="s">
        <v>349</v>
      </c>
      <c r="E81" s="78" t="s">
        <v>172</v>
      </c>
      <c r="F81" s="128">
        <v>12</v>
      </c>
      <c r="G81" s="129"/>
      <c r="H81" s="130" t="s">
        <v>157</v>
      </c>
      <c r="I81" s="131" t="str">
        <f t="shared" si="14"/>
        <v/>
      </c>
      <c r="J81" s="131" t="e">
        <f t="shared" si="16"/>
        <v>#VALUE!</v>
      </c>
    </row>
    <row r="82" spans="1:12" s="3" customFormat="1" ht="25.5">
      <c r="A82" s="125" t="s">
        <v>350</v>
      </c>
      <c r="B82" s="125" t="s">
        <v>109</v>
      </c>
      <c r="C82" s="126" t="s">
        <v>351</v>
      </c>
      <c r="D82" s="127" t="s">
        <v>352</v>
      </c>
      <c r="E82" s="78" t="s">
        <v>172</v>
      </c>
      <c r="F82" s="128">
        <v>2</v>
      </c>
      <c r="G82" s="129"/>
      <c r="H82" s="130" t="s">
        <v>157</v>
      </c>
      <c r="I82" s="131" t="str">
        <f t="shared" si="14"/>
        <v/>
      </c>
      <c r="J82" s="131" t="e">
        <f t="shared" si="16"/>
        <v>#VALUE!</v>
      </c>
    </row>
    <row r="83" spans="1:12" s="54" customFormat="1" ht="12.75">
      <c r="A83" s="99" t="s">
        <v>353</v>
      </c>
      <c r="B83" s="204"/>
      <c r="C83" s="205"/>
      <c r="D83" s="102" t="s">
        <v>354</v>
      </c>
      <c r="E83" s="75"/>
      <c r="F83" s="103"/>
      <c r="G83" s="104"/>
      <c r="H83" s="105"/>
      <c r="I83" s="106"/>
      <c r="J83" s="107" t="e">
        <f>SUM(J84:J87)/2</f>
        <v>#VALUE!</v>
      </c>
    </row>
    <row r="84" spans="1:12" ht="12.75">
      <c r="A84" s="108" t="s">
        <v>355</v>
      </c>
      <c r="B84" s="109" t="s">
        <v>109</v>
      </c>
      <c r="C84" s="109"/>
      <c r="D84" s="110" t="s">
        <v>356</v>
      </c>
      <c r="E84" s="76"/>
      <c r="F84" s="111"/>
      <c r="G84" s="112"/>
      <c r="H84" s="113"/>
      <c r="I84" s="114"/>
      <c r="J84" s="115" t="e">
        <f>SUM(J85:J87)</f>
        <v>#VALUE!</v>
      </c>
      <c r="L84" s="54"/>
    </row>
    <row r="85" spans="1:12" s="3" customFormat="1" ht="25.5">
      <c r="A85" s="125" t="s">
        <v>357</v>
      </c>
      <c r="B85" s="125" t="s">
        <v>109</v>
      </c>
      <c r="C85" s="126" t="s">
        <v>358</v>
      </c>
      <c r="D85" s="127" t="s">
        <v>359</v>
      </c>
      <c r="E85" s="78" t="s">
        <v>172</v>
      </c>
      <c r="F85" s="128">
        <v>2</v>
      </c>
      <c r="G85" s="129"/>
      <c r="H85" s="130" t="s">
        <v>157</v>
      </c>
      <c r="I85" s="131" t="str">
        <f t="shared" si="14"/>
        <v/>
      </c>
      <c r="J85" s="131" t="e">
        <f t="shared" ref="J85:J87" si="17">ROUND(I85*F85,2)</f>
        <v>#VALUE!</v>
      </c>
    </row>
    <row r="86" spans="1:12" s="3" customFormat="1" ht="25.5">
      <c r="A86" s="125" t="s">
        <v>360</v>
      </c>
      <c r="B86" s="125" t="s">
        <v>109</v>
      </c>
      <c r="C86" s="126" t="s">
        <v>361</v>
      </c>
      <c r="D86" s="127" t="s">
        <v>362</v>
      </c>
      <c r="E86" s="78" t="s">
        <v>172</v>
      </c>
      <c r="F86" s="128">
        <v>2</v>
      </c>
      <c r="G86" s="129"/>
      <c r="H86" s="130" t="s">
        <v>157</v>
      </c>
      <c r="I86" s="131" t="str">
        <f t="shared" si="14"/>
        <v/>
      </c>
      <c r="J86" s="131" t="e">
        <f t="shared" si="17"/>
        <v>#VALUE!</v>
      </c>
    </row>
    <row r="87" spans="1:12" s="3" customFormat="1" ht="25.5">
      <c r="A87" s="125" t="s">
        <v>363</v>
      </c>
      <c r="B87" s="125" t="s">
        <v>109</v>
      </c>
      <c r="C87" s="126" t="s">
        <v>364</v>
      </c>
      <c r="D87" s="127" t="s">
        <v>365</v>
      </c>
      <c r="E87" s="78" t="s">
        <v>172</v>
      </c>
      <c r="F87" s="128">
        <v>2</v>
      </c>
      <c r="G87" s="129"/>
      <c r="H87" s="130" t="s">
        <v>157</v>
      </c>
      <c r="I87" s="131" t="str">
        <f t="shared" si="14"/>
        <v/>
      </c>
      <c r="J87" s="131" t="e">
        <f t="shared" si="17"/>
        <v>#VALUE!</v>
      </c>
    </row>
    <row r="88" spans="1:12" s="54" customFormat="1" ht="12.75">
      <c r="A88" s="99" t="s">
        <v>366</v>
      </c>
      <c r="B88" s="204"/>
      <c r="C88" s="205"/>
      <c r="D88" s="102" t="s">
        <v>367</v>
      </c>
      <c r="E88" s="75"/>
      <c r="F88" s="103"/>
      <c r="G88" s="104"/>
      <c r="H88" s="105"/>
      <c r="I88" s="106"/>
      <c r="J88" s="107" t="e">
        <f>SUM(J89:J96)/2</f>
        <v>#VALUE!</v>
      </c>
    </row>
    <row r="89" spans="1:12" ht="12.75">
      <c r="A89" s="108" t="s">
        <v>368</v>
      </c>
      <c r="B89" s="109" t="s">
        <v>109</v>
      </c>
      <c r="C89" s="109"/>
      <c r="D89" s="110" t="s">
        <v>369</v>
      </c>
      <c r="E89" s="76"/>
      <c r="F89" s="111"/>
      <c r="G89" s="112"/>
      <c r="H89" s="113"/>
      <c r="I89" s="114"/>
      <c r="J89" s="115" t="e">
        <f>SUM(J90:J96)</f>
        <v>#VALUE!</v>
      </c>
      <c r="L89" s="54"/>
    </row>
    <row r="90" spans="1:12" s="3" customFormat="1" ht="25.5">
      <c r="A90" s="124" t="s">
        <v>370</v>
      </c>
      <c r="B90" s="125" t="s">
        <v>109</v>
      </c>
      <c r="C90" s="126" t="s">
        <v>371</v>
      </c>
      <c r="D90" s="127" t="s">
        <v>372</v>
      </c>
      <c r="E90" s="78" t="s">
        <v>142</v>
      </c>
      <c r="F90" s="128">
        <v>6.48</v>
      </c>
      <c r="G90" s="129"/>
      <c r="H90" s="130" t="s">
        <v>157</v>
      </c>
      <c r="I90" s="131" t="str">
        <f t="shared" si="14"/>
        <v/>
      </c>
      <c r="J90" s="131" t="e">
        <f t="shared" ref="J90:J96" si="18">ROUND(I90*F90,2)</f>
        <v>#VALUE!</v>
      </c>
      <c r="L90" s="54"/>
    </row>
    <row r="91" spans="1:12" s="3" customFormat="1" ht="38.25">
      <c r="A91" s="124" t="s">
        <v>373</v>
      </c>
      <c r="B91" s="125" t="s">
        <v>68</v>
      </c>
      <c r="C91" s="126" t="s">
        <v>374</v>
      </c>
      <c r="D91" s="127" t="s">
        <v>375</v>
      </c>
      <c r="E91" s="78" t="s">
        <v>376</v>
      </c>
      <c r="F91" s="128">
        <v>4</v>
      </c>
      <c r="G91" s="129"/>
      <c r="H91" s="130" t="s">
        <v>157</v>
      </c>
      <c r="I91" s="131" t="str">
        <f t="shared" si="14"/>
        <v/>
      </c>
      <c r="J91" s="131" t="e">
        <f t="shared" si="18"/>
        <v>#VALUE!</v>
      </c>
      <c r="L91" s="54"/>
    </row>
    <row r="92" spans="1:12" s="3" customFormat="1" ht="12.75">
      <c r="A92" s="124" t="s">
        <v>377</v>
      </c>
      <c r="B92" s="125" t="s">
        <v>68</v>
      </c>
      <c r="C92" s="126" t="s">
        <v>72</v>
      </c>
      <c r="D92" s="127" t="s">
        <v>73</v>
      </c>
      <c r="E92" s="78" t="s">
        <v>376</v>
      </c>
      <c r="F92" s="128">
        <v>4</v>
      </c>
      <c r="G92" s="129"/>
      <c r="H92" s="130" t="s">
        <v>157</v>
      </c>
      <c r="I92" s="131" t="str">
        <f t="shared" si="14"/>
        <v/>
      </c>
      <c r="J92" s="131" t="e">
        <f t="shared" si="18"/>
        <v>#VALUE!</v>
      </c>
      <c r="L92" s="54"/>
    </row>
    <row r="93" spans="1:12" s="3" customFormat="1" ht="12.75">
      <c r="A93" s="124" t="s">
        <v>378</v>
      </c>
      <c r="B93" s="125" t="s">
        <v>68</v>
      </c>
      <c r="C93" s="126" t="s">
        <v>379</v>
      </c>
      <c r="D93" s="127" t="s">
        <v>380</v>
      </c>
      <c r="E93" s="78" t="s">
        <v>142</v>
      </c>
      <c r="F93" s="128">
        <v>731</v>
      </c>
      <c r="G93" s="129"/>
      <c r="H93" s="130" t="s">
        <v>157</v>
      </c>
      <c r="I93" s="131" t="str">
        <f t="shared" si="14"/>
        <v/>
      </c>
      <c r="J93" s="131" t="e">
        <f t="shared" si="18"/>
        <v>#VALUE!</v>
      </c>
      <c r="L93" s="54"/>
    </row>
    <row r="94" spans="1:12" s="3" customFormat="1" ht="25.5">
      <c r="A94" s="124" t="s">
        <v>381</v>
      </c>
      <c r="B94" s="125" t="s">
        <v>109</v>
      </c>
      <c r="C94" s="126" t="s">
        <v>382</v>
      </c>
      <c r="D94" s="127" t="s">
        <v>383</v>
      </c>
      <c r="E94" s="78" t="s">
        <v>142</v>
      </c>
      <c r="F94" s="128">
        <v>731</v>
      </c>
      <c r="G94" s="129"/>
      <c r="H94" s="130" t="s">
        <v>157</v>
      </c>
      <c r="I94" s="131" t="str">
        <f t="shared" si="14"/>
        <v/>
      </c>
      <c r="J94" s="131" t="e">
        <f t="shared" si="18"/>
        <v>#VALUE!</v>
      </c>
      <c r="L94" s="54"/>
    </row>
    <row r="95" spans="1:12" s="3" customFormat="1" ht="38.25">
      <c r="A95" s="124" t="s">
        <v>384</v>
      </c>
      <c r="B95" s="125" t="s">
        <v>109</v>
      </c>
      <c r="C95" s="126" t="s">
        <v>385</v>
      </c>
      <c r="D95" s="127" t="s">
        <v>386</v>
      </c>
      <c r="E95" s="78" t="s">
        <v>142</v>
      </c>
      <c r="F95" s="128">
        <v>731</v>
      </c>
      <c r="G95" s="129"/>
      <c r="H95" s="130" t="s">
        <v>157</v>
      </c>
      <c r="I95" s="131" t="str">
        <f t="shared" si="14"/>
        <v/>
      </c>
      <c r="J95" s="131" t="e">
        <f t="shared" si="18"/>
        <v>#VALUE!</v>
      </c>
      <c r="L95" s="54"/>
    </row>
    <row r="96" spans="1:12" s="3" customFormat="1" ht="12.75">
      <c r="A96" s="124" t="s">
        <v>387</v>
      </c>
      <c r="B96" s="125" t="s">
        <v>388</v>
      </c>
      <c r="C96" s="126" t="s">
        <v>389</v>
      </c>
      <c r="D96" s="127" t="s">
        <v>390</v>
      </c>
      <c r="E96" s="78" t="s">
        <v>391</v>
      </c>
      <c r="F96" s="128">
        <v>24</v>
      </c>
      <c r="G96" s="129"/>
      <c r="H96" s="130" t="s">
        <v>157</v>
      </c>
      <c r="I96" s="131" t="str">
        <f t="shared" si="14"/>
        <v/>
      </c>
      <c r="J96" s="131" t="e">
        <f t="shared" si="18"/>
        <v>#VALUE!</v>
      </c>
      <c r="L96" s="54"/>
    </row>
    <row r="97" spans="1:11" ht="12.75">
      <c r="A97" s="136"/>
      <c r="B97" s="137"/>
      <c r="C97" s="138"/>
      <c r="D97" s="139"/>
      <c r="E97" s="79"/>
      <c r="F97" s="140"/>
      <c r="G97" s="141"/>
      <c r="H97" s="142"/>
      <c r="I97" s="143"/>
      <c r="J97" s="144"/>
    </row>
    <row r="98" spans="1:11" s="2" customFormat="1" ht="19.5" customHeight="1">
      <c r="A98" s="145"/>
      <c r="B98" s="80"/>
      <c r="C98" s="85"/>
      <c r="D98" s="80" t="s">
        <v>74</v>
      </c>
      <c r="E98" s="85"/>
      <c r="F98" s="80"/>
      <c r="G98" s="80"/>
      <c r="H98" s="80"/>
      <c r="I98" s="80"/>
      <c r="J98" s="146" t="e">
        <f>SUM(J10:J96)/3</f>
        <v>#VALUE!</v>
      </c>
    </row>
    <row r="99" spans="1:11" ht="19.5" customHeight="1">
      <c r="A99" s="147"/>
      <c r="B99" s="81"/>
      <c r="C99" s="86"/>
      <c r="D99" s="81"/>
      <c r="E99" s="86"/>
      <c r="F99" s="81"/>
      <c r="G99" s="81"/>
      <c r="H99" s="81"/>
      <c r="I99" s="81"/>
      <c r="J99" s="81"/>
      <c r="K99" s="62"/>
    </row>
    <row r="100" spans="1:11" ht="19.5" customHeight="1">
      <c r="A100" s="147"/>
      <c r="B100" s="81"/>
      <c r="C100" s="86"/>
      <c r="D100" s="81"/>
      <c r="E100" s="86"/>
      <c r="F100" s="81"/>
      <c r="G100" s="81"/>
      <c r="H100" s="81"/>
      <c r="I100" s="81"/>
      <c r="J100" s="81"/>
      <c r="K100" s="62"/>
    </row>
    <row r="101" spans="1:11" ht="15" customHeight="1">
      <c r="A101" s="82"/>
      <c r="B101" s="147"/>
      <c r="C101" s="148"/>
      <c r="D101" s="82"/>
      <c r="E101" s="87"/>
      <c r="F101" s="82"/>
      <c r="G101" s="82"/>
      <c r="H101" s="82"/>
      <c r="I101" s="82"/>
      <c r="J101" s="149"/>
      <c r="K101" s="62"/>
    </row>
    <row r="102" spans="1:11" ht="15" customHeight="1">
      <c r="A102" s="82"/>
      <c r="B102" s="147"/>
      <c r="C102" s="148"/>
      <c r="D102" s="82"/>
      <c r="E102" s="87"/>
      <c r="F102" s="82"/>
      <c r="G102" s="82"/>
      <c r="H102" s="82"/>
      <c r="I102" s="82"/>
      <c r="J102" s="82"/>
      <c r="K102" s="62"/>
    </row>
    <row r="103" spans="1:11" ht="15" customHeight="1">
      <c r="A103" s="82"/>
      <c r="B103" s="147"/>
      <c r="C103" s="148"/>
      <c r="D103" s="82"/>
      <c r="E103" s="87"/>
      <c r="F103" s="82"/>
      <c r="G103" s="82"/>
      <c r="H103" s="82"/>
      <c r="I103" s="82"/>
      <c r="J103" s="82"/>
      <c r="K103" s="62"/>
    </row>
    <row r="104" spans="1:11" ht="15" customHeight="1">
      <c r="A104" s="82"/>
      <c r="B104" s="147"/>
      <c r="C104" s="148"/>
      <c r="D104" s="82"/>
      <c r="E104" s="87"/>
      <c r="F104" s="82"/>
      <c r="G104" s="82"/>
      <c r="H104" s="82"/>
      <c r="I104" s="82"/>
      <c r="J104" s="82"/>
      <c r="K104" s="62"/>
    </row>
    <row r="105" spans="1:11" ht="15" customHeight="1">
      <c r="A105" s="82"/>
      <c r="B105" s="147"/>
      <c r="C105" s="148"/>
      <c r="D105" s="82"/>
      <c r="E105" s="87"/>
      <c r="F105" s="82"/>
      <c r="G105" s="82"/>
      <c r="H105" s="82"/>
      <c r="I105" s="82"/>
      <c r="J105" s="82"/>
      <c r="K105" s="62"/>
    </row>
    <row r="106" spans="1:11" ht="15" customHeight="1">
      <c r="A106" s="82"/>
      <c r="B106" s="147"/>
      <c r="C106" s="148"/>
      <c r="D106" s="82"/>
      <c r="E106" s="87"/>
      <c r="F106" s="82"/>
      <c r="G106" s="82"/>
      <c r="H106" s="82"/>
      <c r="I106" s="82"/>
      <c r="J106" s="82"/>
      <c r="K106" s="62"/>
    </row>
    <row r="107" spans="1:11" ht="15" customHeight="1">
      <c r="A107" s="82"/>
      <c r="B107" s="147"/>
      <c r="C107" s="148"/>
      <c r="D107" s="82"/>
      <c r="E107" s="87"/>
      <c r="F107" s="82"/>
      <c r="G107" s="82"/>
      <c r="H107" s="82"/>
      <c r="I107" s="82"/>
      <c r="J107" s="82"/>
    </row>
    <row r="108" spans="1:11" ht="15" customHeight="1">
      <c r="A108" s="82"/>
      <c r="B108" s="147"/>
      <c r="C108" s="148"/>
      <c r="D108" s="82"/>
      <c r="E108" s="87"/>
      <c r="F108" s="82"/>
      <c r="G108" s="82"/>
      <c r="H108" s="82"/>
      <c r="I108" s="82"/>
      <c r="J108" s="82"/>
    </row>
    <row r="111" spans="1:11" ht="15" customHeight="1">
      <c r="J111" s="152"/>
    </row>
  </sheetData>
  <sheetProtection selectLockedCells="1" selectUnlockedCells="1"/>
  <mergeCells count="14">
    <mergeCell ref="B10:C10"/>
    <mergeCell ref="B49:C49"/>
    <mergeCell ref="B83:C83"/>
    <mergeCell ref="B88:C88"/>
    <mergeCell ref="B3:H3"/>
    <mergeCell ref="B4:H4"/>
    <mergeCell ref="B5:H5"/>
    <mergeCell ref="B6:H6"/>
    <mergeCell ref="G8:I8"/>
    <mergeCell ref="A8:A9"/>
    <mergeCell ref="B8:C8"/>
    <mergeCell ref="D8:D9"/>
    <mergeCell ref="E8:E9"/>
    <mergeCell ref="F8:F9"/>
  </mergeCells>
  <printOptions gridLines="1"/>
  <pageMargins left="0.31496062992125984" right="0.11811023622047245" top="0.78740157480314965" bottom="0.78740157480314965" header="0.31496062992125984" footer="0.31496062992125984"/>
  <pageSetup paperSize="9" scale="55" fitToHeight="10" orientation="portrait" r:id="rId1"/>
  <headerFooter>
    <oddFooter>&amp;L&amp;D&amp;C&amp;F&amp;A&amp;R&amp;P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085F4-ABD5-4B6B-9568-884ED1F53BC0}">
  <sheetPr>
    <pageSetUpPr fitToPage="1"/>
  </sheetPr>
  <dimension ref="A1:AF203"/>
  <sheetViews>
    <sheetView workbookViewId="0">
      <selection activeCell="F28" sqref="F28"/>
    </sheetView>
  </sheetViews>
  <sheetFormatPr defaultRowHeight="15"/>
  <cols>
    <col min="1" max="1" width="9" style="51" customWidth="1"/>
    <col min="2" max="2" width="39.7109375" style="52" customWidth="1"/>
    <col min="3" max="3" width="16.5703125" style="51" customWidth="1"/>
    <col min="4" max="4" width="12.140625" style="51" customWidth="1"/>
    <col min="5" max="5" width="12.7109375" style="51" bestFit="1" customWidth="1"/>
    <col min="6" max="6" width="7.5703125" style="51" bestFit="1" customWidth="1"/>
    <col min="7" max="7" width="10" style="51" bestFit="1" customWidth="1"/>
    <col min="8" max="8" width="12.7109375" style="51" bestFit="1" customWidth="1"/>
    <col min="9" max="9" width="7.5703125" style="51" bestFit="1" customWidth="1"/>
    <col min="10" max="10" width="10" style="51" bestFit="1" customWidth="1"/>
    <col min="11" max="11" width="13.85546875" style="51" bestFit="1" customWidth="1"/>
    <col min="12" max="12" width="7.5703125" style="51" bestFit="1" customWidth="1"/>
    <col min="13" max="13" width="10" style="51" bestFit="1" customWidth="1"/>
    <col min="14" max="14" width="12.7109375" style="51" bestFit="1" customWidth="1"/>
    <col min="15" max="15" width="7.5703125" style="51" bestFit="1" customWidth="1"/>
    <col min="16" max="16" width="10" style="51" bestFit="1" customWidth="1"/>
    <col min="17" max="17" width="11.5703125" style="51" hidden="1" customWidth="1"/>
    <col min="18" max="18" width="6.5703125" style="51" hidden="1" customWidth="1"/>
    <col min="19" max="19" width="10" style="51" hidden="1" customWidth="1"/>
    <col min="20" max="20" width="11.5703125" style="51" hidden="1" customWidth="1"/>
    <col min="21" max="21" width="6.5703125" style="51" hidden="1" customWidth="1"/>
    <col min="22" max="22" width="10" style="51" hidden="1" customWidth="1"/>
    <col min="23" max="23" width="11.5703125" style="51" hidden="1" customWidth="1"/>
    <col min="24" max="24" width="6.5703125" style="51" hidden="1" customWidth="1"/>
    <col min="25" max="25" width="10" style="51" hidden="1" customWidth="1"/>
    <col min="26" max="26" width="11.5703125" style="51" hidden="1" customWidth="1"/>
    <col min="27" max="27" width="7.5703125" style="51" hidden="1" customWidth="1"/>
    <col min="28" max="28" width="10" style="51" hidden="1" customWidth="1"/>
    <col min="30" max="30" width="0" hidden="1" customWidth="1"/>
    <col min="31" max="31" width="16.42578125" customWidth="1"/>
    <col min="32" max="32" width="15.42578125" customWidth="1"/>
  </cols>
  <sheetData>
    <row r="1" spans="1:32" ht="17.100000000000001" customHeight="1">
      <c r="A1" s="206" t="s">
        <v>71</v>
      </c>
      <c r="B1" s="206"/>
      <c r="C1" s="207"/>
      <c r="D1" s="207"/>
      <c r="E1" s="208" t="s">
        <v>17</v>
      </c>
      <c r="F1" s="209"/>
      <c r="G1" s="209"/>
      <c r="H1" s="209"/>
      <c r="I1" s="209"/>
      <c r="J1" s="209"/>
      <c r="K1" s="209"/>
      <c r="L1" s="209"/>
      <c r="M1" s="209"/>
      <c r="N1" s="209"/>
      <c r="O1" s="209"/>
      <c r="P1" s="210"/>
      <c r="Q1" s="188"/>
      <c r="R1" s="188"/>
      <c r="S1" s="188"/>
      <c r="T1" s="188"/>
      <c r="U1" s="188"/>
      <c r="V1" s="188"/>
      <c r="W1" s="188"/>
      <c r="X1" s="188"/>
      <c r="Y1" s="188"/>
      <c r="Z1" s="188"/>
      <c r="AA1" s="188"/>
      <c r="AB1" s="188"/>
    </row>
    <row r="2" spans="1:32" ht="23.25" customHeight="1">
      <c r="A2" s="206"/>
      <c r="B2" s="206"/>
      <c r="C2" s="207"/>
      <c r="D2" s="207"/>
      <c r="E2" s="187" t="s">
        <v>14</v>
      </c>
      <c r="F2" s="211" t="s">
        <v>402</v>
      </c>
      <c r="G2" s="212"/>
      <c r="H2" s="212"/>
      <c r="I2" s="212"/>
      <c r="J2" s="212"/>
      <c r="K2" s="212"/>
      <c r="L2" s="212"/>
      <c r="M2" s="212"/>
      <c r="N2" s="212"/>
      <c r="O2" s="212"/>
      <c r="P2" s="213"/>
      <c r="Q2" s="66"/>
      <c r="R2" s="66"/>
      <c r="S2" s="66"/>
      <c r="T2" s="66"/>
      <c r="U2" s="66"/>
      <c r="V2" s="66"/>
      <c r="W2" s="66"/>
      <c r="X2" s="66"/>
      <c r="Y2" s="66"/>
      <c r="Z2" s="66"/>
      <c r="AA2" s="66"/>
      <c r="AB2" s="66"/>
    </row>
    <row r="3" spans="1:32" ht="32.25" customHeight="1">
      <c r="A3" s="206"/>
      <c r="B3" s="206"/>
      <c r="C3" s="207"/>
      <c r="D3" s="207"/>
      <c r="E3" s="187" t="s">
        <v>15</v>
      </c>
      <c r="F3" s="211" t="s">
        <v>401</v>
      </c>
      <c r="G3" s="212"/>
      <c r="H3" s="212"/>
      <c r="I3" s="212"/>
      <c r="J3" s="212"/>
      <c r="K3" s="212"/>
      <c r="L3" s="212"/>
      <c r="M3" s="212"/>
      <c r="N3" s="212"/>
      <c r="O3" s="212"/>
      <c r="P3" s="213"/>
      <c r="Q3" s="66"/>
      <c r="R3" s="66"/>
      <c r="S3" s="66"/>
      <c r="T3" s="66"/>
      <c r="U3" s="66"/>
      <c r="V3" s="66"/>
      <c r="W3" s="66"/>
      <c r="X3" s="66"/>
      <c r="Y3" s="66"/>
      <c r="Z3" s="66"/>
      <c r="AA3" s="66"/>
      <c r="AB3" s="66"/>
    </row>
    <row r="4" spans="1:32" ht="15" customHeight="1" thickBot="1">
      <c r="A4" s="206"/>
      <c r="B4" s="206"/>
      <c r="C4" s="207"/>
      <c r="D4" s="207"/>
      <c r="E4" s="186" t="s">
        <v>69</v>
      </c>
      <c r="F4" s="232" t="s">
        <v>400</v>
      </c>
      <c r="G4" s="233"/>
      <c r="H4" s="233"/>
      <c r="I4" s="233"/>
      <c r="J4" s="233"/>
      <c r="K4" s="233"/>
      <c r="L4" s="233"/>
      <c r="M4" s="233"/>
      <c r="N4" s="233"/>
      <c r="O4" s="233"/>
      <c r="P4" s="234"/>
      <c r="Q4" s="66"/>
      <c r="R4" s="66"/>
      <c r="S4" s="66"/>
      <c r="T4" s="66"/>
      <c r="U4" s="66"/>
      <c r="V4" s="66"/>
      <c r="W4" s="66"/>
      <c r="X4" s="66"/>
      <c r="Y4" s="66"/>
      <c r="Z4" s="66"/>
      <c r="AA4" s="66"/>
      <c r="AB4" s="66"/>
    </row>
    <row r="5" spans="1:32" s="51" customFormat="1" ht="17.100000000000001" customHeight="1">
      <c r="A5" s="227" t="s">
        <v>3</v>
      </c>
      <c r="B5" s="228" t="s">
        <v>5</v>
      </c>
      <c r="C5" s="229" t="s">
        <v>18</v>
      </c>
      <c r="D5" s="230" t="s">
        <v>19</v>
      </c>
      <c r="E5" s="214">
        <v>1</v>
      </c>
      <c r="F5" s="215"/>
      <c r="G5" s="216"/>
      <c r="H5" s="214">
        <v>2</v>
      </c>
      <c r="I5" s="215"/>
      <c r="J5" s="216"/>
      <c r="K5" s="214">
        <v>3</v>
      </c>
      <c r="L5" s="215"/>
      <c r="M5" s="216"/>
      <c r="N5" s="214">
        <v>4</v>
      </c>
      <c r="O5" s="215"/>
      <c r="P5" s="216"/>
      <c r="Q5" s="235">
        <v>5</v>
      </c>
      <c r="R5" s="226"/>
      <c r="S5" s="226"/>
      <c r="T5" s="226">
        <v>6</v>
      </c>
      <c r="U5" s="226"/>
      <c r="V5" s="226"/>
      <c r="W5" s="226">
        <v>7</v>
      </c>
      <c r="X5" s="226"/>
      <c r="Y5" s="226"/>
      <c r="Z5" s="226">
        <v>8</v>
      </c>
      <c r="AA5" s="226"/>
      <c r="AB5" s="226"/>
    </row>
    <row r="6" spans="1:32" s="51" customFormat="1" ht="17.100000000000001" customHeight="1">
      <c r="A6" s="227"/>
      <c r="B6" s="228"/>
      <c r="C6" s="229"/>
      <c r="D6" s="230"/>
      <c r="E6" s="185" t="s">
        <v>11</v>
      </c>
      <c r="F6" s="65" t="s">
        <v>13</v>
      </c>
      <c r="G6" s="184" t="s">
        <v>20</v>
      </c>
      <c r="H6" s="185" t="s">
        <v>11</v>
      </c>
      <c r="I6" s="65" t="s">
        <v>13</v>
      </c>
      <c r="J6" s="184" t="s">
        <v>20</v>
      </c>
      <c r="K6" s="185" t="s">
        <v>11</v>
      </c>
      <c r="L6" s="65" t="s">
        <v>13</v>
      </c>
      <c r="M6" s="184" t="s">
        <v>20</v>
      </c>
      <c r="N6" s="185" t="s">
        <v>11</v>
      </c>
      <c r="O6" s="65" t="s">
        <v>13</v>
      </c>
      <c r="P6" s="184" t="s">
        <v>20</v>
      </c>
      <c r="Q6" s="183" t="s">
        <v>11</v>
      </c>
      <c r="R6" s="65" t="s">
        <v>13</v>
      </c>
      <c r="S6" s="65" t="s">
        <v>20</v>
      </c>
      <c r="T6" s="65" t="s">
        <v>11</v>
      </c>
      <c r="U6" s="65" t="s">
        <v>13</v>
      </c>
      <c r="V6" s="65" t="s">
        <v>20</v>
      </c>
      <c r="W6" s="65" t="s">
        <v>11</v>
      </c>
      <c r="X6" s="65" t="s">
        <v>13</v>
      </c>
      <c r="Y6" s="65" t="s">
        <v>20</v>
      </c>
      <c r="Z6" s="65" t="s">
        <v>11</v>
      </c>
      <c r="AA6" s="65" t="s">
        <v>13</v>
      </c>
      <c r="AB6" s="65" t="s">
        <v>20</v>
      </c>
    </row>
    <row r="7" spans="1:32" s="57" customFormat="1" ht="36">
      <c r="A7" s="178" t="s">
        <v>399</v>
      </c>
      <c r="B7" s="177" t="s">
        <v>156</v>
      </c>
      <c r="C7" s="176" t="e">
        <f>SUM(C8:C20)</f>
        <v>#VALUE!</v>
      </c>
      <c r="D7" s="175" t="e">
        <f>C7/$C$40</f>
        <v>#VALUE!</v>
      </c>
      <c r="E7" s="182"/>
      <c r="F7" s="180"/>
      <c r="G7" s="179"/>
      <c r="H7" s="181"/>
      <c r="I7" s="180"/>
      <c r="J7" s="179"/>
      <c r="K7" s="181"/>
      <c r="L7" s="180"/>
      <c r="M7" s="179"/>
      <c r="N7" s="181"/>
      <c r="O7" s="180"/>
      <c r="P7" s="179"/>
      <c r="Q7" s="169"/>
      <c r="R7" s="56"/>
      <c r="S7" s="56"/>
      <c r="T7" s="56"/>
      <c r="U7" s="56"/>
      <c r="V7" s="56"/>
      <c r="W7" s="56"/>
      <c r="X7" s="56"/>
      <c r="Y7" s="56"/>
      <c r="Z7" s="55"/>
      <c r="AA7" s="56"/>
      <c r="AB7" s="56"/>
      <c r="AD7" s="58"/>
      <c r="AE7" s="59"/>
    </row>
    <row r="8" spans="1:32" s="51" customFormat="1" ht="17.100000000000001" customHeight="1">
      <c r="A8" s="167" t="s">
        <v>27</v>
      </c>
      <c r="B8" s="43" t="s">
        <v>75</v>
      </c>
      <c r="C8" s="44"/>
      <c r="D8" s="164"/>
      <c r="E8" s="163"/>
      <c r="F8" s="46"/>
      <c r="G8" s="162"/>
      <c r="H8" s="170"/>
      <c r="I8" s="46"/>
      <c r="J8" s="162"/>
      <c r="K8" s="170"/>
      <c r="L8" s="46"/>
      <c r="M8" s="162"/>
      <c r="N8" s="170"/>
      <c r="O8" s="46"/>
      <c r="P8" s="162"/>
      <c r="Q8" s="161">
        <v>0</v>
      </c>
      <c r="R8" s="46">
        <v>12.5</v>
      </c>
      <c r="S8" s="46">
        <v>62.5</v>
      </c>
      <c r="T8" s="45">
        <v>0</v>
      </c>
      <c r="U8" s="46">
        <v>12.5</v>
      </c>
      <c r="V8" s="46">
        <v>75</v>
      </c>
      <c r="W8" s="45">
        <v>0</v>
      </c>
      <c r="X8" s="46">
        <v>12.5</v>
      </c>
      <c r="Y8" s="46">
        <v>87.5</v>
      </c>
      <c r="Z8" s="45">
        <v>0</v>
      </c>
      <c r="AA8" s="46">
        <v>12.5</v>
      </c>
      <c r="AB8" s="46">
        <v>100</v>
      </c>
      <c r="AD8" s="60" t="e">
        <v>#REF!</v>
      </c>
      <c r="AE8" s="61"/>
      <c r="AF8" s="61"/>
    </row>
    <row r="9" spans="1:32" s="51" customFormat="1" ht="17.100000000000001" customHeight="1">
      <c r="A9" s="166" t="s">
        <v>81</v>
      </c>
      <c r="B9" s="53" t="s">
        <v>111</v>
      </c>
      <c r="C9" s="165" t="e">
        <f>'Planilha Estruturas'!J12</f>
        <v>#VALUE!</v>
      </c>
      <c r="D9" s="164" t="e">
        <f>C9/$C$40</f>
        <v>#VALUE!</v>
      </c>
      <c r="E9" s="163" t="e">
        <f>F9/100*$C9</f>
        <v>#VALUE!</v>
      </c>
      <c r="F9" s="46">
        <v>100</v>
      </c>
      <c r="G9" s="162">
        <f>F9</f>
        <v>100</v>
      </c>
      <c r="H9" s="163" t="e">
        <f>I9/100*$C9</f>
        <v>#VALUE!</v>
      </c>
      <c r="I9" s="46">
        <v>0</v>
      </c>
      <c r="J9" s="162">
        <f>I9+G9</f>
        <v>100</v>
      </c>
      <c r="K9" s="163" t="e">
        <f>L9/100*$C9</f>
        <v>#VALUE!</v>
      </c>
      <c r="L9" s="46">
        <v>0</v>
      </c>
      <c r="M9" s="162">
        <f>L9+J9</f>
        <v>100</v>
      </c>
      <c r="N9" s="163" t="e">
        <f>O9/100*$C9</f>
        <v>#VALUE!</v>
      </c>
      <c r="O9" s="46">
        <v>0</v>
      </c>
      <c r="P9" s="162">
        <f>O9+M9</f>
        <v>100</v>
      </c>
      <c r="Q9" s="168"/>
      <c r="R9" s="46"/>
      <c r="S9" s="46"/>
      <c r="T9" s="46"/>
      <c r="U9" s="46"/>
      <c r="V9" s="46"/>
      <c r="W9" s="46"/>
      <c r="X9" s="46"/>
      <c r="Y9" s="46"/>
      <c r="Z9" s="45"/>
      <c r="AA9" s="46"/>
      <c r="AB9" s="46"/>
      <c r="AD9" s="60"/>
      <c r="AE9" s="61"/>
    </row>
    <row r="10" spans="1:32" s="51" customFormat="1" ht="17.100000000000001" customHeight="1">
      <c r="A10" s="166" t="s">
        <v>83</v>
      </c>
      <c r="B10" s="53" t="s">
        <v>113</v>
      </c>
      <c r="C10" s="165" t="e">
        <f>'Planilha Estruturas'!J14</f>
        <v>#VALUE!</v>
      </c>
      <c r="D10" s="164" t="e">
        <f>C10/$C$40</f>
        <v>#VALUE!</v>
      </c>
      <c r="E10" s="163" t="e">
        <f>F10/100*$C10</f>
        <v>#VALUE!</v>
      </c>
      <c r="F10" s="46">
        <v>100</v>
      </c>
      <c r="G10" s="162">
        <f>F10</f>
        <v>100</v>
      </c>
      <c r="H10" s="163" t="e">
        <f>I10/100*$C10</f>
        <v>#VALUE!</v>
      </c>
      <c r="I10" s="46">
        <v>0</v>
      </c>
      <c r="J10" s="162">
        <f>I10+G10</f>
        <v>100</v>
      </c>
      <c r="K10" s="163" t="e">
        <f>L10/100*$C10</f>
        <v>#VALUE!</v>
      </c>
      <c r="L10" s="46">
        <v>0</v>
      </c>
      <c r="M10" s="162">
        <f>L10+J10</f>
        <v>100</v>
      </c>
      <c r="N10" s="163" t="e">
        <f>O10/100*$C10</f>
        <v>#VALUE!</v>
      </c>
      <c r="O10" s="46">
        <v>0</v>
      </c>
      <c r="P10" s="162">
        <f>O10+M10</f>
        <v>100</v>
      </c>
      <c r="Q10" s="161">
        <v>0</v>
      </c>
      <c r="R10" s="46">
        <v>0</v>
      </c>
      <c r="S10" s="46">
        <v>100</v>
      </c>
      <c r="T10" s="45">
        <v>0</v>
      </c>
      <c r="U10" s="46">
        <v>0</v>
      </c>
      <c r="V10" s="46">
        <v>100</v>
      </c>
      <c r="W10" s="45">
        <v>0</v>
      </c>
      <c r="X10" s="46">
        <v>0</v>
      </c>
      <c r="Y10" s="46">
        <v>100</v>
      </c>
      <c r="Z10" s="45">
        <v>0</v>
      </c>
      <c r="AA10" s="46">
        <v>0</v>
      </c>
      <c r="AB10" s="46">
        <v>100</v>
      </c>
      <c r="AD10" s="60" t="e">
        <v>#REF!</v>
      </c>
      <c r="AE10" s="61"/>
      <c r="AF10" s="61"/>
    </row>
    <row r="11" spans="1:32" s="51" customFormat="1" ht="17.100000000000001" customHeight="1">
      <c r="A11" s="167" t="s">
        <v>86</v>
      </c>
      <c r="B11" s="43" t="s">
        <v>115</v>
      </c>
      <c r="C11" s="165"/>
      <c r="D11" s="164"/>
      <c r="E11" s="163"/>
      <c r="F11" s="46"/>
      <c r="G11" s="162"/>
      <c r="H11" s="163"/>
      <c r="I11" s="46"/>
      <c r="J11" s="162"/>
      <c r="K11" s="163"/>
      <c r="L11" s="46"/>
      <c r="M11" s="162"/>
      <c r="N11" s="163"/>
      <c r="O11" s="46"/>
      <c r="P11" s="162"/>
      <c r="Q11" s="161">
        <v>0</v>
      </c>
      <c r="R11" s="46">
        <v>0</v>
      </c>
      <c r="S11" s="46">
        <v>100</v>
      </c>
      <c r="T11" s="45">
        <v>0</v>
      </c>
      <c r="U11" s="46">
        <v>0</v>
      </c>
      <c r="V11" s="46">
        <v>100</v>
      </c>
      <c r="W11" s="45">
        <v>0</v>
      </c>
      <c r="X11" s="46">
        <v>0</v>
      </c>
      <c r="Y11" s="46">
        <v>100</v>
      </c>
      <c r="Z11" s="45">
        <v>0</v>
      </c>
      <c r="AA11" s="46">
        <v>0</v>
      </c>
      <c r="AB11" s="46">
        <v>100</v>
      </c>
      <c r="AD11" s="60" t="e">
        <v>#REF!</v>
      </c>
      <c r="AE11" s="61"/>
      <c r="AF11" s="61"/>
    </row>
    <row r="12" spans="1:32" s="51" customFormat="1" ht="24">
      <c r="A12" s="166" t="s">
        <v>87</v>
      </c>
      <c r="B12" s="53" t="s">
        <v>116</v>
      </c>
      <c r="C12" s="165" t="e">
        <f>'Planilha Estruturas'!J18</f>
        <v>#VALUE!</v>
      </c>
      <c r="D12" s="164" t="e">
        <f>C12/$C$40</f>
        <v>#VALUE!</v>
      </c>
      <c r="E12" s="163" t="e">
        <f>F12/100*$C12</f>
        <v>#VALUE!</v>
      </c>
      <c r="F12" s="46">
        <v>25.8</v>
      </c>
      <c r="G12" s="162">
        <f>F12</f>
        <v>25.8</v>
      </c>
      <c r="H12" s="163" t="e">
        <f>I12/100*$C12</f>
        <v>#VALUE!</v>
      </c>
      <c r="I12" s="46">
        <v>25.8</v>
      </c>
      <c r="J12" s="162">
        <f>I12+G12</f>
        <v>51.6</v>
      </c>
      <c r="K12" s="163" t="e">
        <f>L12/100*$C12</f>
        <v>#VALUE!</v>
      </c>
      <c r="L12" s="46">
        <v>25.8</v>
      </c>
      <c r="M12" s="162">
        <f>L12+J12</f>
        <v>77.400000000000006</v>
      </c>
      <c r="N12" s="163" t="e">
        <f>O12/100*$C12</f>
        <v>#VALUE!</v>
      </c>
      <c r="O12" s="46">
        <v>22.6</v>
      </c>
      <c r="P12" s="162">
        <f>O12+M12</f>
        <v>100</v>
      </c>
      <c r="Q12" s="169"/>
      <c r="R12" s="56"/>
      <c r="S12" s="56"/>
      <c r="T12" s="56"/>
      <c r="U12" s="56"/>
      <c r="V12" s="56"/>
      <c r="W12" s="56"/>
      <c r="X12" s="56"/>
      <c r="Y12" s="56"/>
      <c r="Z12" s="55"/>
      <c r="AA12" s="56"/>
      <c r="AB12" s="56"/>
      <c r="AD12" s="60"/>
      <c r="AE12" s="61"/>
    </row>
    <row r="13" spans="1:32" s="51" customFormat="1" ht="17.100000000000001" customHeight="1">
      <c r="A13" s="167" t="s">
        <v>89</v>
      </c>
      <c r="B13" s="43" t="s">
        <v>118</v>
      </c>
      <c r="C13" s="165"/>
      <c r="D13" s="164"/>
      <c r="E13" s="163"/>
      <c r="F13" s="46"/>
      <c r="G13" s="162"/>
      <c r="H13" s="163"/>
      <c r="I13" s="46"/>
      <c r="J13" s="162"/>
      <c r="K13" s="163"/>
      <c r="L13" s="46"/>
      <c r="M13" s="162"/>
      <c r="N13" s="163"/>
      <c r="O13" s="46"/>
      <c r="P13" s="162"/>
      <c r="Q13" s="161">
        <v>0</v>
      </c>
      <c r="R13" s="46">
        <v>25</v>
      </c>
      <c r="S13" s="46">
        <v>50</v>
      </c>
      <c r="T13" s="45">
        <v>0</v>
      </c>
      <c r="U13" s="46">
        <v>25</v>
      </c>
      <c r="V13" s="46">
        <v>75</v>
      </c>
      <c r="W13" s="45">
        <v>0</v>
      </c>
      <c r="X13" s="46">
        <v>25</v>
      </c>
      <c r="Y13" s="46">
        <v>100</v>
      </c>
      <c r="Z13" s="45">
        <v>0</v>
      </c>
      <c r="AA13" s="46">
        <v>0</v>
      </c>
      <c r="AB13" s="46">
        <v>100</v>
      </c>
      <c r="AD13" s="60" t="e">
        <v>#REF!</v>
      </c>
      <c r="AE13" s="61"/>
      <c r="AF13" s="61"/>
    </row>
    <row r="14" spans="1:32" s="51" customFormat="1" ht="17.100000000000001" customHeight="1">
      <c r="A14" s="166" t="s">
        <v>90</v>
      </c>
      <c r="B14" s="53" t="s">
        <v>119</v>
      </c>
      <c r="C14" s="165" t="e">
        <f>'Planilha Estruturas'!J21</f>
        <v>#VALUE!</v>
      </c>
      <c r="D14" s="164" t="e">
        <f>C14/$C$40</f>
        <v>#VALUE!</v>
      </c>
      <c r="E14" s="163" t="e">
        <f>F14/100*$C14</f>
        <v>#VALUE!</v>
      </c>
      <c r="F14" s="46">
        <v>0</v>
      </c>
      <c r="G14" s="162">
        <f>F14</f>
        <v>0</v>
      </c>
      <c r="H14" s="163" t="e">
        <f>I14/100*$C14</f>
        <v>#VALUE!</v>
      </c>
      <c r="I14" s="46">
        <v>0</v>
      </c>
      <c r="J14" s="162">
        <f>I14+G14</f>
        <v>0</v>
      </c>
      <c r="K14" s="163" t="e">
        <f>L14/100*$C14</f>
        <v>#VALUE!</v>
      </c>
      <c r="L14" s="46">
        <v>91.18</v>
      </c>
      <c r="M14" s="162">
        <f>L14+J14</f>
        <v>91.18</v>
      </c>
      <c r="N14" s="163" t="e">
        <f>O14/100*$C14</f>
        <v>#VALUE!</v>
      </c>
      <c r="O14" s="46">
        <v>8.82</v>
      </c>
      <c r="P14" s="162">
        <f>O14+M14</f>
        <v>100</v>
      </c>
      <c r="Q14" s="161">
        <v>0</v>
      </c>
      <c r="R14" s="46">
        <v>25</v>
      </c>
      <c r="S14" s="46">
        <v>50</v>
      </c>
      <c r="T14" s="45">
        <v>0</v>
      </c>
      <c r="U14" s="46">
        <v>25</v>
      </c>
      <c r="V14" s="46">
        <v>75</v>
      </c>
      <c r="W14" s="45">
        <v>0</v>
      </c>
      <c r="X14" s="46">
        <v>25</v>
      </c>
      <c r="Y14" s="46">
        <v>100</v>
      </c>
      <c r="Z14" s="45">
        <v>0</v>
      </c>
      <c r="AA14" s="46">
        <v>0</v>
      </c>
      <c r="AB14" s="46">
        <v>100</v>
      </c>
      <c r="AD14" s="60" t="e">
        <v>#REF!</v>
      </c>
      <c r="AE14" s="61"/>
      <c r="AF14" s="61"/>
    </row>
    <row r="15" spans="1:32" s="51" customFormat="1" ht="17.100000000000001" customHeight="1">
      <c r="A15" s="167" t="s">
        <v>94</v>
      </c>
      <c r="B15" s="43" t="s">
        <v>123</v>
      </c>
      <c r="C15" s="165"/>
      <c r="D15" s="164"/>
      <c r="E15" s="163"/>
      <c r="F15" s="46"/>
      <c r="G15" s="162"/>
      <c r="H15" s="163"/>
      <c r="I15" s="46"/>
      <c r="J15" s="162"/>
      <c r="K15" s="163"/>
      <c r="L15" s="46"/>
      <c r="M15" s="162"/>
      <c r="N15" s="163"/>
      <c r="O15" s="46"/>
      <c r="P15" s="162"/>
      <c r="Q15" s="161">
        <v>0</v>
      </c>
      <c r="R15" s="46">
        <v>25</v>
      </c>
      <c r="S15" s="46">
        <v>50</v>
      </c>
      <c r="T15" s="45">
        <v>0</v>
      </c>
      <c r="U15" s="46">
        <v>25</v>
      </c>
      <c r="V15" s="46">
        <v>75</v>
      </c>
      <c r="W15" s="45">
        <v>0</v>
      </c>
      <c r="X15" s="46">
        <v>25</v>
      </c>
      <c r="Y15" s="46">
        <v>100</v>
      </c>
      <c r="Z15" s="45">
        <v>0</v>
      </c>
      <c r="AA15" s="46">
        <v>0</v>
      </c>
      <c r="AB15" s="46">
        <v>100</v>
      </c>
      <c r="AD15" s="60" t="e">
        <v>#REF!</v>
      </c>
      <c r="AE15" s="61"/>
      <c r="AF15" s="61"/>
    </row>
    <row r="16" spans="1:32" s="51" customFormat="1" ht="17.100000000000001" customHeight="1">
      <c r="A16" s="166" t="s">
        <v>95</v>
      </c>
      <c r="B16" s="53" t="s">
        <v>124</v>
      </c>
      <c r="C16" s="165" t="e">
        <f>'Planilha Estruturas'!J26</f>
        <v>#VALUE!</v>
      </c>
      <c r="D16" s="164" t="e">
        <f>C16/$C$40</f>
        <v>#VALUE!</v>
      </c>
      <c r="E16" s="163" t="e">
        <f>F16/100*$C16</f>
        <v>#VALUE!</v>
      </c>
      <c r="F16" s="46">
        <v>0</v>
      </c>
      <c r="G16" s="162">
        <f>F16</f>
        <v>0</v>
      </c>
      <c r="H16" s="163" t="e">
        <f>I16/100*$C16</f>
        <v>#VALUE!</v>
      </c>
      <c r="I16" s="46">
        <v>0</v>
      </c>
      <c r="J16" s="162">
        <f>I16+G16</f>
        <v>0</v>
      </c>
      <c r="K16" s="163" t="e">
        <f>L16/100*$C16</f>
        <v>#VALUE!</v>
      </c>
      <c r="L16" s="46">
        <v>10.37</v>
      </c>
      <c r="M16" s="162">
        <f>L16+J16</f>
        <v>10.37</v>
      </c>
      <c r="N16" s="163" t="e">
        <f>O16/100*$C16</f>
        <v>#VALUE!</v>
      </c>
      <c r="O16" s="46">
        <v>89.63</v>
      </c>
      <c r="P16" s="162">
        <f>O16+M16</f>
        <v>100</v>
      </c>
      <c r="Q16" s="161">
        <v>0</v>
      </c>
      <c r="R16" s="46">
        <v>25</v>
      </c>
      <c r="S16" s="46">
        <v>50</v>
      </c>
      <c r="T16" s="45">
        <v>0</v>
      </c>
      <c r="U16" s="46">
        <v>25</v>
      </c>
      <c r="V16" s="46">
        <v>75</v>
      </c>
      <c r="W16" s="45">
        <v>0</v>
      </c>
      <c r="X16" s="46">
        <v>25</v>
      </c>
      <c r="Y16" s="46">
        <v>100</v>
      </c>
      <c r="Z16" s="45">
        <v>0</v>
      </c>
      <c r="AA16" s="46">
        <v>0</v>
      </c>
      <c r="AB16" s="46">
        <v>100</v>
      </c>
      <c r="AD16" s="60" t="e">
        <v>#REF!</v>
      </c>
      <c r="AE16" s="61"/>
      <c r="AF16" s="61"/>
    </row>
    <row r="17" spans="1:32" s="51" customFormat="1" ht="17.100000000000001" customHeight="1">
      <c r="A17" s="166" t="s">
        <v>99</v>
      </c>
      <c r="B17" s="53" t="s">
        <v>128</v>
      </c>
      <c r="C17" s="165" t="e">
        <f>'Planilha Estruturas'!J30</f>
        <v>#VALUE!</v>
      </c>
      <c r="D17" s="164" t="e">
        <f>C17/$C$40</f>
        <v>#VALUE!</v>
      </c>
      <c r="E17" s="163" t="e">
        <f>F17/100*$C17</f>
        <v>#VALUE!</v>
      </c>
      <c r="F17" s="46">
        <v>0</v>
      </c>
      <c r="G17" s="162">
        <f>F17</f>
        <v>0</v>
      </c>
      <c r="H17" s="163" t="e">
        <f>I17/100*$C17</f>
        <v>#VALUE!</v>
      </c>
      <c r="I17" s="46">
        <v>0</v>
      </c>
      <c r="J17" s="162">
        <f>I17+G17</f>
        <v>0</v>
      </c>
      <c r="K17" s="163" t="e">
        <f>L17/100*$C17</f>
        <v>#VALUE!</v>
      </c>
      <c r="L17" s="46">
        <v>10.37</v>
      </c>
      <c r="M17" s="162">
        <f>L17+J17</f>
        <v>10.37</v>
      </c>
      <c r="N17" s="163" t="e">
        <f>O17/100*$C17</f>
        <v>#VALUE!</v>
      </c>
      <c r="O17" s="46">
        <v>89.63</v>
      </c>
      <c r="P17" s="162">
        <f>O17+M17</f>
        <v>100</v>
      </c>
      <c r="Q17" s="161">
        <v>0</v>
      </c>
      <c r="R17" s="46">
        <v>25</v>
      </c>
      <c r="S17" s="46">
        <v>50</v>
      </c>
      <c r="T17" s="45">
        <v>0</v>
      </c>
      <c r="U17" s="46">
        <v>25</v>
      </c>
      <c r="V17" s="46">
        <v>75</v>
      </c>
      <c r="W17" s="45">
        <v>0</v>
      </c>
      <c r="X17" s="46">
        <v>25</v>
      </c>
      <c r="Y17" s="46">
        <v>100</v>
      </c>
      <c r="Z17" s="45">
        <v>0</v>
      </c>
      <c r="AA17" s="46">
        <v>0</v>
      </c>
      <c r="AB17" s="46">
        <v>100</v>
      </c>
      <c r="AD17" s="60"/>
      <c r="AE17" s="61"/>
      <c r="AF17" s="61"/>
    </row>
    <row r="18" spans="1:32" s="51" customFormat="1" ht="17.100000000000001" customHeight="1">
      <c r="A18" s="167" t="s">
        <v>103</v>
      </c>
      <c r="B18" s="43" t="s">
        <v>129</v>
      </c>
      <c r="C18" s="165"/>
      <c r="D18" s="164"/>
      <c r="E18" s="163"/>
      <c r="F18" s="46"/>
      <c r="G18" s="162"/>
      <c r="H18" s="163"/>
      <c r="I18" s="46"/>
      <c r="J18" s="162"/>
      <c r="K18" s="163"/>
      <c r="L18" s="46"/>
      <c r="M18" s="162"/>
      <c r="N18" s="163"/>
      <c r="O18" s="46"/>
      <c r="P18" s="162"/>
      <c r="Q18" s="161">
        <v>0</v>
      </c>
      <c r="R18" s="46">
        <v>25</v>
      </c>
      <c r="S18" s="46">
        <v>50</v>
      </c>
      <c r="T18" s="45">
        <v>0</v>
      </c>
      <c r="U18" s="46">
        <v>25</v>
      </c>
      <c r="V18" s="46">
        <v>75</v>
      </c>
      <c r="W18" s="45">
        <v>0</v>
      </c>
      <c r="X18" s="46">
        <v>25</v>
      </c>
      <c r="Y18" s="46">
        <v>100</v>
      </c>
      <c r="Z18" s="45">
        <v>0</v>
      </c>
      <c r="AA18" s="46">
        <v>0</v>
      </c>
      <c r="AB18" s="46">
        <v>100</v>
      </c>
      <c r="AD18" s="60"/>
      <c r="AE18" s="61"/>
      <c r="AF18" s="61"/>
    </row>
    <row r="19" spans="1:32" s="57" customFormat="1" ht="17.100000000000001" customHeight="1">
      <c r="A19" s="166" t="s">
        <v>104</v>
      </c>
      <c r="B19" s="53" t="s">
        <v>130</v>
      </c>
      <c r="C19" s="165" t="e">
        <f>'Planilha Estruturas'!J35</f>
        <v>#VALUE!</v>
      </c>
      <c r="D19" s="164" t="e">
        <f>C19/$C$40</f>
        <v>#VALUE!</v>
      </c>
      <c r="E19" s="163" t="e">
        <f>F19/100*$C19</f>
        <v>#VALUE!</v>
      </c>
      <c r="F19" s="46">
        <v>0</v>
      </c>
      <c r="G19" s="162">
        <f>F19</f>
        <v>0</v>
      </c>
      <c r="H19" s="163" t="e">
        <f>I19/100*$C19</f>
        <v>#VALUE!</v>
      </c>
      <c r="I19" s="46">
        <v>0</v>
      </c>
      <c r="J19" s="162">
        <f>I19+G19</f>
        <v>0</v>
      </c>
      <c r="K19" s="163" t="e">
        <f>L19/100*$C19</f>
        <v>#VALUE!</v>
      </c>
      <c r="L19" s="46">
        <v>0</v>
      </c>
      <c r="M19" s="162">
        <f>L19+J19</f>
        <v>0</v>
      </c>
      <c r="N19" s="163" t="e">
        <f>O19/100*$C19</f>
        <v>#VALUE!</v>
      </c>
      <c r="O19" s="46">
        <v>100</v>
      </c>
      <c r="P19" s="162">
        <f>O19+M19</f>
        <v>100</v>
      </c>
      <c r="Q19" s="169"/>
      <c r="R19" s="56"/>
      <c r="S19" s="56"/>
      <c r="T19" s="56"/>
      <c r="U19" s="56"/>
      <c r="V19" s="56"/>
      <c r="W19" s="56"/>
      <c r="X19" s="56"/>
      <c r="Y19" s="56"/>
      <c r="Z19" s="55"/>
      <c r="AA19" s="56"/>
      <c r="AB19" s="56"/>
      <c r="AD19" s="58"/>
      <c r="AE19" s="59"/>
      <c r="AF19" s="59"/>
    </row>
    <row r="20" spans="1:32" s="51" customFormat="1" ht="17.100000000000001" customHeight="1">
      <c r="A20" s="166" t="s">
        <v>107</v>
      </c>
      <c r="B20" s="53" t="s">
        <v>134</v>
      </c>
      <c r="C20" s="165" t="e">
        <f>'Planilha Estruturas'!J38</f>
        <v>#VALUE!</v>
      </c>
      <c r="D20" s="164" t="e">
        <f>C20/$C$40</f>
        <v>#VALUE!</v>
      </c>
      <c r="E20" s="163" t="e">
        <f>F20/100*$C20</f>
        <v>#VALUE!</v>
      </c>
      <c r="F20" s="46">
        <v>0</v>
      </c>
      <c r="G20" s="162">
        <f>F20</f>
        <v>0</v>
      </c>
      <c r="H20" s="163" t="e">
        <f>I20/100*$C20</f>
        <v>#VALUE!</v>
      </c>
      <c r="I20" s="46">
        <v>0</v>
      </c>
      <c r="J20" s="162">
        <f>I20+G20</f>
        <v>0</v>
      </c>
      <c r="K20" s="163" t="e">
        <f>L20/100*$C20</f>
        <v>#VALUE!</v>
      </c>
      <c r="L20" s="46">
        <v>0</v>
      </c>
      <c r="M20" s="162">
        <f>L20+J20</f>
        <v>0</v>
      </c>
      <c r="N20" s="163" t="e">
        <f>O20/100*$C20</f>
        <v>#VALUE!</v>
      </c>
      <c r="O20" s="46">
        <v>100</v>
      </c>
      <c r="P20" s="162">
        <f>O20+M20</f>
        <v>100</v>
      </c>
      <c r="Q20" s="161">
        <v>0</v>
      </c>
      <c r="R20" s="46">
        <v>0</v>
      </c>
      <c r="S20" s="46">
        <v>100</v>
      </c>
      <c r="T20" s="45">
        <v>0</v>
      </c>
      <c r="U20" s="46">
        <v>0</v>
      </c>
      <c r="V20" s="46">
        <v>100</v>
      </c>
      <c r="W20" s="45">
        <v>0</v>
      </c>
      <c r="X20" s="46">
        <v>0</v>
      </c>
      <c r="Y20" s="46">
        <v>100</v>
      </c>
      <c r="Z20" s="45">
        <v>0</v>
      </c>
      <c r="AA20" s="46">
        <v>0</v>
      </c>
      <c r="AB20" s="46">
        <v>100</v>
      </c>
      <c r="AD20" s="60"/>
      <c r="AE20" s="61"/>
      <c r="AF20" s="61"/>
    </row>
    <row r="21" spans="1:32" s="51" customFormat="1" ht="24">
      <c r="A21" s="178" t="s">
        <v>398</v>
      </c>
      <c r="B21" s="177" t="s">
        <v>397</v>
      </c>
      <c r="C21" s="176" t="e">
        <f>SUM(C22:C39)</f>
        <v>#VALUE!</v>
      </c>
      <c r="D21" s="175" t="e">
        <f>C21/$C$40</f>
        <v>#VALUE!</v>
      </c>
      <c r="E21" s="174"/>
      <c r="F21" s="172"/>
      <c r="G21" s="171"/>
      <c r="H21" s="173"/>
      <c r="I21" s="172"/>
      <c r="J21" s="171"/>
      <c r="K21" s="173"/>
      <c r="L21" s="172"/>
      <c r="M21" s="171"/>
      <c r="N21" s="173"/>
      <c r="O21" s="172"/>
      <c r="P21" s="171"/>
      <c r="Q21" s="161">
        <v>0</v>
      </c>
      <c r="R21" s="46">
        <v>0</v>
      </c>
      <c r="S21" s="46">
        <v>100</v>
      </c>
      <c r="T21" s="45">
        <v>0</v>
      </c>
      <c r="U21" s="46">
        <v>0</v>
      </c>
      <c r="V21" s="46">
        <v>100</v>
      </c>
      <c r="W21" s="45">
        <v>0</v>
      </c>
      <c r="X21" s="46">
        <v>0</v>
      </c>
      <c r="Y21" s="46">
        <v>100</v>
      </c>
      <c r="Z21" s="45">
        <v>0</v>
      </c>
      <c r="AA21" s="46">
        <v>0</v>
      </c>
      <c r="AB21" s="46">
        <v>100</v>
      </c>
      <c r="AD21" s="60"/>
      <c r="AE21" s="61"/>
      <c r="AF21" s="61"/>
    </row>
    <row r="22" spans="1:32" s="51" customFormat="1" ht="17.100000000000001" customHeight="1">
      <c r="A22" s="167" t="s">
        <v>165</v>
      </c>
      <c r="B22" s="43" t="s">
        <v>166</v>
      </c>
      <c r="C22" s="165"/>
      <c r="D22" s="164"/>
      <c r="E22" s="163"/>
      <c r="F22" s="46"/>
      <c r="G22" s="162"/>
      <c r="H22" s="170"/>
      <c r="I22" s="46"/>
      <c r="J22" s="162"/>
      <c r="K22" s="170"/>
      <c r="L22" s="46"/>
      <c r="M22" s="162"/>
      <c r="N22" s="170"/>
      <c r="O22" s="46"/>
      <c r="P22" s="162"/>
      <c r="Q22" s="161">
        <v>0</v>
      </c>
      <c r="R22" s="46">
        <v>10</v>
      </c>
      <c r="S22" s="46">
        <v>100</v>
      </c>
      <c r="T22" s="45">
        <v>0</v>
      </c>
      <c r="U22" s="46">
        <v>0</v>
      </c>
      <c r="V22" s="46">
        <v>100</v>
      </c>
      <c r="W22" s="45">
        <v>0</v>
      </c>
      <c r="X22" s="46">
        <v>0</v>
      </c>
      <c r="Y22" s="46">
        <v>100</v>
      </c>
      <c r="Z22" s="45">
        <v>0</v>
      </c>
      <c r="AA22" s="46">
        <v>0</v>
      </c>
      <c r="AB22" s="46">
        <v>100</v>
      </c>
      <c r="AD22" s="60"/>
      <c r="AE22" s="61"/>
      <c r="AF22" s="61"/>
    </row>
    <row r="23" spans="1:32" s="51" customFormat="1" ht="17.100000000000001" customHeight="1">
      <c r="A23" s="166" t="s">
        <v>167</v>
      </c>
      <c r="B23" s="53" t="s">
        <v>168</v>
      </c>
      <c r="C23" s="165" t="e">
        <f>'Planilha Instalações'!J11</f>
        <v>#VALUE!</v>
      </c>
      <c r="D23" s="164" t="e">
        <f t="shared" ref="D23:D28" si="0">C23/$C$40</f>
        <v>#VALUE!</v>
      </c>
      <c r="E23" s="163" t="e">
        <f t="shared" ref="E23:E28" si="1">F23/100*$C23</f>
        <v>#VALUE!</v>
      </c>
      <c r="F23" s="46">
        <v>100</v>
      </c>
      <c r="G23" s="162">
        <f t="shared" ref="G23:G28" si="2">F23</f>
        <v>100</v>
      </c>
      <c r="H23" s="163" t="e">
        <f t="shared" ref="H23:H28" si="3">I23/100*$C23</f>
        <v>#VALUE!</v>
      </c>
      <c r="I23" s="46">
        <v>0</v>
      </c>
      <c r="J23" s="162">
        <f t="shared" ref="J23:J28" si="4">I23+G23</f>
        <v>100</v>
      </c>
      <c r="K23" s="163" t="e">
        <f t="shared" ref="K23:K28" si="5">L23/100*$C23</f>
        <v>#VALUE!</v>
      </c>
      <c r="L23" s="46">
        <v>0</v>
      </c>
      <c r="M23" s="162">
        <f t="shared" ref="M23:M28" si="6">L23+J23</f>
        <v>100</v>
      </c>
      <c r="N23" s="163" t="e">
        <f t="shared" ref="N23:N28" si="7">O23/100*$C23</f>
        <v>#VALUE!</v>
      </c>
      <c r="O23" s="46">
        <v>0</v>
      </c>
      <c r="P23" s="162">
        <f t="shared" ref="P23:P28" si="8">O23+M23</f>
        <v>100</v>
      </c>
      <c r="Q23" s="161">
        <v>0</v>
      </c>
      <c r="R23" s="46">
        <v>0</v>
      </c>
      <c r="S23" s="46">
        <v>0</v>
      </c>
      <c r="T23" s="45">
        <v>0</v>
      </c>
      <c r="U23" s="46">
        <v>20</v>
      </c>
      <c r="V23" s="46">
        <v>20</v>
      </c>
      <c r="W23" s="45">
        <v>0</v>
      </c>
      <c r="X23" s="46">
        <v>30</v>
      </c>
      <c r="Y23" s="46">
        <v>50</v>
      </c>
      <c r="Z23" s="45">
        <v>0</v>
      </c>
      <c r="AA23" s="46">
        <v>50</v>
      </c>
      <c r="AB23" s="46">
        <v>100</v>
      </c>
      <c r="AD23" s="60"/>
      <c r="AE23" s="61"/>
      <c r="AF23" s="61"/>
    </row>
    <row r="24" spans="1:32" s="51" customFormat="1" ht="17.100000000000001" customHeight="1">
      <c r="A24" s="166" t="s">
        <v>176</v>
      </c>
      <c r="B24" s="53" t="s">
        <v>177</v>
      </c>
      <c r="C24" s="165" t="e">
        <f>'Planilha Instalações'!J14</f>
        <v>#VALUE!</v>
      </c>
      <c r="D24" s="164" t="e">
        <f t="shared" si="0"/>
        <v>#VALUE!</v>
      </c>
      <c r="E24" s="163" t="e">
        <f t="shared" si="1"/>
        <v>#VALUE!</v>
      </c>
      <c r="F24" s="46">
        <v>100</v>
      </c>
      <c r="G24" s="162">
        <f t="shared" si="2"/>
        <v>100</v>
      </c>
      <c r="H24" s="163" t="e">
        <f t="shared" si="3"/>
        <v>#VALUE!</v>
      </c>
      <c r="I24" s="46">
        <v>0</v>
      </c>
      <c r="J24" s="162">
        <f t="shared" si="4"/>
        <v>100</v>
      </c>
      <c r="K24" s="163" t="e">
        <f t="shared" si="5"/>
        <v>#VALUE!</v>
      </c>
      <c r="L24" s="46">
        <v>0</v>
      </c>
      <c r="M24" s="162">
        <f t="shared" si="6"/>
        <v>100</v>
      </c>
      <c r="N24" s="163" t="e">
        <f t="shared" si="7"/>
        <v>#VALUE!</v>
      </c>
      <c r="O24" s="46">
        <v>0</v>
      </c>
      <c r="P24" s="162">
        <f t="shared" si="8"/>
        <v>100</v>
      </c>
      <c r="Q24" s="161">
        <v>0</v>
      </c>
      <c r="R24" s="46">
        <v>20</v>
      </c>
      <c r="S24" s="46">
        <v>80</v>
      </c>
      <c r="T24" s="45">
        <v>0</v>
      </c>
      <c r="U24" s="46">
        <v>20</v>
      </c>
      <c r="V24" s="46">
        <v>100</v>
      </c>
      <c r="W24" s="45">
        <v>0</v>
      </c>
      <c r="X24" s="46">
        <v>0</v>
      </c>
      <c r="Y24" s="46">
        <v>100</v>
      </c>
      <c r="Z24" s="45">
        <v>0</v>
      </c>
      <c r="AA24" s="46">
        <v>0</v>
      </c>
      <c r="AB24" s="46">
        <v>100</v>
      </c>
      <c r="AD24" s="60"/>
      <c r="AE24" s="61"/>
      <c r="AF24" s="61"/>
    </row>
    <row r="25" spans="1:32" s="51" customFormat="1" ht="17.100000000000001" customHeight="1">
      <c r="A25" s="166" t="s">
        <v>205</v>
      </c>
      <c r="B25" s="53" t="s">
        <v>206</v>
      </c>
      <c r="C25" s="165" t="e">
        <f>'Planilha Instalações'!J24</f>
        <v>#VALUE!</v>
      </c>
      <c r="D25" s="164" t="e">
        <f t="shared" si="0"/>
        <v>#VALUE!</v>
      </c>
      <c r="E25" s="163" t="e">
        <f t="shared" si="1"/>
        <v>#VALUE!</v>
      </c>
      <c r="F25" s="46">
        <v>100</v>
      </c>
      <c r="G25" s="162">
        <f t="shared" si="2"/>
        <v>100</v>
      </c>
      <c r="H25" s="163" t="e">
        <f t="shared" si="3"/>
        <v>#VALUE!</v>
      </c>
      <c r="I25" s="46">
        <v>0</v>
      </c>
      <c r="J25" s="162">
        <f t="shared" si="4"/>
        <v>100</v>
      </c>
      <c r="K25" s="163" t="e">
        <f t="shared" si="5"/>
        <v>#VALUE!</v>
      </c>
      <c r="L25" s="46">
        <v>0</v>
      </c>
      <c r="M25" s="162">
        <f t="shared" si="6"/>
        <v>100</v>
      </c>
      <c r="N25" s="163" t="e">
        <f t="shared" si="7"/>
        <v>#VALUE!</v>
      </c>
      <c r="O25" s="46">
        <v>0</v>
      </c>
      <c r="P25" s="162">
        <f t="shared" si="8"/>
        <v>100</v>
      </c>
      <c r="Q25" s="161">
        <v>0</v>
      </c>
      <c r="R25" s="46">
        <v>0</v>
      </c>
      <c r="S25" s="46">
        <v>0</v>
      </c>
      <c r="T25" s="45">
        <v>0</v>
      </c>
      <c r="U25" s="46">
        <v>20</v>
      </c>
      <c r="V25" s="46">
        <v>20</v>
      </c>
      <c r="W25" s="45">
        <v>0</v>
      </c>
      <c r="X25" s="46">
        <v>30</v>
      </c>
      <c r="Y25" s="46">
        <v>50</v>
      </c>
      <c r="Z25" s="45">
        <v>0</v>
      </c>
      <c r="AA25" s="46">
        <v>50</v>
      </c>
      <c r="AB25" s="46">
        <v>100</v>
      </c>
      <c r="AD25" s="60"/>
      <c r="AE25" s="61"/>
      <c r="AF25" s="61"/>
    </row>
    <row r="26" spans="1:32" s="57" customFormat="1" ht="17.100000000000001" customHeight="1">
      <c r="A26" s="166" t="s">
        <v>220</v>
      </c>
      <c r="B26" s="53" t="s">
        <v>221</v>
      </c>
      <c r="C26" s="165" t="e">
        <f>'Planilha Instalações'!J30</f>
        <v>#VALUE!</v>
      </c>
      <c r="D26" s="164" t="e">
        <f t="shared" si="0"/>
        <v>#VALUE!</v>
      </c>
      <c r="E26" s="163" t="e">
        <f t="shared" si="1"/>
        <v>#VALUE!</v>
      </c>
      <c r="F26" s="46">
        <v>0</v>
      </c>
      <c r="G26" s="162">
        <f t="shared" si="2"/>
        <v>0</v>
      </c>
      <c r="H26" s="163" t="e">
        <f t="shared" si="3"/>
        <v>#VALUE!</v>
      </c>
      <c r="I26" s="46">
        <v>100</v>
      </c>
      <c r="J26" s="162">
        <f t="shared" si="4"/>
        <v>100</v>
      </c>
      <c r="K26" s="163" t="e">
        <f t="shared" si="5"/>
        <v>#VALUE!</v>
      </c>
      <c r="L26" s="46">
        <v>0</v>
      </c>
      <c r="M26" s="162">
        <f t="shared" si="6"/>
        <v>100</v>
      </c>
      <c r="N26" s="163" t="e">
        <f t="shared" si="7"/>
        <v>#VALUE!</v>
      </c>
      <c r="O26" s="46">
        <v>0</v>
      </c>
      <c r="P26" s="162">
        <f t="shared" si="8"/>
        <v>100</v>
      </c>
      <c r="Q26" s="169"/>
      <c r="R26" s="56"/>
      <c r="S26" s="56"/>
      <c r="T26" s="56"/>
      <c r="U26" s="56"/>
      <c r="V26" s="56"/>
      <c r="W26" s="56"/>
      <c r="X26" s="56"/>
      <c r="Y26" s="56"/>
      <c r="Z26" s="55"/>
      <c r="AA26" s="56"/>
      <c r="AB26" s="56"/>
      <c r="AD26" s="58"/>
      <c r="AE26" s="59"/>
      <c r="AF26" s="59"/>
    </row>
    <row r="27" spans="1:32" s="51" customFormat="1" ht="17.100000000000001" customHeight="1">
      <c r="A27" s="166" t="s">
        <v>240</v>
      </c>
      <c r="B27" s="53" t="s">
        <v>241</v>
      </c>
      <c r="C27" s="165" t="e">
        <f>'Planilha Instalações'!J37</f>
        <v>#VALUE!</v>
      </c>
      <c r="D27" s="164" t="e">
        <f t="shared" si="0"/>
        <v>#VALUE!</v>
      </c>
      <c r="E27" s="163" t="e">
        <f t="shared" si="1"/>
        <v>#VALUE!</v>
      </c>
      <c r="F27" s="46">
        <v>0</v>
      </c>
      <c r="G27" s="162">
        <f t="shared" si="2"/>
        <v>0</v>
      </c>
      <c r="H27" s="163" t="e">
        <f t="shared" si="3"/>
        <v>#VALUE!</v>
      </c>
      <c r="I27" s="46">
        <v>44.48</v>
      </c>
      <c r="J27" s="162">
        <f t="shared" si="4"/>
        <v>44.48</v>
      </c>
      <c r="K27" s="163" t="e">
        <f t="shared" si="5"/>
        <v>#VALUE!</v>
      </c>
      <c r="L27" s="46">
        <v>55.52</v>
      </c>
      <c r="M27" s="162">
        <f t="shared" si="6"/>
        <v>100</v>
      </c>
      <c r="N27" s="163" t="e">
        <f t="shared" si="7"/>
        <v>#VALUE!</v>
      </c>
      <c r="O27" s="46">
        <v>0</v>
      </c>
      <c r="P27" s="162">
        <f t="shared" si="8"/>
        <v>100</v>
      </c>
      <c r="Q27" s="161">
        <v>0</v>
      </c>
      <c r="R27" s="46">
        <v>0</v>
      </c>
      <c r="S27" s="46">
        <v>100</v>
      </c>
      <c r="T27" s="45">
        <v>0</v>
      </c>
      <c r="U27" s="46">
        <v>0</v>
      </c>
      <c r="V27" s="46">
        <v>100</v>
      </c>
      <c r="W27" s="45">
        <v>0</v>
      </c>
      <c r="X27" s="46">
        <v>0</v>
      </c>
      <c r="Y27" s="46">
        <v>100</v>
      </c>
      <c r="Z27" s="45">
        <v>0</v>
      </c>
      <c r="AA27" s="46">
        <v>0</v>
      </c>
      <c r="AB27" s="46">
        <v>100</v>
      </c>
      <c r="AD27" s="60"/>
      <c r="AE27" s="61"/>
      <c r="AF27" s="61"/>
    </row>
    <row r="28" spans="1:32" s="51" customFormat="1" ht="17.100000000000001" customHeight="1">
      <c r="A28" s="166" t="s">
        <v>264</v>
      </c>
      <c r="B28" s="53" t="s">
        <v>265</v>
      </c>
      <c r="C28" s="165" t="e">
        <f>'Planilha Instalações'!J45</f>
        <v>#VALUE!</v>
      </c>
      <c r="D28" s="164" t="e">
        <f t="shared" si="0"/>
        <v>#VALUE!</v>
      </c>
      <c r="E28" s="163" t="e">
        <f t="shared" si="1"/>
        <v>#VALUE!</v>
      </c>
      <c r="F28" s="46">
        <v>0</v>
      </c>
      <c r="G28" s="162">
        <f t="shared" si="2"/>
        <v>0</v>
      </c>
      <c r="H28" s="163" t="e">
        <f t="shared" si="3"/>
        <v>#VALUE!</v>
      </c>
      <c r="I28" s="46">
        <v>64.97</v>
      </c>
      <c r="J28" s="162">
        <f t="shared" si="4"/>
        <v>64.97</v>
      </c>
      <c r="K28" s="163" t="e">
        <f t="shared" si="5"/>
        <v>#VALUE!</v>
      </c>
      <c r="L28" s="46">
        <v>35.03</v>
      </c>
      <c r="M28" s="162">
        <f t="shared" si="6"/>
        <v>100</v>
      </c>
      <c r="N28" s="163" t="e">
        <f t="shared" si="7"/>
        <v>#VALUE!</v>
      </c>
      <c r="O28" s="46">
        <v>0</v>
      </c>
      <c r="P28" s="162">
        <f t="shared" si="8"/>
        <v>100</v>
      </c>
      <c r="Q28" s="161">
        <v>0</v>
      </c>
      <c r="R28" s="46">
        <v>0</v>
      </c>
      <c r="S28" s="46">
        <v>100</v>
      </c>
      <c r="T28" s="45">
        <v>0</v>
      </c>
      <c r="U28" s="46">
        <v>0</v>
      </c>
      <c r="V28" s="46">
        <v>100</v>
      </c>
      <c r="W28" s="45">
        <v>0</v>
      </c>
      <c r="X28" s="46">
        <v>0</v>
      </c>
      <c r="Y28" s="46">
        <v>100</v>
      </c>
      <c r="Z28" s="45">
        <v>0</v>
      </c>
      <c r="AA28" s="46">
        <v>0</v>
      </c>
      <c r="AB28" s="46">
        <v>100</v>
      </c>
      <c r="AD28" s="60"/>
      <c r="AE28" s="61"/>
      <c r="AF28" s="61"/>
    </row>
    <row r="29" spans="1:32" s="57" customFormat="1" ht="17.100000000000001" customHeight="1">
      <c r="A29" s="167" t="s">
        <v>79</v>
      </c>
      <c r="B29" s="43" t="s">
        <v>76</v>
      </c>
      <c r="C29" s="165"/>
      <c r="D29" s="164"/>
      <c r="E29" s="163"/>
      <c r="F29" s="46"/>
      <c r="G29" s="162"/>
      <c r="H29" s="163"/>
      <c r="I29" s="46"/>
      <c r="J29" s="162"/>
      <c r="K29" s="163"/>
      <c r="L29" s="46"/>
      <c r="M29" s="162"/>
      <c r="N29" s="163"/>
      <c r="O29" s="46"/>
      <c r="P29" s="162"/>
      <c r="Q29" s="169"/>
      <c r="R29" s="56"/>
      <c r="S29" s="56"/>
      <c r="T29" s="56"/>
      <c r="U29" s="56"/>
      <c r="V29" s="56"/>
      <c r="W29" s="56"/>
      <c r="X29" s="56"/>
      <c r="Y29" s="56"/>
      <c r="Z29" s="55"/>
      <c r="AA29" s="56"/>
      <c r="AB29" s="56"/>
      <c r="AD29" s="58"/>
      <c r="AE29" s="59"/>
      <c r="AF29" s="59"/>
    </row>
    <row r="30" spans="1:32" s="51" customFormat="1" ht="17.100000000000001" customHeight="1">
      <c r="A30" s="166" t="s">
        <v>80</v>
      </c>
      <c r="B30" s="53" t="s">
        <v>273</v>
      </c>
      <c r="C30" s="165" t="e">
        <f>'Planilha Instalações'!J50</f>
        <v>#VALUE!</v>
      </c>
      <c r="D30" s="164" t="e">
        <f t="shared" ref="D30:D35" si="9">C30/$C$40</f>
        <v>#VALUE!</v>
      </c>
      <c r="E30" s="163" t="e">
        <f t="shared" ref="E30:E35" si="10">F30/100*$C30</f>
        <v>#VALUE!</v>
      </c>
      <c r="F30" s="46">
        <v>0</v>
      </c>
      <c r="G30" s="162">
        <f t="shared" ref="G30:G35" si="11">F30</f>
        <v>0</v>
      </c>
      <c r="H30" s="163" t="e">
        <f t="shared" ref="H30:H35" si="12">I30/100*$C30</f>
        <v>#VALUE!</v>
      </c>
      <c r="I30" s="46">
        <v>100</v>
      </c>
      <c r="J30" s="162">
        <f t="shared" ref="J30:J35" si="13">I30+G30</f>
        <v>100</v>
      </c>
      <c r="K30" s="163" t="e">
        <f t="shared" ref="K30:K35" si="14">L30/100*$C30</f>
        <v>#VALUE!</v>
      </c>
      <c r="L30" s="46">
        <v>0</v>
      </c>
      <c r="M30" s="162">
        <f t="shared" ref="M30:M35" si="15">L30+J30</f>
        <v>100</v>
      </c>
      <c r="N30" s="163" t="e">
        <f t="shared" ref="N30:N35" si="16">O30/100*$C30</f>
        <v>#VALUE!</v>
      </c>
      <c r="O30" s="46">
        <v>0</v>
      </c>
      <c r="P30" s="162">
        <f t="shared" ref="P30:P35" si="17">O30+M30</f>
        <v>100</v>
      </c>
      <c r="Q30" s="161">
        <v>0</v>
      </c>
      <c r="R30" s="46">
        <v>20</v>
      </c>
      <c r="S30" s="46">
        <v>20</v>
      </c>
      <c r="T30" s="45">
        <v>0</v>
      </c>
      <c r="U30" s="46">
        <v>20</v>
      </c>
      <c r="V30" s="46">
        <v>40</v>
      </c>
      <c r="W30" s="45">
        <v>0</v>
      </c>
      <c r="X30" s="46">
        <v>20</v>
      </c>
      <c r="Y30" s="46">
        <v>60</v>
      </c>
      <c r="Z30" s="45">
        <v>0</v>
      </c>
      <c r="AA30" s="46">
        <v>40</v>
      </c>
      <c r="AB30" s="46">
        <v>100</v>
      </c>
      <c r="AD30" s="60"/>
      <c r="AE30" s="61"/>
      <c r="AF30" s="61"/>
    </row>
    <row r="31" spans="1:32" s="51" customFormat="1" ht="17.100000000000001" customHeight="1">
      <c r="A31" s="166" t="s">
        <v>86</v>
      </c>
      <c r="B31" s="53" t="s">
        <v>299</v>
      </c>
      <c r="C31" s="165" t="e">
        <f>'Planilha Instalações'!J60</f>
        <v>#VALUE!</v>
      </c>
      <c r="D31" s="164" t="e">
        <f t="shared" si="9"/>
        <v>#VALUE!</v>
      </c>
      <c r="E31" s="163" t="e">
        <f t="shared" si="10"/>
        <v>#VALUE!</v>
      </c>
      <c r="F31" s="46">
        <v>0</v>
      </c>
      <c r="G31" s="162">
        <f t="shared" si="11"/>
        <v>0</v>
      </c>
      <c r="H31" s="163" t="e">
        <f t="shared" si="12"/>
        <v>#VALUE!</v>
      </c>
      <c r="I31" s="46">
        <v>0</v>
      </c>
      <c r="J31" s="162">
        <f t="shared" si="13"/>
        <v>0</v>
      </c>
      <c r="K31" s="163" t="e">
        <f t="shared" si="14"/>
        <v>#VALUE!</v>
      </c>
      <c r="L31" s="46">
        <v>100</v>
      </c>
      <c r="M31" s="162">
        <f t="shared" si="15"/>
        <v>100</v>
      </c>
      <c r="N31" s="163" t="e">
        <f t="shared" si="16"/>
        <v>#VALUE!</v>
      </c>
      <c r="O31" s="46">
        <v>0</v>
      </c>
      <c r="P31" s="162">
        <f t="shared" si="17"/>
        <v>100</v>
      </c>
      <c r="Q31" s="161">
        <v>0</v>
      </c>
      <c r="R31" s="46">
        <v>20</v>
      </c>
      <c r="S31" s="46">
        <v>20</v>
      </c>
      <c r="T31" s="45">
        <v>0</v>
      </c>
      <c r="U31" s="46">
        <v>20</v>
      </c>
      <c r="V31" s="46">
        <v>40</v>
      </c>
      <c r="W31" s="45">
        <v>0</v>
      </c>
      <c r="X31" s="46">
        <v>20</v>
      </c>
      <c r="Y31" s="46">
        <v>60</v>
      </c>
      <c r="Z31" s="45">
        <v>0</v>
      </c>
      <c r="AA31" s="46">
        <v>40</v>
      </c>
      <c r="AB31" s="46">
        <v>100</v>
      </c>
      <c r="AD31" s="60" t="e">
        <v>#REF!</v>
      </c>
      <c r="AE31" s="61"/>
      <c r="AF31" s="61"/>
    </row>
    <row r="32" spans="1:32" s="51" customFormat="1" ht="17.100000000000001" customHeight="1">
      <c r="A32" s="166" t="s">
        <v>89</v>
      </c>
      <c r="B32" s="53" t="s">
        <v>314</v>
      </c>
      <c r="C32" s="165" t="e">
        <f>'Planilha Instalações'!J66</f>
        <v>#VALUE!</v>
      </c>
      <c r="D32" s="164" t="e">
        <f t="shared" si="9"/>
        <v>#VALUE!</v>
      </c>
      <c r="E32" s="163" t="e">
        <f t="shared" si="10"/>
        <v>#VALUE!</v>
      </c>
      <c r="F32" s="46">
        <v>0</v>
      </c>
      <c r="G32" s="162">
        <f t="shared" si="11"/>
        <v>0</v>
      </c>
      <c r="H32" s="163" t="e">
        <f t="shared" si="12"/>
        <v>#VALUE!</v>
      </c>
      <c r="I32" s="46">
        <v>0</v>
      </c>
      <c r="J32" s="162">
        <f t="shared" si="13"/>
        <v>0</v>
      </c>
      <c r="K32" s="163" t="e">
        <f t="shared" si="14"/>
        <v>#VALUE!</v>
      </c>
      <c r="L32" s="46">
        <v>100</v>
      </c>
      <c r="M32" s="162">
        <f t="shared" si="15"/>
        <v>100</v>
      </c>
      <c r="N32" s="163" t="e">
        <f t="shared" si="16"/>
        <v>#VALUE!</v>
      </c>
      <c r="O32" s="46">
        <v>0</v>
      </c>
      <c r="P32" s="162">
        <f t="shared" si="17"/>
        <v>100</v>
      </c>
      <c r="Q32" s="161">
        <v>0</v>
      </c>
      <c r="R32" s="46">
        <v>20</v>
      </c>
      <c r="S32" s="46">
        <v>20</v>
      </c>
      <c r="T32" s="45">
        <v>0</v>
      </c>
      <c r="U32" s="46">
        <v>20</v>
      </c>
      <c r="V32" s="46">
        <v>40</v>
      </c>
      <c r="W32" s="45">
        <v>0</v>
      </c>
      <c r="X32" s="46">
        <v>20</v>
      </c>
      <c r="Y32" s="46">
        <v>60</v>
      </c>
      <c r="Z32" s="45">
        <v>0</v>
      </c>
      <c r="AA32" s="46">
        <v>40</v>
      </c>
      <c r="AB32" s="46">
        <v>100</v>
      </c>
      <c r="AD32" s="60" t="e">
        <v>#REF!</v>
      </c>
      <c r="AE32" s="61"/>
      <c r="AF32" s="61"/>
    </row>
    <row r="33" spans="1:32" s="51" customFormat="1" ht="17.100000000000001" customHeight="1">
      <c r="A33" s="166" t="s">
        <v>94</v>
      </c>
      <c r="B33" s="53" t="s">
        <v>320</v>
      </c>
      <c r="C33" s="165" t="e">
        <f>'Planilha Instalações'!J69</f>
        <v>#VALUE!</v>
      </c>
      <c r="D33" s="164" t="e">
        <f t="shared" si="9"/>
        <v>#VALUE!</v>
      </c>
      <c r="E33" s="163" t="e">
        <f t="shared" si="10"/>
        <v>#VALUE!</v>
      </c>
      <c r="F33" s="46">
        <v>0</v>
      </c>
      <c r="G33" s="162">
        <f t="shared" si="11"/>
        <v>0</v>
      </c>
      <c r="H33" s="163" t="e">
        <f t="shared" si="12"/>
        <v>#VALUE!</v>
      </c>
      <c r="I33" s="46">
        <v>0</v>
      </c>
      <c r="J33" s="162">
        <f t="shared" si="13"/>
        <v>0</v>
      </c>
      <c r="K33" s="163" t="e">
        <f t="shared" si="14"/>
        <v>#VALUE!</v>
      </c>
      <c r="L33" s="46">
        <v>100</v>
      </c>
      <c r="M33" s="162">
        <f t="shared" si="15"/>
        <v>100</v>
      </c>
      <c r="N33" s="163" t="e">
        <f t="shared" si="16"/>
        <v>#VALUE!</v>
      </c>
      <c r="O33" s="46">
        <v>0</v>
      </c>
      <c r="P33" s="162">
        <f t="shared" si="17"/>
        <v>100</v>
      </c>
      <c r="Q33" s="161">
        <v>0</v>
      </c>
      <c r="R33" s="46">
        <v>20</v>
      </c>
      <c r="S33" s="46">
        <v>20</v>
      </c>
      <c r="T33" s="45">
        <v>0</v>
      </c>
      <c r="U33" s="46">
        <v>20</v>
      </c>
      <c r="V33" s="46">
        <v>40</v>
      </c>
      <c r="W33" s="45">
        <v>0</v>
      </c>
      <c r="X33" s="46">
        <v>20</v>
      </c>
      <c r="Y33" s="46">
        <v>60</v>
      </c>
      <c r="Z33" s="45">
        <v>0</v>
      </c>
      <c r="AA33" s="46">
        <v>40</v>
      </c>
      <c r="AB33" s="46">
        <v>100</v>
      </c>
      <c r="AD33" s="60"/>
      <c r="AE33" s="61"/>
      <c r="AF33" s="61"/>
    </row>
    <row r="34" spans="1:32" s="51" customFormat="1" ht="17.100000000000001" customHeight="1">
      <c r="A34" s="166" t="s">
        <v>103</v>
      </c>
      <c r="B34" s="53" t="s">
        <v>334</v>
      </c>
      <c r="C34" s="165" t="e">
        <f>'Planilha Instalações'!J75</f>
        <v>#VALUE!</v>
      </c>
      <c r="D34" s="164" t="e">
        <f t="shared" si="9"/>
        <v>#VALUE!</v>
      </c>
      <c r="E34" s="163" t="e">
        <f t="shared" si="10"/>
        <v>#VALUE!</v>
      </c>
      <c r="F34" s="46">
        <v>0</v>
      </c>
      <c r="G34" s="162">
        <f t="shared" si="11"/>
        <v>0</v>
      </c>
      <c r="H34" s="163" t="e">
        <f t="shared" si="12"/>
        <v>#VALUE!</v>
      </c>
      <c r="I34" s="46">
        <v>0</v>
      </c>
      <c r="J34" s="162">
        <f t="shared" si="13"/>
        <v>0</v>
      </c>
      <c r="K34" s="163" t="e">
        <f t="shared" si="14"/>
        <v>#VALUE!</v>
      </c>
      <c r="L34" s="46">
        <v>100</v>
      </c>
      <c r="M34" s="162">
        <f t="shared" si="15"/>
        <v>100</v>
      </c>
      <c r="N34" s="163" t="e">
        <f t="shared" si="16"/>
        <v>#VALUE!</v>
      </c>
      <c r="O34" s="46">
        <v>0</v>
      </c>
      <c r="P34" s="162">
        <f t="shared" si="17"/>
        <v>100</v>
      </c>
      <c r="Q34" s="168"/>
      <c r="R34" s="46"/>
      <c r="S34" s="46"/>
      <c r="T34" s="46"/>
      <c r="U34" s="46"/>
      <c r="V34" s="46"/>
      <c r="W34" s="46"/>
      <c r="X34" s="46"/>
      <c r="Y34" s="46"/>
      <c r="Z34" s="45"/>
      <c r="AA34" s="46"/>
      <c r="AB34" s="46"/>
      <c r="AD34" s="60"/>
      <c r="AE34" s="61"/>
      <c r="AF34" s="61"/>
    </row>
    <row r="35" spans="1:32" s="51" customFormat="1" ht="17.100000000000001" customHeight="1">
      <c r="A35" s="166" t="s">
        <v>342</v>
      </c>
      <c r="B35" s="53" t="s">
        <v>343</v>
      </c>
      <c r="C35" s="165" t="e">
        <f>'Planilha Instalações'!J79</f>
        <v>#VALUE!</v>
      </c>
      <c r="D35" s="164" t="e">
        <f t="shared" si="9"/>
        <v>#VALUE!</v>
      </c>
      <c r="E35" s="163" t="e">
        <f t="shared" si="10"/>
        <v>#VALUE!</v>
      </c>
      <c r="F35" s="46">
        <v>0</v>
      </c>
      <c r="G35" s="162">
        <f t="shared" si="11"/>
        <v>0</v>
      </c>
      <c r="H35" s="163" t="e">
        <f t="shared" si="12"/>
        <v>#VALUE!</v>
      </c>
      <c r="I35" s="46">
        <v>0</v>
      </c>
      <c r="J35" s="162">
        <f t="shared" si="13"/>
        <v>0</v>
      </c>
      <c r="K35" s="163" t="e">
        <f t="shared" si="14"/>
        <v>#VALUE!</v>
      </c>
      <c r="L35" s="46">
        <v>0</v>
      </c>
      <c r="M35" s="162">
        <f t="shared" si="15"/>
        <v>0</v>
      </c>
      <c r="N35" s="163" t="e">
        <f t="shared" si="16"/>
        <v>#VALUE!</v>
      </c>
      <c r="O35" s="46">
        <v>100</v>
      </c>
      <c r="P35" s="162">
        <f t="shared" si="17"/>
        <v>100</v>
      </c>
      <c r="Q35" s="161">
        <v>0</v>
      </c>
      <c r="R35" s="46">
        <v>20</v>
      </c>
      <c r="S35" s="46">
        <v>100</v>
      </c>
      <c r="T35" s="45">
        <v>0</v>
      </c>
      <c r="U35" s="46">
        <v>0</v>
      </c>
      <c r="V35" s="46">
        <v>100</v>
      </c>
      <c r="W35" s="45">
        <v>0</v>
      </c>
      <c r="X35" s="46">
        <v>0</v>
      </c>
      <c r="Y35" s="46">
        <v>100</v>
      </c>
      <c r="Z35" s="45">
        <v>0</v>
      </c>
      <c r="AA35" s="46">
        <v>0</v>
      </c>
      <c r="AB35" s="46">
        <v>100</v>
      </c>
      <c r="AD35" s="60" t="e">
        <v>#REF!</v>
      </c>
      <c r="AE35" s="61"/>
      <c r="AF35" s="61"/>
    </row>
    <row r="36" spans="1:32" s="51" customFormat="1" ht="17.100000000000001" customHeight="1">
      <c r="A36" s="167" t="s">
        <v>353</v>
      </c>
      <c r="B36" s="43" t="s">
        <v>354</v>
      </c>
      <c r="C36" s="165"/>
      <c r="D36" s="164"/>
      <c r="E36" s="163"/>
      <c r="F36" s="46"/>
      <c r="G36" s="162"/>
      <c r="H36" s="163"/>
      <c r="I36" s="46"/>
      <c r="J36" s="162"/>
      <c r="K36" s="163"/>
      <c r="L36" s="46"/>
      <c r="M36" s="162"/>
      <c r="N36" s="163"/>
      <c r="O36" s="46"/>
      <c r="P36" s="162"/>
      <c r="Q36" s="161">
        <v>0</v>
      </c>
      <c r="R36" s="46">
        <v>0</v>
      </c>
      <c r="S36" s="46">
        <v>0</v>
      </c>
      <c r="T36" s="45">
        <v>0</v>
      </c>
      <c r="U36" s="46">
        <v>20</v>
      </c>
      <c r="V36" s="46">
        <v>20</v>
      </c>
      <c r="W36" s="45">
        <v>0</v>
      </c>
      <c r="X36" s="46">
        <v>30</v>
      </c>
      <c r="Y36" s="46">
        <v>50</v>
      </c>
      <c r="Z36" s="45">
        <v>0</v>
      </c>
      <c r="AA36" s="46">
        <v>50</v>
      </c>
      <c r="AB36" s="46">
        <v>100</v>
      </c>
      <c r="AD36" s="60"/>
      <c r="AE36" s="61"/>
      <c r="AF36" s="61"/>
    </row>
    <row r="37" spans="1:32" s="51" customFormat="1" ht="17.100000000000001" customHeight="1">
      <c r="A37" s="166" t="s">
        <v>355</v>
      </c>
      <c r="B37" s="53" t="s">
        <v>356</v>
      </c>
      <c r="C37" s="165" t="e">
        <f>'Planilha Instalações'!J84</f>
        <v>#VALUE!</v>
      </c>
      <c r="D37" s="164" t="e">
        <f>C37/$C$40</f>
        <v>#VALUE!</v>
      </c>
      <c r="E37" s="163" t="e">
        <f>F37/100*$C37</f>
        <v>#VALUE!</v>
      </c>
      <c r="F37" s="46">
        <v>0</v>
      </c>
      <c r="G37" s="162">
        <f>F37</f>
        <v>0</v>
      </c>
      <c r="H37" s="163" t="e">
        <f>I37/100*$C37</f>
        <v>#VALUE!</v>
      </c>
      <c r="I37" s="46">
        <v>0</v>
      </c>
      <c r="J37" s="162">
        <f>I37+G37</f>
        <v>0</v>
      </c>
      <c r="K37" s="163" t="e">
        <f>L37/100*$C37</f>
        <v>#VALUE!</v>
      </c>
      <c r="L37" s="46">
        <v>100</v>
      </c>
      <c r="M37" s="162">
        <f>L37+J37</f>
        <v>100</v>
      </c>
      <c r="N37" s="163" t="e">
        <f>O37/100*$C37</f>
        <v>#VALUE!</v>
      </c>
      <c r="O37" s="46">
        <v>0</v>
      </c>
      <c r="P37" s="162">
        <f>O37+M37</f>
        <v>100</v>
      </c>
      <c r="Q37" s="161">
        <v>0</v>
      </c>
      <c r="R37" s="46">
        <v>0</v>
      </c>
      <c r="S37" s="46">
        <v>0</v>
      </c>
      <c r="T37" s="45">
        <v>0</v>
      </c>
      <c r="U37" s="46">
        <v>20</v>
      </c>
      <c r="V37" s="46">
        <v>20</v>
      </c>
      <c r="W37" s="45">
        <v>0</v>
      </c>
      <c r="X37" s="46">
        <v>30</v>
      </c>
      <c r="Y37" s="46">
        <v>50</v>
      </c>
      <c r="Z37" s="45">
        <v>0</v>
      </c>
      <c r="AA37" s="46">
        <v>50</v>
      </c>
      <c r="AB37" s="46">
        <v>100</v>
      </c>
      <c r="AD37" s="60"/>
      <c r="AE37" s="61"/>
      <c r="AF37" s="61"/>
    </row>
    <row r="38" spans="1:32" s="51" customFormat="1" ht="24">
      <c r="A38" s="167" t="s">
        <v>366</v>
      </c>
      <c r="B38" s="43" t="s">
        <v>367</v>
      </c>
      <c r="C38" s="165"/>
      <c r="D38" s="164"/>
      <c r="E38" s="163"/>
      <c r="F38" s="46"/>
      <c r="G38" s="162"/>
      <c r="H38" s="163"/>
      <c r="I38" s="46"/>
      <c r="J38" s="162"/>
      <c r="K38" s="163"/>
      <c r="L38" s="46"/>
      <c r="M38" s="162"/>
      <c r="N38" s="163"/>
      <c r="O38" s="46"/>
      <c r="P38" s="162"/>
      <c r="Q38" s="161">
        <v>0</v>
      </c>
      <c r="R38" s="46">
        <v>0</v>
      </c>
      <c r="S38" s="46">
        <v>0</v>
      </c>
      <c r="T38" s="45">
        <v>0</v>
      </c>
      <c r="U38" s="46">
        <v>0</v>
      </c>
      <c r="V38" s="46">
        <v>0</v>
      </c>
      <c r="W38" s="45">
        <v>0</v>
      </c>
      <c r="X38" s="46">
        <v>0</v>
      </c>
      <c r="Y38" s="46">
        <v>0</v>
      </c>
      <c r="Z38" s="45">
        <v>0</v>
      </c>
      <c r="AA38" s="46">
        <v>100</v>
      </c>
      <c r="AB38" s="46">
        <v>100</v>
      </c>
      <c r="AD38" s="60"/>
      <c r="AE38" s="61"/>
      <c r="AF38" s="61"/>
    </row>
    <row r="39" spans="1:32" s="51" customFormat="1" ht="17.100000000000001" customHeight="1">
      <c r="A39" s="166" t="s">
        <v>368</v>
      </c>
      <c r="B39" s="53" t="s">
        <v>369</v>
      </c>
      <c r="C39" s="165" t="e">
        <f>'Planilha Instalações'!J89</f>
        <v>#VALUE!</v>
      </c>
      <c r="D39" s="164" t="e">
        <f>C39/$C$40</f>
        <v>#VALUE!</v>
      </c>
      <c r="E39" s="163" t="e">
        <f>F39/100*$C39</f>
        <v>#VALUE!</v>
      </c>
      <c r="F39" s="46">
        <v>100</v>
      </c>
      <c r="G39" s="162">
        <f>F39</f>
        <v>100</v>
      </c>
      <c r="H39" s="163" t="e">
        <f>I39/100*$C39</f>
        <v>#VALUE!</v>
      </c>
      <c r="I39" s="46">
        <v>0</v>
      </c>
      <c r="J39" s="162">
        <f>I39+G39</f>
        <v>100</v>
      </c>
      <c r="K39" s="163" t="e">
        <f>L39/100*$C39</f>
        <v>#VALUE!</v>
      </c>
      <c r="L39" s="46">
        <v>0</v>
      </c>
      <c r="M39" s="162">
        <f>L39+J39</f>
        <v>100</v>
      </c>
      <c r="N39" s="163" t="e">
        <f>O39/100*$C39</f>
        <v>#VALUE!</v>
      </c>
      <c r="O39" s="46">
        <v>0</v>
      </c>
      <c r="P39" s="162">
        <f>O39+M39</f>
        <v>100</v>
      </c>
      <c r="Q39" s="161">
        <v>0</v>
      </c>
      <c r="R39" s="46">
        <v>0</v>
      </c>
      <c r="S39" s="46">
        <v>100</v>
      </c>
      <c r="T39" s="45">
        <v>0</v>
      </c>
      <c r="U39" s="46">
        <v>0</v>
      </c>
      <c r="V39" s="46">
        <v>100</v>
      </c>
      <c r="W39" s="45">
        <v>0</v>
      </c>
      <c r="X39" s="46">
        <v>0</v>
      </c>
      <c r="Y39" s="46">
        <v>100</v>
      </c>
      <c r="Z39" s="45">
        <v>0</v>
      </c>
      <c r="AA39" s="46">
        <v>0</v>
      </c>
      <c r="AB39" s="46">
        <v>100</v>
      </c>
      <c r="AD39" s="60"/>
      <c r="AE39" s="61"/>
      <c r="AF39" s="61"/>
    </row>
    <row r="40" spans="1:32" s="51" customFormat="1" ht="17.100000000000001" customHeight="1">
      <c r="A40" s="217" t="s">
        <v>21</v>
      </c>
      <c r="B40" s="47" t="s">
        <v>22</v>
      </c>
      <c r="C40" s="48" t="e">
        <f>SUM(C7:C39)/2</f>
        <v>#VALUE!</v>
      </c>
      <c r="D40" s="160" t="e">
        <f>SUM(D22:D39)+SUM(D8:D20)</f>
        <v>#VALUE!</v>
      </c>
      <c r="E40" s="218"/>
      <c r="F40" s="219"/>
      <c r="G40" s="220"/>
      <c r="H40" s="218"/>
      <c r="I40" s="219"/>
      <c r="J40" s="220"/>
      <c r="K40" s="218"/>
      <c r="L40" s="219"/>
      <c r="M40" s="220"/>
      <c r="N40" s="218"/>
      <c r="O40" s="219"/>
      <c r="P40" s="220"/>
      <c r="Q40" s="67"/>
      <c r="R40" s="67"/>
      <c r="S40" s="67"/>
      <c r="T40" s="67"/>
      <c r="U40" s="67"/>
      <c r="V40" s="67"/>
      <c r="W40" s="67"/>
      <c r="X40" s="67"/>
      <c r="Y40" s="67"/>
      <c r="Z40" s="221"/>
      <c r="AA40" s="222"/>
      <c r="AB40" s="223"/>
    </row>
    <row r="41" spans="1:32" s="51" customFormat="1" ht="17.100000000000001" customHeight="1">
      <c r="A41" s="217"/>
      <c r="B41" s="49" t="s">
        <v>23</v>
      </c>
      <c r="C41" s="50"/>
      <c r="D41" s="50"/>
      <c r="E41" s="224" t="e">
        <f>E43/$C$40</f>
        <v>#VALUE!</v>
      </c>
      <c r="F41" s="224"/>
      <c r="G41" s="224"/>
      <c r="H41" s="224" t="e">
        <f>H43/$C$40</f>
        <v>#VALUE!</v>
      </c>
      <c r="I41" s="224"/>
      <c r="J41" s="224"/>
      <c r="K41" s="224" t="e">
        <f>K43/$C$40</f>
        <v>#VALUE!</v>
      </c>
      <c r="L41" s="224"/>
      <c r="M41" s="224"/>
      <c r="N41" s="224" t="e">
        <f>N43/$C$40</f>
        <v>#VALUE!</v>
      </c>
      <c r="O41" s="224"/>
      <c r="P41" s="224"/>
      <c r="Q41" s="225" t="e">
        <v>#DIV/0!</v>
      </c>
      <c r="R41" s="225"/>
      <c r="S41" s="225"/>
      <c r="T41" s="225" t="e">
        <v>#DIV/0!</v>
      </c>
      <c r="U41" s="225"/>
      <c r="V41" s="225"/>
      <c r="W41" s="225" t="e">
        <v>#DIV/0!</v>
      </c>
      <c r="X41" s="225"/>
      <c r="Y41" s="225"/>
      <c r="Z41" s="225" t="e">
        <v>#DIV/0!</v>
      </c>
      <c r="AA41" s="225"/>
      <c r="AB41" s="225"/>
    </row>
    <row r="42" spans="1:32" s="51" customFormat="1" ht="17.100000000000001" customHeight="1">
      <c r="A42" s="217"/>
      <c r="B42" s="49" t="s">
        <v>24</v>
      </c>
      <c r="C42" s="50"/>
      <c r="D42" s="50"/>
      <c r="E42" s="225" t="e">
        <f>E41</f>
        <v>#VALUE!</v>
      </c>
      <c r="F42" s="225"/>
      <c r="G42" s="225"/>
      <c r="H42" s="225" t="e">
        <f>H41+E42</f>
        <v>#VALUE!</v>
      </c>
      <c r="I42" s="225"/>
      <c r="J42" s="225"/>
      <c r="K42" s="225" t="e">
        <f>K41+H42</f>
        <v>#VALUE!</v>
      </c>
      <c r="L42" s="225"/>
      <c r="M42" s="225"/>
      <c r="N42" s="225" t="e">
        <f>N41+K42</f>
        <v>#VALUE!</v>
      </c>
      <c r="O42" s="225"/>
      <c r="P42" s="225"/>
      <c r="Q42" s="225" t="e">
        <v>#DIV/0!</v>
      </c>
      <c r="R42" s="225"/>
      <c r="S42" s="225"/>
      <c r="T42" s="225" t="e">
        <v>#DIV/0!</v>
      </c>
      <c r="U42" s="225"/>
      <c r="V42" s="225"/>
      <c r="W42" s="225" t="e">
        <v>#DIV/0!</v>
      </c>
      <c r="X42" s="225"/>
      <c r="Y42" s="225"/>
      <c r="Z42" s="225" t="e">
        <v>#DIV/0!</v>
      </c>
      <c r="AA42" s="225"/>
      <c r="AB42" s="225"/>
    </row>
    <row r="43" spans="1:32" s="51" customFormat="1" ht="17.100000000000001" customHeight="1">
      <c r="A43" s="217"/>
      <c r="B43" s="49" t="s">
        <v>25</v>
      </c>
      <c r="C43" s="50"/>
      <c r="D43" s="50"/>
      <c r="E43" s="231" t="e">
        <f>SUM(E7:E39)</f>
        <v>#VALUE!</v>
      </c>
      <c r="F43" s="231"/>
      <c r="G43" s="231"/>
      <c r="H43" s="231" t="e">
        <f>SUM(H7:H39)</f>
        <v>#VALUE!</v>
      </c>
      <c r="I43" s="231"/>
      <c r="J43" s="231"/>
      <c r="K43" s="231" t="e">
        <f>SUM(K7:K39)</f>
        <v>#VALUE!</v>
      </c>
      <c r="L43" s="231"/>
      <c r="M43" s="231"/>
      <c r="N43" s="231" t="e">
        <f>SUM(N7:N39)</f>
        <v>#VALUE!</v>
      </c>
      <c r="O43" s="231"/>
      <c r="P43" s="231"/>
      <c r="Q43" s="231">
        <v>0</v>
      </c>
      <c r="R43" s="231"/>
      <c r="S43" s="231"/>
      <c r="T43" s="231">
        <v>0</v>
      </c>
      <c r="U43" s="231"/>
      <c r="V43" s="231"/>
      <c r="W43" s="231">
        <v>0</v>
      </c>
      <c r="X43" s="231"/>
      <c r="Y43" s="231"/>
      <c r="Z43" s="231">
        <v>0</v>
      </c>
      <c r="AA43" s="231"/>
      <c r="AB43" s="231"/>
    </row>
    <row r="44" spans="1:32" s="51" customFormat="1" ht="17.100000000000001" customHeight="1">
      <c r="A44" s="217"/>
      <c r="B44" s="49" t="s">
        <v>26</v>
      </c>
      <c r="C44" s="50"/>
      <c r="D44" s="50"/>
      <c r="E44" s="231" t="e">
        <f>E43</f>
        <v>#VALUE!</v>
      </c>
      <c r="F44" s="231"/>
      <c r="G44" s="231"/>
      <c r="H44" s="231" t="e">
        <f>H43+E44</f>
        <v>#VALUE!</v>
      </c>
      <c r="I44" s="231"/>
      <c r="J44" s="231"/>
      <c r="K44" s="231" t="e">
        <f>K43+H44</f>
        <v>#VALUE!</v>
      </c>
      <c r="L44" s="231"/>
      <c r="M44" s="231"/>
      <c r="N44" s="231" t="e">
        <f>N43+K44</f>
        <v>#VALUE!</v>
      </c>
      <c r="O44" s="231"/>
      <c r="P44" s="231"/>
      <c r="Q44" s="231">
        <v>0</v>
      </c>
      <c r="R44" s="231"/>
      <c r="S44" s="231"/>
      <c r="T44" s="231">
        <v>0</v>
      </c>
      <c r="U44" s="231"/>
      <c r="V44" s="231"/>
      <c r="W44" s="231">
        <v>0</v>
      </c>
      <c r="X44" s="231"/>
      <c r="Y44" s="231"/>
      <c r="Z44" s="231">
        <v>0</v>
      </c>
      <c r="AA44" s="231"/>
      <c r="AB44" s="231"/>
    </row>
    <row r="45" spans="1:32" s="51" customFormat="1" ht="17.100000000000001" customHeight="1">
      <c r="A45" s="159"/>
      <c r="B45" s="158"/>
      <c r="C45" s="157"/>
      <c r="D45" s="157"/>
      <c r="E45" s="156"/>
      <c r="F45" s="156"/>
      <c r="G45" s="156"/>
      <c r="H45" s="156"/>
      <c r="I45" s="156"/>
      <c r="J45" s="156"/>
      <c r="K45" s="156"/>
      <c r="L45" s="156"/>
      <c r="M45" s="156"/>
      <c r="N45" s="156"/>
      <c r="O45" s="156"/>
      <c r="P45" s="156"/>
      <c r="Q45" s="156"/>
      <c r="R45" s="156"/>
      <c r="S45" s="156"/>
      <c r="T45" s="156"/>
      <c r="U45" s="156"/>
      <c r="V45" s="156"/>
      <c r="W45" s="156"/>
      <c r="X45" s="156"/>
      <c r="Y45" s="156"/>
      <c r="Z45" s="156"/>
      <c r="AA45" s="156"/>
      <c r="AB45" s="156"/>
    </row>
    <row r="46" spans="1:32" ht="69.75" customHeight="1">
      <c r="B46" s="155" t="s">
        <v>396</v>
      </c>
    </row>
    <row r="47" spans="1:32">
      <c r="B47" s="154" t="s">
        <v>395</v>
      </c>
    </row>
    <row r="48" spans="1:32">
      <c r="B48" s="154" t="s">
        <v>394</v>
      </c>
    </row>
    <row r="49" spans="2:2">
      <c r="B49" s="154" t="s">
        <v>393</v>
      </c>
    </row>
    <row r="50" spans="2:2">
      <c r="B50" s="153"/>
    </row>
    <row r="186" spans="6:6">
      <c r="F186" s="51">
        <v>111</v>
      </c>
    </row>
    <row r="187" spans="6:6">
      <c r="F187" s="51">
        <v>66</v>
      </c>
    </row>
    <row r="203" spans="6:6">
      <c r="F203" s="51">
        <v>40.200000000000003</v>
      </c>
    </row>
  </sheetData>
  <mergeCells count="56">
    <mergeCell ref="H40:J40"/>
    <mergeCell ref="K40:M40"/>
    <mergeCell ref="N40:P40"/>
    <mergeCell ref="W43:Y43"/>
    <mergeCell ref="K5:M5"/>
    <mergeCell ref="N5:P5"/>
    <mergeCell ref="Q5:S5"/>
    <mergeCell ref="T5:V5"/>
    <mergeCell ref="W5:Y5"/>
    <mergeCell ref="H43:J43"/>
    <mergeCell ref="K43:M43"/>
    <mergeCell ref="N43:P43"/>
    <mergeCell ref="Q43:S43"/>
    <mergeCell ref="T43:V43"/>
    <mergeCell ref="Z43:AB43"/>
    <mergeCell ref="E44:G44"/>
    <mergeCell ref="H44:J44"/>
    <mergeCell ref="K44:M44"/>
    <mergeCell ref="N44:P44"/>
    <mergeCell ref="Q44:S44"/>
    <mergeCell ref="T44:V44"/>
    <mergeCell ref="W44:Y44"/>
    <mergeCell ref="Z44:AB44"/>
    <mergeCell ref="E43:G43"/>
    <mergeCell ref="W41:Y41"/>
    <mergeCell ref="Z41:AB41"/>
    <mergeCell ref="E42:G42"/>
    <mergeCell ref="H42:J42"/>
    <mergeCell ref="K42:M42"/>
    <mergeCell ref="N42:P42"/>
    <mergeCell ref="Q42:S42"/>
    <mergeCell ref="T42:V42"/>
    <mergeCell ref="W42:Y42"/>
    <mergeCell ref="Z42:AB42"/>
    <mergeCell ref="E5:G5"/>
    <mergeCell ref="H5:J5"/>
    <mergeCell ref="A40:A44"/>
    <mergeCell ref="E40:G40"/>
    <mergeCell ref="Z40:AB40"/>
    <mergeCell ref="E41:G41"/>
    <mergeCell ref="H41:J41"/>
    <mergeCell ref="K41:M41"/>
    <mergeCell ref="N41:P41"/>
    <mergeCell ref="Q41:S41"/>
    <mergeCell ref="Z5:AB5"/>
    <mergeCell ref="A5:A6"/>
    <mergeCell ref="B5:B6"/>
    <mergeCell ref="C5:C6"/>
    <mergeCell ref="D5:D6"/>
    <mergeCell ref="T41:V41"/>
    <mergeCell ref="A1:B4"/>
    <mergeCell ref="C1:D4"/>
    <mergeCell ref="E1:P1"/>
    <mergeCell ref="F2:P2"/>
    <mergeCell ref="F3:P3"/>
    <mergeCell ref="F4:P4"/>
  </mergeCells>
  <pageMargins left="0.7" right="0.7" top="0.75" bottom="0.75" header="0.3" footer="0.3"/>
  <pageSetup paperSize="9" scale="15" fitToWidth="0"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P204"/>
  <sheetViews>
    <sheetView zoomScaleNormal="100" zoomScaleSheetLayoutView="110" workbookViewId="0">
      <selection activeCell="M2" sqref="M2"/>
    </sheetView>
  </sheetViews>
  <sheetFormatPr defaultRowHeight="12.75"/>
  <cols>
    <col min="1" max="1" width="9.140625" style="4"/>
    <col min="2" max="2" width="32.7109375" style="4" customWidth="1"/>
    <col min="3" max="3" width="10.7109375" style="4" customWidth="1"/>
    <col min="4" max="5" width="15.7109375" style="4" customWidth="1"/>
    <col min="6" max="257" width="9.140625" style="4"/>
    <col min="258" max="258" width="32.7109375" style="4" customWidth="1"/>
    <col min="259" max="259" width="10.7109375" style="4" customWidth="1"/>
    <col min="260" max="261" width="15.7109375" style="4" customWidth="1"/>
    <col min="262" max="513" width="9.140625" style="4"/>
    <col min="514" max="514" width="32.7109375" style="4" customWidth="1"/>
    <col min="515" max="515" width="10.7109375" style="4" customWidth="1"/>
    <col min="516" max="517" width="15.7109375" style="4" customWidth="1"/>
    <col min="518" max="769" width="9.140625" style="4"/>
    <col min="770" max="770" width="32.7109375" style="4" customWidth="1"/>
    <col min="771" max="771" width="10.7109375" style="4" customWidth="1"/>
    <col min="772" max="773" width="15.7109375" style="4" customWidth="1"/>
    <col min="774" max="1025" width="9.140625" style="4"/>
    <col min="1026" max="1026" width="32.7109375" style="4" customWidth="1"/>
    <col min="1027" max="1027" width="10.7109375" style="4" customWidth="1"/>
    <col min="1028" max="1029" width="15.7109375" style="4" customWidth="1"/>
    <col min="1030" max="1281" width="9.140625" style="4"/>
    <col min="1282" max="1282" width="32.7109375" style="4" customWidth="1"/>
    <col min="1283" max="1283" width="10.7109375" style="4" customWidth="1"/>
    <col min="1284" max="1285" width="15.7109375" style="4" customWidth="1"/>
    <col min="1286" max="1537" width="9.140625" style="4"/>
    <col min="1538" max="1538" width="32.7109375" style="4" customWidth="1"/>
    <col min="1539" max="1539" width="10.7109375" style="4" customWidth="1"/>
    <col min="1540" max="1541" width="15.7109375" style="4" customWidth="1"/>
    <col min="1542" max="1793" width="9.140625" style="4"/>
    <col min="1794" max="1794" width="32.7109375" style="4" customWidth="1"/>
    <col min="1795" max="1795" width="10.7109375" style="4" customWidth="1"/>
    <col min="1796" max="1797" width="15.7109375" style="4" customWidth="1"/>
    <col min="1798" max="2049" width="9.140625" style="4"/>
    <col min="2050" max="2050" width="32.7109375" style="4" customWidth="1"/>
    <col min="2051" max="2051" width="10.7109375" style="4" customWidth="1"/>
    <col min="2052" max="2053" width="15.7109375" style="4" customWidth="1"/>
    <col min="2054" max="2305" width="9.140625" style="4"/>
    <col min="2306" max="2306" width="32.7109375" style="4" customWidth="1"/>
    <col min="2307" max="2307" width="10.7109375" style="4" customWidth="1"/>
    <col min="2308" max="2309" width="15.7109375" style="4" customWidth="1"/>
    <col min="2310" max="2561" width="9.140625" style="4"/>
    <col min="2562" max="2562" width="32.7109375" style="4" customWidth="1"/>
    <col min="2563" max="2563" width="10.7109375" style="4" customWidth="1"/>
    <col min="2564" max="2565" width="15.7109375" style="4" customWidth="1"/>
    <col min="2566" max="2817" width="9.140625" style="4"/>
    <col min="2818" max="2818" width="32.7109375" style="4" customWidth="1"/>
    <col min="2819" max="2819" width="10.7109375" style="4" customWidth="1"/>
    <col min="2820" max="2821" width="15.7109375" style="4" customWidth="1"/>
    <col min="2822" max="3073" width="9.140625" style="4"/>
    <col min="3074" max="3074" width="32.7109375" style="4" customWidth="1"/>
    <col min="3075" max="3075" width="10.7109375" style="4" customWidth="1"/>
    <col min="3076" max="3077" width="15.7109375" style="4" customWidth="1"/>
    <col min="3078" max="3329" width="9.140625" style="4"/>
    <col min="3330" max="3330" width="32.7109375" style="4" customWidth="1"/>
    <col min="3331" max="3331" width="10.7109375" style="4" customWidth="1"/>
    <col min="3332" max="3333" width="15.7109375" style="4" customWidth="1"/>
    <col min="3334" max="3585" width="9.140625" style="4"/>
    <col min="3586" max="3586" width="32.7109375" style="4" customWidth="1"/>
    <col min="3587" max="3587" width="10.7109375" style="4" customWidth="1"/>
    <col min="3588" max="3589" width="15.7109375" style="4" customWidth="1"/>
    <col min="3590" max="3841" width="9.140625" style="4"/>
    <col min="3842" max="3842" width="32.7109375" style="4" customWidth="1"/>
    <col min="3843" max="3843" width="10.7109375" style="4" customWidth="1"/>
    <col min="3844" max="3845" width="15.7109375" style="4" customWidth="1"/>
    <col min="3846" max="4097" width="9.140625" style="4"/>
    <col min="4098" max="4098" width="32.7109375" style="4" customWidth="1"/>
    <col min="4099" max="4099" width="10.7109375" style="4" customWidth="1"/>
    <col min="4100" max="4101" width="15.7109375" style="4" customWidth="1"/>
    <col min="4102" max="4353" width="9.140625" style="4"/>
    <col min="4354" max="4354" width="32.7109375" style="4" customWidth="1"/>
    <col min="4355" max="4355" width="10.7109375" style="4" customWidth="1"/>
    <col min="4356" max="4357" width="15.7109375" style="4" customWidth="1"/>
    <col min="4358" max="4609" width="9.140625" style="4"/>
    <col min="4610" max="4610" width="32.7109375" style="4" customWidth="1"/>
    <col min="4611" max="4611" width="10.7109375" style="4" customWidth="1"/>
    <col min="4612" max="4613" width="15.7109375" style="4" customWidth="1"/>
    <col min="4614" max="4865" width="9.140625" style="4"/>
    <col min="4866" max="4866" width="32.7109375" style="4" customWidth="1"/>
    <col min="4867" max="4867" width="10.7109375" style="4" customWidth="1"/>
    <col min="4868" max="4869" width="15.7109375" style="4" customWidth="1"/>
    <col min="4870" max="5121" width="9.140625" style="4"/>
    <col min="5122" max="5122" width="32.7109375" style="4" customWidth="1"/>
    <col min="5123" max="5123" width="10.7109375" style="4" customWidth="1"/>
    <col min="5124" max="5125" width="15.7109375" style="4" customWidth="1"/>
    <col min="5126" max="5377" width="9.140625" style="4"/>
    <col min="5378" max="5378" width="32.7109375" style="4" customWidth="1"/>
    <col min="5379" max="5379" width="10.7109375" style="4" customWidth="1"/>
    <col min="5380" max="5381" width="15.7109375" style="4" customWidth="1"/>
    <col min="5382" max="5633" width="9.140625" style="4"/>
    <col min="5634" max="5634" width="32.7109375" style="4" customWidth="1"/>
    <col min="5635" max="5635" width="10.7109375" style="4" customWidth="1"/>
    <col min="5636" max="5637" width="15.7109375" style="4" customWidth="1"/>
    <col min="5638" max="5889" width="9.140625" style="4"/>
    <col min="5890" max="5890" width="32.7109375" style="4" customWidth="1"/>
    <col min="5891" max="5891" width="10.7109375" style="4" customWidth="1"/>
    <col min="5892" max="5893" width="15.7109375" style="4" customWidth="1"/>
    <col min="5894" max="6145" width="9.140625" style="4"/>
    <col min="6146" max="6146" width="32.7109375" style="4" customWidth="1"/>
    <col min="6147" max="6147" width="10.7109375" style="4" customWidth="1"/>
    <col min="6148" max="6149" width="15.7109375" style="4" customWidth="1"/>
    <col min="6150" max="6401" width="9.140625" style="4"/>
    <col min="6402" max="6402" width="32.7109375" style="4" customWidth="1"/>
    <col min="6403" max="6403" width="10.7109375" style="4" customWidth="1"/>
    <col min="6404" max="6405" width="15.7109375" style="4" customWidth="1"/>
    <col min="6406" max="6657" width="9.140625" style="4"/>
    <col min="6658" max="6658" width="32.7109375" style="4" customWidth="1"/>
    <col min="6659" max="6659" width="10.7109375" style="4" customWidth="1"/>
    <col min="6660" max="6661" width="15.7109375" style="4" customWidth="1"/>
    <col min="6662" max="6913" width="9.140625" style="4"/>
    <col min="6914" max="6914" width="32.7109375" style="4" customWidth="1"/>
    <col min="6915" max="6915" width="10.7109375" style="4" customWidth="1"/>
    <col min="6916" max="6917" width="15.7109375" style="4" customWidth="1"/>
    <col min="6918" max="7169" width="9.140625" style="4"/>
    <col min="7170" max="7170" width="32.7109375" style="4" customWidth="1"/>
    <col min="7171" max="7171" width="10.7109375" style="4" customWidth="1"/>
    <col min="7172" max="7173" width="15.7109375" style="4" customWidth="1"/>
    <col min="7174" max="7425" width="9.140625" style="4"/>
    <col min="7426" max="7426" width="32.7109375" style="4" customWidth="1"/>
    <col min="7427" max="7427" width="10.7109375" style="4" customWidth="1"/>
    <col min="7428" max="7429" width="15.7109375" style="4" customWidth="1"/>
    <col min="7430" max="7681" width="9.140625" style="4"/>
    <col min="7682" max="7682" width="32.7109375" style="4" customWidth="1"/>
    <col min="7683" max="7683" width="10.7109375" style="4" customWidth="1"/>
    <col min="7684" max="7685" width="15.7109375" style="4" customWidth="1"/>
    <col min="7686" max="7937" width="9.140625" style="4"/>
    <col min="7938" max="7938" width="32.7109375" style="4" customWidth="1"/>
    <col min="7939" max="7939" width="10.7109375" style="4" customWidth="1"/>
    <col min="7940" max="7941" width="15.7109375" style="4" customWidth="1"/>
    <col min="7942" max="8193" width="9.140625" style="4"/>
    <col min="8194" max="8194" width="32.7109375" style="4" customWidth="1"/>
    <col min="8195" max="8195" width="10.7109375" style="4" customWidth="1"/>
    <col min="8196" max="8197" width="15.7109375" style="4" customWidth="1"/>
    <col min="8198" max="8449" width="9.140625" style="4"/>
    <col min="8450" max="8450" width="32.7109375" style="4" customWidth="1"/>
    <col min="8451" max="8451" width="10.7109375" style="4" customWidth="1"/>
    <col min="8452" max="8453" width="15.7109375" style="4" customWidth="1"/>
    <col min="8454" max="8705" width="9.140625" style="4"/>
    <col min="8706" max="8706" width="32.7109375" style="4" customWidth="1"/>
    <col min="8707" max="8707" width="10.7109375" style="4" customWidth="1"/>
    <col min="8708" max="8709" width="15.7109375" style="4" customWidth="1"/>
    <col min="8710" max="8961" width="9.140625" style="4"/>
    <col min="8962" max="8962" width="32.7109375" style="4" customWidth="1"/>
    <col min="8963" max="8963" width="10.7109375" style="4" customWidth="1"/>
    <col min="8964" max="8965" width="15.7109375" style="4" customWidth="1"/>
    <col min="8966" max="9217" width="9.140625" style="4"/>
    <col min="9218" max="9218" width="32.7109375" style="4" customWidth="1"/>
    <col min="9219" max="9219" width="10.7109375" style="4" customWidth="1"/>
    <col min="9220" max="9221" width="15.7109375" style="4" customWidth="1"/>
    <col min="9222" max="9473" width="9.140625" style="4"/>
    <col min="9474" max="9474" width="32.7109375" style="4" customWidth="1"/>
    <col min="9475" max="9475" width="10.7109375" style="4" customWidth="1"/>
    <col min="9476" max="9477" width="15.7109375" style="4" customWidth="1"/>
    <col min="9478" max="9729" width="9.140625" style="4"/>
    <col min="9730" max="9730" width="32.7109375" style="4" customWidth="1"/>
    <col min="9731" max="9731" width="10.7109375" style="4" customWidth="1"/>
    <col min="9732" max="9733" width="15.7109375" style="4" customWidth="1"/>
    <col min="9734" max="9985" width="9.140625" style="4"/>
    <col min="9986" max="9986" width="32.7109375" style="4" customWidth="1"/>
    <col min="9987" max="9987" width="10.7109375" style="4" customWidth="1"/>
    <col min="9988" max="9989" width="15.7109375" style="4" customWidth="1"/>
    <col min="9990" max="10241" width="9.140625" style="4"/>
    <col min="10242" max="10242" width="32.7109375" style="4" customWidth="1"/>
    <col min="10243" max="10243" width="10.7109375" style="4" customWidth="1"/>
    <col min="10244" max="10245" width="15.7109375" style="4" customWidth="1"/>
    <col min="10246" max="10497" width="9.140625" style="4"/>
    <col min="10498" max="10498" width="32.7109375" style="4" customWidth="1"/>
    <col min="10499" max="10499" width="10.7109375" style="4" customWidth="1"/>
    <col min="10500" max="10501" width="15.7109375" style="4" customWidth="1"/>
    <col min="10502" max="10753" width="9.140625" style="4"/>
    <col min="10754" max="10754" width="32.7109375" style="4" customWidth="1"/>
    <col min="10755" max="10755" width="10.7109375" style="4" customWidth="1"/>
    <col min="10756" max="10757" width="15.7109375" style="4" customWidth="1"/>
    <col min="10758" max="11009" width="9.140625" style="4"/>
    <col min="11010" max="11010" width="32.7109375" style="4" customWidth="1"/>
    <col min="11011" max="11011" width="10.7109375" style="4" customWidth="1"/>
    <col min="11012" max="11013" width="15.7109375" style="4" customWidth="1"/>
    <col min="11014" max="11265" width="9.140625" style="4"/>
    <col min="11266" max="11266" width="32.7109375" style="4" customWidth="1"/>
    <col min="11267" max="11267" width="10.7109375" style="4" customWidth="1"/>
    <col min="11268" max="11269" width="15.7109375" style="4" customWidth="1"/>
    <col min="11270" max="11521" width="9.140625" style="4"/>
    <col min="11522" max="11522" width="32.7109375" style="4" customWidth="1"/>
    <col min="11523" max="11523" width="10.7109375" style="4" customWidth="1"/>
    <col min="11524" max="11525" width="15.7109375" style="4" customWidth="1"/>
    <col min="11526" max="11777" width="9.140625" style="4"/>
    <col min="11778" max="11778" width="32.7109375" style="4" customWidth="1"/>
    <col min="11779" max="11779" width="10.7109375" style="4" customWidth="1"/>
    <col min="11780" max="11781" width="15.7109375" style="4" customWidth="1"/>
    <col min="11782" max="12033" width="9.140625" style="4"/>
    <col min="12034" max="12034" width="32.7109375" style="4" customWidth="1"/>
    <col min="12035" max="12035" width="10.7109375" style="4" customWidth="1"/>
    <col min="12036" max="12037" width="15.7109375" style="4" customWidth="1"/>
    <col min="12038" max="12289" width="9.140625" style="4"/>
    <col min="12290" max="12290" width="32.7109375" style="4" customWidth="1"/>
    <col min="12291" max="12291" width="10.7109375" style="4" customWidth="1"/>
    <col min="12292" max="12293" width="15.7109375" style="4" customWidth="1"/>
    <col min="12294" max="12545" width="9.140625" style="4"/>
    <col min="12546" max="12546" width="32.7109375" style="4" customWidth="1"/>
    <col min="12547" max="12547" width="10.7109375" style="4" customWidth="1"/>
    <col min="12548" max="12549" width="15.7109375" style="4" customWidth="1"/>
    <col min="12550" max="12801" width="9.140625" style="4"/>
    <col min="12802" max="12802" width="32.7109375" style="4" customWidth="1"/>
    <col min="12803" max="12803" width="10.7109375" style="4" customWidth="1"/>
    <col min="12804" max="12805" width="15.7109375" style="4" customWidth="1"/>
    <col min="12806" max="13057" width="9.140625" style="4"/>
    <col min="13058" max="13058" width="32.7109375" style="4" customWidth="1"/>
    <col min="13059" max="13059" width="10.7109375" style="4" customWidth="1"/>
    <col min="13060" max="13061" width="15.7109375" style="4" customWidth="1"/>
    <col min="13062" max="13313" width="9.140625" style="4"/>
    <col min="13314" max="13314" width="32.7109375" style="4" customWidth="1"/>
    <col min="13315" max="13315" width="10.7109375" style="4" customWidth="1"/>
    <col min="13316" max="13317" width="15.7109375" style="4" customWidth="1"/>
    <col min="13318" max="13569" width="9.140625" style="4"/>
    <col min="13570" max="13570" width="32.7109375" style="4" customWidth="1"/>
    <col min="13571" max="13571" width="10.7109375" style="4" customWidth="1"/>
    <col min="13572" max="13573" width="15.7109375" style="4" customWidth="1"/>
    <col min="13574" max="13825" width="9.140625" style="4"/>
    <col min="13826" max="13826" width="32.7109375" style="4" customWidth="1"/>
    <col min="13827" max="13827" width="10.7109375" style="4" customWidth="1"/>
    <col min="13828" max="13829" width="15.7109375" style="4" customWidth="1"/>
    <col min="13830" max="14081" width="9.140625" style="4"/>
    <col min="14082" max="14082" width="32.7109375" style="4" customWidth="1"/>
    <col min="14083" max="14083" width="10.7109375" style="4" customWidth="1"/>
    <col min="14084" max="14085" width="15.7109375" style="4" customWidth="1"/>
    <col min="14086" max="14337" width="9.140625" style="4"/>
    <col min="14338" max="14338" width="32.7109375" style="4" customWidth="1"/>
    <col min="14339" max="14339" width="10.7109375" style="4" customWidth="1"/>
    <col min="14340" max="14341" width="15.7109375" style="4" customWidth="1"/>
    <col min="14342" max="14593" width="9.140625" style="4"/>
    <col min="14594" max="14594" width="32.7109375" style="4" customWidth="1"/>
    <col min="14595" max="14595" width="10.7109375" style="4" customWidth="1"/>
    <col min="14596" max="14597" width="15.7109375" style="4" customWidth="1"/>
    <col min="14598" max="14849" width="9.140625" style="4"/>
    <col min="14850" max="14850" width="32.7109375" style="4" customWidth="1"/>
    <col min="14851" max="14851" width="10.7109375" style="4" customWidth="1"/>
    <col min="14852" max="14853" width="15.7109375" style="4" customWidth="1"/>
    <col min="14854" max="15105" width="9.140625" style="4"/>
    <col min="15106" max="15106" width="32.7109375" style="4" customWidth="1"/>
    <col min="15107" max="15107" width="10.7109375" style="4" customWidth="1"/>
    <col min="15108" max="15109" width="15.7109375" style="4" customWidth="1"/>
    <col min="15110" max="15361" width="9.140625" style="4"/>
    <col min="15362" max="15362" width="32.7109375" style="4" customWidth="1"/>
    <col min="15363" max="15363" width="10.7109375" style="4" customWidth="1"/>
    <col min="15364" max="15365" width="15.7109375" style="4" customWidth="1"/>
    <col min="15366" max="15617" width="9.140625" style="4"/>
    <col min="15618" max="15618" width="32.7109375" style="4" customWidth="1"/>
    <col min="15619" max="15619" width="10.7109375" style="4" customWidth="1"/>
    <col min="15620" max="15621" width="15.7109375" style="4" customWidth="1"/>
    <col min="15622" max="15873" width="9.140625" style="4"/>
    <col min="15874" max="15874" width="32.7109375" style="4" customWidth="1"/>
    <col min="15875" max="15875" width="10.7109375" style="4" customWidth="1"/>
    <col min="15876" max="15877" width="15.7109375" style="4" customWidth="1"/>
    <col min="15878" max="16129" width="9.140625" style="4"/>
    <col min="16130" max="16130" width="32.7109375" style="4" customWidth="1"/>
    <col min="16131" max="16131" width="10.7109375" style="4" customWidth="1"/>
    <col min="16132" max="16133" width="15.7109375" style="4" customWidth="1"/>
    <col min="16134" max="16384" width="9.140625" style="4"/>
  </cols>
  <sheetData>
    <row r="2" spans="2:10" ht="19.5">
      <c r="B2" s="239" t="s">
        <v>161</v>
      </c>
      <c r="C2" s="239"/>
      <c r="D2" s="239"/>
      <c r="E2" s="239"/>
      <c r="F2" s="239"/>
      <c r="G2" s="239"/>
      <c r="H2" s="239"/>
      <c r="I2" s="5"/>
    </row>
    <row r="4" spans="2:10" ht="13.5" thickBot="1"/>
    <row r="5" spans="2:10">
      <c r="B5" s="240" t="s">
        <v>28</v>
      </c>
      <c r="C5" s="241"/>
      <c r="D5" s="241"/>
      <c r="E5" s="241"/>
      <c r="F5" s="241"/>
      <c r="G5" s="241"/>
      <c r="H5" s="242"/>
    </row>
    <row r="6" spans="2:10" ht="13.5" thickBot="1">
      <c r="B6" s="243" t="s">
        <v>29</v>
      </c>
      <c r="C6" s="244"/>
      <c r="D6" s="244"/>
      <c r="E6" s="244"/>
      <c r="F6" s="244"/>
      <c r="G6" s="244"/>
      <c r="H6" s="245"/>
    </row>
    <row r="7" spans="2:10" ht="13.5" thickBot="1"/>
    <row r="8" spans="2:10" ht="24.95" customHeight="1">
      <c r="B8" s="246" t="s">
        <v>30</v>
      </c>
      <c r="C8" s="247"/>
      <c r="D8" s="247"/>
      <c r="E8" s="247"/>
      <c r="F8" s="248"/>
      <c r="G8" s="249">
        <v>0.5</v>
      </c>
      <c r="H8" s="250"/>
    </row>
    <row r="9" spans="2:10" ht="13.5" thickBot="1">
      <c r="B9" s="251" t="s">
        <v>31</v>
      </c>
      <c r="C9" s="252"/>
      <c r="D9" s="252"/>
      <c r="E9" s="252"/>
      <c r="F9" s="252"/>
      <c r="G9" s="253">
        <v>0.05</v>
      </c>
      <c r="H9" s="254"/>
    </row>
    <row r="11" spans="2:10" ht="13.5" thickBot="1"/>
    <row r="12" spans="2:10" ht="38.25">
      <c r="B12" s="6" t="s">
        <v>32</v>
      </c>
      <c r="C12" s="7" t="s">
        <v>33</v>
      </c>
      <c r="D12" s="8" t="s">
        <v>34</v>
      </c>
      <c r="E12" s="8" t="s">
        <v>35</v>
      </c>
      <c r="F12" s="7" t="s">
        <v>36</v>
      </c>
      <c r="G12" s="7" t="s">
        <v>37</v>
      </c>
      <c r="H12" s="7" t="s">
        <v>38</v>
      </c>
    </row>
    <row r="13" spans="2:10">
      <c r="B13" s="9" t="s">
        <v>39</v>
      </c>
      <c r="C13" s="10" t="s">
        <v>40</v>
      </c>
      <c r="D13" s="11">
        <v>0.03</v>
      </c>
      <c r="E13" s="12" t="s">
        <v>41</v>
      </c>
      <c r="F13" s="13">
        <f>VLOOKUP(CONCATENATE($B$6,"-",$C13),$D$29:$H$70,3,FALSE)</f>
        <v>0.03</v>
      </c>
      <c r="G13" s="14">
        <f>VLOOKUP(CONCATENATE($B$6,"-",$C13),$D$29:$H$70,4,FALSE)</f>
        <v>0.04</v>
      </c>
      <c r="H13" s="15">
        <f>VLOOKUP(CONCATENATE($B$6,"-",$C13),$D$29:$H$70,5,FALSE)</f>
        <v>5.5E-2</v>
      </c>
      <c r="J13" s="16"/>
    </row>
    <row r="14" spans="2:10">
      <c r="B14" s="9" t="s">
        <v>42</v>
      </c>
      <c r="C14" s="10" t="s">
        <v>43</v>
      </c>
      <c r="D14" s="11">
        <v>0.01</v>
      </c>
      <c r="E14" s="12" t="s">
        <v>41</v>
      </c>
      <c r="F14" s="13">
        <f>VLOOKUP(CONCATENATE($B$6,"-",$C14),$D$29:$H$70,3,FALSE)</f>
        <v>8.0000000000000002E-3</v>
      </c>
      <c r="G14" s="14">
        <f>VLOOKUP(CONCATENATE($B$6,"-",$C14),$D$29:$H$70,4,FALSE)</f>
        <v>8.0000000000000002E-3</v>
      </c>
      <c r="H14" s="15">
        <f>VLOOKUP(CONCATENATE($B$6,"-",$C14),$D$29:$H$70,5,FALSE)</f>
        <v>0.01</v>
      </c>
    </row>
    <row r="15" spans="2:10">
      <c r="B15" s="9" t="s">
        <v>44</v>
      </c>
      <c r="C15" s="10" t="s">
        <v>45</v>
      </c>
      <c r="D15" s="11">
        <v>0.01</v>
      </c>
      <c r="E15" s="12" t="s">
        <v>41</v>
      </c>
      <c r="F15" s="13">
        <f>VLOOKUP(CONCATENATE($B$6,"-",$C15),$D$29:$H$70,3,FALSE)</f>
        <v>9.7000000000000003E-3</v>
      </c>
      <c r="G15" s="14">
        <f>VLOOKUP(CONCATENATE($B$6,"-",$C15),$D$29:$H$70,4,FALSE)</f>
        <v>1.2699999999999999E-2</v>
      </c>
      <c r="H15" s="15">
        <f>VLOOKUP(CONCATENATE($B$6,"-",$C15),$D$29:$H$70,5,FALSE)</f>
        <v>1.2699999999999999E-2</v>
      </c>
    </row>
    <row r="16" spans="2:10">
      <c r="B16" s="9" t="s">
        <v>46</v>
      </c>
      <c r="C16" s="10" t="s">
        <v>47</v>
      </c>
      <c r="D16" s="11">
        <v>0.01</v>
      </c>
      <c r="E16" s="12" t="s">
        <v>41</v>
      </c>
      <c r="F16" s="13">
        <f>VLOOKUP(CONCATENATE($B$6,"-",$C16),$D$29:$H$70,3,FALSE)</f>
        <v>5.8999999999999999E-3</v>
      </c>
      <c r="G16" s="14">
        <f>VLOOKUP(CONCATENATE($B$6,"-",$C16),$D$29:$H$70,4,FALSE)</f>
        <v>1.23E-2</v>
      </c>
      <c r="H16" s="15">
        <f>VLOOKUP(CONCATENATE($B$6,"-",$C16),$D$29:$H$70,5,FALSE)</f>
        <v>1.3899999999999999E-2</v>
      </c>
    </row>
    <row r="17" spans="2:16">
      <c r="B17" s="9" t="s">
        <v>48</v>
      </c>
      <c r="C17" s="10" t="s">
        <v>49</v>
      </c>
      <c r="D17" s="11">
        <v>0.08</v>
      </c>
      <c r="E17" s="12" t="s">
        <v>41</v>
      </c>
      <c r="F17" s="13">
        <f>VLOOKUP(CONCATENATE($B$6,"-",$C17),$D$29:$H$70,3,FALSE)</f>
        <v>6.1600000000000002E-2</v>
      </c>
      <c r="G17" s="14">
        <f>VLOOKUP(CONCATENATE($B$6,"-",$C17),$D$29:$H$70,4,FALSE)</f>
        <v>7.400000000000001E-2</v>
      </c>
      <c r="H17" s="15">
        <f>VLOOKUP(CONCATENATE($B$6,"-",$C17),$D$29:$H$70,5,FALSE)</f>
        <v>8.9600000000000013E-2</v>
      </c>
    </row>
    <row r="18" spans="2:16" ht="30" customHeight="1">
      <c r="B18" s="17" t="s">
        <v>50</v>
      </c>
      <c r="C18" s="18" t="s">
        <v>51</v>
      </c>
      <c r="D18" s="11">
        <v>3.6499999999999998E-2</v>
      </c>
      <c r="E18" s="12" t="str">
        <f>IF(AND(D18&gt;=F18, D18&lt;=H18), "OK", "Não OK")</f>
        <v>OK</v>
      </c>
      <c r="F18" s="19">
        <v>3.6499999999999998E-2</v>
      </c>
      <c r="G18" s="20">
        <v>3.6499999999999998E-2</v>
      </c>
      <c r="H18" s="20">
        <v>3.6499999999999998E-2</v>
      </c>
    </row>
    <row r="19" spans="2:16" ht="30" customHeight="1">
      <c r="B19" s="17" t="s">
        <v>52</v>
      </c>
      <c r="C19" s="18" t="s">
        <v>53</v>
      </c>
      <c r="D19" s="21">
        <f>G9*G8</f>
        <v>2.5000000000000001E-2</v>
      </c>
      <c r="E19" s="12" t="str">
        <f>IF(AND(D19&gt;=F19, D19&lt;=H19), "OK", "Não OK")</f>
        <v>OK</v>
      </c>
      <c r="F19" s="20">
        <v>0</v>
      </c>
      <c r="G19" s="20">
        <v>2.5000000000000001E-2</v>
      </c>
      <c r="H19" s="22">
        <v>0.05</v>
      </c>
      <c r="M19" s="23"/>
      <c r="N19" s="24"/>
    </row>
    <row r="20" spans="2:16" ht="38.25">
      <c r="B20" s="17" t="s">
        <v>54</v>
      </c>
      <c r="C20" s="18" t="s">
        <v>55</v>
      </c>
      <c r="D20" s="11">
        <v>0</v>
      </c>
      <c r="E20" s="12" t="str">
        <f>IF(AND(D20&gt;=F20, D20&lt;=H20), "OK", "Não OK")</f>
        <v>OK</v>
      </c>
      <c r="F20" s="25">
        <v>0</v>
      </c>
      <c r="G20" s="25">
        <v>0.02</v>
      </c>
      <c r="H20" s="26">
        <v>4.4999999999999998E-2</v>
      </c>
      <c r="M20" s="27"/>
      <c r="N20" s="24"/>
      <c r="O20" s="24"/>
      <c r="P20" s="24"/>
    </row>
    <row r="21" spans="2:16" ht="30" customHeight="1" thickBot="1">
      <c r="B21" s="28" t="s">
        <v>56</v>
      </c>
      <c r="C21" s="29" t="s">
        <v>57</v>
      </c>
      <c r="D21" s="14">
        <f>ROUND((((1+D13+D14+D15)*(1+D16)*(1+D17)/(1-(D18+D19)))-1),4)</f>
        <v>0.22040000000000001</v>
      </c>
      <c r="E21" s="30" t="str">
        <f>IF(AND(D21&gt;=F21, D21&lt;=H21), "OK", "Não OK")</f>
        <v>OK</v>
      </c>
      <c r="F21" s="14">
        <f>VLOOKUP(CONCATENATE($B$6,"-",$C21),$D$29:$H$70,3,FALSE)</f>
        <v>0.2034</v>
      </c>
      <c r="G21" s="14">
        <f>VLOOKUP(CONCATENATE($B$6,"-",$C21),$D$29:$H$70,4,FALSE)</f>
        <v>0.22120000000000001</v>
      </c>
      <c r="H21" s="15">
        <f>VLOOKUP(CONCATENATE($B$6,"-",$C21),$D$29:$H$70,5,FALSE)</f>
        <v>0.25</v>
      </c>
    </row>
    <row r="22" spans="2:16" ht="39.950000000000003" customHeight="1" thickBot="1">
      <c r="B22" s="31" t="s">
        <v>163</v>
      </c>
      <c r="C22" s="32" t="s">
        <v>164</v>
      </c>
      <c r="D22" s="33">
        <f>ROUND((((1+D13+D14+D15)*(1+D16)*(1+D17)/(1-(D18+D19+D20)))-1),4)</f>
        <v>0.22040000000000001</v>
      </c>
      <c r="E22" s="34" t="str">
        <f>IF(COUNTIF($E$13:$E$21,"NÃO OK")&gt;0,"NÃO OK","OK")</f>
        <v>OK</v>
      </c>
      <c r="F22" s="35"/>
      <c r="G22" s="35"/>
      <c r="H22" s="36"/>
      <c r="M22" s="27"/>
      <c r="N22" s="24"/>
      <c r="O22" s="24"/>
      <c r="P22" s="24"/>
    </row>
    <row r="24" spans="2:16" ht="65.25" customHeight="1">
      <c r="B24" s="236" t="s">
        <v>58</v>
      </c>
      <c r="C24" s="237"/>
      <c r="D24" s="237"/>
      <c r="E24" s="237"/>
      <c r="F24" s="237"/>
      <c r="G24" s="237"/>
      <c r="H24" s="238"/>
      <c r="L24" s="24"/>
    </row>
    <row r="25" spans="2:16" ht="20.100000000000001" customHeight="1">
      <c r="B25" s="37"/>
      <c r="C25" s="38"/>
      <c r="D25" s="38"/>
      <c r="E25" s="38"/>
      <c r="F25" s="38"/>
      <c r="G25" s="38"/>
      <c r="H25" s="38"/>
    </row>
    <row r="26" spans="2:16" ht="50.1" customHeight="1">
      <c r="B26" s="258" t="str">
        <f>CONCATENATE("Declaro para os devidos fins que, conforme legislação tributária municipal, a base de cálculo para ",B6,", é de ",G8*100,"%, com a respectiva alíquota de ",G9*100,"%.")</f>
        <v>Declaro para os devidos fins que, conforme legislação tributária municipal, a base de cálculo para Construção e Reforma de Edifícios, é de 50%, com a respectiva alíquota de 5%.</v>
      </c>
      <c r="C26" s="258"/>
      <c r="D26" s="258"/>
      <c r="E26" s="258"/>
      <c r="F26" s="258"/>
      <c r="G26" s="258"/>
      <c r="H26" s="258"/>
    </row>
    <row r="27" spans="2:16" ht="35.1" customHeight="1">
      <c r="B27" s="258" t="str">
        <f>CONCATENATE("Declaro para os devidos fins que para o cálculo deste BDI, optamos pelo Orçamento ",IF($D$20=4.5%,"COM","SEM")," DESONERAÇÃO, e que esta alternativa é a mais adequada para a Administração Pública.")</f>
        <v>Declaro para os devidos fins que para o cálculo deste BDI, optamos pelo Orçamento SEM DESONERAÇÃO, e que esta alternativa é a mais adequada para a Administração Pública.</v>
      </c>
      <c r="C27" s="258"/>
      <c r="D27" s="258"/>
      <c r="E27" s="258"/>
      <c r="F27" s="258"/>
      <c r="G27" s="258"/>
      <c r="H27" s="258"/>
      <c r="L27" s="24"/>
      <c r="M27" s="24"/>
      <c r="N27" s="24"/>
    </row>
    <row r="28" spans="2:16" hidden="1">
      <c r="F28" s="39" t="s">
        <v>59</v>
      </c>
      <c r="G28" s="39" t="s">
        <v>60</v>
      </c>
      <c r="H28" s="39" t="s">
        <v>61</v>
      </c>
    </row>
    <row r="29" spans="2:16" hidden="1">
      <c r="B29" s="4" t="s">
        <v>29</v>
      </c>
      <c r="C29" s="40" t="s">
        <v>40</v>
      </c>
      <c r="D29" s="4" t="str">
        <f>CONCATENATE(B29,"-",C29)</f>
        <v>Construção e Reforma de Edifícios-AC</v>
      </c>
      <c r="F29" s="41">
        <v>0.03</v>
      </c>
      <c r="G29" s="41">
        <v>0.04</v>
      </c>
      <c r="H29" s="41">
        <v>5.5E-2</v>
      </c>
    </row>
    <row r="30" spans="2:16" hidden="1">
      <c r="B30" s="4" t="str">
        <f>B29</f>
        <v>Construção e Reforma de Edifícios</v>
      </c>
      <c r="C30" s="40" t="s">
        <v>43</v>
      </c>
      <c r="D30" s="4" t="str">
        <f t="shared" ref="D30:D70" si="0">CONCATENATE(B30,"-",C30)</f>
        <v>Construção e Reforma de Edifícios-SG</v>
      </c>
      <c r="F30" s="41">
        <v>8.0000000000000002E-3</v>
      </c>
      <c r="G30" s="41">
        <v>8.0000000000000002E-3</v>
      </c>
      <c r="H30" s="41">
        <v>0.01</v>
      </c>
    </row>
    <row r="31" spans="2:16" hidden="1">
      <c r="B31" s="4" t="str">
        <f t="shared" ref="B31:B63" si="1">B30</f>
        <v>Construção e Reforma de Edifícios</v>
      </c>
      <c r="C31" s="40" t="s">
        <v>45</v>
      </c>
      <c r="D31" s="4" t="str">
        <f t="shared" si="0"/>
        <v>Construção e Reforma de Edifícios-R</v>
      </c>
      <c r="F31" s="41">
        <v>9.7000000000000003E-3</v>
      </c>
      <c r="G31" s="41">
        <v>1.2699999999999999E-2</v>
      </c>
      <c r="H31" s="41">
        <v>1.2699999999999999E-2</v>
      </c>
    </row>
    <row r="32" spans="2:16" hidden="1">
      <c r="B32" s="4" t="str">
        <f t="shared" si="1"/>
        <v>Construção e Reforma de Edifícios</v>
      </c>
      <c r="C32" s="40" t="s">
        <v>47</v>
      </c>
      <c r="D32" s="4" t="str">
        <f t="shared" si="0"/>
        <v>Construção e Reforma de Edifícios-DF</v>
      </c>
      <c r="F32" s="41">
        <v>5.8999999999999999E-3</v>
      </c>
      <c r="G32" s="41">
        <v>1.23E-2</v>
      </c>
      <c r="H32" s="41">
        <v>1.3899999999999999E-2</v>
      </c>
    </row>
    <row r="33" spans="2:8" hidden="1">
      <c r="B33" s="4" t="str">
        <f t="shared" si="1"/>
        <v>Construção e Reforma de Edifícios</v>
      </c>
      <c r="C33" s="40" t="s">
        <v>49</v>
      </c>
      <c r="D33" s="4" t="str">
        <f t="shared" si="0"/>
        <v>Construção e Reforma de Edifícios-L</v>
      </c>
      <c r="F33" s="41">
        <v>6.1600000000000002E-2</v>
      </c>
      <c r="G33" s="41">
        <v>7.400000000000001E-2</v>
      </c>
      <c r="H33" s="41">
        <v>8.9600000000000013E-2</v>
      </c>
    </row>
    <row r="34" spans="2:8" hidden="1">
      <c r="B34" s="4" t="str">
        <f>B33</f>
        <v>Construção e Reforma de Edifícios</v>
      </c>
      <c r="C34" s="42" t="s">
        <v>57</v>
      </c>
      <c r="D34" s="4" t="str">
        <f t="shared" si="0"/>
        <v>Construção e Reforma de Edifícios-BDI PAD</v>
      </c>
      <c r="F34" s="41">
        <v>0.2034</v>
      </c>
      <c r="G34" s="41">
        <v>0.22120000000000001</v>
      </c>
      <c r="H34" s="41">
        <v>0.25</v>
      </c>
    </row>
    <row r="35" spans="2:8" hidden="1">
      <c r="B35" s="4" t="s">
        <v>62</v>
      </c>
      <c r="C35" s="40" t="s">
        <v>40</v>
      </c>
      <c r="D35" s="4" t="str">
        <f t="shared" si="0"/>
        <v>Construção de Praças Urbanas, Rodovias, Ferrovias e recapeamento e pavimentação de vias urbanas-AC</v>
      </c>
      <c r="F35" s="41">
        <v>3.7999999999999999E-2</v>
      </c>
      <c r="G35" s="41">
        <v>4.0099999999999997E-2</v>
      </c>
      <c r="H35" s="41">
        <v>4.6699999999999998E-2</v>
      </c>
    </row>
    <row r="36" spans="2:8" hidden="1">
      <c r="B36" s="4" t="s">
        <v>62</v>
      </c>
      <c r="C36" s="40" t="s">
        <v>43</v>
      </c>
      <c r="D36" s="4" t="str">
        <f t="shared" si="0"/>
        <v>Construção de Praças Urbanas, Rodovias, Ferrovias e recapeamento e pavimentação de vias urbanas-SG</v>
      </c>
      <c r="F36" s="41">
        <v>3.2000000000000002E-3</v>
      </c>
      <c r="G36" s="41">
        <v>4.0000000000000001E-3</v>
      </c>
      <c r="H36" s="41">
        <v>7.4000000000000003E-3</v>
      </c>
    </row>
    <row r="37" spans="2:8" hidden="1">
      <c r="B37" s="4" t="s">
        <v>62</v>
      </c>
      <c r="C37" s="40" t="s">
        <v>45</v>
      </c>
      <c r="D37" s="4" t="str">
        <f t="shared" si="0"/>
        <v>Construção de Praças Urbanas, Rodovias, Ferrovias e recapeamento e pavimentação de vias urbanas-R</v>
      </c>
      <c r="F37" s="41">
        <v>5.0000000000000001E-3</v>
      </c>
      <c r="G37" s="41">
        <v>5.6000000000000008E-3</v>
      </c>
      <c r="H37" s="41">
        <v>9.7000000000000003E-3</v>
      </c>
    </row>
    <row r="38" spans="2:8" hidden="1">
      <c r="B38" s="4" t="s">
        <v>62</v>
      </c>
      <c r="C38" s="40" t="s">
        <v>47</v>
      </c>
      <c r="D38" s="4" t="str">
        <f t="shared" si="0"/>
        <v>Construção de Praças Urbanas, Rodovias, Ferrovias e recapeamento e pavimentação de vias urbanas-DF</v>
      </c>
      <c r="F38" s="41">
        <v>1.0200000000000001E-2</v>
      </c>
      <c r="G38" s="41">
        <v>1.11E-2</v>
      </c>
      <c r="H38" s="41">
        <v>1.21E-2</v>
      </c>
    </row>
    <row r="39" spans="2:8" hidden="1">
      <c r="B39" s="4" t="s">
        <v>62</v>
      </c>
      <c r="C39" s="40" t="s">
        <v>49</v>
      </c>
      <c r="D39" s="4" t="str">
        <f t="shared" si="0"/>
        <v>Construção de Praças Urbanas, Rodovias, Ferrovias e recapeamento e pavimentação de vias urbanas-L</v>
      </c>
      <c r="F39" s="41">
        <v>6.6400000000000001E-2</v>
      </c>
      <c r="G39" s="41">
        <v>7.2999999999999995E-2</v>
      </c>
      <c r="H39" s="41">
        <v>8.6899999999999991E-2</v>
      </c>
    </row>
    <row r="40" spans="2:8" hidden="1">
      <c r="B40" s="4" t="s">
        <v>62</v>
      </c>
      <c r="C40" s="42" t="s">
        <v>57</v>
      </c>
      <c r="D40" s="4" t="str">
        <f t="shared" si="0"/>
        <v>Construção de Praças Urbanas, Rodovias, Ferrovias e recapeamento e pavimentação de vias urbanas-BDI PAD</v>
      </c>
      <c r="F40" s="41">
        <v>0.19600000000000001</v>
      </c>
      <c r="G40" s="41">
        <v>0.2097</v>
      </c>
      <c r="H40" s="41">
        <v>0.24230000000000002</v>
      </c>
    </row>
    <row r="41" spans="2:8" hidden="1">
      <c r="B41" s="4" t="s">
        <v>63</v>
      </c>
      <c r="C41" s="40" t="s">
        <v>40</v>
      </c>
      <c r="D41" s="4" t="str">
        <f t="shared" si="0"/>
        <v>Construção de Redes de Abastecimento de Água, Coleta de Esgoto-AC</v>
      </c>
      <c r="F41" s="41">
        <v>3.4300000000000004E-2</v>
      </c>
      <c r="G41" s="41">
        <v>4.9299999999999997E-2</v>
      </c>
      <c r="H41" s="41">
        <v>6.7099999999999993E-2</v>
      </c>
    </row>
    <row r="42" spans="2:8" hidden="1">
      <c r="B42" s="4" t="str">
        <f t="shared" si="1"/>
        <v>Construção de Redes de Abastecimento de Água, Coleta de Esgoto</v>
      </c>
      <c r="C42" s="40" t="s">
        <v>43</v>
      </c>
      <c r="D42" s="4" t="str">
        <f t="shared" si="0"/>
        <v>Construção de Redes de Abastecimento de Água, Coleta de Esgoto-SG</v>
      </c>
      <c r="F42" s="41">
        <v>2.8000000000000004E-3</v>
      </c>
      <c r="G42" s="41">
        <v>4.8999999999999998E-3</v>
      </c>
      <c r="H42" s="41">
        <v>7.4999999999999997E-3</v>
      </c>
    </row>
    <row r="43" spans="2:8" hidden="1">
      <c r="B43" s="4" t="str">
        <f t="shared" si="1"/>
        <v>Construção de Redes de Abastecimento de Água, Coleta de Esgoto</v>
      </c>
      <c r="C43" s="40" t="s">
        <v>45</v>
      </c>
      <c r="D43" s="4" t="str">
        <f t="shared" si="0"/>
        <v>Construção de Redes de Abastecimento de Água, Coleta de Esgoto-R</v>
      </c>
      <c r="F43" s="41">
        <v>0.01</v>
      </c>
      <c r="G43" s="41">
        <v>1.3899999999999999E-2</v>
      </c>
      <c r="H43" s="41">
        <v>1.7399999999999999E-2</v>
      </c>
    </row>
    <row r="44" spans="2:8" hidden="1">
      <c r="B44" s="4" t="str">
        <f t="shared" si="1"/>
        <v>Construção de Redes de Abastecimento de Água, Coleta de Esgoto</v>
      </c>
      <c r="C44" s="40" t="s">
        <v>47</v>
      </c>
      <c r="D44" s="4" t="str">
        <f t="shared" si="0"/>
        <v>Construção de Redes de Abastecimento de Água, Coleta de Esgoto-DF</v>
      </c>
      <c r="F44" s="41">
        <v>9.3999999999999986E-3</v>
      </c>
      <c r="G44" s="41">
        <v>9.8999999999999991E-3</v>
      </c>
      <c r="H44" s="41">
        <v>1.1699999999999999E-2</v>
      </c>
    </row>
    <row r="45" spans="2:8" hidden="1">
      <c r="B45" s="4" t="str">
        <f t="shared" si="1"/>
        <v>Construção de Redes de Abastecimento de Água, Coleta de Esgoto</v>
      </c>
      <c r="C45" s="40" t="s">
        <v>49</v>
      </c>
      <c r="D45" s="4" t="str">
        <f t="shared" si="0"/>
        <v>Construção de Redes de Abastecimento de Água, Coleta de Esgoto-L</v>
      </c>
      <c r="F45" s="41">
        <v>6.7400000000000002E-2</v>
      </c>
      <c r="G45" s="41">
        <v>8.0399999999999985E-2</v>
      </c>
      <c r="H45" s="41">
        <v>9.4E-2</v>
      </c>
    </row>
    <row r="46" spans="2:8" hidden="1">
      <c r="B46" s="4" t="str">
        <f>B45</f>
        <v>Construção de Redes de Abastecimento de Água, Coleta de Esgoto</v>
      </c>
      <c r="C46" s="42" t="s">
        <v>57</v>
      </c>
      <c r="D46" s="4" t="str">
        <f t="shared" si="0"/>
        <v>Construção de Redes de Abastecimento de Água, Coleta de Esgoto-BDI PAD</v>
      </c>
      <c r="F46" s="41">
        <v>0.20760000000000001</v>
      </c>
      <c r="G46" s="41">
        <v>0.24179999999999999</v>
      </c>
      <c r="H46" s="41">
        <v>0.26440000000000002</v>
      </c>
    </row>
    <row r="47" spans="2:8" hidden="1">
      <c r="B47" s="4" t="s">
        <v>64</v>
      </c>
      <c r="C47" s="40" t="s">
        <v>40</v>
      </c>
      <c r="D47" s="4" t="str">
        <f t="shared" si="0"/>
        <v>Construção e Manutenção de Estações e Redes de Distribuição de Energia Elétrica-AC</v>
      </c>
      <c r="F47" s="41">
        <v>5.2900000000000003E-2</v>
      </c>
      <c r="G47" s="41">
        <v>5.9200000000000003E-2</v>
      </c>
      <c r="H47" s="41">
        <v>7.9299999999999995E-2</v>
      </c>
    </row>
    <row r="48" spans="2:8" hidden="1">
      <c r="B48" s="4" t="str">
        <f t="shared" si="1"/>
        <v>Construção e Manutenção de Estações e Redes de Distribuição de Energia Elétrica</v>
      </c>
      <c r="C48" s="40" t="s">
        <v>43</v>
      </c>
      <c r="D48" s="4" t="str">
        <f t="shared" si="0"/>
        <v>Construção e Manutenção de Estações e Redes de Distribuição de Energia Elétrica-SG</v>
      </c>
      <c r="F48" s="41">
        <v>2.5000000000000001E-3</v>
      </c>
      <c r="G48" s="41">
        <v>5.1000000000000004E-3</v>
      </c>
      <c r="H48" s="41">
        <v>5.6000000000000008E-3</v>
      </c>
    </row>
    <row r="49" spans="2:8" hidden="1">
      <c r="B49" s="4" t="str">
        <f t="shared" si="1"/>
        <v>Construção e Manutenção de Estações e Redes de Distribuição de Energia Elétrica</v>
      </c>
      <c r="C49" s="40" t="s">
        <v>45</v>
      </c>
      <c r="D49" s="4" t="str">
        <f t="shared" si="0"/>
        <v>Construção e Manutenção de Estações e Redes de Distribuição de Energia Elétrica-R</v>
      </c>
      <c r="F49" s="41">
        <v>0.01</v>
      </c>
      <c r="G49" s="41">
        <v>1.4800000000000001E-2</v>
      </c>
      <c r="H49" s="41">
        <v>1.9699999999999999E-2</v>
      </c>
    </row>
    <row r="50" spans="2:8" hidden="1">
      <c r="B50" s="4" t="str">
        <f t="shared" si="1"/>
        <v>Construção e Manutenção de Estações e Redes de Distribuição de Energia Elétrica</v>
      </c>
      <c r="C50" s="40" t="s">
        <v>47</v>
      </c>
      <c r="D50" s="4" t="str">
        <f t="shared" si="0"/>
        <v>Construção e Manutenção de Estações e Redes de Distribuição de Energia Elétrica-DF</v>
      </c>
      <c r="F50" s="41">
        <v>1.01E-2</v>
      </c>
      <c r="G50" s="41">
        <v>1.0700000000000001E-2</v>
      </c>
      <c r="H50" s="41">
        <v>1.11E-2</v>
      </c>
    </row>
    <row r="51" spans="2:8" hidden="1">
      <c r="B51" s="4" t="str">
        <f t="shared" si="1"/>
        <v>Construção e Manutenção de Estações e Redes de Distribuição de Energia Elétrica</v>
      </c>
      <c r="C51" s="40" t="s">
        <v>49</v>
      </c>
      <c r="D51" s="4" t="str">
        <f t="shared" si="0"/>
        <v>Construção e Manutenção de Estações e Redes de Distribuição de Energia Elétrica-L</v>
      </c>
      <c r="F51" s="41">
        <v>0.08</v>
      </c>
      <c r="G51" s="41">
        <v>8.3100000000000007E-2</v>
      </c>
      <c r="H51" s="41">
        <v>9.5100000000000004E-2</v>
      </c>
    </row>
    <row r="52" spans="2:8" hidden="1">
      <c r="B52" s="4" t="str">
        <f>B51</f>
        <v>Construção e Manutenção de Estações e Redes de Distribuição de Energia Elétrica</v>
      </c>
      <c r="C52" s="42" t="s">
        <v>57</v>
      </c>
      <c r="D52" s="4" t="str">
        <f t="shared" si="0"/>
        <v>Construção e Manutenção de Estações e Redes de Distribuição de Energia Elétrica-BDI PAD</v>
      </c>
      <c r="F52" s="41">
        <v>0.24</v>
      </c>
      <c r="G52" s="41">
        <v>0.25840000000000002</v>
      </c>
      <c r="H52" s="41">
        <v>0.27860000000000001</v>
      </c>
    </row>
    <row r="53" spans="2:8" hidden="1">
      <c r="B53" s="4" t="s">
        <v>65</v>
      </c>
      <c r="C53" s="40" t="s">
        <v>40</v>
      </c>
      <c r="D53" s="4" t="str">
        <f t="shared" si="0"/>
        <v>Obras Portuárias, Marítimas e Fluviais-AC</v>
      </c>
      <c r="F53" s="41">
        <v>0.04</v>
      </c>
      <c r="G53" s="41">
        <v>5.5199999999999999E-2</v>
      </c>
      <c r="H53" s="41">
        <v>7.85E-2</v>
      </c>
    </row>
    <row r="54" spans="2:8" hidden="1">
      <c r="B54" s="4" t="str">
        <f t="shared" si="1"/>
        <v>Obras Portuárias, Marítimas e Fluviais</v>
      </c>
      <c r="C54" s="40" t="s">
        <v>43</v>
      </c>
      <c r="D54" s="4" t="str">
        <f t="shared" si="0"/>
        <v>Obras Portuárias, Marítimas e Fluviais-SG</v>
      </c>
      <c r="F54" s="41">
        <v>8.1000000000000013E-3</v>
      </c>
      <c r="G54" s="41">
        <v>1.2199999999999999E-2</v>
      </c>
      <c r="H54" s="41">
        <v>1.9900000000000001E-2</v>
      </c>
    </row>
    <row r="55" spans="2:8" hidden="1">
      <c r="B55" s="4" t="str">
        <f t="shared" si="1"/>
        <v>Obras Portuárias, Marítimas e Fluviais</v>
      </c>
      <c r="C55" s="40" t="s">
        <v>45</v>
      </c>
      <c r="D55" s="4" t="str">
        <f t="shared" si="0"/>
        <v>Obras Portuárias, Marítimas e Fluviais-R</v>
      </c>
      <c r="F55" s="41">
        <v>1.46E-2</v>
      </c>
      <c r="G55" s="41">
        <v>2.3199999999999998E-2</v>
      </c>
      <c r="H55" s="41">
        <v>3.1600000000000003E-2</v>
      </c>
    </row>
    <row r="56" spans="2:8" hidden="1">
      <c r="B56" s="4" t="str">
        <f t="shared" si="1"/>
        <v>Obras Portuárias, Marítimas e Fluviais</v>
      </c>
      <c r="C56" s="40" t="s">
        <v>47</v>
      </c>
      <c r="D56" s="4" t="str">
        <f t="shared" si="0"/>
        <v>Obras Portuárias, Marítimas e Fluviais-DF</v>
      </c>
      <c r="F56" s="41">
        <v>9.3999999999999986E-3</v>
      </c>
      <c r="G56" s="41">
        <v>1.0200000000000001E-2</v>
      </c>
      <c r="H56" s="41">
        <v>1.3300000000000001E-2</v>
      </c>
    </row>
    <row r="57" spans="2:8" hidden="1">
      <c r="B57" s="4" t="str">
        <f t="shared" si="1"/>
        <v>Obras Portuárias, Marítimas e Fluviais</v>
      </c>
      <c r="C57" s="40" t="s">
        <v>49</v>
      </c>
      <c r="D57" s="4" t="str">
        <f t="shared" si="0"/>
        <v>Obras Portuárias, Marítimas e Fluviais-L</v>
      </c>
      <c r="F57" s="41">
        <v>7.1399999999999991E-2</v>
      </c>
      <c r="G57" s="41">
        <v>8.4000000000000005E-2</v>
      </c>
      <c r="H57" s="41">
        <v>0.1043</v>
      </c>
    </row>
    <row r="58" spans="2:8" hidden="1">
      <c r="B58" s="4" t="str">
        <f>B57</f>
        <v>Obras Portuárias, Marítimas e Fluviais</v>
      </c>
      <c r="C58" s="42" t="s">
        <v>57</v>
      </c>
      <c r="D58" s="4" t="str">
        <f t="shared" si="0"/>
        <v>Obras Portuárias, Marítimas e Fluviais-BDI PAD</v>
      </c>
      <c r="F58" s="41">
        <v>0.22800000000000001</v>
      </c>
      <c r="G58" s="41">
        <v>0.27479999999999999</v>
      </c>
      <c r="H58" s="41">
        <v>0.3095</v>
      </c>
    </row>
    <row r="59" spans="2:8" hidden="1">
      <c r="B59" s="4" t="s">
        <v>66</v>
      </c>
      <c r="C59" s="40" t="s">
        <v>40</v>
      </c>
      <c r="D59" s="4" t="str">
        <f t="shared" si="0"/>
        <v>Fornecimento de Materiais e Equipamentos-AC</v>
      </c>
      <c r="F59" s="41">
        <v>1.4999999999999999E-2</v>
      </c>
      <c r="G59" s="41">
        <v>3.4500000000000003E-2</v>
      </c>
      <c r="H59" s="41">
        <v>4.4900000000000002E-2</v>
      </c>
    </row>
    <row r="60" spans="2:8" hidden="1">
      <c r="B60" s="4" t="str">
        <f t="shared" si="1"/>
        <v>Fornecimento de Materiais e Equipamentos</v>
      </c>
      <c r="C60" s="40" t="s">
        <v>43</v>
      </c>
      <c r="D60" s="4" t="str">
        <f t="shared" si="0"/>
        <v>Fornecimento de Materiais e Equipamentos-SG</v>
      </c>
      <c r="F60" s="41">
        <v>3.0000000000000001E-3</v>
      </c>
      <c r="G60" s="41">
        <v>4.7999999999999996E-3</v>
      </c>
      <c r="H60" s="41">
        <v>8.199999999999999E-3</v>
      </c>
    </row>
    <row r="61" spans="2:8" hidden="1">
      <c r="B61" s="4" t="str">
        <f t="shared" si="1"/>
        <v>Fornecimento de Materiais e Equipamentos</v>
      </c>
      <c r="C61" s="40" t="s">
        <v>45</v>
      </c>
      <c r="D61" s="4" t="str">
        <f t="shared" si="0"/>
        <v>Fornecimento de Materiais e Equipamentos-R</v>
      </c>
      <c r="F61" s="41">
        <v>5.6000000000000008E-3</v>
      </c>
      <c r="G61" s="41">
        <v>8.5000000000000006E-3</v>
      </c>
      <c r="H61" s="41">
        <v>8.8999999999999999E-3</v>
      </c>
    </row>
    <row r="62" spans="2:8" hidden="1">
      <c r="B62" s="4" t="str">
        <f t="shared" si="1"/>
        <v>Fornecimento de Materiais e Equipamentos</v>
      </c>
      <c r="C62" s="40" t="s">
        <v>47</v>
      </c>
      <c r="D62" s="4" t="str">
        <f t="shared" si="0"/>
        <v>Fornecimento de Materiais e Equipamentos-DF</v>
      </c>
      <c r="F62" s="41">
        <v>8.5000000000000006E-3</v>
      </c>
      <c r="G62" s="41">
        <v>8.5000000000000006E-3</v>
      </c>
      <c r="H62" s="41">
        <v>1.11E-2</v>
      </c>
    </row>
    <row r="63" spans="2:8" hidden="1">
      <c r="B63" s="4" t="str">
        <f t="shared" si="1"/>
        <v>Fornecimento de Materiais e Equipamentos</v>
      </c>
      <c r="C63" s="40" t="s">
        <v>49</v>
      </c>
      <c r="D63" s="4" t="str">
        <f t="shared" si="0"/>
        <v>Fornecimento de Materiais e Equipamentos-L</v>
      </c>
      <c r="F63" s="41">
        <v>3.5000000000000003E-2</v>
      </c>
      <c r="G63" s="41">
        <v>5.1100000000000007E-2</v>
      </c>
      <c r="H63" s="41">
        <v>6.2199999999999998E-2</v>
      </c>
    </row>
    <row r="64" spans="2:8" hidden="1">
      <c r="B64" s="4" t="str">
        <f>B63</f>
        <v>Fornecimento de Materiais e Equipamentos</v>
      </c>
      <c r="C64" s="42" t="s">
        <v>57</v>
      </c>
      <c r="D64" s="4" t="str">
        <f t="shared" si="0"/>
        <v>Fornecimento de Materiais e Equipamentos-BDI PAD</v>
      </c>
      <c r="F64" s="41">
        <v>0.111</v>
      </c>
      <c r="G64" s="41">
        <v>0.14019999999999999</v>
      </c>
      <c r="H64" s="41">
        <v>0.16800000000000001</v>
      </c>
    </row>
    <row r="65" spans="2:8" hidden="1">
      <c r="B65" s="4" t="s">
        <v>67</v>
      </c>
      <c r="C65" s="40" t="s">
        <v>40</v>
      </c>
      <c r="D65" s="4" t="str">
        <f t="shared" si="0"/>
        <v>Estudos e Projetos, Planos e Gerenciamento e outros correlatos-AC</v>
      </c>
      <c r="F65" s="41">
        <v>0</v>
      </c>
      <c r="G65" s="41" t="s">
        <v>41</v>
      </c>
      <c r="H65" s="41" t="s">
        <v>41</v>
      </c>
    </row>
    <row r="66" spans="2:8" hidden="1">
      <c r="B66" s="4" t="str">
        <f>B65</f>
        <v>Estudos e Projetos, Planos e Gerenciamento e outros correlatos</v>
      </c>
      <c r="C66" s="40" t="s">
        <v>43</v>
      </c>
      <c r="D66" s="4" t="str">
        <f t="shared" si="0"/>
        <v>Estudos e Projetos, Planos e Gerenciamento e outros correlatos-SG</v>
      </c>
      <c r="F66" s="41">
        <v>0</v>
      </c>
      <c r="G66" s="41" t="s">
        <v>41</v>
      </c>
      <c r="H66" s="41" t="s">
        <v>41</v>
      </c>
    </row>
    <row r="67" spans="2:8" hidden="1">
      <c r="B67" s="4" t="str">
        <f>B66</f>
        <v>Estudos e Projetos, Planos e Gerenciamento e outros correlatos</v>
      </c>
      <c r="C67" s="40" t="s">
        <v>45</v>
      </c>
      <c r="D67" s="4" t="str">
        <f t="shared" si="0"/>
        <v>Estudos e Projetos, Planos e Gerenciamento e outros correlatos-R</v>
      </c>
      <c r="F67" s="41">
        <v>0</v>
      </c>
      <c r="G67" s="41" t="s">
        <v>41</v>
      </c>
      <c r="H67" s="41" t="s">
        <v>41</v>
      </c>
    </row>
    <row r="68" spans="2:8" hidden="1">
      <c r="B68" s="4" t="str">
        <f>B67</f>
        <v>Estudos e Projetos, Planos e Gerenciamento e outros correlatos</v>
      </c>
      <c r="C68" s="40" t="s">
        <v>47</v>
      </c>
      <c r="D68" s="4" t="str">
        <f t="shared" si="0"/>
        <v>Estudos e Projetos, Planos e Gerenciamento e outros correlatos-DF</v>
      </c>
      <c r="F68" s="41">
        <v>0</v>
      </c>
      <c r="G68" s="41" t="s">
        <v>41</v>
      </c>
      <c r="H68" s="41" t="s">
        <v>41</v>
      </c>
    </row>
    <row r="69" spans="2:8" hidden="1">
      <c r="B69" s="4" t="str">
        <f>B68</f>
        <v>Estudos e Projetos, Planos e Gerenciamento e outros correlatos</v>
      </c>
      <c r="C69" s="40" t="s">
        <v>49</v>
      </c>
      <c r="D69" s="4" t="str">
        <f t="shared" si="0"/>
        <v>Estudos e Projetos, Planos e Gerenciamento e outros correlatos-L</v>
      </c>
      <c r="F69" s="41">
        <v>0</v>
      </c>
      <c r="G69" s="41" t="s">
        <v>41</v>
      </c>
      <c r="H69" s="41" t="s">
        <v>41</v>
      </c>
    </row>
    <row r="70" spans="2:8" hidden="1">
      <c r="B70" s="4" t="str">
        <f>B69</f>
        <v>Estudos e Projetos, Planos e Gerenciamento e outros correlatos</v>
      </c>
      <c r="C70" s="42" t="s">
        <v>57</v>
      </c>
      <c r="D70" s="4" t="str">
        <f t="shared" si="0"/>
        <v>Estudos e Projetos, Planos e Gerenciamento e outros correlatos-BDI PAD</v>
      </c>
      <c r="F70" s="41">
        <v>0.2</v>
      </c>
      <c r="G70" s="41">
        <v>0.25</v>
      </c>
      <c r="H70" s="41">
        <v>0.3</v>
      </c>
    </row>
    <row r="71" spans="2:8" hidden="1"/>
    <row r="72" spans="2:8" hidden="1"/>
    <row r="73" spans="2:8" hidden="1">
      <c r="B73" s="4" t="s">
        <v>29</v>
      </c>
    </row>
    <row r="74" spans="2:8" hidden="1">
      <c r="B74" s="4" t="s">
        <v>62</v>
      </c>
    </row>
    <row r="75" spans="2:8" hidden="1">
      <c r="B75" s="4" t="s">
        <v>63</v>
      </c>
    </row>
    <row r="76" spans="2:8" hidden="1">
      <c r="B76" s="4" t="s">
        <v>64</v>
      </c>
    </row>
    <row r="77" spans="2:8" hidden="1">
      <c r="B77" s="4" t="s">
        <v>65</v>
      </c>
    </row>
    <row r="78" spans="2:8" hidden="1">
      <c r="B78" s="4" t="s">
        <v>66</v>
      </c>
    </row>
    <row r="79" spans="2:8" hidden="1">
      <c r="B79" s="4" t="s">
        <v>67</v>
      </c>
    </row>
    <row r="85" spans="2:8" ht="19.5">
      <c r="B85" s="239" t="s">
        <v>162</v>
      </c>
      <c r="C85" s="239"/>
      <c r="D85" s="239"/>
      <c r="E85" s="239"/>
      <c r="F85" s="239"/>
      <c r="G85" s="239"/>
      <c r="H85" s="239"/>
    </row>
    <row r="87" spans="2:8" ht="13.5" thickBot="1"/>
    <row r="88" spans="2:8">
      <c r="B88" s="240" t="s">
        <v>28</v>
      </c>
      <c r="C88" s="241"/>
      <c r="D88" s="241"/>
      <c r="E88" s="241"/>
      <c r="F88" s="241"/>
      <c r="G88" s="241"/>
      <c r="H88" s="242"/>
    </row>
    <row r="89" spans="2:8" ht="13.5" thickBot="1">
      <c r="B89" s="255" t="s">
        <v>29</v>
      </c>
      <c r="C89" s="256"/>
      <c r="D89" s="256"/>
      <c r="E89" s="256"/>
      <c r="F89" s="256"/>
      <c r="G89" s="256"/>
      <c r="H89" s="257"/>
    </row>
    <row r="90" spans="2:8" ht="13.5" thickBot="1"/>
    <row r="91" spans="2:8">
      <c r="B91" s="246" t="s">
        <v>30</v>
      </c>
      <c r="C91" s="247"/>
      <c r="D91" s="247"/>
      <c r="E91" s="247"/>
      <c r="F91" s="248"/>
      <c r="G91" s="249">
        <v>0.5</v>
      </c>
      <c r="H91" s="250"/>
    </row>
    <row r="92" spans="2:8" ht="13.5" thickBot="1">
      <c r="B92" s="251" t="s">
        <v>31</v>
      </c>
      <c r="C92" s="252"/>
      <c r="D92" s="252"/>
      <c r="E92" s="252"/>
      <c r="F92" s="252"/>
      <c r="G92" s="253">
        <v>0.05</v>
      </c>
      <c r="H92" s="254"/>
    </row>
    <row r="94" spans="2:8" ht="13.5" thickBot="1"/>
    <row r="95" spans="2:8" ht="38.25">
      <c r="B95" s="6" t="s">
        <v>32</v>
      </c>
      <c r="C95" s="7" t="s">
        <v>33</v>
      </c>
      <c r="D95" s="8" t="s">
        <v>34</v>
      </c>
      <c r="E95" s="8" t="s">
        <v>35</v>
      </c>
      <c r="F95" s="7" t="s">
        <v>36</v>
      </c>
      <c r="G95" s="7" t="s">
        <v>37</v>
      </c>
      <c r="H95" s="7" t="s">
        <v>38</v>
      </c>
    </row>
    <row r="96" spans="2:8">
      <c r="B96" s="9" t="s">
        <v>39</v>
      </c>
      <c r="C96" s="10" t="s">
        <v>40</v>
      </c>
      <c r="D96" s="11">
        <v>0</v>
      </c>
      <c r="E96" s="12" t="s">
        <v>41</v>
      </c>
      <c r="F96" s="13">
        <f>VLOOKUP(CONCATENATE($B$6,"-",$C96),$D$29:$H$70,3,FALSE)</f>
        <v>0.03</v>
      </c>
      <c r="G96" s="14">
        <f>VLOOKUP(CONCATENATE($B$6,"-",$C96),$D$29:$H$70,4,FALSE)</f>
        <v>0.04</v>
      </c>
      <c r="H96" s="15">
        <f>VLOOKUP(CONCATENATE($B$6,"-",$C96),$D$29:$H$70,5,FALSE)</f>
        <v>5.5E-2</v>
      </c>
    </row>
    <row r="97" spans="2:8">
      <c r="B97" s="9" t="s">
        <v>42</v>
      </c>
      <c r="C97" s="10" t="s">
        <v>43</v>
      </c>
      <c r="D97" s="11">
        <v>0</v>
      </c>
      <c r="E97" s="12" t="s">
        <v>41</v>
      </c>
      <c r="F97" s="13">
        <f>VLOOKUP(CONCATENATE($B$6,"-",$C97),$D$29:$H$70,3,FALSE)</f>
        <v>8.0000000000000002E-3</v>
      </c>
      <c r="G97" s="14">
        <f>VLOOKUP(CONCATENATE($B$6,"-",$C97),$D$29:$H$70,4,FALSE)</f>
        <v>8.0000000000000002E-3</v>
      </c>
      <c r="H97" s="15">
        <f>VLOOKUP(CONCATENATE($B$6,"-",$C97),$D$29:$H$70,5,FALSE)</f>
        <v>0.01</v>
      </c>
    </row>
    <row r="98" spans="2:8">
      <c r="B98" s="9" t="s">
        <v>44</v>
      </c>
      <c r="C98" s="10" t="s">
        <v>45</v>
      </c>
      <c r="D98" s="11">
        <v>0</v>
      </c>
      <c r="E98" s="12" t="s">
        <v>41</v>
      </c>
      <c r="F98" s="13">
        <f>VLOOKUP(CONCATENATE($B$6,"-",$C98),$D$29:$H$70,3,FALSE)</f>
        <v>9.7000000000000003E-3</v>
      </c>
      <c r="G98" s="14">
        <f>VLOOKUP(CONCATENATE($B$6,"-",$C98),$D$29:$H$70,4,FALSE)</f>
        <v>1.2699999999999999E-2</v>
      </c>
      <c r="H98" s="15">
        <f>VLOOKUP(CONCATENATE($B$6,"-",$C98),$D$29:$H$70,5,FALSE)</f>
        <v>1.2699999999999999E-2</v>
      </c>
    </row>
    <row r="99" spans="2:8">
      <c r="B99" s="9" t="s">
        <v>46</v>
      </c>
      <c r="C99" s="10" t="s">
        <v>47</v>
      </c>
      <c r="D99" s="11">
        <v>0.02</v>
      </c>
      <c r="E99" s="12" t="s">
        <v>41</v>
      </c>
      <c r="F99" s="13">
        <f>VLOOKUP(CONCATENATE($B$6,"-",$C99),$D$29:$H$70,3,FALSE)</f>
        <v>5.8999999999999999E-3</v>
      </c>
      <c r="G99" s="14">
        <f>VLOOKUP(CONCATENATE($B$6,"-",$C99),$D$29:$H$70,4,FALSE)</f>
        <v>1.23E-2</v>
      </c>
      <c r="H99" s="15">
        <f>VLOOKUP(CONCATENATE($B$6,"-",$C99),$D$29:$H$70,5,FALSE)</f>
        <v>1.3899999999999999E-2</v>
      </c>
    </row>
    <row r="100" spans="2:8">
      <c r="B100" s="9" t="s">
        <v>48</v>
      </c>
      <c r="C100" s="10" t="s">
        <v>49</v>
      </c>
      <c r="D100" s="11">
        <v>0.04</v>
      </c>
      <c r="E100" s="12" t="s">
        <v>41</v>
      </c>
      <c r="F100" s="13">
        <f>VLOOKUP(CONCATENATE($B$6,"-",$C100),$D$29:$H$70,3,FALSE)</f>
        <v>6.1600000000000002E-2</v>
      </c>
      <c r="G100" s="14">
        <f>VLOOKUP(CONCATENATE($B$6,"-",$C100),$D$29:$H$70,4,FALSE)</f>
        <v>7.400000000000001E-2</v>
      </c>
      <c r="H100" s="15">
        <f>VLOOKUP(CONCATENATE($B$6,"-",$C100),$D$29:$H$70,5,FALSE)</f>
        <v>8.9600000000000013E-2</v>
      </c>
    </row>
    <row r="101" spans="2:8" ht="25.5">
      <c r="B101" s="17" t="s">
        <v>50</v>
      </c>
      <c r="C101" s="18" t="s">
        <v>51</v>
      </c>
      <c r="D101" s="11">
        <v>3.6499999999999998E-2</v>
      </c>
      <c r="E101" s="12" t="str">
        <f>IF(AND(D101&gt;=F101, D101&lt;=H101), "OK", "Não OK")</f>
        <v>OK</v>
      </c>
      <c r="F101" s="19">
        <v>3.6499999999999998E-2</v>
      </c>
      <c r="G101" s="20">
        <v>3.6499999999999998E-2</v>
      </c>
      <c r="H101" s="20">
        <v>3.6499999999999998E-2</v>
      </c>
    </row>
    <row r="102" spans="2:8" ht="25.5">
      <c r="B102" s="17" t="s">
        <v>52</v>
      </c>
      <c r="C102" s="18" t="s">
        <v>53</v>
      </c>
      <c r="D102" s="21">
        <f>G92*G91</f>
        <v>2.5000000000000001E-2</v>
      </c>
      <c r="E102" s="12" t="str">
        <f>IF(AND(D102&gt;=F102, D102&lt;=H102), "OK", "Não OK")</f>
        <v>OK</v>
      </c>
      <c r="F102" s="20">
        <v>0</v>
      </c>
      <c r="G102" s="20">
        <v>2.5000000000000001E-2</v>
      </c>
      <c r="H102" s="22">
        <v>0.05</v>
      </c>
    </row>
    <row r="103" spans="2:8" ht="38.25">
      <c r="B103" s="17" t="s">
        <v>54</v>
      </c>
      <c r="C103" s="18" t="s">
        <v>55</v>
      </c>
      <c r="D103" s="11">
        <v>0</v>
      </c>
      <c r="E103" s="12" t="str">
        <f>IF(AND(D103&gt;=F103, D103&lt;=H103), "OK", "Não OK")</f>
        <v>OK</v>
      </c>
      <c r="F103" s="25">
        <v>0</v>
      </c>
      <c r="G103" s="25">
        <v>0.02</v>
      </c>
      <c r="H103" s="26">
        <v>4.4999999999999998E-2</v>
      </c>
    </row>
    <row r="104" spans="2:8" ht="26.25" thickBot="1">
      <c r="B104" s="28" t="s">
        <v>56</v>
      </c>
      <c r="C104" s="29" t="s">
        <v>57</v>
      </c>
      <c r="D104" s="14">
        <f>ROUND((((1+D96+D97+D98)*(1+D99)*(1+D100)/(1-(D101+D102)))-1),4)</f>
        <v>0.1303</v>
      </c>
      <c r="E104" s="30" t="str">
        <f>IF(AND(D104&gt;=F104, D104&lt;=H104), "OK", "Não OK")</f>
        <v>Não OK</v>
      </c>
      <c r="F104" s="14">
        <f>VLOOKUP(CONCATENATE($B$6,"-",$C104),$D$29:$H$70,3,FALSE)</f>
        <v>0.2034</v>
      </c>
      <c r="G104" s="14">
        <f>VLOOKUP(CONCATENATE($B$6,"-",$C104),$D$29:$H$70,4,FALSE)</f>
        <v>0.22120000000000001</v>
      </c>
      <c r="H104" s="15">
        <f>VLOOKUP(CONCATENATE($B$6,"-",$C104),$D$29:$H$70,5,FALSE)</f>
        <v>0.25</v>
      </c>
    </row>
    <row r="105" spans="2:8" ht="39" thickBot="1">
      <c r="B105" s="31" t="s">
        <v>163</v>
      </c>
      <c r="C105" s="32" t="s">
        <v>164</v>
      </c>
      <c r="D105" s="33">
        <f>ROUND((((1+D96+D97+D98)*(1+D99)*(1+D100)/(1-(D101+D102+D103)))-1),4)</f>
        <v>0.1303</v>
      </c>
      <c r="E105" s="34" t="str">
        <f>IF(COUNTIF($E$13:$E$21,"NÃO OK")&gt;0,"NÃO OK","OK")</f>
        <v>OK</v>
      </c>
      <c r="F105" s="35"/>
      <c r="G105" s="35"/>
      <c r="H105" s="36"/>
    </row>
    <row r="107" spans="2:8" ht="63.75" customHeight="1">
      <c r="B107" s="236" t="s">
        <v>58</v>
      </c>
      <c r="C107" s="237"/>
      <c r="D107" s="237"/>
      <c r="E107" s="237"/>
      <c r="F107" s="237"/>
      <c r="G107" s="237"/>
      <c r="H107" s="238"/>
    </row>
    <row r="108" spans="2:8">
      <c r="B108" s="37"/>
      <c r="C108" s="38"/>
      <c r="D108" s="38"/>
      <c r="E108" s="38"/>
      <c r="F108" s="38"/>
      <c r="G108" s="38"/>
      <c r="H108" s="38"/>
    </row>
    <row r="109" spans="2:8" ht="15">
      <c r="B109" s="258" t="str">
        <f>CONCATENATE("Declaro para os devidos fins que, conforme legislação tributária municipal, a base de cálculo para ",B89,", é de ",G91*100,"%, com a respectiva alíquota de ",G92*100,"%.")</f>
        <v>Declaro para os devidos fins que, conforme legislação tributária municipal, a base de cálculo para Construção e Reforma de Edifícios, é de 50%, com a respectiva alíquota de 5%.</v>
      </c>
      <c r="C109" s="258"/>
      <c r="D109" s="258"/>
      <c r="E109" s="258"/>
      <c r="F109" s="258"/>
      <c r="G109" s="258"/>
      <c r="H109" s="258"/>
    </row>
    <row r="110" spans="2:8" ht="15">
      <c r="B110" s="258" t="str">
        <f>CONCATENATE("Declaro para os devidos fins que para o cálculo deste BDI, optamos pelo Orçamento ",IF($D$20=4.5%,"COM","SEM")," DESONERAÇÃO, e que esta alternativa é a mais adequada para a Administração Pública.")</f>
        <v>Declaro para os devidos fins que para o cálculo deste BDI, optamos pelo Orçamento SEM DESONERAÇÃO, e que esta alternativa é a mais adequada para a Administração Pública.</v>
      </c>
      <c r="C110" s="258"/>
      <c r="D110" s="258"/>
      <c r="E110" s="258"/>
      <c r="F110" s="258"/>
      <c r="G110" s="258"/>
      <c r="H110" s="258"/>
    </row>
    <row r="187" spans="6:6">
      <c r="F187" s="4">
        <v>111</v>
      </c>
    </row>
    <row r="188" spans="6:6">
      <c r="F188" s="4">
        <v>66</v>
      </c>
    </row>
    <row r="204" spans="6:6">
      <c r="F204" s="4">
        <v>40.200000000000003</v>
      </c>
    </row>
  </sheetData>
  <sheetProtection selectLockedCells="1" selectUnlockedCells="1"/>
  <mergeCells count="20">
    <mergeCell ref="B92:F92"/>
    <mergeCell ref="G92:H92"/>
    <mergeCell ref="B107:H107"/>
    <mergeCell ref="B109:H109"/>
    <mergeCell ref="B110:H110"/>
    <mergeCell ref="B88:H88"/>
    <mergeCell ref="B89:H89"/>
    <mergeCell ref="B91:F91"/>
    <mergeCell ref="G91:H91"/>
    <mergeCell ref="B26:H26"/>
    <mergeCell ref="B27:H27"/>
    <mergeCell ref="B85:H85"/>
    <mergeCell ref="B24:H24"/>
    <mergeCell ref="B2:H2"/>
    <mergeCell ref="B5:H5"/>
    <mergeCell ref="B6:H6"/>
    <mergeCell ref="B8:F8"/>
    <mergeCell ref="G8:H8"/>
    <mergeCell ref="B9:F9"/>
    <mergeCell ref="G9:H9"/>
  </mergeCells>
  <conditionalFormatting sqref="D22">
    <cfRule type="expression" dxfId="5" priority="4" stopIfTrue="1">
      <formula>$E$22="NÃO OK"</formula>
    </cfRule>
  </conditionalFormatting>
  <conditionalFormatting sqref="E13:E22">
    <cfRule type="cellIs" dxfId="4" priority="5" stopIfTrue="1" operator="equal">
      <formula>"NÃO OK"</formula>
    </cfRule>
    <cfRule type="cellIs" dxfId="3" priority="6" stopIfTrue="1" operator="equal">
      <formula>"OK"</formula>
    </cfRule>
  </conditionalFormatting>
  <conditionalFormatting sqref="D105">
    <cfRule type="expression" dxfId="2" priority="1" stopIfTrue="1">
      <formula>$E$22="NÃO OK"</formula>
    </cfRule>
  </conditionalFormatting>
  <conditionalFormatting sqref="E96:E105">
    <cfRule type="cellIs" dxfId="1" priority="2" stopIfTrue="1" operator="equal">
      <formula>"NÃO OK"</formula>
    </cfRule>
    <cfRule type="cellIs" dxfId="0" priority="3" stopIfTrue="1" operator="equal">
      <formula>"OK"</formula>
    </cfRule>
  </conditionalFormatting>
  <dataValidations count="6">
    <dataValidation type="list" operator="greaterThanOrEqual" allowBlank="1" showInputMessage="1" showErrorMessage="1" errorTitle="Erro de valores" error="Digite um valor igual a 0% ou 2%." sqref="D20 IZ20 SV20 ACR20 AMN20 AWJ20 BGF20 BQB20 BZX20 CJT20 CTP20 DDL20 DNH20 DXD20 EGZ20 EQV20 FAR20 FKN20 FUJ20 GEF20 GOB20 GXX20 HHT20 HRP20 IBL20 ILH20 IVD20 JEZ20 JOV20 JYR20 KIN20 KSJ20 LCF20 LMB20 LVX20 MFT20 MPP20 MZL20 NJH20 NTD20 OCZ20 OMV20 OWR20 PGN20 PQJ20 QAF20 QKB20 QTX20 RDT20 RNP20 RXL20 SHH20 SRD20 TAZ20 TKV20 TUR20 UEN20 UOJ20 UYF20 VIB20 VRX20 WBT20 WLP20 WVL20 D65547 IZ65547 SV65547 ACR65547 AMN65547 AWJ65547 BGF65547 BQB65547 BZX65547 CJT65547 CTP65547 DDL65547 DNH65547 DXD65547 EGZ65547 EQV65547 FAR65547 FKN65547 FUJ65547 GEF65547 GOB65547 GXX65547 HHT65547 HRP65547 IBL65547 ILH65547 IVD65547 JEZ65547 JOV65547 JYR65547 KIN65547 KSJ65547 LCF65547 LMB65547 LVX65547 MFT65547 MPP65547 MZL65547 NJH65547 NTD65547 OCZ65547 OMV65547 OWR65547 PGN65547 PQJ65547 QAF65547 QKB65547 QTX65547 RDT65547 RNP65547 RXL65547 SHH65547 SRD65547 TAZ65547 TKV65547 TUR65547 UEN65547 UOJ65547 UYF65547 VIB65547 VRX65547 WBT65547 WLP65547 WVL65547 D131083 IZ131083 SV131083 ACR131083 AMN131083 AWJ131083 BGF131083 BQB131083 BZX131083 CJT131083 CTP131083 DDL131083 DNH131083 DXD131083 EGZ131083 EQV131083 FAR131083 FKN131083 FUJ131083 GEF131083 GOB131083 GXX131083 HHT131083 HRP131083 IBL131083 ILH131083 IVD131083 JEZ131083 JOV131083 JYR131083 KIN131083 KSJ131083 LCF131083 LMB131083 LVX131083 MFT131083 MPP131083 MZL131083 NJH131083 NTD131083 OCZ131083 OMV131083 OWR131083 PGN131083 PQJ131083 QAF131083 QKB131083 QTX131083 RDT131083 RNP131083 RXL131083 SHH131083 SRD131083 TAZ131083 TKV131083 TUR131083 UEN131083 UOJ131083 UYF131083 VIB131083 VRX131083 WBT131083 WLP131083 WVL131083 D196619 IZ196619 SV196619 ACR196619 AMN196619 AWJ196619 BGF196619 BQB196619 BZX196619 CJT196619 CTP196619 DDL196619 DNH196619 DXD196619 EGZ196619 EQV196619 FAR196619 FKN196619 FUJ196619 GEF196619 GOB196619 GXX196619 HHT196619 HRP196619 IBL196619 ILH196619 IVD196619 JEZ196619 JOV196619 JYR196619 KIN196619 KSJ196619 LCF196619 LMB196619 LVX196619 MFT196619 MPP196619 MZL196619 NJH196619 NTD196619 OCZ196619 OMV196619 OWR196619 PGN196619 PQJ196619 QAF196619 QKB196619 QTX196619 RDT196619 RNP196619 RXL196619 SHH196619 SRD196619 TAZ196619 TKV196619 TUR196619 UEN196619 UOJ196619 UYF196619 VIB196619 VRX196619 WBT196619 WLP196619 WVL196619 D262155 IZ262155 SV262155 ACR262155 AMN262155 AWJ262155 BGF262155 BQB262155 BZX262155 CJT262155 CTP262155 DDL262155 DNH262155 DXD262155 EGZ262155 EQV262155 FAR262155 FKN262155 FUJ262155 GEF262155 GOB262155 GXX262155 HHT262155 HRP262155 IBL262155 ILH262155 IVD262155 JEZ262155 JOV262155 JYR262155 KIN262155 KSJ262155 LCF262155 LMB262155 LVX262155 MFT262155 MPP262155 MZL262155 NJH262155 NTD262155 OCZ262155 OMV262155 OWR262155 PGN262155 PQJ262155 QAF262155 QKB262155 QTX262155 RDT262155 RNP262155 RXL262155 SHH262155 SRD262155 TAZ262155 TKV262155 TUR262155 UEN262155 UOJ262155 UYF262155 VIB262155 VRX262155 WBT262155 WLP262155 WVL262155 D327691 IZ327691 SV327691 ACR327691 AMN327691 AWJ327691 BGF327691 BQB327691 BZX327691 CJT327691 CTP327691 DDL327691 DNH327691 DXD327691 EGZ327691 EQV327691 FAR327691 FKN327691 FUJ327691 GEF327691 GOB327691 GXX327691 HHT327691 HRP327691 IBL327691 ILH327691 IVD327691 JEZ327691 JOV327691 JYR327691 KIN327691 KSJ327691 LCF327691 LMB327691 LVX327691 MFT327691 MPP327691 MZL327691 NJH327691 NTD327691 OCZ327691 OMV327691 OWR327691 PGN327691 PQJ327691 QAF327691 QKB327691 QTX327691 RDT327691 RNP327691 RXL327691 SHH327691 SRD327691 TAZ327691 TKV327691 TUR327691 UEN327691 UOJ327691 UYF327691 VIB327691 VRX327691 WBT327691 WLP327691 WVL327691 D393227 IZ393227 SV393227 ACR393227 AMN393227 AWJ393227 BGF393227 BQB393227 BZX393227 CJT393227 CTP393227 DDL393227 DNH393227 DXD393227 EGZ393227 EQV393227 FAR393227 FKN393227 FUJ393227 GEF393227 GOB393227 GXX393227 HHT393227 HRP393227 IBL393227 ILH393227 IVD393227 JEZ393227 JOV393227 JYR393227 KIN393227 KSJ393227 LCF393227 LMB393227 LVX393227 MFT393227 MPP393227 MZL393227 NJH393227 NTD393227 OCZ393227 OMV393227 OWR393227 PGN393227 PQJ393227 QAF393227 QKB393227 QTX393227 RDT393227 RNP393227 RXL393227 SHH393227 SRD393227 TAZ393227 TKV393227 TUR393227 UEN393227 UOJ393227 UYF393227 VIB393227 VRX393227 WBT393227 WLP393227 WVL393227 D458763 IZ458763 SV458763 ACR458763 AMN458763 AWJ458763 BGF458763 BQB458763 BZX458763 CJT458763 CTP458763 DDL458763 DNH458763 DXD458763 EGZ458763 EQV458763 FAR458763 FKN458763 FUJ458763 GEF458763 GOB458763 GXX458763 HHT458763 HRP458763 IBL458763 ILH458763 IVD458763 JEZ458763 JOV458763 JYR458763 KIN458763 KSJ458763 LCF458763 LMB458763 LVX458763 MFT458763 MPP458763 MZL458763 NJH458763 NTD458763 OCZ458763 OMV458763 OWR458763 PGN458763 PQJ458763 QAF458763 QKB458763 QTX458763 RDT458763 RNP458763 RXL458763 SHH458763 SRD458763 TAZ458763 TKV458763 TUR458763 UEN458763 UOJ458763 UYF458763 VIB458763 VRX458763 WBT458763 WLP458763 WVL458763 D524299 IZ524299 SV524299 ACR524299 AMN524299 AWJ524299 BGF524299 BQB524299 BZX524299 CJT524299 CTP524299 DDL524299 DNH524299 DXD524299 EGZ524299 EQV524299 FAR524299 FKN524299 FUJ524299 GEF524299 GOB524299 GXX524299 HHT524299 HRP524299 IBL524299 ILH524299 IVD524299 JEZ524299 JOV524299 JYR524299 KIN524299 KSJ524299 LCF524299 LMB524299 LVX524299 MFT524299 MPP524299 MZL524299 NJH524299 NTD524299 OCZ524299 OMV524299 OWR524299 PGN524299 PQJ524299 QAF524299 QKB524299 QTX524299 RDT524299 RNP524299 RXL524299 SHH524299 SRD524299 TAZ524299 TKV524299 TUR524299 UEN524299 UOJ524299 UYF524299 VIB524299 VRX524299 WBT524299 WLP524299 WVL524299 D589835 IZ589835 SV589835 ACR589835 AMN589835 AWJ589835 BGF589835 BQB589835 BZX589835 CJT589835 CTP589835 DDL589835 DNH589835 DXD589835 EGZ589835 EQV589835 FAR589835 FKN589835 FUJ589835 GEF589835 GOB589835 GXX589835 HHT589835 HRP589835 IBL589835 ILH589835 IVD589835 JEZ589835 JOV589835 JYR589835 KIN589835 KSJ589835 LCF589835 LMB589835 LVX589835 MFT589835 MPP589835 MZL589835 NJH589835 NTD589835 OCZ589835 OMV589835 OWR589835 PGN589835 PQJ589835 QAF589835 QKB589835 QTX589835 RDT589835 RNP589835 RXL589835 SHH589835 SRD589835 TAZ589835 TKV589835 TUR589835 UEN589835 UOJ589835 UYF589835 VIB589835 VRX589835 WBT589835 WLP589835 WVL589835 D655371 IZ655371 SV655371 ACR655371 AMN655371 AWJ655371 BGF655371 BQB655371 BZX655371 CJT655371 CTP655371 DDL655371 DNH655371 DXD655371 EGZ655371 EQV655371 FAR655371 FKN655371 FUJ655371 GEF655371 GOB655371 GXX655371 HHT655371 HRP655371 IBL655371 ILH655371 IVD655371 JEZ655371 JOV655371 JYR655371 KIN655371 KSJ655371 LCF655371 LMB655371 LVX655371 MFT655371 MPP655371 MZL655371 NJH655371 NTD655371 OCZ655371 OMV655371 OWR655371 PGN655371 PQJ655371 QAF655371 QKB655371 QTX655371 RDT655371 RNP655371 RXL655371 SHH655371 SRD655371 TAZ655371 TKV655371 TUR655371 UEN655371 UOJ655371 UYF655371 VIB655371 VRX655371 WBT655371 WLP655371 WVL655371 D720907 IZ720907 SV720907 ACR720907 AMN720907 AWJ720907 BGF720907 BQB720907 BZX720907 CJT720907 CTP720907 DDL720907 DNH720907 DXD720907 EGZ720907 EQV720907 FAR720907 FKN720907 FUJ720907 GEF720907 GOB720907 GXX720907 HHT720907 HRP720907 IBL720907 ILH720907 IVD720907 JEZ720907 JOV720907 JYR720907 KIN720907 KSJ720907 LCF720907 LMB720907 LVX720907 MFT720907 MPP720907 MZL720907 NJH720907 NTD720907 OCZ720907 OMV720907 OWR720907 PGN720907 PQJ720907 QAF720907 QKB720907 QTX720907 RDT720907 RNP720907 RXL720907 SHH720907 SRD720907 TAZ720907 TKV720907 TUR720907 UEN720907 UOJ720907 UYF720907 VIB720907 VRX720907 WBT720907 WLP720907 WVL720907 D786443 IZ786443 SV786443 ACR786443 AMN786443 AWJ786443 BGF786443 BQB786443 BZX786443 CJT786443 CTP786443 DDL786443 DNH786443 DXD786443 EGZ786443 EQV786443 FAR786443 FKN786443 FUJ786443 GEF786443 GOB786443 GXX786443 HHT786443 HRP786443 IBL786443 ILH786443 IVD786443 JEZ786443 JOV786443 JYR786443 KIN786443 KSJ786443 LCF786443 LMB786443 LVX786443 MFT786443 MPP786443 MZL786443 NJH786443 NTD786443 OCZ786443 OMV786443 OWR786443 PGN786443 PQJ786443 QAF786443 QKB786443 QTX786443 RDT786443 RNP786443 RXL786443 SHH786443 SRD786443 TAZ786443 TKV786443 TUR786443 UEN786443 UOJ786443 UYF786443 VIB786443 VRX786443 WBT786443 WLP786443 WVL786443 D851979 IZ851979 SV851979 ACR851979 AMN851979 AWJ851979 BGF851979 BQB851979 BZX851979 CJT851979 CTP851979 DDL851979 DNH851979 DXD851979 EGZ851979 EQV851979 FAR851979 FKN851979 FUJ851979 GEF851979 GOB851979 GXX851979 HHT851979 HRP851979 IBL851979 ILH851979 IVD851979 JEZ851979 JOV851979 JYR851979 KIN851979 KSJ851979 LCF851979 LMB851979 LVX851979 MFT851979 MPP851979 MZL851979 NJH851979 NTD851979 OCZ851979 OMV851979 OWR851979 PGN851979 PQJ851979 QAF851979 QKB851979 QTX851979 RDT851979 RNP851979 RXL851979 SHH851979 SRD851979 TAZ851979 TKV851979 TUR851979 UEN851979 UOJ851979 UYF851979 VIB851979 VRX851979 WBT851979 WLP851979 WVL851979 D917515 IZ917515 SV917515 ACR917515 AMN917515 AWJ917515 BGF917515 BQB917515 BZX917515 CJT917515 CTP917515 DDL917515 DNH917515 DXD917515 EGZ917515 EQV917515 FAR917515 FKN917515 FUJ917515 GEF917515 GOB917515 GXX917515 HHT917515 HRP917515 IBL917515 ILH917515 IVD917515 JEZ917515 JOV917515 JYR917515 KIN917515 KSJ917515 LCF917515 LMB917515 LVX917515 MFT917515 MPP917515 MZL917515 NJH917515 NTD917515 OCZ917515 OMV917515 OWR917515 PGN917515 PQJ917515 QAF917515 QKB917515 QTX917515 RDT917515 RNP917515 RXL917515 SHH917515 SRD917515 TAZ917515 TKV917515 TUR917515 UEN917515 UOJ917515 UYF917515 VIB917515 VRX917515 WBT917515 WLP917515 WVL917515 D983051 IZ983051 SV983051 ACR983051 AMN983051 AWJ983051 BGF983051 BQB983051 BZX983051 CJT983051 CTP983051 DDL983051 DNH983051 DXD983051 EGZ983051 EQV983051 FAR983051 FKN983051 FUJ983051 GEF983051 GOB983051 GXX983051 HHT983051 HRP983051 IBL983051 ILH983051 IVD983051 JEZ983051 JOV983051 JYR983051 KIN983051 KSJ983051 LCF983051 LMB983051 LVX983051 MFT983051 MPP983051 MZL983051 NJH983051 NTD983051 OCZ983051 OMV983051 OWR983051 PGN983051 PQJ983051 QAF983051 QKB983051 QTX983051 RDT983051 RNP983051 RXL983051 SHH983051 SRD983051 TAZ983051 TKV983051 TUR983051 UEN983051 UOJ983051 UYF983051 VIB983051 VRX983051 WBT983051 WLP983051 WVL983051 D103" xr:uid="{00000000-0002-0000-0400-000000000000}">
      <formula1>"0%,4,5%"</formula1>
    </dataValidation>
    <dataValidation type="decimal" allowBlank="1" showInputMessage="1" showErrorMessage="1" errorTitle="Erro de valores" error="Digite um valor maior do que 0." sqref="D19 IZ19 SV19 ACR19 AMN19 AWJ19 BGF19 BQB19 BZX19 CJT19 CTP19 DDL19 DNH19 DXD19 EGZ19 EQV19 FAR19 FKN19 FUJ19 GEF19 GOB19 GXX19 HHT19 HRP19 IBL19 ILH19 IVD19 JEZ19 JOV19 JYR19 KIN19 KSJ19 LCF19 LMB19 LVX19 MFT19 MPP19 MZL19 NJH19 NTD19 OCZ19 OMV19 OWR19 PGN19 PQJ19 QAF19 QKB19 QTX19 RDT19 RNP19 RXL19 SHH19 SRD19 TAZ19 TKV19 TUR19 UEN19 UOJ19 UYF19 VIB19 VRX19 WBT19 WLP19 WVL19 D65546 IZ65546 SV65546 ACR65546 AMN65546 AWJ65546 BGF65546 BQB65546 BZX65546 CJT65546 CTP65546 DDL65546 DNH65546 DXD65546 EGZ65546 EQV65546 FAR65546 FKN65546 FUJ65546 GEF65546 GOB65546 GXX65546 HHT65546 HRP65546 IBL65546 ILH65546 IVD65546 JEZ65546 JOV65546 JYR65546 KIN65546 KSJ65546 LCF65546 LMB65546 LVX65546 MFT65546 MPP65546 MZL65546 NJH65546 NTD65546 OCZ65546 OMV65546 OWR65546 PGN65546 PQJ65546 QAF65546 QKB65546 QTX65546 RDT65546 RNP65546 RXL65546 SHH65546 SRD65546 TAZ65546 TKV65546 TUR65546 UEN65546 UOJ65546 UYF65546 VIB65546 VRX65546 WBT65546 WLP65546 WVL65546 D131082 IZ131082 SV131082 ACR131082 AMN131082 AWJ131082 BGF131082 BQB131082 BZX131082 CJT131082 CTP131082 DDL131082 DNH131082 DXD131082 EGZ131082 EQV131082 FAR131082 FKN131082 FUJ131082 GEF131082 GOB131082 GXX131082 HHT131082 HRP131082 IBL131082 ILH131082 IVD131082 JEZ131082 JOV131082 JYR131082 KIN131082 KSJ131082 LCF131082 LMB131082 LVX131082 MFT131082 MPP131082 MZL131082 NJH131082 NTD131082 OCZ131082 OMV131082 OWR131082 PGN131082 PQJ131082 QAF131082 QKB131082 QTX131082 RDT131082 RNP131082 RXL131082 SHH131082 SRD131082 TAZ131082 TKV131082 TUR131082 UEN131082 UOJ131082 UYF131082 VIB131082 VRX131082 WBT131082 WLP131082 WVL131082 D196618 IZ196618 SV196618 ACR196618 AMN196618 AWJ196618 BGF196618 BQB196618 BZX196618 CJT196618 CTP196618 DDL196618 DNH196618 DXD196618 EGZ196618 EQV196618 FAR196618 FKN196618 FUJ196618 GEF196618 GOB196618 GXX196618 HHT196618 HRP196618 IBL196618 ILH196618 IVD196618 JEZ196618 JOV196618 JYR196618 KIN196618 KSJ196618 LCF196618 LMB196618 LVX196618 MFT196618 MPP196618 MZL196618 NJH196618 NTD196618 OCZ196618 OMV196618 OWR196618 PGN196618 PQJ196618 QAF196618 QKB196618 QTX196618 RDT196618 RNP196618 RXL196618 SHH196618 SRD196618 TAZ196618 TKV196618 TUR196618 UEN196618 UOJ196618 UYF196618 VIB196618 VRX196618 WBT196618 WLP196618 WVL196618 D262154 IZ262154 SV262154 ACR262154 AMN262154 AWJ262154 BGF262154 BQB262154 BZX262154 CJT262154 CTP262154 DDL262154 DNH262154 DXD262154 EGZ262154 EQV262154 FAR262154 FKN262154 FUJ262154 GEF262154 GOB262154 GXX262154 HHT262154 HRP262154 IBL262154 ILH262154 IVD262154 JEZ262154 JOV262154 JYR262154 KIN262154 KSJ262154 LCF262154 LMB262154 LVX262154 MFT262154 MPP262154 MZL262154 NJH262154 NTD262154 OCZ262154 OMV262154 OWR262154 PGN262154 PQJ262154 QAF262154 QKB262154 QTX262154 RDT262154 RNP262154 RXL262154 SHH262154 SRD262154 TAZ262154 TKV262154 TUR262154 UEN262154 UOJ262154 UYF262154 VIB262154 VRX262154 WBT262154 WLP262154 WVL262154 D327690 IZ327690 SV327690 ACR327690 AMN327690 AWJ327690 BGF327690 BQB327690 BZX327690 CJT327690 CTP327690 DDL327690 DNH327690 DXD327690 EGZ327690 EQV327690 FAR327690 FKN327690 FUJ327690 GEF327690 GOB327690 GXX327690 HHT327690 HRP327690 IBL327690 ILH327690 IVD327690 JEZ327690 JOV327690 JYR327690 KIN327690 KSJ327690 LCF327690 LMB327690 LVX327690 MFT327690 MPP327690 MZL327690 NJH327690 NTD327690 OCZ327690 OMV327690 OWR327690 PGN327690 PQJ327690 QAF327690 QKB327690 QTX327690 RDT327690 RNP327690 RXL327690 SHH327690 SRD327690 TAZ327690 TKV327690 TUR327690 UEN327690 UOJ327690 UYF327690 VIB327690 VRX327690 WBT327690 WLP327690 WVL327690 D393226 IZ393226 SV393226 ACR393226 AMN393226 AWJ393226 BGF393226 BQB393226 BZX393226 CJT393226 CTP393226 DDL393226 DNH393226 DXD393226 EGZ393226 EQV393226 FAR393226 FKN393226 FUJ393226 GEF393226 GOB393226 GXX393226 HHT393226 HRP393226 IBL393226 ILH393226 IVD393226 JEZ393226 JOV393226 JYR393226 KIN393226 KSJ393226 LCF393226 LMB393226 LVX393226 MFT393226 MPP393226 MZL393226 NJH393226 NTD393226 OCZ393226 OMV393226 OWR393226 PGN393226 PQJ393226 QAF393226 QKB393226 QTX393226 RDT393226 RNP393226 RXL393226 SHH393226 SRD393226 TAZ393226 TKV393226 TUR393226 UEN393226 UOJ393226 UYF393226 VIB393226 VRX393226 WBT393226 WLP393226 WVL393226 D458762 IZ458762 SV458762 ACR458762 AMN458762 AWJ458762 BGF458762 BQB458762 BZX458762 CJT458762 CTP458762 DDL458762 DNH458762 DXD458762 EGZ458762 EQV458762 FAR458762 FKN458762 FUJ458762 GEF458762 GOB458762 GXX458762 HHT458762 HRP458762 IBL458762 ILH458762 IVD458762 JEZ458762 JOV458762 JYR458762 KIN458762 KSJ458762 LCF458762 LMB458762 LVX458762 MFT458762 MPP458762 MZL458762 NJH458762 NTD458762 OCZ458762 OMV458762 OWR458762 PGN458762 PQJ458762 QAF458762 QKB458762 QTX458762 RDT458762 RNP458762 RXL458762 SHH458762 SRD458762 TAZ458762 TKV458762 TUR458762 UEN458762 UOJ458762 UYF458762 VIB458762 VRX458762 WBT458762 WLP458762 WVL458762 D524298 IZ524298 SV524298 ACR524298 AMN524298 AWJ524298 BGF524298 BQB524298 BZX524298 CJT524298 CTP524298 DDL524298 DNH524298 DXD524298 EGZ524298 EQV524298 FAR524298 FKN524298 FUJ524298 GEF524298 GOB524298 GXX524298 HHT524298 HRP524298 IBL524298 ILH524298 IVD524298 JEZ524298 JOV524298 JYR524298 KIN524298 KSJ524298 LCF524298 LMB524298 LVX524298 MFT524298 MPP524298 MZL524298 NJH524298 NTD524298 OCZ524298 OMV524298 OWR524298 PGN524298 PQJ524298 QAF524298 QKB524298 QTX524298 RDT524298 RNP524298 RXL524298 SHH524298 SRD524298 TAZ524298 TKV524298 TUR524298 UEN524298 UOJ524298 UYF524298 VIB524298 VRX524298 WBT524298 WLP524298 WVL524298 D589834 IZ589834 SV589834 ACR589834 AMN589834 AWJ589834 BGF589834 BQB589834 BZX589834 CJT589834 CTP589834 DDL589834 DNH589834 DXD589834 EGZ589834 EQV589834 FAR589834 FKN589834 FUJ589834 GEF589834 GOB589834 GXX589834 HHT589834 HRP589834 IBL589834 ILH589834 IVD589834 JEZ589834 JOV589834 JYR589834 KIN589834 KSJ589834 LCF589834 LMB589834 LVX589834 MFT589834 MPP589834 MZL589834 NJH589834 NTD589834 OCZ589834 OMV589834 OWR589834 PGN589834 PQJ589834 QAF589834 QKB589834 QTX589834 RDT589834 RNP589834 RXL589834 SHH589834 SRD589834 TAZ589834 TKV589834 TUR589834 UEN589834 UOJ589834 UYF589834 VIB589834 VRX589834 WBT589834 WLP589834 WVL589834 D655370 IZ655370 SV655370 ACR655370 AMN655370 AWJ655370 BGF655370 BQB655370 BZX655370 CJT655370 CTP655370 DDL655370 DNH655370 DXD655370 EGZ655370 EQV655370 FAR655370 FKN655370 FUJ655370 GEF655370 GOB655370 GXX655370 HHT655370 HRP655370 IBL655370 ILH655370 IVD655370 JEZ655370 JOV655370 JYR655370 KIN655370 KSJ655370 LCF655370 LMB655370 LVX655370 MFT655370 MPP655370 MZL655370 NJH655370 NTD655370 OCZ655370 OMV655370 OWR655370 PGN655370 PQJ655370 QAF655370 QKB655370 QTX655370 RDT655370 RNP655370 RXL655370 SHH655370 SRD655370 TAZ655370 TKV655370 TUR655370 UEN655370 UOJ655370 UYF655370 VIB655370 VRX655370 WBT655370 WLP655370 WVL655370 D720906 IZ720906 SV720906 ACR720906 AMN720906 AWJ720906 BGF720906 BQB720906 BZX720906 CJT720906 CTP720906 DDL720906 DNH720906 DXD720906 EGZ720906 EQV720906 FAR720906 FKN720906 FUJ720906 GEF720906 GOB720906 GXX720906 HHT720906 HRP720906 IBL720906 ILH720906 IVD720906 JEZ720906 JOV720906 JYR720906 KIN720906 KSJ720906 LCF720906 LMB720906 LVX720906 MFT720906 MPP720906 MZL720906 NJH720906 NTD720906 OCZ720906 OMV720906 OWR720906 PGN720906 PQJ720906 QAF720906 QKB720906 QTX720906 RDT720906 RNP720906 RXL720906 SHH720906 SRD720906 TAZ720906 TKV720906 TUR720906 UEN720906 UOJ720906 UYF720906 VIB720906 VRX720906 WBT720906 WLP720906 WVL720906 D786442 IZ786442 SV786442 ACR786442 AMN786442 AWJ786442 BGF786442 BQB786442 BZX786442 CJT786442 CTP786442 DDL786442 DNH786442 DXD786442 EGZ786442 EQV786442 FAR786442 FKN786442 FUJ786442 GEF786442 GOB786442 GXX786442 HHT786442 HRP786442 IBL786442 ILH786442 IVD786442 JEZ786442 JOV786442 JYR786442 KIN786442 KSJ786442 LCF786442 LMB786442 LVX786442 MFT786442 MPP786442 MZL786442 NJH786442 NTD786442 OCZ786442 OMV786442 OWR786442 PGN786442 PQJ786442 QAF786442 QKB786442 QTX786442 RDT786442 RNP786442 RXL786442 SHH786442 SRD786442 TAZ786442 TKV786442 TUR786442 UEN786442 UOJ786442 UYF786442 VIB786442 VRX786442 WBT786442 WLP786442 WVL786442 D851978 IZ851978 SV851978 ACR851978 AMN851978 AWJ851978 BGF851978 BQB851978 BZX851978 CJT851978 CTP851978 DDL851978 DNH851978 DXD851978 EGZ851978 EQV851978 FAR851978 FKN851978 FUJ851978 GEF851978 GOB851978 GXX851978 HHT851978 HRP851978 IBL851978 ILH851978 IVD851978 JEZ851978 JOV851978 JYR851978 KIN851978 KSJ851978 LCF851978 LMB851978 LVX851978 MFT851978 MPP851978 MZL851978 NJH851978 NTD851978 OCZ851978 OMV851978 OWR851978 PGN851978 PQJ851978 QAF851978 QKB851978 QTX851978 RDT851978 RNP851978 RXL851978 SHH851978 SRD851978 TAZ851978 TKV851978 TUR851978 UEN851978 UOJ851978 UYF851978 VIB851978 VRX851978 WBT851978 WLP851978 WVL851978 D917514 IZ917514 SV917514 ACR917514 AMN917514 AWJ917514 BGF917514 BQB917514 BZX917514 CJT917514 CTP917514 DDL917514 DNH917514 DXD917514 EGZ917514 EQV917514 FAR917514 FKN917514 FUJ917514 GEF917514 GOB917514 GXX917514 HHT917514 HRP917514 IBL917514 ILH917514 IVD917514 JEZ917514 JOV917514 JYR917514 KIN917514 KSJ917514 LCF917514 LMB917514 LVX917514 MFT917514 MPP917514 MZL917514 NJH917514 NTD917514 OCZ917514 OMV917514 OWR917514 PGN917514 PQJ917514 QAF917514 QKB917514 QTX917514 RDT917514 RNP917514 RXL917514 SHH917514 SRD917514 TAZ917514 TKV917514 TUR917514 UEN917514 UOJ917514 UYF917514 VIB917514 VRX917514 WBT917514 WLP917514 WVL917514 D983050 IZ983050 SV983050 ACR983050 AMN983050 AWJ983050 BGF983050 BQB983050 BZX983050 CJT983050 CTP983050 DDL983050 DNH983050 DXD983050 EGZ983050 EQV983050 FAR983050 FKN983050 FUJ983050 GEF983050 GOB983050 GXX983050 HHT983050 HRP983050 IBL983050 ILH983050 IVD983050 JEZ983050 JOV983050 JYR983050 KIN983050 KSJ983050 LCF983050 LMB983050 LVX983050 MFT983050 MPP983050 MZL983050 NJH983050 NTD983050 OCZ983050 OMV983050 OWR983050 PGN983050 PQJ983050 QAF983050 QKB983050 QTX983050 RDT983050 RNP983050 RXL983050 SHH983050 SRD983050 TAZ983050 TKV983050 TUR983050 UEN983050 UOJ983050 UYF983050 VIB983050 VRX983050 WBT983050 WLP983050 WVL983050 D102" xr:uid="{00000000-0002-0000-0400-000001000000}">
      <formula1>0</formula1>
      <formula2>1</formula2>
    </dataValidation>
    <dataValidation type="list" allowBlank="1" showInputMessage="1" showErrorMessage="1" sqref="B6:H6 B89:H89 WVJ983037:WVP983037 WLN983037:WLT983037 WBR983037:WBX983037 VRV983037:VSB983037 VHZ983037:VIF983037 UYD983037:UYJ983037 UOH983037:UON983037 UEL983037:UER983037 TUP983037:TUV983037 TKT983037:TKZ983037 TAX983037:TBD983037 SRB983037:SRH983037 SHF983037:SHL983037 RXJ983037:RXP983037 RNN983037:RNT983037 RDR983037:RDX983037 QTV983037:QUB983037 QJZ983037:QKF983037 QAD983037:QAJ983037 PQH983037:PQN983037 PGL983037:PGR983037 OWP983037:OWV983037 OMT983037:OMZ983037 OCX983037:ODD983037 NTB983037:NTH983037 NJF983037:NJL983037 MZJ983037:MZP983037 MPN983037:MPT983037 MFR983037:MFX983037 LVV983037:LWB983037 LLZ983037:LMF983037 LCD983037:LCJ983037 KSH983037:KSN983037 KIL983037:KIR983037 JYP983037:JYV983037 JOT983037:JOZ983037 JEX983037:JFD983037 IVB983037:IVH983037 ILF983037:ILL983037 IBJ983037:IBP983037 HRN983037:HRT983037 HHR983037:HHX983037 GXV983037:GYB983037 GNZ983037:GOF983037 GED983037:GEJ983037 FUH983037:FUN983037 FKL983037:FKR983037 FAP983037:FAV983037 EQT983037:EQZ983037 EGX983037:EHD983037 DXB983037:DXH983037 DNF983037:DNL983037 DDJ983037:DDP983037 CTN983037:CTT983037 CJR983037:CJX983037 BZV983037:CAB983037 BPZ983037:BQF983037 BGD983037:BGJ983037 AWH983037:AWN983037 AML983037:AMR983037 ACP983037:ACV983037 ST983037:SZ983037 IX983037:JD983037 B983037:H983037 WVJ917501:WVP917501 WLN917501:WLT917501 WBR917501:WBX917501 VRV917501:VSB917501 VHZ917501:VIF917501 UYD917501:UYJ917501 UOH917501:UON917501 UEL917501:UER917501 TUP917501:TUV917501 TKT917501:TKZ917501 TAX917501:TBD917501 SRB917501:SRH917501 SHF917501:SHL917501 RXJ917501:RXP917501 RNN917501:RNT917501 RDR917501:RDX917501 QTV917501:QUB917501 QJZ917501:QKF917501 QAD917501:QAJ917501 PQH917501:PQN917501 PGL917501:PGR917501 OWP917501:OWV917501 OMT917501:OMZ917501 OCX917501:ODD917501 NTB917501:NTH917501 NJF917501:NJL917501 MZJ917501:MZP917501 MPN917501:MPT917501 MFR917501:MFX917501 LVV917501:LWB917501 LLZ917501:LMF917501 LCD917501:LCJ917501 KSH917501:KSN917501 KIL917501:KIR917501 JYP917501:JYV917501 JOT917501:JOZ917501 JEX917501:JFD917501 IVB917501:IVH917501 ILF917501:ILL917501 IBJ917501:IBP917501 HRN917501:HRT917501 HHR917501:HHX917501 GXV917501:GYB917501 GNZ917501:GOF917501 GED917501:GEJ917501 FUH917501:FUN917501 FKL917501:FKR917501 FAP917501:FAV917501 EQT917501:EQZ917501 EGX917501:EHD917501 DXB917501:DXH917501 DNF917501:DNL917501 DDJ917501:DDP917501 CTN917501:CTT917501 CJR917501:CJX917501 BZV917501:CAB917501 BPZ917501:BQF917501 BGD917501:BGJ917501 AWH917501:AWN917501 AML917501:AMR917501 ACP917501:ACV917501 ST917501:SZ917501 IX917501:JD917501 B917501:H917501 WVJ851965:WVP851965 WLN851965:WLT851965 WBR851965:WBX851965 VRV851965:VSB851965 VHZ851965:VIF851965 UYD851965:UYJ851965 UOH851965:UON851965 UEL851965:UER851965 TUP851965:TUV851965 TKT851965:TKZ851965 TAX851965:TBD851965 SRB851965:SRH851965 SHF851965:SHL851965 RXJ851965:RXP851965 RNN851965:RNT851965 RDR851965:RDX851965 QTV851965:QUB851965 QJZ851965:QKF851965 QAD851965:QAJ851965 PQH851965:PQN851965 PGL851965:PGR851965 OWP851965:OWV851965 OMT851965:OMZ851965 OCX851965:ODD851965 NTB851965:NTH851965 NJF851965:NJL851965 MZJ851965:MZP851965 MPN851965:MPT851965 MFR851965:MFX851965 LVV851965:LWB851965 LLZ851965:LMF851965 LCD851965:LCJ851965 KSH851965:KSN851965 KIL851965:KIR851965 JYP851965:JYV851965 JOT851965:JOZ851965 JEX851965:JFD851965 IVB851965:IVH851965 ILF851965:ILL851965 IBJ851965:IBP851965 HRN851965:HRT851965 HHR851965:HHX851965 GXV851965:GYB851965 GNZ851965:GOF851965 GED851965:GEJ851965 FUH851965:FUN851965 FKL851965:FKR851965 FAP851965:FAV851965 EQT851965:EQZ851965 EGX851965:EHD851965 DXB851965:DXH851965 DNF851965:DNL851965 DDJ851965:DDP851965 CTN851965:CTT851965 CJR851965:CJX851965 BZV851965:CAB851965 BPZ851965:BQF851965 BGD851965:BGJ851965 AWH851965:AWN851965 AML851965:AMR851965 ACP851965:ACV851965 ST851965:SZ851965 IX851965:JD851965 B851965:H851965 WVJ786429:WVP786429 WLN786429:WLT786429 WBR786429:WBX786429 VRV786429:VSB786429 VHZ786429:VIF786429 UYD786429:UYJ786429 UOH786429:UON786429 UEL786429:UER786429 TUP786429:TUV786429 TKT786429:TKZ786429 TAX786429:TBD786429 SRB786429:SRH786429 SHF786429:SHL786429 RXJ786429:RXP786429 RNN786429:RNT786429 RDR786429:RDX786429 QTV786429:QUB786429 QJZ786429:QKF786429 QAD786429:QAJ786429 PQH786429:PQN786429 PGL786429:PGR786429 OWP786429:OWV786429 OMT786429:OMZ786429 OCX786429:ODD786429 NTB786429:NTH786429 NJF786429:NJL786429 MZJ786429:MZP786429 MPN786429:MPT786429 MFR786429:MFX786429 LVV786429:LWB786429 LLZ786429:LMF786429 LCD786429:LCJ786429 KSH786429:KSN786429 KIL786429:KIR786429 JYP786429:JYV786429 JOT786429:JOZ786429 JEX786429:JFD786429 IVB786429:IVH786429 ILF786429:ILL786429 IBJ786429:IBP786429 HRN786429:HRT786429 HHR786429:HHX786429 GXV786429:GYB786429 GNZ786429:GOF786429 GED786429:GEJ786429 FUH786429:FUN786429 FKL786429:FKR786429 FAP786429:FAV786429 EQT786429:EQZ786429 EGX786429:EHD786429 DXB786429:DXH786429 DNF786429:DNL786429 DDJ786429:DDP786429 CTN786429:CTT786429 CJR786429:CJX786429 BZV786429:CAB786429 BPZ786429:BQF786429 BGD786429:BGJ786429 AWH786429:AWN786429 AML786429:AMR786429 ACP786429:ACV786429 ST786429:SZ786429 IX786429:JD786429 B786429:H786429 WVJ720893:WVP720893 WLN720893:WLT720893 WBR720893:WBX720893 VRV720893:VSB720893 VHZ720893:VIF720893 UYD720893:UYJ720893 UOH720893:UON720893 UEL720893:UER720893 TUP720893:TUV720893 TKT720893:TKZ720893 TAX720893:TBD720893 SRB720893:SRH720893 SHF720893:SHL720893 RXJ720893:RXP720893 RNN720893:RNT720893 RDR720893:RDX720893 QTV720893:QUB720893 QJZ720893:QKF720893 QAD720893:QAJ720893 PQH720893:PQN720893 PGL720893:PGR720893 OWP720893:OWV720893 OMT720893:OMZ720893 OCX720893:ODD720893 NTB720893:NTH720893 NJF720893:NJL720893 MZJ720893:MZP720893 MPN720893:MPT720893 MFR720893:MFX720893 LVV720893:LWB720893 LLZ720893:LMF720893 LCD720893:LCJ720893 KSH720893:KSN720893 KIL720893:KIR720893 JYP720893:JYV720893 JOT720893:JOZ720893 JEX720893:JFD720893 IVB720893:IVH720893 ILF720893:ILL720893 IBJ720893:IBP720893 HRN720893:HRT720893 HHR720893:HHX720893 GXV720893:GYB720893 GNZ720893:GOF720893 GED720893:GEJ720893 FUH720893:FUN720893 FKL720893:FKR720893 FAP720893:FAV720893 EQT720893:EQZ720893 EGX720893:EHD720893 DXB720893:DXH720893 DNF720893:DNL720893 DDJ720893:DDP720893 CTN720893:CTT720893 CJR720893:CJX720893 BZV720893:CAB720893 BPZ720893:BQF720893 BGD720893:BGJ720893 AWH720893:AWN720893 AML720893:AMR720893 ACP720893:ACV720893 ST720893:SZ720893 IX720893:JD720893 B720893:H720893 WVJ655357:WVP655357 WLN655357:WLT655357 WBR655357:WBX655357 VRV655357:VSB655357 VHZ655357:VIF655357 UYD655357:UYJ655357 UOH655357:UON655357 UEL655357:UER655357 TUP655357:TUV655357 TKT655357:TKZ655357 TAX655357:TBD655357 SRB655357:SRH655357 SHF655357:SHL655357 RXJ655357:RXP655357 RNN655357:RNT655357 RDR655357:RDX655357 QTV655357:QUB655357 QJZ655357:QKF655357 QAD655357:QAJ655357 PQH655357:PQN655357 PGL655357:PGR655357 OWP655357:OWV655357 OMT655357:OMZ655357 OCX655357:ODD655357 NTB655357:NTH655357 NJF655357:NJL655357 MZJ655357:MZP655357 MPN655357:MPT655357 MFR655357:MFX655357 LVV655357:LWB655357 LLZ655357:LMF655357 LCD655357:LCJ655357 KSH655357:KSN655357 KIL655357:KIR655357 JYP655357:JYV655357 JOT655357:JOZ655357 JEX655357:JFD655357 IVB655357:IVH655357 ILF655357:ILL655357 IBJ655357:IBP655357 HRN655357:HRT655357 HHR655357:HHX655357 GXV655357:GYB655357 GNZ655357:GOF655357 GED655357:GEJ655357 FUH655357:FUN655357 FKL655357:FKR655357 FAP655357:FAV655357 EQT655357:EQZ655357 EGX655357:EHD655357 DXB655357:DXH655357 DNF655357:DNL655357 DDJ655357:DDP655357 CTN655357:CTT655357 CJR655357:CJX655357 BZV655357:CAB655357 BPZ655357:BQF655357 BGD655357:BGJ655357 AWH655357:AWN655357 AML655357:AMR655357 ACP655357:ACV655357 ST655357:SZ655357 IX655357:JD655357 B655357:H655357 WVJ589821:WVP589821 WLN589821:WLT589821 WBR589821:WBX589821 VRV589821:VSB589821 VHZ589821:VIF589821 UYD589821:UYJ589821 UOH589821:UON589821 UEL589821:UER589821 TUP589821:TUV589821 TKT589821:TKZ589821 TAX589821:TBD589821 SRB589821:SRH589821 SHF589821:SHL589821 RXJ589821:RXP589821 RNN589821:RNT589821 RDR589821:RDX589821 QTV589821:QUB589821 QJZ589821:QKF589821 QAD589821:QAJ589821 PQH589821:PQN589821 PGL589821:PGR589821 OWP589821:OWV589821 OMT589821:OMZ589821 OCX589821:ODD589821 NTB589821:NTH589821 NJF589821:NJL589821 MZJ589821:MZP589821 MPN589821:MPT589821 MFR589821:MFX589821 LVV589821:LWB589821 LLZ589821:LMF589821 LCD589821:LCJ589821 KSH589821:KSN589821 KIL589821:KIR589821 JYP589821:JYV589821 JOT589821:JOZ589821 JEX589821:JFD589821 IVB589821:IVH589821 ILF589821:ILL589821 IBJ589821:IBP589821 HRN589821:HRT589821 HHR589821:HHX589821 GXV589821:GYB589821 GNZ589821:GOF589821 GED589821:GEJ589821 FUH589821:FUN589821 FKL589821:FKR589821 FAP589821:FAV589821 EQT589821:EQZ589821 EGX589821:EHD589821 DXB589821:DXH589821 DNF589821:DNL589821 DDJ589821:DDP589821 CTN589821:CTT589821 CJR589821:CJX589821 BZV589821:CAB589821 BPZ589821:BQF589821 BGD589821:BGJ589821 AWH589821:AWN589821 AML589821:AMR589821 ACP589821:ACV589821 ST589821:SZ589821 IX589821:JD589821 B589821:H589821 WVJ524285:WVP524285 WLN524285:WLT524285 WBR524285:WBX524285 VRV524285:VSB524285 VHZ524285:VIF524285 UYD524285:UYJ524285 UOH524285:UON524285 UEL524285:UER524285 TUP524285:TUV524285 TKT524285:TKZ524285 TAX524285:TBD524285 SRB524285:SRH524285 SHF524285:SHL524285 RXJ524285:RXP524285 RNN524285:RNT524285 RDR524285:RDX524285 QTV524285:QUB524285 QJZ524285:QKF524285 QAD524285:QAJ524285 PQH524285:PQN524285 PGL524285:PGR524285 OWP524285:OWV524285 OMT524285:OMZ524285 OCX524285:ODD524285 NTB524285:NTH524285 NJF524285:NJL524285 MZJ524285:MZP524285 MPN524285:MPT524285 MFR524285:MFX524285 LVV524285:LWB524285 LLZ524285:LMF524285 LCD524285:LCJ524285 KSH524285:KSN524285 KIL524285:KIR524285 JYP524285:JYV524285 JOT524285:JOZ524285 JEX524285:JFD524285 IVB524285:IVH524285 ILF524285:ILL524285 IBJ524285:IBP524285 HRN524285:HRT524285 HHR524285:HHX524285 GXV524285:GYB524285 GNZ524285:GOF524285 GED524285:GEJ524285 FUH524285:FUN524285 FKL524285:FKR524285 FAP524285:FAV524285 EQT524285:EQZ524285 EGX524285:EHD524285 DXB524285:DXH524285 DNF524285:DNL524285 DDJ524285:DDP524285 CTN524285:CTT524285 CJR524285:CJX524285 BZV524285:CAB524285 BPZ524285:BQF524285 BGD524285:BGJ524285 AWH524285:AWN524285 AML524285:AMR524285 ACP524285:ACV524285 ST524285:SZ524285 IX524285:JD524285 B524285:H524285 WVJ458749:WVP458749 WLN458749:WLT458749 WBR458749:WBX458749 VRV458749:VSB458749 VHZ458749:VIF458749 UYD458749:UYJ458749 UOH458749:UON458749 UEL458749:UER458749 TUP458749:TUV458749 TKT458749:TKZ458749 TAX458749:TBD458749 SRB458749:SRH458749 SHF458749:SHL458749 RXJ458749:RXP458749 RNN458749:RNT458749 RDR458749:RDX458749 QTV458749:QUB458749 QJZ458749:QKF458749 QAD458749:QAJ458749 PQH458749:PQN458749 PGL458749:PGR458749 OWP458749:OWV458749 OMT458749:OMZ458749 OCX458749:ODD458749 NTB458749:NTH458749 NJF458749:NJL458749 MZJ458749:MZP458749 MPN458749:MPT458749 MFR458749:MFX458749 LVV458749:LWB458749 LLZ458749:LMF458749 LCD458749:LCJ458749 KSH458749:KSN458749 KIL458749:KIR458749 JYP458749:JYV458749 JOT458749:JOZ458749 JEX458749:JFD458749 IVB458749:IVH458749 ILF458749:ILL458749 IBJ458749:IBP458749 HRN458749:HRT458749 HHR458749:HHX458749 GXV458749:GYB458749 GNZ458749:GOF458749 GED458749:GEJ458749 FUH458749:FUN458749 FKL458749:FKR458749 FAP458749:FAV458749 EQT458749:EQZ458749 EGX458749:EHD458749 DXB458749:DXH458749 DNF458749:DNL458749 DDJ458749:DDP458749 CTN458749:CTT458749 CJR458749:CJX458749 BZV458749:CAB458749 BPZ458749:BQF458749 BGD458749:BGJ458749 AWH458749:AWN458749 AML458749:AMR458749 ACP458749:ACV458749 ST458749:SZ458749 IX458749:JD458749 B458749:H458749 WVJ393213:WVP393213 WLN393213:WLT393213 WBR393213:WBX393213 VRV393213:VSB393213 VHZ393213:VIF393213 UYD393213:UYJ393213 UOH393213:UON393213 UEL393213:UER393213 TUP393213:TUV393213 TKT393213:TKZ393213 TAX393213:TBD393213 SRB393213:SRH393213 SHF393213:SHL393213 RXJ393213:RXP393213 RNN393213:RNT393213 RDR393213:RDX393213 QTV393213:QUB393213 QJZ393213:QKF393213 QAD393213:QAJ393213 PQH393213:PQN393213 PGL393213:PGR393213 OWP393213:OWV393213 OMT393213:OMZ393213 OCX393213:ODD393213 NTB393213:NTH393213 NJF393213:NJL393213 MZJ393213:MZP393213 MPN393213:MPT393213 MFR393213:MFX393213 LVV393213:LWB393213 LLZ393213:LMF393213 LCD393213:LCJ393213 KSH393213:KSN393213 KIL393213:KIR393213 JYP393213:JYV393213 JOT393213:JOZ393213 JEX393213:JFD393213 IVB393213:IVH393213 ILF393213:ILL393213 IBJ393213:IBP393213 HRN393213:HRT393213 HHR393213:HHX393213 GXV393213:GYB393213 GNZ393213:GOF393213 GED393213:GEJ393213 FUH393213:FUN393213 FKL393213:FKR393213 FAP393213:FAV393213 EQT393213:EQZ393213 EGX393213:EHD393213 DXB393213:DXH393213 DNF393213:DNL393213 DDJ393213:DDP393213 CTN393213:CTT393213 CJR393213:CJX393213 BZV393213:CAB393213 BPZ393213:BQF393213 BGD393213:BGJ393213 AWH393213:AWN393213 AML393213:AMR393213 ACP393213:ACV393213 ST393213:SZ393213 IX393213:JD393213 B393213:H393213 WVJ327677:WVP327677 WLN327677:WLT327677 WBR327677:WBX327677 VRV327677:VSB327677 VHZ327677:VIF327677 UYD327677:UYJ327677 UOH327677:UON327677 UEL327677:UER327677 TUP327677:TUV327677 TKT327677:TKZ327677 TAX327677:TBD327677 SRB327677:SRH327677 SHF327677:SHL327677 RXJ327677:RXP327677 RNN327677:RNT327677 RDR327677:RDX327677 QTV327677:QUB327677 QJZ327677:QKF327677 QAD327677:QAJ327677 PQH327677:PQN327677 PGL327677:PGR327677 OWP327677:OWV327677 OMT327677:OMZ327677 OCX327677:ODD327677 NTB327677:NTH327677 NJF327677:NJL327677 MZJ327677:MZP327677 MPN327677:MPT327677 MFR327677:MFX327677 LVV327677:LWB327677 LLZ327677:LMF327677 LCD327677:LCJ327677 KSH327677:KSN327677 KIL327677:KIR327677 JYP327677:JYV327677 JOT327677:JOZ327677 JEX327677:JFD327677 IVB327677:IVH327677 ILF327677:ILL327677 IBJ327677:IBP327677 HRN327677:HRT327677 HHR327677:HHX327677 GXV327677:GYB327677 GNZ327677:GOF327677 GED327677:GEJ327677 FUH327677:FUN327677 FKL327677:FKR327677 FAP327677:FAV327677 EQT327677:EQZ327677 EGX327677:EHD327677 DXB327677:DXH327677 DNF327677:DNL327677 DDJ327677:DDP327677 CTN327677:CTT327677 CJR327677:CJX327677 BZV327677:CAB327677 BPZ327677:BQF327677 BGD327677:BGJ327677 AWH327677:AWN327677 AML327677:AMR327677 ACP327677:ACV327677 ST327677:SZ327677 IX327677:JD327677 B327677:H327677 WVJ262141:WVP262141 WLN262141:WLT262141 WBR262141:WBX262141 VRV262141:VSB262141 VHZ262141:VIF262141 UYD262141:UYJ262141 UOH262141:UON262141 UEL262141:UER262141 TUP262141:TUV262141 TKT262141:TKZ262141 TAX262141:TBD262141 SRB262141:SRH262141 SHF262141:SHL262141 RXJ262141:RXP262141 RNN262141:RNT262141 RDR262141:RDX262141 QTV262141:QUB262141 QJZ262141:QKF262141 QAD262141:QAJ262141 PQH262141:PQN262141 PGL262141:PGR262141 OWP262141:OWV262141 OMT262141:OMZ262141 OCX262141:ODD262141 NTB262141:NTH262141 NJF262141:NJL262141 MZJ262141:MZP262141 MPN262141:MPT262141 MFR262141:MFX262141 LVV262141:LWB262141 LLZ262141:LMF262141 LCD262141:LCJ262141 KSH262141:KSN262141 KIL262141:KIR262141 JYP262141:JYV262141 JOT262141:JOZ262141 JEX262141:JFD262141 IVB262141:IVH262141 ILF262141:ILL262141 IBJ262141:IBP262141 HRN262141:HRT262141 HHR262141:HHX262141 GXV262141:GYB262141 GNZ262141:GOF262141 GED262141:GEJ262141 FUH262141:FUN262141 FKL262141:FKR262141 FAP262141:FAV262141 EQT262141:EQZ262141 EGX262141:EHD262141 DXB262141:DXH262141 DNF262141:DNL262141 DDJ262141:DDP262141 CTN262141:CTT262141 CJR262141:CJX262141 BZV262141:CAB262141 BPZ262141:BQF262141 BGD262141:BGJ262141 AWH262141:AWN262141 AML262141:AMR262141 ACP262141:ACV262141 ST262141:SZ262141 IX262141:JD262141 B262141:H262141 WVJ196605:WVP196605 WLN196605:WLT196605 WBR196605:WBX196605 VRV196605:VSB196605 VHZ196605:VIF196605 UYD196605:UYJ196605 UOH196605:UON196605 UEL196605:UER196605 TUP196605:TUV196605 TKT196605:TKZ196605 TAX196605:TBD196605 SRB196605:SRH196605 SHF196605:SHL196605 RXJ196605:RXP196605 RNN196605:RNT196605 RDR196605:RDX196605 QTV196605:QUB196605 QJZ196605:QKF196605 QAD196605:QAJ196605 PQH196605:PQN196605 PGL196605:PGR196605 OWP196605:OWV196605 OMT196605:OMZ196605 OCX196605:ODD196605 NTB196605:NTH196605 NJF196605:NJL196605 MZJ196605:MZP196605 MPN196605:MPT196605 MFR196605:MFX196605 LVV196605:LWB196605 LLZ196605:LMF196605 LCD196605:LCJ196605 KSH196605:KSN196605 KIL196605:KIR196605 JYP196605:JYV196605 JOT196605:JOZ196605 JEX196605:JFD196605 IVB196605:IVH196605 ILF196605:ILL196605 IBJ196605:IBP196605 HRN196605:HRT196605 HHR196605:HHX196605 GXV196605:GYB196605 GNZ196605:GOF196605 GED196605:GEJ196605 FUH196605:FUN196605 FKL196605:FKR196605 FAP196605:FAV196605 EQT196605:EQZ196605 EGX196605:EHD196605 DXB196605:DXH196605 DNF196605:DNL196605 DDJ196605:DDP196605 CTN196605:CTT196605 CJR196605:CJX196605 BZV196605:CAB196605 BPZ196605:BQF196605 BGD196605:BGJ196605 AWH196605:AWN196605 AML196605:AMR196605 ACP196605:ACV196605 ST196605:SZ196605 IX196605:JD196605 B196605:H196605 WVJ131069:WVP131069 WLN131069:WLT131069 WBR131069:WBX131069 VRV131069:VSB131069 VHZ131069:VIF131069 UYD131069:UYJ131069 UOH131069:UON131069 UEL131069:UER131069 TUP131069:TUV131069 TKT131069:TKZ131069 TAX131069:TBD131069 SRB131069:SRH131069 SHF131069:SHL131069 RXJ131069:RXP131069 RNN131069:RNT131069 RDR131069:RDX131069 QTV131069:QUB131069 QJZ131069:QKF131069 QAD131069:QAJ131069 PQH131069:PQN131069 PGL131069:PGR131069 OWP131069:OWV131069 OMT131069:OMZ131069 OCX131069:ODD131069 NTB131069:NTH131069 NJF131069:NJL131069 MZJ131069:MZP131069 MPN131069:MPT131069 MFR131069:MFX131069 LVV131069:LWB131069 LLZ131069:LMF131069 LCD131069:LCJ131069 KSH131069:KSN131069 KIL131069:KIR131069 JYP131069:JYV131069 JOT131069:JOZ131069 JEX131069:JFD131069 IVB131069:IVH131069 ILF131069:ILL131069 IBJ131069:IBP131069 HRN131069:HRT131069 HHR131069:HHX131069 GXV131069:GYB131069 GNZ131069:GOF131069 GED131069:GEJ131069 FUH131069:FUN131069 FKL131069:FKR131069 FAP131069:FAV131069 EQT131069:EQZ131069 EGX131069:EHD131069 DXB131069:DXH131069 DNF131069:DNL131069 DDJ131069:DDP131069 CTN131069:CTT131069 CJR131069:CJX131069 BZV131069:CAB131069 BPZ131069:BQF131069 BGD131069:BGJ131069 AWH131069:AWN131069 AML131069:AMR131069 ACP131069:ACV131069 ST131069:SZ131069 IX131069:JD131069 B131069:H131069 WVJ65533:WVP65533 WLN65533:WLT65533 WBR65533:WBX65533 VRV65533:VSB65533 VHZ65533:VIF65533 UYD65533:UYJ65533 UOH65533:UON65533 UEL65533:UER65533 TUP65533:TUV65533 TKT65533:TKZ65533 TAX65533:TBD65533 SRB65533:SRH65533 SHF65533:SHL65533 RXJ65533:RXP65533 RNN65533:RNT65533 RDR65533:RDX65533 QTV65533:QUB65533 QJZ65533:QKF65533 QAD65533:QAJ65533 PQH65533:PQN65533 PGL65533:PGR65533 OWP65533:OWV65533 OMT65533:OMZ65533 OCX65533:ODD65533 NTB65533:NTH65533 NJF65533:NJL65533 MZJ65533:MZP65533 MPN65533:MPT65533 MFR65533:MFX65533 LVV65533:LWB65533 LLZ65533:LMF65533 LCD65533:LCJ65533 KSH65533:KSN65533 KIL65533:KIR65533 JYP65533:JYV65533 JOT65533:JOZ65533 JEX65533:JFD65533 IVB65533:IVH65533 ILF65533:ILL65533 IBJ65533:IBP65533 HRN65533:HRT65533 HHR65533:HHX65533 GXV65533:GYB65533 GNZ65533:GOF65533 GED65533:GEJ65533 FUH65533:FUN65533 FKL65533:FKR65533 FAP65533:FAV65533 EQT65533:EQZ65533 EGX65533:EHD65533 DXB65533:DXH65533 DNF65533:DNL65533 DDJ65533:DDP65533 CTN65533:CTT65533 CJR65533:CJX65533 BZV65533:CAB65533 BPZ65533:BQF65533 BGD65533:BGJ65533 AWH65533:AWN65533 AML65533:AMR65533 ACP65533:ACV65533 ST65533:SZ65533 IX65533:JD65533 B65533:H65533 WVJ6:WVP6 WLN6:WLT6 WBR6:WBX6 VRV6:VSB6 VHZ6:VIF6 UYD6:UYJ6 UOH6:UON6 UEL6:UER6 TUP6:TUV6 TKT6:TKZ6 TAX6:TBD6 SRB6:SRH6 SHF6:SHL6 RXJ6:RXP6 RNN6:RNT6 RDR6:RDX6 QTV6:QUB6 QJZ6:QKF6 QAD6:QAJ6 PQH6:PQN6 PGL6:PGR6 OWP6:OWV6 OMT6:OMZ6 OCX6:ODD6 NTB6:NTH6 NJF6:NJL6 MZJ6:MZP6 MPN6:MPT6 MFR6:MFX6 LVV6:LWB6 LLZ6:LMF6 LCD6:LCJ6 KSH6:KSN6 KIL6:KIR6 JYP6:JYV6 JOT6:JOZ6 JEX6:JFD6 IVB6:IVH6 ILF6:ILL6 IBJ6:IBP6 HRN6:HRT6 HHR6:HHX6 GXV6:GYB6 GNZ6:GOF6 GED6:GEJ6 FUH6:FUN6 FKL6:FKR6 FAP6:FAV6 EQT6:EQZ6 EGX6:EHD6 DXB6:DXH6 DNF6:DNL6 DDJ6:DDP6 CTN6:CTT6 CJR6:CJX6 BZV6:CAB6 BPZ6:BQF6 BGD6:BGJ6 AWH6:AWN6 AML6:AMR6 ACP6:ACV6 ST6:SZ6 IX6:JD6" xr:uid="{00000000-0002-0000-0400-000002000000}">
      <formula1>$B$73:$B$79</formula1>
    </dataValidation>
    <dataValidation type="decimal" allowBlank="1" showInputMessage="1" showErrorMessage="1" errorTitle="Valor não permitido" error="Digite um percentual entre 0% e 100%." sqref="G8:H8 JC8:JD8 SY8:SZ8 ACU8:ACV8 AMQ8:AMR8 AWM8:AWN8 BGI8:BGJ8 BQE8:BQF8 CAA8:CAB8 CJW8:CJX8 CTS8:CTT8 DDO8:DDP8 DNK8:DNL8 DXG8:DXH8 EHC8:EHD8 EQY8:EQZ8 FAU8:FAV8 FKQ8:FKR8 FUM8:FUN8 GEI8:GEJ8 GOE8:GOF8 GYA8:GYB8 HHW8:HHX8 HRS8:HRT8 IBO8:IBP8 ILK8:ILL8 IVG8:IVH8 JFC8:JFD8 JOY8:JOZ8 JYU8:JYV8 KIQ8:KIR8 KSM8:KSN8 LCI8:LCJ8 LME8:LMF8 LWA8:LWB8 MFW8:MFX8 MPS8:MPT8 MZO8:MZP8 NJK8:NJL8 NTG8:NTH8 ODC8:ODD8 OMY8:OMZ8 OWU8:OWV8 PGQ8:PGR8 PQM8:PQN8 QAI8:QAJ8 QKE8:QKF8 QUA8:QUB8 RDW8:RDX8 RNS8:RNT8 RXO8:RXP8 SHK8:SHL8 SRG8:SRH8 TBC8:TBD8 TKY8:TKZ8 TUU8:TUV8 UEQ8:UER8 UOM8:UON8 UYI8:UYJ8 VIE8:VIF8 VSA8:VSB8 WBW8:WBX8 WLS8:WLT8 WVO8:WVP8 G65535:H65535 JC65535:JD65535 SY65535:SZ65535 ACU65535:ACV65535 AMQ65535:AMR65535 AWM65535:AWN65535 BGI65535:BGJ65535 BQE65535:BQF65535 CAA65535:CAB65535 CJW65535:CJX65535 CTS65535:CTT65535 DDO65535:DDP65535 DNK65535:DNL65535 DXG65535:DXH65535 EHC65535:EHD65535 EQY65535:EQZ65535 FAU65535:FAV65535 FKQ65535:FKR65535 FUM65535:FUN65535 GEI65535:GEJ65535 GOE65535:GOF65535 GYA65535:GYB65535 HHW65535:HHX65535 HRS65535:HRT65535 IBO65535:IBP65535 ILK65535:ILL65535 IVG65535:IVH65535 JFC65535:JFD65535 JOY65535:JOZ65535 JYU65535:JYV65535 KIQ65535:KIR65535 KSM65535:KSN65535 LCI65535:LCJ65535 LME65535:LMF65535 LWA65535:LWB65535 MFW65535:MFX65535 MPS65535:MPT65535 MZO65535:MZP65535 NJK65535:NJL65535 NTG65535:NTH65535 ODC65535:ODD65535 OMY65535:OMZ65535 OWU65535:OWV65535 PGQ65535:PGR65535 PQM65535:PQN65535 QAI65535:QAJ65535 QKE65535:QKF65535 QUA65535:QUB65535 RDW65535:RDX65535 RNS65535:RNT65535 RXO65535:RXP65535 SHK65535:SHL65535 SRG65535:SRH65535 TBC65535:TBD65535 TKY65535:TKZ65535 TUU65535:TUV65535 UEQ65535:UER65535 UOM65535:UON65535 UYI65535:UYJ65535 VIE65535:VIF65535 VSA65535:VSB65535 WBW65535:WBX65535 WLS65535:WLT65535 WVO65535:WVP65535 G131071:H131071 JC131071:JD131071 SY131071:SZ131071 ACU131071:ACV131071 AMQ131071:AMR131071 AWM131071:AWN131071 BGI131071:BGJ131071 BQE131071:BQF131071 CAA131071:CAB131071 CJW131071:CJX131071 CTS131071:CTT131071 DDO131071:DDP131071 DNK131071:DNL131071 DXG131071:DXH131071 EHC131071:EHD131071 EQY131071:EQZ131071 FAU131071:FAV131071 FKQ131071:FKR131071 FUM131071:FUN131071 GEI131071:GEJ131071 GOE131071:GOF131071 GYA131071:GYB131071 HHW131071:HHX131071 HRS131071:HRT131071 IBO131071:IBP131071 ILK131071:ILL131071 IVG131071:IVH131071 JFC131071:JFD131071 JOY131071:JOZ131071 JYU131071:JYV131071 KIQ131071:KIR131071 KSM131071:KSN131071 LCI131071:LCJ131071 LME131071:LMF131071 LWA131071:LWB131071 MFW131071:MFX131071 MPS131071:MPT131071 MZO131071:MZP131071 NJK131071:NJL131071 NTG131071:NTH131071 ODC131071:ODD131071 OMY131071:OMZ131071 OWU131071:OWV131071 PGQ131071:PGR131071 PQM131071:PQN131071 QAI131071:QAJ131071 QKE131071:QKF131071 QUA131071:QUB131071 RDW131071:RDX131071 RNS131071:RNT131071 RXO131071:RXP131071 SHK131071:SHL131071 SRG131071:SRH131071 TBC131071:TBD131071 TKY131071:TKZ131071 TUU131071:TUV131071 UEQ131071:UER131071 UOM131071:UON131071 UYI131071:UYJ131071 VIE131071:VIF131071 VSA131071:VSB131071 WBW131071:WBX131071 WLS131071:WLT131071 WVO131071:WVP131071 G196607:H196607 JC196607:JD196607 SY196607:SZ196607 ACU196607:ACV196607 AMQ196607:AMR196607 AWM196607:AWN196607 BGI196607:BGJ196607 BQE196607:BQF196607 CAA196607:CAB196607 CJW196607:CJX196607 CTS196607:CTT196607 DDO196607:DDP196607 DNK196607:DNL196607 DXG196607:DXH196607 EHC196607:EHD196607 EQY196607:EQZ196607 FAU196607:FAV196607 FKQ196607:FKR196607 FUM196607:FUN196607 GEI196607:GEJ196607 GOE196607:GOF196607 GYA196607:GYB196607 HHW196607:HHX196607 HRS196607:HRT196607 IBO196607:IBP196607 ILK196607:ILL196607 IVG196607:IVH196607 JFC196607:JFD196607 JOY196607:JOZ196607 JYU196607:JYV196607 KIQ196607:KIR196607 KSM196607:KSN196607 LCI196607:LCJ196607 LME196607:LMF196607 LWA196607:LWB196607 MFW196607:MFX196607 MPS196607:MPT196607 MZO196607:MZP196607 NJK196607:NJL196607 NTG196607:NTH196607 ODC196607:ODD196607 OMY196607:OMZ196607 OWU196607:OWV196607 PGQ196607:PGR196607 PQM196607:PQN196607 QAI196607:QAJ196607 QKE196607:QKF196607 QUA196607:QUB196607 RDW196607:RDX196607 RNS196607:RNT196607 RXO196607:RXP196607 SHK196607:SHL196607 SRG196607:SRH196607 TBC196607:TBD196607 TKY196607:TKZ196607 TUU196607:TUV196607 UEQ196607:UER196607 UOM196607:UON196607 UYI196607:UYJ196607 VIE196607:VIF196607 VSA196607:VSB196607 WBW196607:WBX196607 WLS196607:WLT196607 WVO196607:WVP196607 G262143:H262143 JC262143:JD262143 SY262143:SZ262143 ACU262143:ACV262143 AMQ262143:AMR262143 AWM262143:AWN262143 BGI262143:BGJ262143 BQE262143:BQF262143 CAA262143:CAB262143 CJW262143:CJX262143 CTS262143:CTT262143 DDO262143:DDP262143 DNK262143:DNL262143 DXG262143:DXH262143 EHC262143:EHD262143 EQY262143:EQZ262143 FAU262143:FAV262143 FKQ262143:FKR262143 FUM262143:FUN262143 GEI262143:GEJ262143 GOE262143:GOF262143 GYA262143:GYB262143 HHW262143:HHX262143 HRS262143:HRT262143 IBO262143:IBP262143 ILK262143:ILL262143 IVG262143:IVH262143 JFC262143:JFD262143 JOY262143:JOZ262143 JYU262143:JYV262143 KIQ262143:KIR262143 KSM262143:KSN262143 LCI262143:LCJ262143 LME262143:LMF262143 LWA262143:LWB262143 MFW262143:MFX262143 MPS262143:MPT262143 MZO262143:MZP262143 NJK262143:NJL262143 NTG262143:NTH262143 ODC262143:ODD262143 OMY262143:OMZ262143 OWU262143:OWV262143 PGQ262143:PGR262143 PQM262143:PQN262143 QAI262143:QAJ262143 QKE262143:QKF262143 QUA262143:QUB262143 RDW262143:RDX262143 RNS262143:RNT262143 RXO262143:RXP262143 SHK262143:SHL262143 SRG262143:SRH262143 TBC262143:TBD262143 TKY262143:TKZ262143 TUU262143:TUV262143 UEQ262143:UER262143 UOM262143:UON262143 UYI262143:UYJ262143 VIE262143:VIF262143 VSA262143:VSB262143 WBW262143:WBX262143 WLS262143:WLT262143 WVO262143:WVP262143 G327679:H327679 JC327679:JD327679 SY327679:SZ327679 ACU327679:ACV327679 AMQ327679:AMR327679 AWM327679:AWN327679 BGI327679:BGJ327679 BQE327679:BQF327679 CAA327679:CAB327679 CJW327679:CJX327679 CTS327679:CTT327679 DDO327679:DDP327679 DNK327679:DNL327679 DXG327679:DXH327679 EHC327679:EHD327679 EQY327679:EQZ327679 FAU327679:FAV327679 FKQ327679:FKR327679 FUM327679:FUN327679 GEI327679:GEJ327679 GOE327679:GOF327679 GYA327679:GYB327679 HHW327679:HHX327679 HRS327679:HRT327679 IBO327679:IBP327679 ILK327679:ILL327679 IVG327679:IVH327679 JFC327679:JFD327679 JOY327679:JOZ327679 JYU327679:JYV327679 KIQ327679:KIR327679 KSM327679:KSN327679 LCI327679:LCJ327679 LME327679:LMF327679 LWA327679:LWB327679 MFW327679:MFX327679 MPS327679:MPT327679 MZO327679:MZP327679 NJK327679:NJL327679 NTG327679:NTH327679 ODC327679:ODD327679 OMY327679:OMZ327679 OWU327679:OWV327679 PGQ327679:PGR327679 PQM327679:PQN327679 QAI327679:QAJ327679 QKE327679:QKF327679 QUA327679:QUB327679 RDW327679:RDX327679 RNS327679:RNT327679 RXO327679:RXP327679 SHK327679:SHL327679 SRG327679:SRH327679 TBC327679:TBD327679 TKY327679:TKZ327679 TUU327679:TUV327679 UEQ327679:UER327679 UOM327679:UON327679 UYI327679:UYJ327679 VIE327679:VIF327679 VSA327679:VSB327679 WBW327679:WBX327679 WLS327679:WLT327679 WVO327679:WVP327679 G393215:H393215 JC393215:JD393215 SY393215:SZ393215 ACU393215:ACV393215 AMQ393215:AMR393215 AWM393215:AWN393215 BGI393215:BGJ393215 BQE393215:BQF393215 CAA393215:CAB393215 CJW393215:CJX393215 CTS393215:CTT393215 DDO393215:DDP393215 DNK393215:DNL393215 DXG393215:DXH393215 EHC393215:EHD393215 EQY393215:EQZ393215 FAU393215:FAV393215 FKQ393215:FKR393215 FUM393215:FUN393215 GEI393215:GEJ393215 GOE393215:GOF393215 GYA393215:GYB393215 HHW393215:HHX393215 HRS393215:HRT393215 IBO393215:IBP393215 ILK393215:ILL393215 IVG393215:IVH393215 JFC393215:JFD393215 JOY393215:JOZ393215 JYU393215:JYV393215 KIQ393215:KIR393215 KSM393215:KSN393215 LCI393215:LCJ393215 LME393215:LMF393215 LWA393215:LWB393215 MFW393215:MFX393215 MPS393215:MPT393215 MZO393215:MZP393215 NJK393215:NJL393215 NTG393215:NTH393215 ODC393215:ODD393215 OMY393215:OMZ393215 OWU393215:OWV393215 PGQ393215:PGR393215 PQM393215:PQN393215 QAI393215:QAJ393215 QKE393215:QKF393215 QUA393215:QUB393215 RDW393215:RDX393215 RNS393215:RNT393215 RXO393215:RXP393215 SHK393215:SHL393215 SRG393215:SRH393215 TBC393215:TBD393215 TKY393215:TKZ393215 TUU393215:TUV393215 UEQ393215:UER393215 UOM393215:UON393215 UYI393215:UYJ393215 VIE393215:VIF393215 VSA393215:VSB393215 WBW393215:WBX393215 WLS393215:WLT393215 WVO393215:WVP393215 G458751:H458751 JC458751:JD458751 SY458751:SZ458751 ACU458751:ACV458751 AMQ458751:AMR458751 AWM458751:AWN458751 BGI458751:BGJ458751 BQE458751:BQF458751 CAA458751:CAB458751 CJW458751:CJX458751 CTS458751:CTT458751 DDO458751:DDP458751 DNK458751:DNL458751 DXG458751:DXH458751 EHC458751:EHD458751 EQY458751:EQZ458751 FAU458751:FAV458751 FKQ458751:FKR458751 FUM458751:FUN458751 GEI458751:GEJ458751 GOE458751:GOF458751 GYA458751:GYB458751 HHW458751:HHX458751 HRS458751:HRT458751 IBO458751:IBP458751 ILK458751:ILL458751 IVG458751:IVH458751 JFC458751:JFD458751 JOY458751:JOZ458751 JYU458751:JYV458751 KIQ458751:KIR458751 KSM458751:KSN458751 LCI458751:LCJ458751 LME458751:LMF458751 LWA458751:LWB458751 MFW458751:MFX458751 MPS458751:MPT458751 MZO458751:MZP458751 NJK458751:NJL458751 NTG458751:NTH458751 ODC458751:ODD458751 OMY458751:OMZ458751 OWU458751:OWV458751 PGQ458751:PGR458751 PQM458751:PQN458751 QAI458751:QAJ458751 QKE458751:QKF458751 QUA458751:QUB458751 RDW458751:RDX458751 RNS458751:RNT458751 RXO458751:RXP458751 SHK458751:SHL458751 SRG458751:SRH458751 TBC458751:TBD458751 TKY458751:TKZ458751 TUU458751:TUV458751 UEQ458751:UER458751 UOM458751:UON458751 UYI458751:UYJ458751 VIE458751:VIF458751 VSA458751:VSB458751 WBW458751:WBX458751 WLS458751:WLT458751 WVO458751:WVP458751 G524287:H524287 JC524287:JD524287 SY524287:SZ524287 ACU524287:ACV524287 AMQ524287:AMR524287 AWM524287:AWN524287 BGI524287:BGJ524287 BQE524287:BQF524287 CAA524287:CAB524287 CJW524287:CJX524287 CTS524287:CTT524287 DDO524287:DDP524287 DNK524287:DNL524287 DXG524287:DXH524287 EHC524287:EHD524287 EQY524287:EQZ524287 FAU524287:FAV524287 FKQ524287:FKR524287 FUM524287:FUN524287 GEI524287:GEJ524287 GOE524287:GOF524287 GYA524287:GYB524287 HHW524287:HHX524287 HRS524287:HRT524287 IBO524287:IBP524287 ILK524287:ILL524287 IVG524287:IVH524287 JFC524287:JFD524287 JOY524287:JOZ524287 JYU524287:JYV524287 KIQ524287:KIR524287 KSM524287:KSN524287 LCI524287:LCJ524287 LME524287:LMF524287 LWA524287:LWB524287 MFW524287:MFX524287 MPS524287:MPT524287 MZO524287:MZP524287 NJK524287:NJL524287 NTG524287:NTH524287 ODC524287:ODD524287 OMY524287:OMZ524287 OWU524287:OWV524287 PGQ524287:PGR524287 PQM524287:PQN524287 QAI524287:QAJ524287 QKE524287:QKF524287 QUA524287:QUB524287 RDW524287:RDX524287 RNS524287:RNT524287 RXO524287:RXP524287 SHK524287:SHL524287 SRG524287:SRH524287 TBC524287:TBD524287 TKY524287:TKZ524287 TUU524287:TUV524287 UEQ524287:UER524287 UOM524287:UON524287 UYI524287:UYJ524287 VIE524287:VIF524287 VSA524287:VSB524287 WBW524287:WBX524287 WLS524287:WLT524287 WVO524287:WVP524287 G589823:H589823 JC589823:JD589823 SY589823:SZ589823 ACU589823:ACV589823 AMQ589823:AMR589823 AWM589823:AWN589823 BGI589823:BGJ589823 BQE589823:BQF589823 CAA589823:CAB589823 CJW589823:CJX589823 CTS589823:CTT589823 DDO589823:DDP589823 DNK589823:DNL589823 DXG589823:DXH589823 EHC589823:EHD589823 EQY589823:EQZ589823 FAU589823:FAV589823 FKQ589823:FKR589823 FUM589823:FUN589823 GEI589823:GEJ589823 GOE589823:GOF589823 GYA589823:GYB589823 HHW589823:HHX589823 HRS589823:HRT589823 IBO589823:IBP589823 ILK589823:ILL589823 IVG589823:IVH589823 JFC589823:JFD589823 JOY589823:JOZ589823 JYU589823:JYV589823 KIQ589823:KIR589823 KSM589823:KSN589823 LCI589823:LCJ589823 LME589823:LMF589823 LWA589823:LWB589823 MFW589823:MFX589823 MPS589823:MPT589823 MZO589823:MZP589823 NJK589823:NJL589823 NTG589823:NTH589823 ODC589823:ODD589823 OMY589823:OMZ589823 OWU589823:OWV589823 PGQ589823:PGR589823 PQM589823:PQN589823 QAI589823:QAJ589823 QKE589823:QKF589823 QUA589823:QUB589823 RDW589823:RDX589823 RNS589823:RNT589823 RXO589823:RXP589823 SHK589823:SHL589823 SRG589823:SRH589823 TBC589823:TBD589823 TKY589823:TKZ589823 TUU589823:TUV589823 UEQ589823:UER589823 UOM589823:UON589823 UYI589823:UYJ589823 VIE589823:VIF589823 VSA589823:VSB589823 WBW589823:WBX589823 WLS589823:WLT589823 WVO589823:WVP589823 G655359:H655359 JC655359:JD655359 SY655359:SZ655359 ACU655359:ACV655359 AMQ655359:AMR655359 AWM655359:AWN655359 BGI655359:BGJ655359 BQE655359:BQF655359 CAA655359:CAB655359 CJW655359:CJX655359 CTS655359:CTT655359 DDO655359:DDP655359 DNK655359:DNL655359 DXG655359:DXH655359 EHC655359:EHD655359 EQY655359:EQZ655359 FAU655359:FAV655359 FKQ655359:FKR655359 FUM655359:FUN655359 GEI655359:GEJ655359 GOE655359:GOF655359 GYA655359:GYB655359 HHW655359:HHX655359 HRS655359:HRT655359 IBO655359:IBP655359 ILK655359:ILL655359 IVG655359:IVH655359 JFC655359:JFD655359 JOY655359:JOZ655359 JYU655359:JYV655359 KIQ655359:KIR655359 KSM655359:KSN655359 LCI655359:LCJ655359 LME655359:LMF655359 LWA655359:LWB655359 MFW655359:MFX655359 MPS655359:MPT655359 MZO655359:MZP655359 NJK655359:NJL655359 NTG655359:NTH655359 ODC655359:ODD655359 OMY655359:OMZ655359 OWU655359:OWV655359 PGQ655359:PGR655359 PQM655359:PQN655359 QAI655359:QAJ655359 QKE655359:QKF655359 QUA655359:QUB655359 RDW655359:RDX655359 RNS655359:RNT655359 RXO655359:RXP655359 SHK655359:SHL655359 SRG655359:SRH655359 TBC655359:TBD655359 TKY655359:TKZ655359 TUU655359:TUV655359 UEQ655359:UER655359 UOM655359:UON655359 UYI655359:UYJ655359 VIE655359:VIF655359 VSA655359:VSB655359 WBW655359:WBX655359 WLS655359:WLT655359 WVO655359:WVP655359 G720895:H720895 JC720895:JD720895 SY720895:SZ720895 ACU720895:ACV720895 AMQ720895:AMR720895 AWM720895:AWN720895 BGI720895:BGJ720895 BQE720895:BQF720895 CAA720895:CAB720895 CJW720895:CJX720895 CTS720895:CTT720895 DDO720895:DDP720895 DNK720895:DNL720895 DXG720895:DXH720895 EHC720895:EHD720895 EQY720895:EQZ720895 FAU720895:FAV720895 FKQ720895:FKR720895 FUM720895:FUN720895 GEI720895:GEJ720895 GOE720895:GOF720895 GYA720895:GYB720895 HHW720895:HHX720895 HRS720895:HRT720895 IBO720895:IBP720895 ILK720895:ILL720895 IVG720895:IVH720895 JFC720895:JFD720895 JOY720895:JOZ720895 JYU720895:JYV720895 KIQ720895:KIR720895 KSM720895:KSN720895 LCI720895:LCJ720895 LME720895:LMF720895 LWA720895:LWB720895 MFW720895:MFX720895 MPS720895:MPT720895 MZO720895:MZP720895 NJK720895:NJL720895 NTG720895:NTH720895 ODC720895:ODD720895 OMY720895:OMZ720895 OWU720895:OWV720895 PGQ720895:PGR720895 PQM720895:PQN720895 QAI720895:QAJ720895 QKE720895:QKF720895 QUA720895:QUB720895 RDW720895:RDX720895 RNS720895:RNT720895 RXO720895:RXP720895 SHK720895:SHL720895 SRG720895:SRH720895 TBC720895:TBD720895 TKY720895:TKZ720895 TUU720895:TUV720895 UEQ720895:UER720895 UOM720895:UON720895 UYI720895:UYJ720895 VIE720895:VIF720895 VSA720895:VSB720895 WBW720895:WBX720895 WLS720895:WLT720895 WVO720895:WVP720895 G786431:H786431 JC786431:JD786431 SY786431:SZ786431 ACU786431:ACV786431 AMQ786431:AMR786431 AWM786431:AWN786431 BGI786431:BGJ786431 BQE786431:BQF786431 CAA786431:CAB786431 CJW786431:CJX786431 CTS786431:CTT786431 DDO786431:DDP786431 DNK786431:DNL786431 DXG786431:DXH786431 EHC786431:EHD786431 EQY786431:EQZ786431 FAU786431:FAV786431 FKQ786431:FKR786431 FUM786431:FUN786431 GEI786431:GEJ786431 GOE786431:GOF786431 GYA786431:GYB786431 HHW786431:HHX786431 HRS786431:HRT786431 IBO786431:IBP786431 ILK786431:ILL786431 IVG786431:IVH786431 JFC786431:JFD786431 JOY786431:JOZ786431 JYU786431:JYV786431 KIQ786431:KIR786431 KSM786431:KSN786431 LCI786431:LCJ786431 LME786431:LMF786431 LWA786431:LWB786431 MFW786431:MFX786431 MPS786431:MPT786431 MZO786431:MZP786431 NJK786431:NJL786431 NTG786431:NTH786431 ODC786431:ODD786431 OMY786431:OMZ786431 OWU786431:OWV786431 PGQ786431:PGR786431 PQM786431:PQN786431 QAI786431:QAJ786431 QKE786431:QKF786431 QUA786431:QUB786431 RDW786431:RDX786431 RNS786431:RNT786431 RXO786431:RXP786431 SHK786431:SHL786431 SRG786431:SRH786431 TBC786431:TBD786431 TKY786431:TKZ786431 TUU786431:TUV786431 UEQ786431:UER786431 UOM786431:UON786431 UYI786431:UYJ786431 VIE786431:VIF786431 VSA786431:VSB786431 WBW786431:WBX786431 WLS786431:WLT786431 WVO786431:WVP786431 G851967:H851967 JC851967:JD851967 SY851967:SZ851967 ACU851967:ACV851967 AMQ851967:AMR851967 AWM851967:AWN851967 BGI851967:BGJ851967 BQE851967:BQF851967 CAA851967:CAB851967 CJW851967:CJX851967 CTS851967:CTT851967 DDO851967:DDP851967 DNK851967:DNL851967 DXG851967:DXH851967 EHC851967:EHD851967 EQY851967:EQZ851967 FAU851967:FAV851967 FKQ851967:FKR851967 FUM851967:FUN851967 GEI851967:GEJ851967 GOE851967:GOF851967 GYA851967:GYB851967 HHW851967:HHX851967 HRS851967:HRT851967 IBO851967:IBP851967 ILK851967:ILL851967 IVG851967:IVH851967 JFC851967:JFD851967 JOY851967:JOZ851967 JYU851967:JYV851967 KIQ851967:KIR851967 KSM851967:KSN851967 LCI851967:LCJ851967 LME851967:LMF851967 LWA851967:LWB851967 MFW851967:MFX851967 MPS851967:MPT851967 MZO851967:MZP851967 NJK851967:NJL851967 NTG851967:NTH851967 ODC851967:ODD851967 OMY851967:OMZ851967 OWU851967:OWV851967 PGQ851967:PGR851967 PQM851967:PQN851967 QAI851967:QAJ851967 QKE851967:QKF851967 QUA851967:QUB851967 RDW851967:RDX851967 RNS851967:RNT851967 RXO851967:RXP851967 SHK851967:SHL851967 SRG851967:SRH851967 TBC851967:TBD851967 TKY851967:TKZ851967 TUU851967:TUV851967 UEQ851967:UER851967 UOM851967:UON851967 UYI851967:UYJ851967 VIE851967:VIF851967 VSA851967:VSB851967 WBW851967:WBX851967 WLS851967:WLT851967 WVO851967:WVP851967 G917503:H917503 JC917503:JD917503 SY917503:SZ917503 ACU917503:ACV917503 AMQ917503:AMR917503 AWM917503:AWN917503 BGI917503:BGJ917503 BQE917503:BQF917503 CAA917503:CAB917503 CJW917503:CJX917503 CTS917503:CTT917503 DDO917503:DDP917503 DNK917503:DNL917503 DXG917503:DXH917503 EHC917503:EHD917503 EQY917503:EQZ917503 FAU917503:FAV917503 FKQ917503:FKR917503 FUM917503:FUN917503 GEI917503:GEJ917503 GOE917503:GOF917503 GYA917503:GYB917503 HHW917503:HHX917503 HRS917503:HRT917503 IBO917503:IBP917503 ILK917503:ILL917503 IVG917503:IVH917503 JFC917503:JFD917503 JOY917503:JOZ917503 JYU917503:JYV917503 KIQ917503:KIR917503 KSM917503:KSN917503 LCI917503:LCJ917503 LME917503:LMF917503 LWA917503:LWB917503 MFW917503:MFX917503 MPS917503:MPT917503 MZO917503:MZP917503 NJK917503:NJL917503 NTG917503:NTH917503 ODC917503:ODD917503 OMY917503:OMZ917503 OWU917503:OWV917503 PGQ917503:PGR917503 PQM917503:PQN917503 QAI917503:QAJ917503 QKE917503:QKF917503 QUA917503:QUB917503 RDW917503:RDX917503 RNS917503:RNT917503 RXO917503:RXP917503 SHK917503:SHL917503 SRG917503:SRH917503 TBC917503:TBD917503 TKY917503:TKZ917503 TUU917503:TUV917503 UEQ917503:UER917503 UOM917503:UON917503 UYI917503:UYJ917503 VIE917503:VIF917503 VSA917503:VSB917503 WBW917503:WBX917503 WLS917503:WLT917503 WVO917503:WVP917503 G983039:H983039 JC983039:JD983039 SY983039:SZ983039 ACU983039:ACV983039 AMQ983039:AMR983039 AWM983039:AWN983039 BGI983039:BGJ983039 BQE983039:BQF983039 CAA983039:CAB983039 CJW983039:CJX983039 CTS983039:CTT983039 DDO983039:DDP983039 DNK983039:DNL983039 DXG983039:DXH983039 EHC983039:EHD983039 EQY983039:EQZ983039 FAU983039:FAV983039 FKQ983039:FKR983039 FUM983039:FUN983039 GEI983039:GEJ983039 GOE983039:GOF983039 GYA983039:GYB983039 HHW983039:HHX983039 HRS983039:HRT983039 IBO983039:IBP983039 ILK983039:ILL983039 IVG983039:IVH983039 JFC983039:JFD983039 JOY983039:JOZ983039 JYU983039:JYV983039 KIQ983039:KIR983039 KSM983039:KSN983039 LCI983039:LCJ983039 LME983039:LMF983039 LWA983039:LWB983039 MFW983039:MFX983039 MPS983039:MPT983039 MZO983039:MZP983039 NJK983039:NJL983039 NTG983039:NTH983039 ODC983039:ODD983039 OMY983039:OMZ983039 OWU983039:OWV983039 PGQ983039:PGR983039 PQM983039:PQN983039 QAI983039:QAJ983039 QKE983039:QKF983039 QUA983039:QUB983039 RDW983039:RDX983039 RNS983039:RNT983039 RXO983039:RXP983039 SHK983039:SHL983039 SRG983039:SRH983039 TBC983039:TBD983039 TKY983039:TKZ983039 TUU983039:TUV983039 UEQ983039:UER983039 UOM983039:UON983039 UYI983039:UYJ983039 VIE983039:VIF983039 VSA983039:VSB983039 WBW983039:WBX983039 WLS983039:WLT983039 WVO983039:WVP983039 G91:H91" xr:uid="{00000000-0002-0000-0400-000003000000}">
      <formula1>0</formula1>
      <formula2>1</formula2>
    </dataValidation>
    <dataValidation type="decimal" operator="greaterThanOrEqual" allowBlank="1" showInputMessage="1" showErrorMessage="1" errorTitle="Valor não permitido" error="Digite um percentual entre 0% e 100%." sqref="G9:H9 JC9:JD9 SY9:SZ9 ACU9:ACV9 AMQ9:AMR9 AWM9:AWN9 BGI9:BGJ9 BQE9:BQF9 CAA9:CAB9 CJW9:CJX9 CTS9:CTT9 DDO9:DDP9 DNK9:DNL9 DXG9:DXH9 EHC9:EHD9 EQY9:EQZ9 FAU9:FAV9 FKQ9:FKR9 FUM9:FUN9 GEI9:GEJ9 GOE9:GOF9 GYA9:GYB9 HHW9:HHX9 HRS9:HRT9 IBO9:IBP9 ILK9:ILL9 IVG9:IVH9 JFC9:JFD9 JOY9:JOZ9 JYU9:JYV9 KIQ9:KIR9 KSM9:KSN9 LCI9:LCJ9 LME9:LMF9 LWA9:LWB9 MFW9:MFX9 MPS9:MPT9 MZO9:MZP9 NJK9:NJL9 NTG9:NTH9 ODC9:ODD9 OMY9:OMZ9 OWU9:OWV9 PGQ9:PGR9 PQM9:PQN9 QAI9:QAJ9 QKE9:QKF9 QUA9:QUB9 RDW9:RDX9 RNS9:RNT9 RXO9:RXP9 SHK9:SHL9 SRG9:SRH9 TBC9:TBD9 TKY9:TKZ9 TUU9:TUV9 UEQ9:UER9 UOM9:UON9 UYI9:UYJ9 VIE9:VIF9 VSA9:VSB9 WBW9:WBX9 WLS9:WLT9 WVO9:WVP9 G65536:H65536 JC65536:JD65536 SY65536:SZ65536 ACU65536:ACV65536 AMQ65536:AMR65536 AWM65536:AWN65536 BGI65536:BGJ65536 BQE65536:BQF65536 CAA65536:CAB65536 CJW65536:CJX65536 CTS65536:CTT65536 DDO65536:DDP65536 DNK65536:DNL65536 DXG65536:DXH65536 EHC65536:EHD65536 EQY65536:EQZ65536 FAU65536:FAV65536 FKQ65536:FKR65536 FUM65536:FUN65536 GEI65536:GEJ65536 GOE65536:GOF65536 GYA65536:GYB65536 HHW65536:HHX65536 HRS65536:HRT65536 IBO65536:IBP65536 ILK65536:ILL65536 IVG65536:IVH65536 JFC65536:JFD65536 JOY65536:JOZ65536 JYU65536:JYV65536 KIQ65536:KIR65536 KSM65536:KSN65536 LCI65536:LCJ65536 LME65536:LMF65536 LWA65536:LWB65536 MFW65536:MFX65536 MPS65536:MPT65536 MZO65536:MZP65536 NJK65536:NJL65536 NTG65536:NTH65536 ODC65536:ODD65536 OMY65536:OMZ65536 OWU65536:OWV65536 PGQ65536:PGR65536 PQM65536:PQN65536 QAI65536:QAJ65536 QKE65536:QKF65536 QUA65536:QUB65536 RDW65536:RDX65536 RNS65536:RNT65536 RXO65536:RXP65536 SHK65536:SHL65536 SRG65536:SRH65536 TBC65536:TBD65536 TKY65536:TKZ65536 TUU65536:TUV65536 UEQ65536:UER65536 UOM65536:UON65536 UYI65536:UYJ65536 VIE65536:VIF65536 VSA65536:VSB65536 WBW65536:WBX65536 WLS65536:WLT65536 WVO65536:WVP65536 G131072:H131072 JC131072:JD131072 SY131072:SZ131072 ACU131072:ACV131072 AMQ131072:AMR131072 AWM131072:AWN131072 BGI131072:BGJ131072 BQE131072:BQF131072 CAA131072:CAB131072 CJW131072:CJX131072 CTS131072:CTT131072 DDO131072:DDP131072 DNK131072:DNL131072 DXG131072:DXH131072 EHC131072:EHD131072 EQY131072:EQZ131072 FAU131072:FAV131072 FKQ131072:FKR131072 FUM131072:FUN131072 GEI131072:GEJ131072 GOE131072:GOF131072 GYA131072:GYB131072 HHW131072:HHX131072 HRS131072:HRT131072 IBO131072:IBP131072 ILK131072:ILL131072 IVG131072:IVH131072 JFC131072:JFD131072 JOY131072:JOZ131072 JYU131072:JYV131072 KIQ131072:KIR131072 KSM131072:KSN131072 LCI131072:LCJ131072 LME131072:LMF131072 LWA131072:LWB131072 MFW131072:MFX131072 MPS131072:MPT131072 MZO131072:MZP131072 NJK131072:NJL131072 NTG131072:NTH131072 ODC131072:ODD131072 OMY131072:OMZ131072 OWU131072:OWV131072 PGQ131072:PGR131072 PQM131072:PQN131072 QAI131072:QAJ131072 QKE131072:QKF131072 QUA131072:QUB131072 RDW131072:RDX131072 RNS131072:RNT131072 RXO131072:RXP131072 SHK131072:SHL131072 SRG131072:SRH131072 TBC131072:TBD131072 TKY131072:TKZ131072 TUU131072:TUV131072 UEQ131072:UER131072 UOM131072:UON131072 UYI131072:UYJ131072 VIE131072:VIF131072 VSA131072:VSB131072 WBW131072:WBX131072 WLS131072:WLT131072 WVO131072:WVP131072 G196608:H196608 JC196608:JD196608 SY196608:SZ196608 ACU196608:ACV196608 AMQ196608:AMR196608 AWM196608:AWN196608 BGI196608:BGJ196608 BQE196608:BQF196608 CAA196608:CAB196608 CJW196608:CJX196608 CTS196608:CTT196608 DDO196608:DDP196608 DNK196608:DNL196608 DXG196608:DXH196608 EHC196608:EHD196608 EQY196608:EQZ196608 FAU196608:FAV196608 FKQ196608:FKR196608 FUM196608:FUN196608 GEI196608:GEJ196608 GOE196608:GOF196608 GYA196608:GYB196608 HHW196608:HHX196608 HRS196608:HRT196608 IBO196608:IBP196608 ILK196608:ILL196608 IVG196608:IVH196608 JFC196608:JFD196608 JOY196608:JOZ196608 JYU196608:JYV196608 KIQ196608:KIR196608 KSM196608:KSN196608 LCI196608:LCJ196608 LME196608:LMF196608 LWA196608:LWB196608 MFW196608:MFX196608 MPS196608:MPT196608 MZO196608:MZP196608 NJK196608:NJL196608 NTG196608:NTH196608 ODC196608:ODD196608 OMY196608:OMZ196608 OWU196608:OWV196608 PGQ196608:PGR196608 PQM196608:PQN196608 QAI196608:QAJ196608 QKE196608:QKF196608 QUA196608:QUB196608 RDW196608:RDX196608 RNS196608:RNT196608 RXO196608:RXP196608 SHK196608:SHL196608 SRG196608:SRH196608 TBC196608:TBD196608 TKY196608:TKZ196608 TUU196608:TUV196608 UEQ196608:UER196608 UOM196608:UON196608 UYI196608:UYJ196608 VIE196608:VIF196608 VSA196608:VSB196608 WBW196608:WBX196608 WLS196608:WLT196608 WVO196608:WVP196608 G262144:H262144 JC262144:JD262144 SY262144:SZ262144 ACU262144:ACV262144 AMQ262144:AMR262144 AWM262144:AWN262144 BGI262144:BGJ262144 BQE262144:BQF262144 CAA262144:CAB262144 CJW262144:CJX262144 CTS262144:CTT262144 DDO262144:DDP262144 DNK262144:DNL262144 DXG262144:DXH262144 EHC262144:EHD262144 EQY262144:EQZ262144 FAU262144:FAV262144 FKQ262144:FKR262144 FUM262144:FUN262144 GEI262144:GEJ262144 GOE262144:GOF262144 GYA262144:GYB262144 HHW262144:HHX262144 HRS262144:HRT262144 IBO262144:IBP262144 ILK262144:ILL262144 IVG262144:IVH262144 JFC262144:JFD262144 JOY262144:JOZ262144 JYU262144:JYV262144 KIQ262144:KIR262144 KSM262144:KSN262144 LCI262144:LCJ262144 LME262144:LMF262144 LWA262144:LWB262144 MFW262144:MFX262144 MPS262144:MPT262144 MZO262144:MZP262144 NJK262144:NJL262144 NTG262144:NTH262144 ODC262144:ODD262144 OMY262144:OMZ262144 OWU262144:OWV262144 PGQ262144:PGR262144 PQM262144:PQN262144 QAI262144:QAJ262144 QKE262144:QKF262144 QUA262144:QUB262144 RDW262144:RDX262144 RNS262144:RNT262144 RXO262144:RXP262144 SHK262144:SHL262144 SRG262144:SRH262144 TBC262144:TBD262144 TKY262144:TKZ262144 TUU262144:TUV262144 UEQ262144:UER262144 UOM262144:UON262144 UYI262144:UYJ262144 VIE262144:VIF262144 VSA262144:VSB262144 WBW262144:WBX262144 WLS262144:WLT262144 WVO262144:WVP262144 G327680:H327680 JC327680:JD327680 SY327680:SZ327680 ACU327680:ACV327680 AMQ327680:AMR327680 AWM327680:AWN327680 BGI327680:BGJ327680 BQE327680:BQF327680 CAA327680:CAB327680 CJW327680:CJX327680 CTS327680:CTT327680 DDO327680:DDP327680 DNK327680:DNL327680 DXG327680:DXH327680 EHC327680:EHD327680 EQY327680:EQZ327680 FAU327680:FAV327680 FKQ327680:FKR327680 FUM327680:FUN327680 GEI327680:GEJ327680 GOE327680:GOF327680 GYA327680:GYB327680 HHW327680:HHX327680 HRS327680:HRT327680 IBO327680:IBP327680 ILK327680:ILL327680 IVG327680:IVH327680 JFC327680:JFD327680 JOY327680:JOZ327680 JYU327680:JYV327680 KIQ327680:KIR327680 KSM327680:KSN327680 LCI327680:LCJ327680 LME327680:LMF327680 LWA327680:LWB327680 MFW327680:MFX327680 MPS327680:MPT327680 MZO327680:MZP327680 NJK327680:NJL327680 NTG327680:NTH327680 ODC327680:ODD327680 OMY327680:OMZ327680 OWU327680:OWV327680 PGQ327680:PGR327680 PQM327680:PQN327680 QAI327680:QAJ327680 QKE327680:QKF327680 QUA327680:QUB327680 RDW327680:RDX327680 RNS327680:RNT327680 RXO327680:RXP327680 SHK327680:SHL327680 SRG327680:SRH327680 TBC327680:TBD327680 TKY327680:TKZ327680 TUU327680:TUV327680 UEQ327680:UER327680 UOM327680:UON327680 UYI327680:UYJ327680 VIE327680:VIF327680 VSA327680:VSB327680 WBW327680:WBX327680 WLS327680:WLT327680 WVO327680:WVP327680 G393216:H393216 JC393216:JD393216 SY393216:SZ393216 ACU393216:ACV393216 AMQ393216:AMR393216 AWM393216:AWN393216 BGI393216:BGJ393216 BQE393216:BQF393216 CAA393216:CAB393216 CJW393216:CJX393216 CTS393216:CTT393216 DDO393216:DDP393216 DNK393216:DNL393216 DXG393216:DXH393216 EHC393216:EHD393216 EQY393216:EQZ393216 FAU393216:FAV393216 FKQ393216:FKR393216 FUM393216:FUN393216 GEI393216:GEJ393216 GOE393216:GOF393216 GYA393216:GYB393216 HHW393216:HHX393216 HRS393216:HRT393216 IBO393216:IBP393216 ILK393216:ILL393216 IVG393216:IVH393216 JFC393216:JFD393216 JOY393216:JOZ393216 JYU393216:JYV393216 KIQ393216:KIR393216 KSM393216:KSN393216 LCI393216:LCJ393216 LME393216:LMF393216 LWA393216:LWB393216 MFW393216:MFX393216 MPS393216:MPT393216 MZO393216:MZP393216 NJK393216:NJL393216 NTG393216:NTH393216 ODC393216:ODD393216 OMY393216:OMZ393216 OWU393216:OWV393216 PGQ393216:PGR393216 PQM393216:PQN393216 QAI393216:QAJ393216 QKE393216:QKF393216 QUA393216:QUB393216 RDW393216:RDX393216 RNS393216:RNT393216 RXO393216:RXP393216 SHK393216:SHL393216 SRG393216:SRH393216 TBC393216:TBD393216 TKY393216:TKZ393216 TUU393216:TUV393216 UEQ393216:UER393216 UOM393216:UON393216 UYI393216:UYJ393216 VIE393216:VIF393216 VSA393216:VSB393216 WBW393216:WBX393216 WLS393216:WLT393216 WVO393216:WVP393216 G458752:H458752 JC458752:JD458752 SY458752:SZ458752 ACU458752:ACV458752 AMQ458752:AMR458752 AWM458752:AWN458752 BGI458752:BGJ458752 BQE458752:BQF458752 CAA458752:CAB458752 CJW458752:CJX458752 CTS458752:CTT458752 DDO458752:DDP458752 DNK458752:DNL458752 DXG458752:DXH458752 EHC458752:EHD458752 EQY458752:EQZ458752 FAU458752:FAV458752 FKQ458752:FKR458752 FUM458752:FUN458752 GEI458752:GEJ458752 GOE458752:GOF458752 GYA458752:GYB458752 HHW458752:HHX458752 HRS458752:HRT458752 IBO458752:IBP458752 ILK458752:ILL458752 IVG458752:IVH458752 JFC458752:JFD458752 JOY458752:JOZ458752 JYU458752:JYV458752 KIQ458752:KIR458752 KSM458752:KSN458752 LCI458752:LCJ458752 LME458752:LMF458752 LWA458752:LWB458752 MFW458752:MFX458752 MPS458752:MPT458752 MZO458752:MZP458752 NJK458752:NJL458752 NTG458752:NTH458752 ODC458752:ODD458752 OMY458752:OMZ458752 OWU458752:OWV458752 PGQ458752:PGR458752 PQM458752:PQN458752 QAI458752:QAJ458752 QKE458752:QKF458752 QUA458752:QUB458752 RDW458752:RDX458752 RNS458752:RNT458752 RXO458752:RXP458752 SHK458752:SHL458752 SRG458752:SRH458752 TBC458752:TBD458752 TKY458752:TKZ458752 TUU458752:TUV458752 UEQ458752:UER458752 UOM458752:UON458752 UYI458752:UYJ458752 VIE458752:VIF458752 VSA458752:VSB458752 WBW458752:WBX458752 WLS458752:WLT458752 WVO458752:WVP458752 G524288:H524288 JC524288:JD524288 SY524288:SZ524288 ACU524288:ACV524288 AMQ524288:AMR524288 AWM524288:AWN524288 BGI524288:BGJ524288 BQE524288:BQF524288 CAA524288:CAB524288 CJW524288:CJX524288 CTS524288:CTT524288 DDO524288:DDP524288 DNK524288:DNL524288 DXG524288:DXH524288 EHC524288:EHD524288 EQY524288:EQZ524288 FAU524288:FAV524288 FKQ524288:FKR524288 FUM524288:FUN524288 GEI524288:GEJ524288 GOE524288:GOF524288 GYA524288:GYB524288 HHW524288:HHX524288 HRS524288:HRT524288 IBO524288:IBP524288 ILK524288:ILL524288 IVG524288:IVH524288 JFC524288:JFD524288 JOY524288:JOZ524288 JYU524288:JYV524288 KIQ524288:KIR524288 KSM524288:KSN524288 LCI524288:LCJ524288 LME524288:LMF524288 LWA524288:LWB524288 MFW524288:MFX524288 MPS524288:MPT524288 MZO524288:MZP524288 NJK524288:NJL524288 NTG524288:NTH524288 ODC524288:ODD524288 OMY524288:OMZ524288 OWU524288:OWV524288 PGQ524288:PGR524288 PQM524288:PQN524288 QAI524288:QAJ524288 QKE524288:QKF524288 QUA524288:QUB524288 RDW524288:RDX524288 RNS524288:RNT524288 RXO524288:RXP524288 SHK524288:SHL524288 SRG524288:SRH524288 TBC524288:TBD524288 TKY524288:TKZ524288 TUU524288:TUV524288 UEQ524288:UER524288 UOM524288:UON524288 UYI524288:UYJ524288 VIE524288:VIF524288 VSA524288:VSB524288 WBW524288:WBX524288 WLS524288:WLT524288 WVO524288:WVP524288 G589824:H589824 JC589824:JD589824 SY589824:SZ589824 ACU589824:ACV589824 AMQ589824:AMR589824 AWM589824:AWN589824 BGI589824:BGJ589824 BQE589824:BQF589824 CAA589824:CAB589824 CJW589824:CJX589824 CTS589824:CTT589824 DDO589824:DDP589824 DNK589824:DNL589824 DXG589824:DXH589824 EHC589824:EHD589824 EQY589824:EQZ589824 FAU589824:FAV589824 FKQ589824:FKR589824 FUM589824:FUN589824 GEI589824:GEJ589824 GOE589824:GOF589824 GYA589824:GYB589824 HHW589824:HHX589824 HRS589824:HRT589824 IBO589824:IBP589824 ILK589824:ILL589824 IVG589824:IVH589824 JFC589824:JFD589824 JOY589824:JOZ589824 JYU589824:JYV589824 KIQ589824:KIR589824 KSM589824:KSN589824 LCI589824:LCJ589824 LME589824:LMF589824 LWA589824:LWB589824 MFW589824:MFX589824 MPS589824:MPT589824 MZO589824:MZP589824 NJK589824:NJL589824 NTG589824:NTH589824 ODC589824:ODD589824 OMY589824:OMZ589824 OWU589824:OWV589824 PGQ589824:PGR589824 PQM589824:PQN589824 QAI589824:QAJ589824 QKE589824:QKF589824 QUA589824:QUB589824 RDW589824:RDX589824 RNS589824:RNT589824 RXO589824:RXP589824 SHK589824:SHL589824 SRG589824:SRH589824 TBC589824:TBD589824 TKY589824:TKZ589824 TUU589824:TUV589824 UEQ589824:UER589824 UOM589824:UON589824 UYI589824:UYJ589824 VIE589824:VIF589824 VSA589824:VSB589824 WBW589824:WBX589824 WLS589824:WLT589824 WVO589824:WVP589824 G655360:H655360 JC655360:JD655360 SY655360:SZ655360 ACU655360:ACV655360 AMQ655360:AMR655360 AWM655360:AWN655360 BGI655360:BGJ655360 BQE655360:BQF655360 CAA655360:CAB655360 CJW655360:CJX655360 CTS655360:CTT655360 DDO655360:DDP655360 DNK655360:DNL655360 DXG655360:DXH655360 EHC655360:EHD655360 EQY655360:EQZ655360 FAU655360:FAV655360 FKQ655360:FKR655360 FUM655360:FUN655360 GEI655360:GEJ655360 GOE655360:GOF655360 GYA655360:GYB655360 HHW655360:HHX655360 HRS655360:HRT655360 IBO655360:IBP655360 ILK655360:ILL655360 IVG655360:IVH655360 JFC655360:JFD655360 JOY655360:JOZ655360 JYU655360:JYV655360 KIQ655360:KIR655360 KSM655360:KSN655360 LCI655360:LCJ655360 LME655360:LMF655360 LWA655360:LWB655360 MFW655360:MFX655360 MPS655360:MPT655360 MZO655360:MZP655360 NJK655360:NJL655360 NTG655360:NTH655360 ODC655360:ODD655360 OMY655360:OMZ655360 OWU655360:OWV655360 PGQ655360:PGR655360 PQM655360:PQN655360 QAI655360:QAJ655360 QKE655360:QKF655360 QUA655360:QUB655360 RDW655360:RDX655360 RNS655360:RNT655360 RXO655360:RXP655360 SHK655360:SHL655360 SRG655360:SRH655360 TBC655360:TBD655360 TKY655360:TKZ655360 TUU655360:TUV655360 UEQ655360:UER655360 UOM655360:UON655360 UYI655360:UYJ655360 VIE655360:VIF655360 VSA655360:VSB655360 WBW655360:WBX655360 WLS655360:WLT655360 WVO655360:WVP655360 G720896:H720896 JC720896:JD720896 SY720896:SZ720896 ACU720896:ACV720896 AMQ720896:AMR720896 AWM720896:AWN720896 BGI720896:BGJ720896 BQE720896:BQF720896 CAA720896:CAB720896 CJW720896:CJX720896 CTS720896:CTT720896 DDO720896:DDP720896 DNK720896:DNL720896 DXG720896:DXH720896 EHC720896:EHD720896 EQY720896:EQZ720896 FAU720896:FAV720896 FKQ720896:FKR720896 FUM720896:FUN720896 GEI720896:GEJ720896 GOE720896:GOF720896 GYA720896:GYB720896 HHW720896:HHX720896 HRS720896:HRT720896 IBO720896:IBP720896 ILK720896:ILL720896 IVG720896:IVH720896 JFC720896:JFD720896 JOY720896:JOZ720896 JYU720896:JYV720896 KIQ720896:KIR720896 KSM720896:KSN720896 LCI720896:LCJ720896 LME720896:LMF720896 LWA720896:LWB720896 MFW720896:MFX720896 MPS720896:MPT720896 MZO720896:MZP720896 NJK720896:NJL720896 NTG720896:NTH720896 ODC720896:ODD720896 OMY720896:OMZ720896 OWU720896:OWV720896 PGQ720896:PGR720896 PQM720896:PQN720896 QAI720896:QAJ720896 QKE720896:QKF720896 QUA720896:QUB720896 RDW720896:RDX720896 RNS720896:RNT720896 RXO720896:RXP720896 SHK720896:SHL720896 SRG720896:SRH720896 TBC720896:TBD720896 TKY720896:TKZ720896 TUU720896:TUV720896 UEQ720896:UER720896 UOM720896:UON720896 UYI720896:UYJ720896 VIE720896:VIF720896 VSA720896:VSB720896 WBW720896:WBX720896 WLS720896:WLT720896 WVO720896:WVP720896 G786432:H786432 JC786432:JD786432 SY786432:SZ786432 ACU786432:ACV786432 AMQ786432:AMR786432 AWM786432:AWN786432 BGI786432:BGJ786432 BQE786432:BQF786432 CAA786432:CAB786432 CJW786432:CJX786432 CTS786432:CTT786432 DDO786432:DDP786432 DNK786432:DNL786432 DXG786432:DXH786432 EHC786432:EHD786432 EQY786432:EQZ786432 FAU786432:FAV786432 FKQ786432:FKR786432 FUM786432:FUN786432 GEI786432:GEJ786432 GOE786432:GOF786432 GYA786432:GYB786432 HHW786432:HHX786432 HRS786432:HRT786432 IBO786432:IBP786432 ILK786432:ILL786432 IVG786432:IVH786432 JFC786432:JFD786432 JOY786432:JOZ786432 JYU786432:JYV786432 KIQ786432:KIR786432 KSM786432:KSN786432 LCI786432:LCJ786432 LME786432:LMF786432 LWA786432:LWB786432 MFW786432:MFX786432 MPS786432:MPT786432 MZO786432:MZP786432 NJK786432:NJL786432 NTG786432:NTH786432 ODC786432:ODD786432 OMY786432:OMZ786432 OWU786432:OWV786432 PGQ786432:PGR786432 PQM786432:PQN786432 QAI786432:QAJ786432 QKE786432:QKF786432 QUA786432:QUB786432 RDW786432:RDX786432 RNS786432:RNT786432 RXO786432:RXP786432 SHK786432:SHL786432 SRG786432:SRH786432 TBC786432:TBD786432 TKY786432:TKZ786432 TUU786432:TUV786432 UEQ786432:UER786432 UOM786432:UON786432 UYI786432:UYJ786432 VIE786432:VIF786432 VSA786432:VSB786432 WBW786432:WBX786432 WLS786432:WLT786432 WVO786432:WVP786432 G851968:H851968 JC851968:JD851968 SY851968:SZ851968 ACU851968:ACV851968 AMQ851968:AMR851968 AWM851968:AWN851968 BGI851968:BGJ851968 BQE851968:BQF851968 CAA851968:CAB851968 CJW851968:CJX851968 CTS851968:CTT851968 DDO851968:DDP851968 DNK851968:DNL851968 DXG851968:DXH851968 EHC851968:EHD851968 EQY851968:EQZ851968 FAU851968:FAV851968 FKQ851968:FKR851968 FUM851968:FUN851968 GEI851968:GEJ851968 GOE851968:GOF851968 GYA851968:GYB851968 HHW851968:HHX851968 HRS851968:HRT851968 IBO851968:IBP851968 ILK851968:ILL851968 IVG851968:IVH851968 JFC851968:JFD851968 JOY851968:JOZ851968 JYU851968:JYV851968 KIQ851968:KIR851968 KSM851968:KSN851968 LCI851968:LCJ851968 LME851968:LMF851968 LWA851968:LWB851968 MFW851968:MFX851968 MPS851968:MPT851968 MZO851968:MZP851968 NJK851968:NJL851968 NTG851968:NTH851968 ODC851968:ODD851968 OMY851968:OMZ851968 OWU851968:OWV851968 PGQ851968:PGR851968 PQM851968:PQN851968 QAI851968:QAJ851968 QKE851968:QKF851968 QUA851968:QUB851968 RDW851968:RDX851968 RNS851968:RNT851968 RXO851968:RXP851968 SHK851968:SHL851968 SRG851968:SRH851968 TBC851968:TBD851968 TKY851968:TKZ851968 TUU851968:TUV851968 UEQ851968:UER851968 UOM851968:UON851968 UYI851968:UYJ851968 VIE851968:VIF851968 VSA851968:VSB851968 WBW851968:WBX851968 WLS851968:WLT851968 WVO851968:WVP851968 G917504:H917504 JC917504:JD917504 SY917504:SZ917504 ACU917504:ACV917504 AMQ917504:AMR917504 AWM917504:AWN917504 BGI917504:BGJ917504 BQE917504:BQF917504 CAA917504:CAB917504 CJW917504:CJX917504 CTS917504:CTT917504 DDO917504:DDP917504 DNK917504:DNL917504 DXG917504:DXH917504 EHC917504:EHD917504 EQY917504:EQZ917504 FAU917504:FAV917504 FKQ917504:FKR917504 FUM917504:FUN917504 GEI917504:GEJ917504 GOE917504:GOF917504 GYA917504:GYB917504 HHW917504:HHX917504 HRS917504:HRT917504 IBO917504:IBP917504 ILK917504:ILL917504 IVG917504:IVH917504 JFC917504:JFD917504 JOY917504:JOZ917504 JYU917504:JYV917504 KIQ917504:KIR917504 KSM917504:KSN917504 LCI917504:LCJ917504 LME917504:LMF917504 LWA917504:LWB917504 MFW917504:MFX917504 MPS917504:MPT917504 MZO917504:MZP917504 NJK917504:NJL917504 NTG917504:NTH917504 ODC917504:ODD917504 OMY917504:OMZ917504 OWU917504:OWV917504 PGQ917504:PGR917504 PQM917504:PQN917504 QAI917504:QAJ917504 QKE917504:QKF917504 QUA917504:QUB917504 RDW917504:RDX917504 RNS917504:RNT917504 RXO917504:RXP917504 SHK917504:SHL917504 SRG917504:SRH917504 TBC917504:TBD917504 TKY917504:TKZ917504 TUU917504:TUV917504 UEQ917504:UER917504 UOM917504:UON917504 UYI917504:UYJ917504 VIE917504:VIF917504 VSA917504:VSB917504 WBW917504:WBX917504 WLS917504:WLT917504 WVO917504:WVP917504 G983040:H983040 JC983040:JD983040 SY983040:SZ983040 ACU983040:ACV983040 AMQ983040:AMR983040 AWM983040:AWN983040 BGI983040:BGJ983040 BQE983040:BQF983040 CAA983040:CAB983040 CJW983040:CJX983040 CTS983040:CTT983040 DDO983040:DDP983040 DNK983040:DNL983040 DXG983040:DXH983040 EHC983040:EHD983040 EQY983040:EQZ983040 FAU983040:FAV983040 FKQ983040:FKR983040 FUM983040:FUN983040 GEI983040:GEJ983040 GOE983040:GOF983040 GYA983040:GYB983040 HHW983040:HHX983040 HRS983040:HRT983040 IBO983040:IBP983040 ILK983040:ILL983040 IVG983040:IVH983040 JFC983040:JFD983040 JOY983040:JOZ983040 JYU983040:JYV983040 KIQ983040:KIR983040 KSM983040:KSN983040 LCI983040:LCJ983040 LME983040:LMF983040 LWA983040:LWB983040 MFW983040:MFX983040 MPS983040:MPT983040 MZO983040:MZP983040 NJK983040:NJL983040 NTG983040:NTH983040 ODC983040:ODD983040 OMY983040:OMZ983040 OWU983040:OWV983040 PGQ983040:PGR983040 PQM983040:PQN983040 QAI983040:QAJ983040 QKE983040:QKF983040 QUA983040:QUB983040 RDW983040:RDX983040 RNS983040:RNT983040 RXO983040:RXP983040 SHK983040:SHL983040 SRG983040:SRH983040 TBC983040:TBD983040 TKY983040:TKZ983040 TUU983040:TUV983040 UEQ983040:UER983040 UOM983040:UON983040 UYI983040:UYJ983040 VIE983040:VIF983040 VSA983040:VSB983040 WBW983040:WBX983040 WLS983040:WLT983040 WVO983040:WVP983040 G92:H92" xr:uid="{00000000-0002-0000-0400-000004000000}">
      <formula1>0</formula1>
    </dataValidation>
    <dataValidation type="decimal" allowBlank="1" showInputMessage="1" showErrorMessage="1" errorTitle="Erro de valores" error="Digite um valor entre 0% e 100%" sqref="D13:D18 IZ13:IZ18 SV13:SV18 ACR13:ACR18 AMN13:AMN18 AWJ13:AWJ18 BGF13:BGF18 BQB13:BQB18 BZX13:BZX18 CJT13:CJT18 CTP13:CTP18 DDL13:DDL18 DNH13:DNH18 DXD13:DXD18 EGZ13:EGZ18 EQV13:EQV18 FAR13:FAR18 FKN13:FKN18 FUJ13:FUJ18 GEF13:GEF18 GOB13:GOB18 GXX13:GXX18 HHT13:HHT18 HRP13:HRP18 IBL13:IBL18 ILH13:ILH18 IVD13:IVD18 JEZ13:JEZ18 JOV13:JOV18 JYR13:JYR18 KIN13:KIN18 KSJ13:KSJ18 LCF13:LCF18 LMB13:LMB18 LVX13:LVX18 MFT13:MFT18 MPP13:MPP18 MZL13:MZL18 NJH13:NJH18 NTD13:NTD18 OCZ13:OCZ18 OMV13:OMV18 OWR13:OWR18 PGN13:PGN18 PQJ13:PQJ18 QAF13:QAF18 QKB13:QKB18 QTX13:QTX18 RDT13:RDT18 RNP13:RNP18 RXL13:RXL18 SHH13:SHH18 SRD13:SRD18 TAZ13:TAZ18 TKV13:TKV18 TUR13:TUR18 UEN13:UEN18 UOJ13:UOJ18 UYF13:UYF18 VIB13:VIB18 VRX13:VRX18 WBT13:WBT18 WLP13:WLP18 WVL13:WVL18 D65540:D65545 IZ65540:IZ65545 SV65540:SV65545 ACR65540:ACR65545 AMN65540:AMN65545 AWJ65540:AWJ65545 BGF65540:BGF65545 BQB65540:BQB65545 BZX65540:BZX65545 CJT65540:CJT65545 CTP65540:CTP65545 DDL65540:DDL65545 DNH65540:DNH65545 DXD65540:DXD65545 EGZ65540:EGZ65545 EQV65540:EQV65545 FAR65540:FAR65545 FKN65540:FKN65545 FUJ65540:FUJ65545 GEF65540:GEF65545 GOB65540:GOB65545 GXX65540:GXX65545 HHT65540:HHT65545 HRP65540:HRP65545 IBL65540:IBL65545 ILH65540:ILH65545 IVD65540:IVD65545 JEZ65540:JEZ65545 JOV65540:JOV65545 JYR65540:JYR65545 KIN65540:KIN65545 KSJ65540:KSJ65545 LCF65540:LCF65545 LMB65540:LMB65545 LVX65540:LVX65545 MFT65540:MFT65545 MPP65540:MPP65545 MZL65540:MZL65545 NJH65540:NJH65545 NTD65540:NTD65545 OCZ65540:OCZ65545 OMV65540:OMV65545 OWR65540:OWR65545 PGN65540:PGN65545 PQJ65540:PQJ65545 QAF65540:QAF65545 QKB65540:QKB65545 QTX65540:QTX65545 RDT65540:RDT65545 RNP65540:RNP65545 RXL65540:RXL65545 SHH65540:SHH65545 SRD65540:SRD65545 TAZ65540:TAZ65545 TKV65540:TKV65545 TUR65540:TUR65545 UEN65540:UEN65545 UOJ65540:UOJ65545 UYF65540:UYF65545 VIB65540:VIB65545 VRX65540:VRX65545 WBT65540:WBT65545 WLP65540:WLP65545 WVL65540:WVL65545 D131076:D131081 IZ131076:IZ131081 SV131076:SV131081 ACR131076:ACR131081 AMN131076:AMN131081 AWJ131076:AWJ131081 BGF131076:BGF131081 BQB131076:BQB131081 BZX131076:BZX131081 CJT131076:CJT131081 CTP131076:CTP131081 DDL131076:DDL131081 DNH131076:DNH131081 DXD131076:DXD131081 EGZ131076:EGZ131081 EQV131076:EQV131081 FAR131076:FAR131081 FKN131076:FKN131081 FUJ131076:FUJ131081 GEF131076:GEF131081 GOB131076:GOB131081 GXX131076:GXX131081 HHT131076:HHT131081 HRP131076:HRP131081 IBL131076:IBL131081 ILH131076:ILH131081 IVD131076:IVD131081 JEZ131076:JEZ131081 JOV131076:JOV131081 JYR131076:JYR131081 KIN131076:KIN131081 KSJ131076:KSJ131081 LCF131076:LCF131081 LMB131076:LMB131081 LVX131076:LVX131081 MFT131076:MFT131081 MPP131076:MPP131081 MZL131076:MZL131081 NJH131076:NJH131081 NTD131076:NTD131081 OCZ131076:OCZ131081 OMV131076:OMV131081 OWR131076:OWR131081 PGN131076:PGN131081 PQJ131076:PQJ131081 QAF131076:QAF131081 QKB131076:QKB131081 QTX131076:QTX131081 RDT131076:RDT131081 RNP131076:RNP131081 RXL131076:RXL131081 SHH131076:SHH131081 SRD131076:SRD131081 TAZ131076:TAZ131081 TKV131076:TKV131081 TUR131076:TUR131081 UEN131076:UEN131081 UOJ131076:UOJ131081 UYF131076:UYF131081 VIB131076:VIB131081 VRX131076:VRX131081 WBT131076:WBT131081 WLP131076:WLP131081 WVL131076:WVL131081 D196612:D196617 IZ196612:IZ196617 SV196612:SV196617 ACR196612:ACR196617 AMN196612:AMN196617 AWJ196612:AWJ196617 BGF196612:BGF196617 BQB196612:BQB196617 BZX196612:BZX196617 CJT196612:CJT196617 CTP196612:CTP196617 DDL196612:DDL196617 DNH196612:DNH196617 DXD196612:DXD196617 EGZ196612:EGZ196617 EQV196612:EQV196617 FAR196612:FAR196617 FKN196612:FKN196617 FUJ196612:FUJ196617 GEF196612:GEF196617 GOB196612:GOB196617 GXX196612:GXX196617 HHT196612:HHT196617 HRP196612:HRP196617 IBL196612:IBL196617 ILH196612:ILH196617 IVD196612:IVD196617 JEZ196612:JEZ196617 JOV196612:JOV196617 JYR196612:JYR196617 KIN196612:KIN196617 KSJ196612:KSJ196617 LCF196612:LCF196617 LMB196612:LMB196617 LVX196612:LVX196617 MFT196612:MFT196617 MPP196612:MPP196617 MZL196612:MZL196617 NJH196612:NJH196617 NTD196612:NTD196617 OCZ196612:OCZ196617 OMV196612:OMV196617 OWR196612:OWR196617 PGN196612:PGN196617 PQJ196612:PQJ196617 QAF196612:QAF196617 QKB196612:QKB196617 QTX196612:QTX196617 RDT196612:RDT196617 RNP196612:RNP196617 RXL196612:RXL196617 SHH196612:SHH196617 SRD196612:SRD196617 TAZ196612:TAZ196617 TKV196612:TKV196617 TUR196612:TUR196617 UEN196612:UEN196617 UOJ196612:UOJ196617 UYF196612:UYF196617 VIB196612:VIB196617 VRX196612:VRX196617 WBT196612:WBT196617 WLP196612:WLP196617 WVL196612:WVL196617 D262148:D262153 IZ262148:IZ262153 SV262148:SV262153 ACR262148:ACR262153 AMN262148:AMN262153 AWJ262148:AWJ262153 BGF262148:BGF262153 BQB262148:BQB262153 BZX262148:BZX262153 CJT262148:CJT262153 CTP262148:CTP262153 DDL262148:DDL262153 DNH262148:DNH262153 DXD262148:DXD262153 EGZ262148:EGZ262153 EQV262148:EQV262153 FAR262148:FAR262153 FKN262148:FKN262153 FUJ262148:FUJ262153 GEF262148:GEF262153 GOB262148:GOB262153 GXX262148:GXX262153 HHT262148:HHT262153 HRP262148:HRP262153 IBL262148:IBL262153 ILH262148:ILH262153 IVD262148:IVD262153 JEZ262148:JEZ262153 JOV262148:JOV262153 JYR262148:JYR262153 KIN262148:KIN262153 KSJ262148:KSJ262153 LCF262148:LCF262153 LMB262148:LMB262153 LVX262148:LVX262153 MFT262148:MFT262153 MPP262148:MPP262153 MZL262148:MZL262153 NJH262148:NJH262153 NTD262148:NTD262153 OCZ262148:OCZ262153 OMV262148:OMV262153 OWR262148:OWR262153 PGN262148:PGN262153 PQJ262148:PQJ262153 QAF262148:QAF262153 QKB262148:QKB262153 QTX262148:QTX262153 RDT262148:RDT262153 RNP262148:RNP262153 RXL262148:RXL262153 SHH262148:SHH262153 SRD262148:SRD262153 TAZ262148:TAZ262153 TKV262148:TKV262153 TUR262148:TUR262153 UEN262148:UEN262153 UOJ262148:UOJ262153 UYF262148:UYF262153 VIB262148:VIB262153 VRX262148:VRX262153 WBT262148:WBT262153 WLP262148:WLP262153 WVL262148:WVL262153 D327684:D327689 IZ327684:IZ327689 SV327684:SV327689 ACR327684:ACR327689 AMN327684:AMN327689 AWJ327684:AWJ327689 BGF327684:BGF327689 BQB327684:BQB327689 BZX327684:BZX327689 CJT327684:CJT327689 CTP327684:CTP327689 DDL327684:DDL327689 DNH327684:DNH327689 DXD327684:DXD327689 EGZ327684:EGZ327689 EQV327684:EQV327689 FAR327684:FAR327689 FKN327684:FKN327689 FUJ327684:FUJ327689 GEF327684:GEF327689 GOB327684:GOB327689 GXX327684:GXX327689 HHT327684:HHT327689 HRP327684:HRP327689 IBL327684:IBL327689 ILH327684:ILH327689 IVD327684:IVD327689 JEZ327684:JEZ327689 JOV327684:JOV327689 JYR327684:JYR327689 KIN327684:KIN327689 KSJ327684:KSJ327689 LCF327684:LCF327689 LMB327684:LMB327689 LVX327684:LVX327689 MFT327684:MFT327689 MPP327684:MPP327689 MZL327684:MZL327689 NJH327684:NJH327689 NTD327684:NTD327689 OCZ327684:OCZ327689 OMV327684:OMV327689 OWR327684:OWR327689 PGN327684:PGN327689 PQJ327684:PQJ327689 QAF327684:QAF327689 QKB327684:QKB327689 QTX327684:QTX327689 RDT327684:RDT327689 RNP327684:RNP327689 RXL327684:RXL327689 SHH327684:SHH327689 SRD327684:SRD327689 TAZ327684:TAZ327689 TKV327684:TKV327689 TUR327684:TUR327689 UEN327684:UEN327689 UOJ327684:UOJ327689 UYF327684:UYF327689 VIB327684:VIB327689 VRX327684:VRX327689 WBT327684:WBT327689 WLP327684:WLP327689 WVL327684:WVL327689 D393220:D393225 IZ393220:IZ393225 SV393220:SV393225 ACR393220:ACR393225 AMN393220:AMN393225 AWJ393220:AWJ393225 BGF393220:BGF393225 BQB393220:BQB393225 BZX393220:BZX393225 CJT393220:CJT393225 CTP393220:CTP393225 DDL393220:DDL393225 DNH393220:DNH393225 DXD393220:DXD393225 EGZ393220:EGZ393225 EQV393220:EQV393225 FAR393220:FAR393225 FKN393220:FKN393225 FUJ393220:FUJ393225 GEF393220:GEF393225 GOB393220:GOB393225 GXX393220:GXX393225 HHT393220:HHT393225 HRP393220:HRP393225 IBL393220:IBL393225 ILH393220:ILH393225 IVD393220:IVD393225 JEZ393220:JEZ393225 JOV393220:JOV393225 JYR393220:JYR393225 KIN393220:KIN393225 KSJ393220:KSJ393225 LCF393220:LCF393225 LMB393220:LMB393225 LVX393220:LVX393225 MFT393220:MFT393225 MPP393220:MPP393225 MZL393220:MZL393225 NJH393220:NJH393225 NTD393220:NTD393225 OCZ393220:OCZ393225 OMV393220:OMV393225 OWR393220:OWR393225 PGN393220:PGN393225 PQJ393220:PQJ393225 QAF393220:QAF393225 QKB393220:QKB393225 QTX393220:QTX393225 RDT393220:RDT393225 RNP393220:RNP393225 RXL393220:RXL393225 SHH393220:SHH393225 SRD393220:SRD393225 TAZ393220:TAZ393225 TKV393220:TKV393225 TUR393220:TUR393225 UEN393220:UEN393225 UOJ393220:UOJ393225 UYF393220:UYF393225 VIB393220:VIB393225 VRX393220:VRX393225 WBT393220:WBT393225 WLP393220:WLP393225 WVL393220:WVL393225 D458756:D458761 IZ458756:IZ458761 SV458756:SV458761 ACR458756:ACR458761 AMN458756:AMN458761 AWJ458756:AWJ458761 BGF458756:BGF458761 BQB458756:BQB458761 BZX458756:BZX458761 CJT458756:CJT458761 CTP458756:CTP458761 DDL458756:DDL458761 DNH458756:DNH458761 DXD458756:DXD458761 EGZ458756:EGZ458761 EQV458756:EQV458761 FAR458756:FAR458761 FKN458756:FKN458761 FUJ458756:FUJ458761 GEF458756:GEF458761 GOB458756:GOB458761 GXX458756:GXX458761 HHT458756:HHT458761 HRP458756:HRP458761 IBL458756:IBL458761 ILH458756:ILH458761 IVD458756:IVD458761 JEZ458756:JEZ458761 JOV458756:JOV458761 JYR458756:JYR458761 KIN458756:KIN458761 KSJ458756:KSJ458761 LCF458756:LCF458761 LMB458756:LMB458761 LVX458756:LVX458761 MFT458756:MFT458761 MPP458756:MPP458761 MZL458756:MZL458761 NJH458756:NJH458761 NTD458756:NTD458761 OCZ458756:OCZ458761 OMV458756:OMV458761 OWR458756:OWR458761 PGN458756:PGN458761 PQJ458756:PQJ458761 QAF458756:QAF458761 QKB458756:QKB458761 QTX458756:QTX458761 RDT458756:RDT458761 RNP458756:RNP458761 RXL458756:RXL458761 SHH458756:SHH458761 SRD458756:SRD458761 TAZ458756:TAZ458761 TKV458756:TKV458761 TUR458756:TUR458761 UEN458756:UEN458761 UOJ458756:UOJ458761 UYF458756:UYF458761 VIB458756:VIB458761 VRX458756:VRX458761 WBT458756:WBT458761 WLP458756:WLP458761 WVL458756:WVL458761 D524292:D524297 IZ524292:IZ524297 SV524292:SV524297 ACR524292:ACR524297 AMN524292:AMN524297 AWJ524292:AWJ524297 BGF524292:BGF524297 BQB524292:BQB524297 BZX524292:BZX524297 CJT524292:CJT524297 CTP524292:CTP524297 DDL524292:DDL524297 DNH524292:DNH524297 DXD524292:DXD524297 EGZ524292:EGZ524297 EQV524292:EQV524297 FAR524292:FAR524297 FKN524292:FKN524297 FUJ524292:FUJ524297 GEF524292:GEF524297 GOB524292:GOB524297 GXX524292:GXX524297 HHT524292:HHT524297 HRP524292:HRP524297 IBL524292:IBL524297 ILH524292:ILH524297 IVD524292:IVD524297 JEZ524292:JEZ524297 JOV524292:JOV524297 JYR524292:JYR524297 KIN524292:KIN524297 KSJ524292:KSJ524297 LCF524292:LCF524297 LMB524292:LMB524297 LVX524292:LVX524297 MFT524292:MFT524297 MPP524292:MPP524297 MZL524292:MZL524297 NJH524292:NJH524297 NTD524292:NTD524297 OCZ524292:OCZ524297 OMV524292:OMV524297 OWR524292:OWR524297 PGN524292:PGN524297 PQJ524292:PQJ524297 QAF524292:QAF524297 QKB524292:QKB524297 QTX524292:QTX524297 RDT524292:RDT524297 RNP524292:RNP524297 RXL524292:RXL524297 SHH524292:SHH524297 SRD524292:SRD524297 TAZ524292:TAZ524297 TKV524292:TKV524297 TUR524292:TUR524297 UEN524292:UEN524297 UOJ524292:UOJ524297 UYF524292:UYF524297 VIB524292:VIB524297 VRX524292:VRX524297 WBT524292:WBT524297 WLP524292:WLP524297 WVL524292:WVL524297 D589828:D589833 IZ589828:IZ589833 SV589828:SV589833 ACR589828:ACR589833 AMN589828:AMN589833 AWJ589828:AWJ589833 BGF589828:BGF589833 BQB589828:BQB589833 BZX589828:BZX589833 CJT589828:CJT589833 CTP589828:CTP589833 DDL589828:DDL589833 DNH589828:DNH589833 DXD589828:DXD589833 EGZ589828:EGZ589833 EQV589828:EQV589833 FAR589828:FAR589833 FKN589828:FKN589833 FUJ589828:FUJ589833 GEF589828:GEF589833 GOB589828:GOB589833 GXX589828:GXX589833 HHT589828:HHT589833 HRP589828:HRP589833 IBL589828:IBL589833 ILH589828:ILH589833 IVD589828:IVD589833 JEZ589828:JEZ589833 JOV589828:JOV589833 JYR589828:JYR589833 KIN589828:KIN589833 KSJ589828:KSJ589833 LCF589828:LCF589833 LMB589828:LMB589833 LVX589828:LVX589833 MFT589828:MFT589833 MPP589828:MPP589833 MZL589828:MZL589833 NJH589828:NJH589833 NTD589828:NTD589833 OCZ589828:OCZ589833 OMV589828:OMV589833 OWR589828:OWR589833 PGN589828:PGN589833 PQJ589828:PQJ589833 QAF589828:QAF589833 QKB589828:QKB589833 QTX589828:QTX589833 RDT589828:RDT589833 RNP589828:RNP589833 RXL589828:RXL589833 SHH589828:SHH589833 SRD589828:SRD589833 TAZ589828:TAZ589833 TKV589828:TKV589833 TUR589828:TUR589833 UEN589828:UEN589833 UOJ589828:UOJ589833 UYF589828:UYF589833 VIB589828:VIB589833 VRX589828:VRX589833 WBT589828:WBT589833 WLP589828:WLP589833 WVL589828:WVL589833 D655364:D655369 IZ655364:IZ655369 SV655364:SV655369 ACR655364:ACR655369 AMN655364:AMN655369 AWJ655364:AWJ655369 BGF655364:BGF655369 BQB655364:BQB655369 BZX655364:BZX655369 CJT655364:CJT655369 CTP655364:CTP655369 DDL655364:DDL655369 DNH655364:DNH655369 DXD655364:DXD655369 EGZ655364:EGZ655369 EQV655364:EQV655369 FAR655364:FAR655369 FKN655364:FKN655369 FUJ655364:FUJ655369 GEF655364:GEF655369 GOB655364:GOB655369 GXX655364:GXX655369 HHT655364:HHT655369 HRP655364:HRP655369 IBL655364:IBL655369 ILH655364:ILH655369 IVD655364:IVD655369 JEZ655364:JEZ655369 JOV655364:JOV655369 JYR655364:JYR655369 KIN655364:KIN655369 KSJ655364:KSJ655369 LCF655364:LCF655369 LMB655364:LMB655369 LVX655364:LVX655369 MFT655364:MFT655369 MPP655364:MPP655369 MZL655364:MZL655369 NJH655364:NJH655369 NTD655364:NTD655369 OCZ655364:OCZ655369 OMV655364:OMV655369 OWR655364:OWR655369 PGN655364:PGN655369 PQJ655364:PQJ655369 QAF655364:QAF655369 QKB655364:QKB655369 QTX655364:QTX655369 RDT655364:RDT655369 RNP655364:RNP655369 RXL655364:RXL655369 SHH655364:SHH655369 SRD655364:SRD655369 TAZ655364:TAZ655369 TKV655364:TKV655369 TUR655364:TUR655369 UEN655364:UEN655369 UOJ655364:UOJ655369 UYF655364:UYF655369 VIB655364:VIB655369 VRX655364:VRX655369 WBT655364:WBT655369 WLP655364:WLP655369 WVL655364:WVL655369 D720900:D720905 IZ720900:IZ720905 SV720900:SV720905 ACR720900:ACR720905 AMN720900:AMN720905 AWJ720900:AWJ720905 BGF720900:BGF720905 BQB720900:BQB720905 BZX720900:BZX720905 CJT720900:CJT720905 CTP720900:CTP720905 DDL720900:DDL720905 DNH720900:DNH720905 DXD720900:DXD720905 EGZ720900:EGZ720905 EQV720900:EQV720905 FAR720900:FAR720905 FKN720900:FKN720905 FUJ720900:FUJ720905 GEF720900:GEF720905 GOB720900:GOB720905 GXX720900:GXX720905 HHT720900:HHT720905 HRP720900:HRP720905 IBL720900:IBL720905 ILH720900:ILH720905 IVD720900:IVD720905 JEZ720900:JEZ720905 JOV720900:JOV720905 JYR720900:JYR720905 KIN720900:KIN720905 KSJ720900:KSJ720905 LCF720900:LCF720905 LMB720900:LMB720905 LVX720900:LVX720905 MFT720900:MFT720905 MPP720900:MPP720905 MZL720900:MZL720905 NJH720900:NJH720905 NTD720900:NTD720905 OCZ720900:OCZ720905 OMV720900:OMV720905 OWR720900:OWR720905 PGN720900:PGN720905 PQJ720900:PQJ720905 QAF720900:QAF720905 QKB720900:QKB720905 QTX720900:QTX720905 RDT720900:RDT720905 RNP720900:RNP720905 RXL720900:RXL720905 SHH720900:SHH720905 SRD720900:SRD720905 TAZ720900:TAZ720905 TKV720900:TKV720905 TUR720900:TUR720905 UEN720900:UEN720905 UOJ720900:UOJ720905 UYF720900:UYF720905 VIB720900:VIB720905 VRX720900:VRX720905 WBT720900:WBT720905 WLP720900:WLP720905 WVL720900:WVL720905 D786436:D786441 IZ786436:IZ786441 SV786436:SV786441 ACR786436:ACR786441 AMN786436:AMN786441 AWJ786436:AWJ786441 BGF786436:BGF786441 BQB786436:BQB786441 BZX786436:BZX786441 CJT786436:CJT786441 CTP786436:CTP786441 DDL786436:DDL786441 DNH786436:DNH786441 DXD786436:DXD786441 EGZ786436:EGZ786441 EQV786436:EQV786441 FAR786436:FAR786441 FKN786436:FKN786441 FUJ786436:FUJ786441 GEF786436:GEF786441 GOB786436:GOB786441 GXX786436:GXX786441 HHT786436:HHT786441 HRP786436:HRP786441 IBL786436:IBL786441 ILH786436:ILH786441 IVD786436:IVD786441 JEZ786436:JEZ786441 JOV786436:JOV786441 JYR786436:JYR786441 KIN786436:KIN786441 KSJ786436:KSJ786441 LCF786436:LCF786441 LMB786436:LMB786441 LVX786436:LVX786441 MFT786436:MFT786441 MPP786436:MPP786441 MZL786436:MZL786441 NJH786436:NJH786441 NTD786436:NTD786441 OCZ786436:OCZ786441 OMV786436:OMV786441 OWR786436:OWR786441 PGN786436:PGN786441 PQJ786436:PQJ786441 QAF786436:QAF786441 QKB786436:QKB786441 QTX786436:QTX786441 RDT786436:RDT786441 RNP786436:RNP786441 RXL786436:RXL786441 SHH786436:SHH786441 SRD786436:SRD786441 TAZ786436:TAZ786441 TKV786436:TKV786441 TUR786436:TUR786441 UEN786436:UEN786441 UOJ786436:UOJ786441 UYF786436:UYF786441 VIB786436:VIB786441 VRX786436:VRX786441 WBT786436:WBT786441 WLP786436:WLP786441 WVL786436:WVL786441 D851972:D851977 IZ851972:IZ851977 SV851972:SV851977 ACR851972:ACR851977 AMN851972:AMN851977 AWJ851972:AWJ851977 BGF851972:BGF851977 BQB851972:BQB851977 BZX851972:BZX851977 CJT851972:CJT851977 CTP851972:CTP851977 DDL851972:DDL851977 DNH851972:DNH851977 DXD851972:DXD851977 EGZ851972:EGZ851977 EQV851972:EQV851977 FAR851972:FAR851977 FKN851972:FKN851977 FUJ851972:FUJ851977 GEF851972:GEF851977 GOB851972:GOB851977 GXX851972:GXX851977 HHT851972:HHT851977 HRP851972:HRP851977 IBL851972:IBL851977 ILH851972:ILH851977 IVD851972:IVD851977 JEZ851972:JEZ851977 JOV851972:JOV851977 JYR851972:JYR851977 KIN851972:KIN851977 KSJ851972:KSJ851977 LCF851972:LCF851977 LMB851972:LMB851977 LVX851972:LVX851977 MFT851972:MFT851977 MPP851972:MPP851977 MZL851972:MZL851977 NJH851972:NJH851977 NTD851972:NTD851977 OCZ851972:OCZ851977 OMV851972:OMV851977 OWR851972:OWR851977 PGN851972:PGN851977 PQJ851972:PQJ851977 QAF851972:QAF851977 QKB851972:QKB851977 QTX851972:QTX851977 RDT851972:RDT851977 RNP851972:RNP851977 RXL851972:RXL851977 SHH851972:SHH851977 SRD851972:SRD851977 TAZ851972:TAZ851977 TKV851972:TKV851977 TUR851972:TUR851977 UEN851972:UEN851977 UOJ851972:UOJ851977 UYF851972:UYF851977 VIB851972:VIB851977 VRX851972:VRX851977 WBT851972:WBT851977 WLP851972:WLP851977 WVL851972:WVL851977 D917508:D917513 IZ917508:IZ917513 SV917508:SV917513 ACR917508:ACR917513 AMN917508:AMN917513 AWJ917508:AWJ917513 BGF917508:BGF917513 BQB917508:BQB917513 BZX917508:BZX917513 CJT917508:CJT917513 CTP917508:CTP917513 DDL917508:DDL917513 DNH917508:DNH917513 DXD917508:DXD917513 EGZ917508:EGZ917513 EQV917508:EQV917513 FAR917508:FAR917513 FKN917508:FKN917513 FUJ917508:FUJ917513 GEF917508:GEF917513 GOB917508:GOB917513 GXX917508:GXX917513 HHT917508:HHT917513 HRP917508:HRP917513 IBL917508:IBL917513 ILH917508:ILH917513 IVD917508:IVD917513 JEZ917508:JEZ917513 JOV917508:JOV917513 JYR917508:JYR917513 KIN917508:KIN917513 KSJ917508:KSJ917513 LCF917508:LCF917513 LMB917508:LMB917513 LVX917508:LVX917513 MFT917508:MFT917513 MPP917508:MPP917513 MZL917508:MZL917513 NJH917508:NJH917513 NTD917508:NTD917513 OCZ917508:OCZ917513 OMV917508:OMV917513 OWR917508:OWR917513 PGN917508:PGN917513 PQJ917508:PQJ917513 QAF917508:QAF917513 QKB917508:QKB917513 QTX917508:QTX917513 RDT917508:RDT917513 RNP917508:RNP917513 RXL917508:RXL917513 SHH917508:SHH917513 SRD917508:SRD917513 TAZ917508:TAZ917513 TKV917508:TKV917513 TUR917508:TUR917513 UEN917508:UEN917513 UOJ917508:UOJ917513 UYF917508:UYF917513 VIB917508:VIB917513 VRX917508:VRX917513 WBT917508:WBT917513 WLP917508:WLP917513 WVL917508:WVL917513 D983044:D983049 IZ983044:IZ983049 SV983044:SV983049 ACR983044:ACR983049 AMN983044:AMN983049 AWJ983044:AWJ983049 BGF983044:BGF983049 BQB983044:BQB983049 BZX983044:BZX983049 CJT983044:CJT983049 CTP983044:CTP983049 DDL983044:DDL983049 DNH983044:DNH983049 DXD983044:DXD983049 EGZ983044:EGZ983049 EQV983044:EQV983049 FAR983044:FAR983049 FKN983044:FKN983049 FUJ983044:FUJ983049 GEF983044:GEF983049 GOB983044:GOB983049 GXX983044:GXX983049 HHT983044:HHT983049 HRP983044:HRP983049 IBL983044:IBL983049 ILH983044:ILH983049 IVD983044:IVD983049 JEZ983044:JEZ983049 JOV983044:JOV983049 JYR983044:JYR983049 KIN983044:KIN983049 KSJ983044:KSJ983049 LCF983044:LCF983049 LMB983044:LMB983049 LVX983044:LVX983049 MFT983044:MFT983049 MPP983044:MPP983049 MZL983044:MZL983049 NJH983044:NJH983049 NTD983044:NTD983049 OCZ983044:OCZ983049 OMV983044:OMV983049 OWR983044:OWR983049 PGN983044:PGN983049 PQJ983044:PQJ983049 QAF983044:QAF983049 QKB983044:QKB983049 QTX983044:QTX983049 RDT983044:RDT983049 RNP983044:RNP983049 RXL983044:RXL983049 SHH983044:SHH983049 SRD983044:SRD983049 TAZ983044:TAZ983049 TKV983044:TKV983049 TUR983044:TUR983049 UEN983044:UEN983049 UOJ983044:UOJ983049 UYF983044:UYF983049 VIB983044:VIB983049 VRX983044:VRX983049 WBT983044:WBT983049 WLP983044:WLP983049 WVL983044:WVL983049 D96:D101" xr:uid="{00000000-0002-0000-0400-000005000000}">
      <formula1>0</formula1>
      <formula2>1</formula2>
    </dataValidation>
  </dataValidations>
  <pageMargins left="0.78740157499999996" right="0.78740157499999996" top="0.984251969" bottom="0.984251969" header="0.49212598499999999" footer="0.49212598499999999"/>
  <pageSetup paperSize="9" scale="83" orientation="portrait" r:id="rId1"/>
  <headerFooter alignWithMargins="0"/>
  <drawing r:id="rId2"/>
  <legacyDrawing r:id="rId3"/>
  <oleObjects>
    <mc:AlternateContent xmlns:mc="http://schemas.openxmlformats.org/markup-compatibility/2006">
      <mc:Choice Requires="x14">
        <oleObject progId="Equation.3" shapeId="5121" r:id="rId4">
          <objectPr defaultSize="0" autoPict="0" r:id="rId5">
            <anchor moveWithCells="1" sizeWithCells="1">
              <from>
                <xdr:col>1</xdr:col>
                <xdr:colOff>1247775</xdr:colOff>
                <xdr:row>23</xdr:row>
                <xdr:rowOff>200025</xdr:rowOff>
              </from>
              <to>
                <xdr:col>6</xdr:col>
                <xdr:colOff>9525</xdr:colOff>
                <xdr:row>23</xdr:row>
                <xdr:rowOff>742950</xdr:rowOff>
              </to>
            </anchor>
          </objectPr>
        </oleObject>
      </mc:Choice>
      <mc:Fallback>
        <oleObject progId="Equation.3" shapeId="5121" r:id="rId4"/>
      </mc:Fallback>
    </mc:AlternateContent>
    <mc:AlternateContent xmlns:mc="http://schemas.openxmlformats.org/markup-compatibility/2006">
      <mc:Choice Requires="x14">
        <oleObject progId="Equation.3" shapeId="5123" r:id="rId6">
          <objectPr defaultSize="0" autoPict="0" r:id="rId5">
            <anchor moveWithCells="1" sizeWithCells="1">
              <from>
                <xdr:col>1</xdr:col>
                <xdr:colOff>1247775</xdr:colOff>
                <xdr:row>106</xdr:row>
                <xdr:rowOff>200025</xdr:rowOff>
              </from>
              <to>
                <xdr:col>6</xdr:col>
                <xdr:colOff>9525</xdr:colOff>
                <xdr:row>106</xdr:row>
                <xdr:rowOff>742950</xdr:rowOff>
              </to>
            </anchor>
          </objectPr>
        </oleObject>
      </mc:Choice>
      <mc:Fallback>
        <oleObject progId="Equation.3" shapeId="5123" r:id="rId6"/>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5</vt:i4>
      </vt:variant>
    </vt:vector>
  </HeadingPairs>
  <TitlesOfParts>
    <vt:vector size="9" baseType="lpstr">
      <vt:lpstr>Planilha Estruturas</vt:lpstr>
      <vt:lpstr>Planilha Instalações</vt:lpstr>
      <vt:lpstr>Cronograma</vt:lpstr>
      <vt:lpstr>BDI padrão</vt:lpstr>
      <vt:lpstr>'BDI padrão'!Area_de_impressao</vt:lpstr>
      <vt:lpstr>'Planilha Estruturas'!Area_de_impressao</vt:lpstr>
      <vt:lpstr>'Planilha Instalações'!Area_de_impressao</vt:lpstr>
      <vt:lpstr>'Planilha Estruturas'!Titulos_de_impressao</vt:lpstr>
      <vt:lpstr>'Planilha Instalações'!Titulos_de_impressao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Mariana Correa Pedroso</cp:lastModifiedBy>
  <cp:lastPrinted>2026-01-20T17:39:00Z</cp:lastPrinted>
  <dcterms:created xsi:type="dcterms:W3CDTF">2018-12-16T09:56:40Z</dcterms:created>
  <dcterms:modified xsi:type="dcterms:W3CDTF">2026-07-16T14:26:16Z</dcterms:modified>
</cp:coreProperties>
</file>