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2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showInkAnnotation="0" codeName="EstaPasta_de_trabalho"/>
  <xr:revisionPtr revIDLastSave="0" documentId="8_{3122C513-0FA1-40CD-824A-4DB14C881A1C}" xr6:coauthVersionLast="47" xr6:coauthVersionMax="47" xr10:uidLastSave="{00000000-0000-0000-0000-000000000000}"/>
  <bookViews>
    <workbookView xWindow="-120" yWindow="-120" windowWidth="29040" windowHeight="15720" tabRatio="795" activeTab="2" xr2:uid="{00000000-000D-0000-FFFF-FFFF00000000}"/>
  </bookViews>
  <sheets>
    <sheet name="BDI (24,19%)" sheetId="25" r:id="rId1"/>
    <sheet name="BDI-red (11,10%)" sheetId="27" r:id="rId2"/>
    <sheet name="Planilha" sheetId="5" r:id="rId3"/>
    <sheet name="Comp" sheetId="7" r:id="rId4"/>
    <sheet name="Cronograma" sheetId="22" r:id="rId5"/>
  </sheets>
  <definedNames>
    <definedName name="_xlnm._FilterDatabase" localSheetId="2" hidden="1">Planilha!$C$14:$D$97</definedName>
    <definedName name="_xlnm.Print_Area" localSheetId="0">'BDI (24,19%)'!$B$2:$H$26</definedName>
    <definedName name="_xlnm.Print_Area" localSheetId="1">'BDI-red (11,10%)'!$B$2:$H$26</definedName>
    <definedName name="_xlnm.Print_Area" localSheetId="3">Comp!$B$2:$H$20</definedName>
    <definedName name="_xlnm.Print_Area" localSheetId="4">Cronograma!$B$2:$S$19</definedName>
    <definedName name="_xlnm.Print_Area" localSheetId="2">Planilha!$B$2:$J$102</definedName>
    <definedName name="_xlnm.Print_Titles" localSheetId="3">Comp!$B:$H,Comp!$2:$12</definedName>
    <definedName name="_xlnm.Print_Titles" localSheetId="4">Cronograma!$B:$G,Cronograma!$2:$9</definedName>
    <definedName name="_xlnm.Print_Titles" localSheetId="2">Planilha!$B:$J,Planilha!$2:$14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9" i="27" l="1"/>
  <c r="D18" i="27"/>
  <c r="E18" i="27" s="1"/>
  <c r="E17" i="27"/>
  <c r="D21" i="27" l="1"/>
  <c r="J8" i="5" s="1"/>
  <c r="E20" i="27"/>
  <c r="E21" i="27" s="1"/>
  <c r="I83" i="5" l="1"/>
  <c r="J83" i="5" s="1"/>
  <c r="H4" i="7"/>
  <c r="G11" i="7"/>
  <c r="C11" i="7"/>
  <c r="C10" i="7"/>
  <c r="C9" i="7"/>
  <c r="C8" i="7"/>
  <c r="F6" i="22" l="1"/>
  <c r="E6" i="22"/>
  <c r="E5" i="22"/>
  <c r="E4" i="22"/>
  <c r="H17" i="7" l="1"/>
  <c r="H16" i="7"/>
  <c r="H15" i="7"/>
  <c r="H13" i="7" l="1"/>
  <c r="E19" i="25"/>
  <c r="D18" i="25"/>
  <c r="E18" i="25" s="1"/>
  <c r="E17" i="25"/>
  <c r="D21" i="25" l="1"/>
  <c r="J7" i="5" s="1"/>
  <c r="I82" i="5" s="1"/>
  <c r="J82" i="5" s="1"/>
  <c r="I77" i="5"/>
  <c r="J77" i="5" s="1"/>
  <c r="I76" i="5"/>
  <c r="J76" i="5" s="1"/>
  <c r="I78" i="5"/>
  <c r="J78" i="5" s="1"/>
  <c r="I79" i="5"/>
  <c r="J79" i="5" s="1"/>
  <c r="I92" i="5"/>
  <c r="J92" i="5" s="1"/>
  <c r="I48" i="5"/>
  <c r="J48" i="5" s="1"/>
  <c r="I31" i="5"/>
  <c r="J31" i="5" s="1"/>
  <c r="I19" i="5"/>
  <c r="J19" i="5" s="1"/>
  <c r="I59" i="5"/>
  <c r="J59" i="5" s="1"/>
  <c r="I30" i="5"/>
  <c r="J30" i="5" s="1"/>
  <c r="I90" i="5"/>
  <c r="J90" i="5" s="1"/>
  <c r="I58" i="5"/>
  <c r="J58" i="5" s="1"/>
  <c r="I38" i="5"/>
  <c r="J38" i="5" s="1"/>
  <c r="I29" i="5"/>
  <c r="J29" i="5" s="1"/>
  <c r="I87" i="5"/>
  <c r="J87" i="5" s="1"/>
  <c r="I66" i="5"/>
  <c r="J66" i="5" s="1"/>
  <c r="I44" i="5"/>
  <c r="J44" i="5" s="1"/>
  <c r="I86" i="5"/>
  <c r="J86" i="5" s="1"/>
  <c r="I26" i="5"/>
  <c r="J26" i="5" s="1"/>
  <c r="I54" i="5"/>
  <c r="J54" i="5" s="1"/>
  <c r="I25" i="5"/>
  <c r="J25" i="5" s="1"/>
  <c r="I65" i="5"/>
  <c r="J65" i="5" s="1"/>
  <c r="I33" i="5"/>
  <c r="J33" i="5" s="1"/>
  <c r="I52" i="5"/>
  <c r="J52" i="5" s="1"/>
  <c r="I97" i="5"/>
  <c r="J97" i="5" s="1"/>
  <c r="J96" i="5" s="1"/>
  <c r="I51" i="5"/>
  <c r="J51" i="5" s="1"/>
  <c r="I22" i="5"/>
  <c r="J22" i="5" s="1"/>
  <c r="I62" i="5"/>
  <c r="J62" i="5" s="1"/>
  <c r="I50" i="5"/>
  <c r="J50" i="5" s="1"/>
  <c r="I94" i="5"/>
  <c r="J94" i="5" s="1"/>
  <c r="I91" i="5"/>
  <c r="J91" i="5" s="1"/>
  <c r="I69" i="5"/>
  <c r="J69" i="5" s="1"/>
  <c r="I47" i="5"/>
  <c r="J47" i="5" s="1"/>
  <c r="I46" i="5"/>
  <c r="J46" i="5" s="1"/>
  <c r="I28" i="5"/>
  <c r="J28" i="5" s="1"/>
  <c r="I56" i="5"/>
  <c r="J56" i="5" s="1"/>
  <c r="I36" i="5"/>
  <c r="J36" i="5" s="1"/>
  <c r="I35" i="5"/>
  <c r="J35" i="5" s="1"/>
  <c r="I34" i="5"/>
  <c r="J34" i="5" s="1"/>
  <c r="I53" i="5"/>
  <c r="J53" i="5" s="1"/>
  <c r="I24" i="5"/>
  <c r="J24" i="5" s="1"/>
  <c r="I23" i="5"/>
  <c r="J23" i="5" s="1"/>
  <c r="I63" i="5"/>
  <c r="J63" i="5" s="1"/>
  <c r="I72" i="5"/>
  <c r="J72" i="5" s="1"/>
  <c r="I49" i="5"/>
  <c r="J49" i="5" s="1"/>
  <c r="I88" i="5"/>
  <c r="J88" i="5" s="1"/>
  <c r="I67" i="5"/>
  <c r="J67" i="5" s="1"/>
  <c r="I57" i="5"/>
  <c r="J57" i="5" s="1"/>
  <c r="I45" i="5"/>
  <c r="J45" i="5" s="1"/>
  <c r="I37" i="5"/>
  <c r="J37" i="5" s="1"/>
  <c r="I27" i="5"/>
  <c r="J27" i="5" s="1"/>
  <c r="I43" i="5"/>
  <c r="J43" i="5" s="1"/>
  <c r="I85" i="5"/>
  <c r="J85" i="5" s="1"/>
  <c r="I75" i="5"/>
  <c r="J75" i="5" s="1"/>
  <c r="I64" i="5"/>
  <c r="J64" i="5" s="1"/>
  <c r="I32" i="5"/>
  <c r="J32" i="5" s="1"/>
  <c r="I73" i="5"/>
  <c r="J73" i="5" s="1"/>
  <c r="I41" i="5"/>
  <c r="J41" i="5" s="1"/>
  <c r="I95" i="5"/>
  <c r="J95" i="5" s="1"/>
  <c r="I40" i="5"/>
  <c r="J40" i="5" s="1"/>
  <c r="I61" i="5"/>
  <c r="J61" i="5" s="1"/>
  <c r="I20" i="5"/>
  <c r="J20" i="5" s="1"/>
  <c r="I74" i="5"/>
  <c r="J74" i="5" s="1"/>
  <c r="I21" i="5"/>
  <c r="J21" i="5" s="1"/>
  <c r="I71" i="5"/>
  <c r="J71" i="5" s="1"/>
  <c r="I39" i="5"/>
  <c r="J39" i="5" s="1"/>
  <c r="D20" i="25"/>
  <c r="E20" i="25" s="1"/>
  <c r="E21" i="25" s="1"/>
  <c r="I17" i="5"/>
  <c r="J17" i="5" s="1"/>
  <c r="J16" i="5" s="1"/>
  <c r="I80" i="5" l="1"/>
  <c r="J80" i="5" s="1"/>
  <c r="I60" i="5"/>
  <c r="J60" i="5" s="1"/>
  <c r="I81" i="5"/>
  <c r="J81" i="5" s="1"/>
  <c r="I55" i="5"/>
  <c r="J55" i="5" s="1"/>
  <c r="I68" i="5"/>
  <c r="J68" i="5" s="1"/>
  <c r="J42" i="5" s="1"/>
  <c r="I70" i="5"/>
  <c r="J70" i="5" s="1"/>
  <c r="J84" i="5"/>
  <c r="J93" i="5"/>
  <c r="J89" i="5"/>
  <c r="J18" i="5"/>
  <c r="J10" i="22"/>
  <c r="M10" i="22" s="1"/>
  <c r="P10" i="22" s="1"/>
  <c r="S10" i="22" s="1"/>
  <c r="J99" i="5" l="1"/>
  <c r="F10" i="22" s="1"/>
  <c r="F12" i="22" l="1"/>
  <c r="G10" i="22" s="1"/>
  <c r="K10" i="22"/>
  <c r="K15" i="22" s="1"/>
  <c r="N10" i="22"/>
  <c r="N15" i="22" s="1"/>
  <c r="H10" i="22"/>
  <c r="H15" i="22" s="1"/>
  <c r="H16" i="22" s="1"/>
  <c r="Q10" i="22"/>
  <c r="Q15" i="22" s="1"/>
  <c r="K16" i="22" l="1"/>
  <c r="N16" i="22" s="1"/>
  <c r="Q16" i="22" s="1"/>
  <c r="K13" i="22"/>
  <c r="Q13" i="22"/>
  <c r="H13" i="22"/>
  <c r="H14" i="22" s="1"/>
  <c r="N13" i="22"/>
  <c r="G12" i="22"/>
  <c r="K14" i="22" l="1"/>
  <c r="N14" i="22" s="1"/>
  <c r="Q14" i="22" s="1"/>
</calcChain>
</file>

<file path=xl/sharedStrings.xml><?xml version="1.0" encoding="utf-8"?>
<sst xmlns="http://schemas.openxmlformats.org/spreadsheetml/2006/main" count="552" uniqueCount="298">
  <si>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</si>
  <si>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</si>
  <si>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</si>
  <si>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</si>
  <si>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</si>
  <si>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</si>
  <si>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</si>
  <si>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</si>
  <si>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UNIDADE</t>
  </si>
  <si>
    <t>CUSTO TOTAL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</si>
  <si>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</si>
  <si>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</si>
  <si>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</si>
  <si>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</si>
  <si>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</si>
  <si>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</si>
  <si>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</si>
  <si>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</si>
  <si>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DESCRIÇÃO DO INSUMO</t>
  </si>
  <si>
    <t>COEFICIENTE</t>
  </si>
  <si>
    <t>CUSTO UNITÁRIO</t>
  </si>
  <si>
    <t>FONTE</t>
  </si>
  <si>
    <t>Objeto</t>
  </si>
  <si>
    <t>SINAPI</t>
  </si>
  <si>
    <t>H</t>
  </si>
  <si>
    <t>88316</t>
  </si>
  <si>
    <t>M2</t>
  </si>
  <si>
    <t>ORSE</t>
  </si>
  <si>
    <t>PINTURA DE ACABAMENTO COM APLICAÇÃO DE 02 DEMÃOS DE VERNIZ ACRÍLICO, CORAL OU SIMILAR</t>
  </si>
  <si>
    <t>88310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</si>
  <si>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</si>
  <si>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</si>
  <si>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</si>
  <si>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</si>
  <si>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</si>
  <si>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</si>
  <si>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</si>
  <si>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</si>
  <si>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</si>
  <si>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</si>
  <si>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</si>
  <si>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</si>
  <si>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</si>
  <si>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</si>
  <si>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e-mail: sms.obras@riopreto.sp.gov.br - (17) 3216-9787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</si>
  <si>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</si>
  <si>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</si>
  <si>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</si>
  <si>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</si>
  <si>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</si>
  <si>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</si>
  <si>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</si>
  <si>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</si>
  <si>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</si>
  <si>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</si>
  <si>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</si>
  <si>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</si>
  <si>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</si>
  <si>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</si>
  <si>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</si>
  <si>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</si>
  <si>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</si>
  <si>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</si>
  <si>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</si>
  <si>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</si>
  <si>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</si>
  <si>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</si>
  <si>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</si>
  <si>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</si>
  <si>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</si>
  <si>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</si>
  <si>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</si>
  <si>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</si>
  <si>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</si>
  <si>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88485</t>
  </si>
  <si>
    <t>88497</t>
  </si>
  <si>
    <t>88484</t>
  </si>
  <si>
    <t>88488</t>
  </si>
  <si>
    <t>88489</t>
  </si>
  <si>
    <t>1.1</t>
  </si>
  <si>
    <t>FUNDO SELADOR ACRÍLICO, APLICAÇÃO MANUAL EM TETO, UMA DEMÃO. AF_04/2023</t>
  </si>
  <si>
    <t>PINTURA LÁTEX ACRÍLICA PREMIUM, APLICAÇÃO MANUAL EM TETO, DUAS DEMÃOS. AF_04/2023</t>
  </si>
  <si>
    <t>FUNDO SELADOR ACRÍLICO, APLICAÇÃO MANUAL EM PAREDE, UMA DEMÃO. AF_04/2023</t>
  </si>
  <si>
    <t>EMASSAMENTO COM MASSA LÁTEX, APLICAÇÃO EM PAREDE, DUAS DEMÃOS, LIXAMENTO MANUAL. AF_04/2023</t>
  </si>
  <si>
    <t>PINTURA LÁTEX ACRÍLICA PREMIUM, APLICAÇÃO MANUAL EM PAREDES, DUAS DEMÃOS. AF_04/2023</t>
  </si>
  <si>
    <t>02.08.050</t>
  </si>
  <si>
    <t>Unidade</t>
  </si>
  <si>
    <t>BDI=</t>
  </si>
  <si>
    <t>Local</t>
  </si>
  <si>
    <t>Cidade:</t>
  </si>
  <si>
    <t>SERVENTE COM ENCARGOS COMPLEMENTARES</t>
  </si>
  <si>
    <t>COMP.</t>
  </si>
  <si>
    <t>PLACA EM LONA COM IMPRESSÃO DIGITAL E ESTRUTURA EM MADEIRA</t>
  </si>
  <si>
    <t>TOTAL DO ORÇAMENTO</t>
  </si>
  <si>
    <t>LIMPEZA FINAL DE OBRA</t>
  </si>
  <si>
    <t>PINTOR COM ENCARGOS COMPLEMENTARES</t>
  </si>
  <si>
    <t>VERNIZ ACRILICO INCOLOR, CORAL OU SIMILAR</t>
  </si>
  <si>
    <t>COMP. 003</t>
  </si>
  <si>
    <t>04740/ORSE</t>
  </si>
  <si>
    <t>COMPOSIÇÕES ANALITICAS AUXILIARES</t>
  </si>
  <si>
    <t xml:space="preserve">Altamir Roberto Marascalchi Filho - Eng° Civil - CREA 5070622761  </t>
  </si>
  <si>
    <t>1.1.1</t>
  </si>
  <si>
    <t>Fornecimento de Materiais e Equipamentos</t>
  </si>
  <si>
    <t>Declaro para os devidos fins que para o cálculo deste BDI, optamos pelo Orçamento SEM DESONERAÇÃO, e que esta alternativa é a mais adequada para a Administração Pública.</t>
  </si>
  <si>
    <t>BDI.red.=</t>
  </si>
  <si>
    <t>PLANILHA ORÇAMENTÁRIA - SEM DESONERAÇÃO</t>
  </si>
  <si>
    <t>CDHU-SD</t>
  </si>
  <si>
    <t>UBS ENGENHEIRO SCHMITT</t>
  </si>
  <si>
    <t>ADEQUAÇÃO NA VARANDA DA UNIDADE</t>
  </si>
  <si>
    <t>RUA OTÁVIO ZANETONE, 158</t>
  </si>
  <si>
    <t>JD. SCHMITT - DISTRITO DE ENGENHEIRO SCHMITT</t>
  </si>
  <si>
    <t>1.2.4</t>
  </si>
  <si>
    <t>1.2.5</t>
  </si>
  <si>
    <t>1.2.6</t>
  </si>
  <si>
    <t>1.2.8</t>
  </si>
  <si>
    <t>1.2.9</t>
  </si>
  <si>
    <t>M</t>
  </si>
  <si>
    <t>UN</t>
  </si>
  <si>
    <t>SALA VACINA &gt;&gt; CONSULTORIO</t>
  </si>
  <si>
    <t>04.11.030</t>
  </si>
  <si>
    <t>04.09.020</t>
  </si>
  <si>
    <t>97622</t>
  </si>
  <si>
    <t>DEMOLIÇÃO DE ALVENARIA DE BLOCO FURADO, DE FORMA MANUAL, SEM REAPROVEITAMENTO. AF_09/2023</t>
  </si>
  <si>
    <t>M3</t>
  </si>
  <si>
    <t>05.07.040</t>
  </si>
  <si>
    <t>24.20.020</t>
  </si>
  <si>
    <t>103330</t>
  </si>
  <si>
    <t>ALVENARIA DE VEDAÇÃO DE BLOCOS CERÂMICOS FURADOS NA HORIZONTAL DE 11,5X19X19 CM (ESPESSURA 11,5 CM) E ARGAMASSA DE ASSENTAMENTO COM PREPARO EM BETONEIRA. AF_12/2021</t>
  </si>
  <si>
    <t>87878</t>
  </si>
  <si>
    <t>CHAPISCO APLICADO EM ALVENARIAS E ESTRUTURAS DE CONCRETO INTERNAS, COM COLHER DE PEDREIRO. ARGAMASSA TRAÇO 1:3 COM PREPARO MANUAL. AF_10/2022</t>
  </si>
  <si>
    <t>87529</t>
  </si>
  <si>
    <t>MASSA ÚNICA, EM ARGAMASSA TRAÇO 1:2:8, PREPARO MECÂNICO, APLICADA MANUALMENTE EM PAREDES INTERNAS DE AMBIENTES COM ÁREA ENTRE 5M² E 10M², E = 17,5MM, COM TALISCAS. AF_03/2024</t>
  </si>
  <si>
    <t>REVESTIMENTO CERÂMICO PARA PISO COM PLACAS TIPO PORCELANATO DE DIMENSÕES 60X60 CM APLICADA EM AMBIENTES DE ÁREA ENTRE 5 M² E 10 M². AF_02/2023</t>
  </si>
  <si>
    <t>13.05.026</t>
  </si>
  <si>
    <t>RODAPÉ DE GRANILITE SIMPLES ALTURA 7CM</t>
  </si>
  <si>
    <t>86877</t>
  </si>
  <si>
    <t>VÁLVULA EM METAL CROMADO 1.1/2 X 1.1/2 PARA TANQUE OU LAVATÓRIO, COM OU SEM LADRÃO - FORNECIMENTO E INSTALAÇÃO. AF_01/2020</t>
  </si>
  <si>
    <t>86882</t>
  </si>
  <si>
    <t>SIFÃO DO TIPO GARRAFA/COPO EM PVC 1.1/4 X 1.1/2" - FORNECIMENTO E INSTALAÇÃO. AF_01/2020</t>
  </si>
  <si>
    <t>49.06.196</t>
  </si>
  <si>
    <t>GRELHA EM AÇO INOXIDÁVEL COM FECHO ROTATIVO, DN= 150MM</t>
  </si>
  <si>
    <t>44.01.240</t>
  </si>
  <si>
    <t>46.02.010</t>
  </si>
  <si>
    <t>TUBO DE PVC RÍGIDO BRANCO, PONTAS LISAS, SOLDÁVEL, LINHA ESGOTO SÉRIE NORMAL, DN= 40 MM, INCLUSIVE CONEXÕES</t>
  </si>
  <si>
    <t>90443</t>
  </si>
  <si>
    <t>RASGO EM ALVENARIA PARA RAMAIS/ DISTRIBUIÇÃO COM DIAMETROS MENORES OU IGUAIS A 40 MM. AF_05/2015</t>
  </si>
  <si>
    <t>90466</t>
  </si>
  <si>
    <t>CHUMBAMENTO LINEAR EM ALVENARIA PARA RAMAIS/DISTRIBUIÇÃO COM DIÂMETROS MENORES OU IGUAIS A 40 MM. AF_05/2015</t>
  </si>
  <si>
    <t>46.01.020</t>
  </si>
  <si>
    <t>TUBO DE PVC RÍGIDO SOLDÁVEL MARROM, DN= 25 MM, (3/4´), INCLUSIVE CONEXÕES</t>
  </si>
  <si>
    <t>100759</t>
  </si>
  <si>
    <t>PINTURA COM TINTA ALQUÍDICA DE ACABAMENTO (ESMALTE SINTÉTICO BRILHANTE) PULVERIZADA SOBRE SUPERFÍCIES METÁLICAS (EXCETO PERFIL) EXECUTADO EM OBRA (02 DEMÃOS). AF_01/2020_PE</t>
  </si>
  <si>
    <t>102219</t>
  </si>
  <si>
    <t>PINTURA TINTA DE ACABAMENTO (PIGMENTADA) ESMALTE SINTÉTICO ACETINADO EM MADEIRA, 2 DEMÃOS. AF_01/2021</t>
  </si>
  <si>
    <t>FDE</t>
  </si>
  <si>
    <t>VARANDA &gt;&gt; SALA VACINA</t>
  </si>
  <si>
    <t>97633</t>
  </si>
  <si>
    <t>DEMOLIÇÃO DE REVESTIMENTO CERÂMICO, DE FORMA MANUAL, SEM REAPROVEITAMENTO. AF_09/2023</t>
  </si>
  <si>
    <t>13.50.002</t>
  </si>
  <si>
    <t>DEMOLIÇAO PISO GRANILITE, LADRILHO HIDRAULICO, CERAMICO, CACOS, INCLUSIVE BASE</t>
  </si>
  <si>
    <t>06.80.009</t>
  </si>
  <si>
    <t>CAIXILHO MAXIMAR DE FERRO</t>
  </si>
  <si>
    <t>26.01.230</t>
  </si>
  <si>
    <t>25.02.042</t>
  </si>
  <si>
    <t>PORTA DE CORRER EM ALUMÍNIO TIPO LAMBRI BRANCO, SOB MEDIDA</t>
  </si>
  <si>
    <t>14.30.260</t>
  </si>
  <si>
    <t>97113</t>
  </si>
  <si>
    <t>APLICAÇÃO DE LONA PLÁSTICA PARA EXECUÇÃO DE PAVIMENTOS DE CONCRETO. AF_04/2022</t>
  </si>
  <si>
    <t>96620</t>
  </si>
  <si>
    <t>LASTRO DE CONCRETO MAGRO, APLICADO EM PISOS, LAJES SOBRE SOLO OU RADIERS. AF_01/2024</t>
  </si>
  <si>
    <t>87745</t>
  </si>
  <si>
    <t>CONTRAPISO EM ARGAMASSA TRAÇO 1:4 (CIMENTO E AREIA), PREPARO MECÂNICO COM BETONEIRA 400 L, APLICADO EM ÁREAS MOLHADAS SOBRE LAJE, ADERIDO, ACABAMENTO NÃO REFORÇADO, ESPESSURA 3CM. AF_07/2021</t>
  </si>
  <si>
    <t>18.08.072</t>
  </si>
  <si>
    <t>RODAPÉ EM PORCELANATO ESMALTADO POLIDO PARA ÁREA INTERNA E AMBIENTE COM TRÁFEGO MÉDIO, GRUPO DE ABSORÇÃO BIA, ASSENTADO COM ARGAMASSA COLANTE INDUSTRIALIZADA, REJUNTADO</t>
  </si>
  <si>
    <t>19.01.064</t>
  </si>
  <si>
    <t>PEITORIL E/OU SOLEIRA EM GRANITO, ESPESSURA DE 2 CM E LARGURA DE 21 CM ATÉ 30 CM, ACABAMENTO POLIDO</t>
  </si>
  <si>
    <t>44.02.062</t>
  </si>
  <si>
    <t>TAMPO/BANCADA EM GRANITO, COM FRONTÃO, ESPESSURA DE 2 CM, ACABAMENTO POLIDO</t>
  </si>
  <si>
    <t>44.06.400</t>
  </si>
  <si>
    <t>CUBA EM AÇO INOXIDÁVEL SIMPLES DE 500X400X300MM</t>
  </si>
  <si>
    <t>44.03.300</t>
  </si>
  <si>
    <t>TORNEIRA CLÍNICA COM VOLANTE TIPO ALAVANCA</t>
  </si>
  <si>
    <t>86878</t>
  </si>
  <si>
    <t>VÁLVULA EM METAL CROMADO TIPO AMERICANA 3.1/2 X 1.1/2 PARA PIA - FORNECIMENTO E INSTALAÇÃO. AF_01/2020</t>
  </si>
  <si>
    <t>44.20.200</t>
  </si>
  <si>
    <t>SIFÃO DE METAL CROMADO DE 1 1/2´ X 2´</t>
  </si>
  <si>
    <t>23.08.040</t>
  </si>
  <si>
    <t>46.02.050</t>
  </si>
  <si>
    <t>89987</t>
  </si>
  <si>
    <t>REGISTRO DE GAVETA BRUTO, LATÃO, ROSCÁVEL, 3/4", COM ACABAMENTO E CANOPLA CROMADOS - FORNECIMENTO E INSTALAÇÃO. AF_08/2021</t>
  </si>
  <si>
    <t>90447</t>
  </si>
  <si>
    <t>RASGO EM ALVENARIA PARA ELETRODUTOS COM DIAMETROS MENORES OU IGUAIS A 40 MM. AF_05/2015</t>
  </si>
  <si>
    <t>91854</t>
  </si>
  <si>
    <t>ELETRODUTO FLEXÍVEL CORRUGADO, PVC, DN 25 MM (3/4"), PARA CIRCUITOS TERMINAIS, INSTALADO EM PAREDE - FORNECIMENTO E INSTALAÇÃO. AF_03/2023</t>
  </si>
  <si>
    <t>91926</t>
  </si>
  <si>
    <t>CABO DE COBRE FLEXÍVEL ISOLADO, 2,5 MM², ANTI-CHAMA 450/750 V, PARA CIRCUITOS TERMINAIS - FORNECIMENTO E INSTALAÇÃO. AF_03/2023</t>
  </si>
  <si>
    <t>91941</t>
  </si>
  <si>
    <t>CAIXA RETANGULAR 4" X 2" BAIXA (0,30 M DO PISO), PVC, INSTALADA EM PAREDE - FORNECIMENTO E INSTALAÇÃO. AF_12/2015</t>
  </si>
  <si>
    <t>91943</t>
  </si>
  <si>
    <t>CAIXA RETANGULAR 4" X 4" MÉDIA (1,30 M DO PISO), PVC, INSTALADA EM PAREDE - FORNECIMENTO E INSTALAÇÃO. AF_12/2015</t>
  </si>
  <si>
    <t>EXTERNO</t>
  </si>
  <si>
    <t>95305</t>
  </si>
  <si>
    <t>TEXTURA ACRÍLICA, APLICAÇÃO MANUAL EM PAREDE, UMA DEMÃO. AF_04/2023</t>
  </si>
  <si>
    <t>RECEPÇÃO</t>
  </si>
  <si>
    <t>WC ACESSIVEL MASC.</t>
  </si>
  <si>
    <t>43.05.030</t>
  </si>
  <si>
    <t>43.05.100</t>
  </si>
  <si>
    <t>EXAUSTOR ELÉTRICO EM PLÁSTICO, VAZÃO DE 150 A 190M³/H</t>
  </si>
  <si>
    <t>INSUFLADOR DE AR COMPACTO, PARA RENOVAÇÃO DE AR EM AMBIENTES, VAZÃO MÁXIMA 93 M³/H</t>
  </si>
  <si>
    <t>PLACA DE OBRA</t>
  </si>
  <si>
    <t>EXECUÇÃO</t>
  </si>
  <si>
    <t>RETIRADA DE BANCADA INCLUINDO PERTENCES</t>
  </si>
  <si>
    <t>RETIRADA DE ESQUADRIA METÁLICA EM GERAL</t>
  </si>
  <si>
    <t>REMOÇÃO DE ENTULHO SEPARADO DE OBRA COM CAÇAMBA METÁLICA - TERRA, ALVENARIA, CONCRETO, ARGAMASSA, MADEIRA, PAPEL, PLÁSTICO OU METAL</t>
  </si>
  <si>
    <t>RECOLOCAÇÃO DE ESQUADRIAS METÁLICAS</t>
  </si>
  <si>
    <t>LAVATÓRIO EM LOUÇA COM COLUNA SUSPENSA</t>
  </si>
  <si>
    <t>DIVISÓRIA EM PLACAS DE GESSO ACARTONADO, RESISTÊNCIA AO FOGO 30 MINUTOS, ESPESSURA 73/48MM - 1ST / 1ST</t>
  </si>
  <si>
    <t>ARMÁRIO/GABINETE EMBUTIDO EM MDF SOB MEDIDA, REVESTIDO EM LAMINADO MELAMÍNICO, COM PORTAS E PRATELEIRAS</t>
  </si>
  <si>
    <t>TUBO DE PVC RÍGIDO BRANCO PXB COM VIROLA E ANEL DE BORRACHA, LINHA ESGOTO SÉRIE NORMAL, DN= 50 MM, INCLUSIVE CONEXÕES</t>
  </si>
  <si>
    <t>VIDRO FANTASIA DE 3/4 MM</t>
  </si>
  <si>
    <t>43.07.340</t>
  </si>
  <si>
    <t>AR CONDICIONADO A FRIO, TIPO SPLIT PAREDE COM CAPACIDADE DE 18.000 BTU/H</t>
  </si>
  <si>
    <t>1.2</t>
  </si>
  <si>
    <t>1.2.1</t>
  </si>
  <si>
    <t>1.2.2</t>
  </si>
  <si>
    <t>1.2.3</t>
  </si>
  <si>
    <t>1.2.7</t>
  </si>
  <si>
    <t>1.2.10</t>
  </si>
  <si>
    <t>1.2.11</t>
  </si>
  <si>
    <t>1.2.12</t>
  </si>
  <si>
    <t>1.2.13</t>
  </si>
  <si>
    <t>1.2.14</t>
  </si>
  <si>
    <t>1.2.15</t>
  </si>
  <si>
    <t>1.2.16</t>
  </si>
  <si>
    <t>1.2.17</t>
  </si>
  <si>
    <t>1.2.18</t>
  </si>
  <si>
    <t>1.2.19</t>
  </si>
  <si>
    <t>1.2.20</t>
  </si>
  <si>
    <t>1.2.21</t>
  </si>
  <si>
    <t>1.2.22</t>
  </si>
  <si>
    <t>1.2.23</t>
  </si>
  <si>
    <t>1.3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</si>
  <si>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</si>
  <si>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</si>
  <si>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</si>
  <si>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</si>
  <si>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</si>
  <si>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</si>
  <si>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</si>
  <si>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</si>
  <si>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</si>
  <si>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</si>
  <si>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</si>
  <si>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</si>
  <si>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</si>
  <si>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</si>
  <si>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</si>
  <si>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</si>
  <si>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</si>
  <si>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</si>
  <si>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</si>
  <si>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</si>
  <si>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</si>
  <si>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</si>
  <si>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</si>
  <si>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</si>
  <si>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</si>
  <si>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</si>
  <si>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</si>
  <si>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</si>
  <si>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</si>
  <si>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</si>
  <si>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</si>
  <si>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</si>
  <si>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1.3.33</t>
  </si>
  <si>
    <t>1.3.34</t>
  </si>
  <si>
    <t>1.3.35</t>
  </si>
  <si>
    <t>1.3.36</t>
  </si>
  <si>
    <t>1.3.37</t>
  </si>
  <si>
    <t>1.3.38</t>
  </si>
  <si>
    <t>1.3.39</t>
  </si>
  <si>
    <t>1.3.40</t>
  </si>
  <si>
    <t>1.3.41</t>
  </si>
  <si>
    <t>1.4</t>
  </si>
  <si>
    <t>1.4.1</t>
  </si>
  <si>
    <t>1.4.2</t>
  </si>
  <si>
    <t>1.4.3</t>
  </si>
  <si>
    <t>1.4.4</t>
  </si>
  <si>
    <t>1.5</t>
  </si>
  <si>
    <t>1.5.1</t>
  </si>
  <si>
    <t>1.5.2</t>
  </si>
  <si>
    <t>1.5.3</t>
  </si>
  <si>
    <t>1.6</t>
  </si>
  <si>
    <t>1.6.1</t>
  </si>
  <si>
    <t>1.6.2</t>
  </si>
  <si>
    <t>1.7</t>
  </si>
  <si>
    <t>1.7.1</t>
  </si>
  <si>
    <t>REF.: PREÇOS: SINAPI-ABR.2026; CDHU-BOL.201; FDE-ABR.2026; ORSE-MAR.2026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</si>
</sst>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General;General;"/>
    <numFmt numFmtId="167" formatCode="_(&quot;R$ &quot;* #,##0.00_);_(&quot;R$ &quot;* \(#,##0.00\);_(&quot;R$ &quot;* &quot;-&quot;??_);_(@_)"/>
    <numFmt numFmtId="168" formatCode="_-* #,##0.00_-;\-* #,##0.00_-;_-* \-??_-;_-@_-"/>
    <numFmt numFmtId="169" formatCode="#,##0.00\ ;\-#,##0.00\ ;&quot; -&quot;#\ ;@\ "/>
    <numFmt numFmtId="170" formatCode="_-&quot;R$ &quot;* #,##0.00_-;&quot;-R$ &quot;* #,##0.00_-;_-&quot;R$ &quot;* \-??_-;_-@_-"/>
    <numFmt numFmtId="171" formatCode="#,##0.000000"/>
    <numFmt numFmtId="172" formatCode="#,##0.0000000"/>
    <numFmt numFmtId="173" formatCode="&quot;R$ &quot;#,##0.00"/>
    <numFmt numFmtId="174" formatCode="0.0000%"/>
    <numFmt numFmtId="175" formatCode="00"/>
  </numFmts>
  <fonts count="9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8"/>
      <color indexed="8"/>
      <name val="Calibri"/>
      <family val="2"/>
    </font>
    <font>
      <sz val="9"/>
      <color indexed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8"/>
      <color rgb="FFFF0000"/>
      <name val="Calibri"/>
      <family val="2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i/>
      <sz val="13"/>
      <name val="Arial"/>
      <family val="2"/>
    </font>
    <font>
      <b/>
      <i/>
      <sz val="10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i/>
      <sz val="14"/>
      <color indexed="8"/>
      <name val="Arial"/>
      <family val="2"/>
    </font>
    <font>
      <b/>
      <sz val="10"/>
      <color indexed="8"/>
      <name val="Calibri"/>
      <family val="2"/>
    </font>
    <font>
      <b/>
      <i/>
      <sz val="9"/>
      <color indexed="8"/>
      <name val="Arial"/>
      <family val="2"/>
    </font>
    <font>
      <b/>
      <i/>
      <sz val="8"/>
      <color rgb="FF0000FF"/>
      <name val="Arial"/>
      <family val="2"/>
    </font>
    <font>
      <sz val="8"/>
      <color theme="0"/>
      <name val="Calibri"/>
      <family val="2"/>
    </font>
    <font>
      <b/>
      <sz val="9"/>
      <color theme="0"/>
      <name val="Calibri"/>
      <family val="2"/>
    </font>
    <font>
      <b/>
      <sz val="8"/>
      <color theme="0"/>
      <name val="Calibri"/>
      <family val="2"/>
    </font>
    <font>
      <b/>
      <i/>
      <sz val="12"/>
      <color indexed="8"/>
      <name val="Arial"/>
      <family val="2"/>
    </font>
    <font>
      <b/>
      <i/>
      <sz val="10"/>
      <color indexed="8"/>
      <name val="Arial"/>
      <family val="2"/>
    </font>
    <font>
      <b/>
      <i/>
      <sz val="14"/>
      <name val="Arial Black"/>
      <family val="2"/>
    </font>
  </fonts>
  <fills count="6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06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3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7" fillId="33" borderId="0" applyNumberFormat="0" applyBorder="0" applyAlignment="0" applyProtection="0"/>
    <xf numFmtId="0" fontId="17" fillId="15" borderId="0" applyNumberFormat="0" applyBorder="0" applyAlignment="0" applyProtection="0"/>
    <xf numFmtId="0" fontId="17" fillId="24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7" borderId="0" applyNumberFormat="0" applyBorder="0" applyAlignment="0" applyProtection="0"/>
    <xf numFmtId="0" fontId="17" fillId="9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8" borderId="0" applyNumberFormat="0" applyBorder="0" applyAlignment="0" applyProtection="0"/>
    <xf numFmtId="0" fontId="17" fillId="9" borderId="0" applyNumberFormat="0" applyBorder="0" applyAlignment="0" applyProtection="0"/>
    <xf numFmtId="0" fontId="17" fillId="28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29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19" borderId="0" applyNumberFormat="0" applyBorder="0" applyAlignment="0" applyProtection="0"/>
    <xf numFmtId="0" fontId="17" fillId="25" borderId="0" applyNumberFormat="0" applyBorder="0" applyAlignment="0" applyProtection="0"/>
    <xf numFmtId="0" fontId="17" fillId="40" borderId="0" applyNumberFormat="0" applyBorder="0" applyAlignment="0" applyProtection="0"/>
    <xf numFmtId="0" fontId="17" fillId="6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1" borderId="0" applyNumberFormat="0" applyBorder="0" applyAlignment="0" applyProtection="0"/>
    <xf numFmtId="0" fontId="17" fillId="6" borderId="0" applyNumberFormat="0" applyBorder="0" applyAlignment="0" applyProtection="0"/>
    <xf numFmtId="0" fontId="17" fillId="38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42" borderId="0" applyNumberFormat="0" applyBorder="0" applyAlignment="0" applyProtection="0"/>
    <xf numFmtId="0" fontId="17" fillId="15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16" borderId="0" applyNumberFormat="0" applyBorder="0" applyAlignment="0" applyProtection="0"/>
    <xf numFmtId="0" fontId="17" fillId="15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9" borderId="0" applyNumberFormat="0" applyBorder="0" applyAlignment="0" applyProtection="0"/>
    <xf numFmtId="0" fontId="23" fillId="6" borderId="0" applyNumberFormat="0" applyBorder="0" applyAlignment="0" applyProtection="0"/>
    <xf numFmtId="0" fontId="18" fillId="17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9" fillId="46" borderId="19" applyNumberFormat="0" applyAlignment="0" applyProtection="0"/>
    <xf numFmtId="0" fontId="19" fillId="41" borderId="19" applyNumberFormat="0" applyAlignment="0" applyProtection="0"/>
    <xf numFmtId="0" fontId="36" fillId="47" borderId="19" applyNumberFormat="0" applyAlignment="0" applyProtection="0"/>
    <xf numFmtId="0" fontId="19" fillId="41" borderId="19" applyNumberFormat="0" applyAlignment="0" applyProtection="0"/>
    <xf numFmtId="0" fontId="19" fillId="41" borderId="19" applyNumberFormat="0" applyAlignment="0" applyProtection="0"/>
    <xf numFmtId="0" fontId="19" fillId="41" borderId="19" applyNumberFormat="0" applyAlignment="0" applyProtection="0"/>
    <xf numFmtId="0" fontId="19" fillId="41" borderId="19" applyNumberFormat="0" applyAlignment="0" applyProtection="0"/>
    <xf numFmtId="0" fontId="19" fillId="41" borderId="19" applyNumberFormat="0" applyAlignment="0" applyProtection="0"/>
    <xf numFmtId="0" fontId="19" fillId="48" borderId="19" applyNumberFormat="0" applyAlignment="0" applyProtection="0"/>
    <xf numFmtId="0" fontId="36" fillId="47" borderId="19" applyNumberFormat="0" applyAlignment="0" applyProtection="0"/>
    <xf numFmtId="0" fontId="20" fillId="50" borderId="20" applyNumberFormat="0" applyAlignment="0" applyProtection="0"/>
    <xf numFmtId="0" fontId="20" fillId="49" borderId="20" applyNumberFormat="0" applyAlignment="0" applyProtection="0"/>
    <xf numFmtId="0" fontId="20" fillId="49" borderId="20" applyNumberFormat="0" applyAlignment="0" applyProtection="0"/>
    <xf numFmtId="0" fontId="21" fillId="0" borderId="21" applyNumberFormat="0" applyFill="0" applyAlignment="0" applyProtection="0"/>
    <xf numFmtId="0" fontId="10" fillId="0" borderId="22" applyNumberFormat="0" applyFill="0" applyAlignment="0" applyProtection="0"/>
    <xf numFmtId="0" fontId="10" fillId="0" borderId="22" applyNumberFormat="0" applyFill="0" applyAlignment="0" applyProtection="0"/>
    <xf numFmtId="0" fontId="20" fillId="49" borderId="20" applyNumberFormat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38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54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40" borderId="0" applyNumberFormat="0" applyBorder="0" applyAlignment="0" applyProtection="0"/>
    <xf numFmtId="0" fontId="17" fillId="55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56" borderId="0" applyNumberFormat="0" applyBorder="0" applyAlignment="0" applyProtection="0"/>
    <xf numFmtId="0" fontId="17" fillId="55" borderId="0" applyNumberFormat="0" applyBorder="0" applyAlignment="0" applyProtection="0"/>
    <xf numFmtId="0" fontId="17" fillId="38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57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22" fillId="23" borderId="19" applyNumberFormat="0" applyAlignment="0" applyProtection="0"/>
    <xf numFmtId="0" fontId="22" fillId="30" borderId="19" applyNumberFormat="0" applyAlignment="0" applyProtection="0"/>
    <xf numFmtId="0" fontId="22" fillId="23" borderId="19" applyNumberFormat="0" applyAlignment="0" applyProtection="0"/>
    <xf numFmtId="0" fontId="22" fillId="23" borderId="19" applyNumberFormat="0" applyAlignment="0" applyProtection="0"/>
    <xf numFmtId="0" fontId="22" fillId="23" borderId="19" applyNumberFormat="0" applyAlignment="0" applyProtection="0"/>
    <xf numFmtId="0" fontId="22" fillId="23" borderId="19" applyNumberFormat="0" applyAlignment="0" applyProtection="0"/>
    <xf numFmtId="0" fontId="22" fillId="23" borderId="19" applyNumberFormat="0" applyAlignment="0" applyProtection="0"/>
    <xf numFmtId="0" fontId="22" fillId="16" borderId="19" applyNumberFormat="0" applyAlignment="0" applyProtection="0"/>
    <xf numFmtId="0" fontId="22" fillId="30" borderId="19" applyNumberFormat="0" applyAlignment="0" applyProtection="0"/>
    <xf numFmtId="0" fontId="1" fillId="0" borderId="0"/>
    <xf numFmtId="0" fontId="1" fillId="0" borderId="0"/>
    <xf numFmtId="0" fontId="26" fillId="0" borderId="0" applyNumberFormat="0" applyFill="0" applyBorder="0" applyAlignment="0" applyProtection="0"/>
    <xf numFmtId="0" fontId="18" fillId="7" borderId="0" applyNumberFormat="0" applyBorder="0" applyAlignment="0" applyProtection="0"/>
    <xf numFmtId="0" fontId="28" fillId="0" borderId="23" applyNumberFormat="0" applyFill="0" applyAlignment="0" applyProtection="0"/>
    <xf numFmtId="0" fontId="29" fillId="0" borderId="24" applyNumberFormat="0" applyFill="0" applyAlignment="0" applyProtection="0"/>
    <xf numFmtId="0" fontId="30" fillId="0" borderId="25" applyNumberFormat="0" applyFill="0" applyAlignment="0" applyProtection="0"/>
    <xf numFmtId="0" fontId="30" fillId="0" borderId="0" applyNumberFormat="0" applyFill="0" applyBorder="0" applyAlignment="0" applyProtection="0"/>
    <xf numFmtId="0" fontId="23" fillId="14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2" fillId="10" borderId="19" applyNumberFormat="0" applyAlignment="0" applyProtection="0"/>
    <xf numFmtId="0" fontId="21" fillId="0" borderId="21" applyNumberFormat="0" applyFill="0" applyAlignment="0" applyProtection="0"/>
    <xf numFmtId="167" fontId="4" fillId="0" borderId="0" applyFont="0" applyFill="0" applyBorder="0" applyAlignment="0" applyProtection="0"/>
    <xf numFmtId="170" fontId="1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24" fillId="19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24" fillId="30" borderId="0" applyNumberFormat="0" applyBorder="0" applyAlignment="0" applyProtection="0"/>
    <xf numFmtId="0" fontId="16" fillId="0" borderId="0"/>
    <xf numFmtId="0" fontId="1" fillId="0" borderId="0"/>
    <xf numFmtId="0" fontId="4" fillId="0" borderId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8" fillId="0" borderId="0">
      <alignment vertical="center"/>
    </xf>
    <xf numFmtId="0" fontId="31" fillId="0" borderId="0"/>
    <xf numFmtId="0" fontId="1" fillId="0" borderId="0"/>
    <xf numFmtId="0" fontId="1" fillId="0" borderId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4" fillId="19" borderId="26" applyNumberFormat="0" applyAlignment="0" applyProtection="0"/>
    <xf numFmtId="0" fontId="4" fillId="18" borderId="26" applyNumberFormat="0" applyFont="0" applyAlignment="0" applyProtection="0"/>
    <xf numFmtId="0" fontId="1" fillId="18" borderId="26" applyNumberFormat="0" applyFont="0" applyAlignment="0" applyProtection="0"/>
    <xf numFmtId="0" fontId="25" fillId="46" borderId="27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5" fillId="41" borderId="27" applyNumberFormat="0" applyAlignment="0" applyProtection="0"/>
    <xf numFmtId="0" fontId="25" fillId="47" borderId="27" applyNumberFormat="0" applyAlignment="0" applyProtection="0"/>
    <xf numFmtId="0" fontId="25" fillId="41" borderId="27" applyNumberFormat="0" applyAlignment="0" applyProtection="0"/>
    <xf numFmtId="0" fontId="25" fillId="41" borderId="27" applyNumberFormat="0" applyAlignment="0" applyProtection="0"/>
    <xf numFmtId="0" fontId="25" fillId="41" borderId="27" applyNumberFormat="0" applyAlignment="0" applyProtection="0"/>
    <xf numFmtId="0" fontId="25" fillId="41" borderId="27" applyNumberFormat="0" applyAlignment="0" applyProtection="0"/>
    <xf numFmtId="0" fontId="25" fillId="41" borderId="27" applyNumberFormat="0" applyAlignment="0" applyProtection="0"/>
    <xf numFmtId="0" fontId="25" fillId="48" borderId="27" applyNumberFormat="0" applyAlignment="0" applyProtection="0"/>
    <xf numFmtId="0" fontId="25" fillId="47" borderId="27" applyNumberFormat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0" fontId="10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3" fillId="0" borderId="28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8" fillId="0" borderId="23" applyNumberFormat="0" applyFill="0" applyAlignment="0" applyProtection="0"/>
    <xf numFmtId="0" fontId="27" fillId="0" borderId="0" applyNumberFormat="0" applyFill="0" applyBorder="0" applyAlignment="0" applyProtection="0"/>
    <xf numFmtId="0" fontId="33" fillId="0" borderId="29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29" applyNumberFormat="0" applyFill="0" applyAlignment="0" applyProtection="0"/>
    <xf numFmtId="0" fontId="29" fillId="0" borderId="24" applyNumberFormat="0" applyFill="0" applyAlignment="0" applyProtection="0"/>
    <xf numFmtId="0" fontId="34" fillId="0" borderId="30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34" fillId="0" borderId="24" applyNumberFormat="0" applyFill="0" applyAlignment="0" applyProtection="0"/>
    <xf numFmtId="0" fontId="34" fillId="0" borderId="30" applyNumberFormat="0" applyFill="0" applyAlignment="0" applyProtection="0"/>
    <xf numFmtId="0" fontId="30" fillId="0" borderId="25" applyNumberFormat="0" applyFill="0" applyAlignment="0" applyProtection="0"/>
    <xf numFmtId="0" fontId="35" fillId="0" borderId="31" applyNumberFormat="0" applyFill="0" applyAlignment="0" applyProtection="0"/>
    <xf numFmtId="0" fontId="30" fillId="0" borderId="25" applyNumberFormat="0" applyFill="0" applyAlignment="0" applyProtection="0"/>
    <xf numFmtId="0" fontId="30" fillId="0" borderId="25" applyNumberFormat="0" applyFill="0" applyAlignment="0" applyProtection="0"/>
    <xf numFmtId="0" fontId="30" fillId="0" borderId="25" applyNumberFormat="0" applyFill="0" applyAlignment="0" applyProtection="0"/>
    <xf numFmtId="0" fontId="30" fillId="0" borderId="25" applyNumberFormat="0" applyFill="0" applyAlignment="0" applyProtection="0"/>
    <xf numFmtId="0" fontId="30" fillId="0" borderId="25" applyNumberFormat="0" applyFill="0" applyAlignment="0" applyProtection="0"/>
    <xf numFmtId="0" fontId="35" fillId="0" borderId="32" applyNumberFormat="0" applyFill="0" applyAlignment="0" applyProtection="0"/>
    <xf numFmtId="0" fontId="35" fillId="0" borderId="31" applyNumberFormat="0" applyFill="0" applyAlignment="0" applyProtection="0"/>
    <xf numFmtId="0" fontId="3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" fillId="0" borderId="33" applyNumberFormat="0" applyFill="0" applyAlignment="0" applyProtection="0"/>
    <xf numFmtId="0" fontId="11" fillId="0" borderId="33" applyNumberFormat="0" applyFill="0" applyAlignment="0" applyProtection="0"/>
    <xf numFmtId="0" fontId="11" fillId="0" borderId="33" applyNumberFormat="0" applyFill="0" applyAlignment="0" applyProtection="0"/>
    <xf numFmtId="0" fontId="11" fillId="0" borderId="33" applyNumberFormat="0" applyFill="0" applyAlignment="0" applyProtection="0"/>
    <xf numFmtId="0" fontId="11" fillId="0" borderId="33" applyNumberFormat="0" applyFill="0" applyAlignment="0" applyProtection="0"/>
    <xf numFmtId="0" fontId="11" fillId="0" borderId="33" applyNumberFormat="0" applyFill="0" applyAlignment="0" applyProtection="0"/>
    <xf numFmtId="0" fontId="11" fillId="0" borderId="34" applyNumberFormat="0" applyFill="0" applyAlignment="0" applyProtection="0"/>
    <xf numFmtId="169" fontId="1" fillId="0" borderId="0"/>
    <xf numFmtId="0" fontId="10" fillId="0" borderId="0" applyNumberFormat="0" applyFill="0" applyBorder="0" applyAlignment="0" applyProtection="0"/>
    <xf numFmtId="0" fontId="39" fillId="0" borderId="0"/>
    <xf numFmtId="167" fontId="39" fillId="0" borderId="0" applyFont="0" applyFill="0" applyBorder="0" applyAlignment="0" applyProtection="0"/>
    <xf numFmtId="0" fontId="40" fillId="0" borderId="0"/>
    <xf numFmtId="4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8" fillId="0" borderId="0">
      <alignment vertical="center"/>
    </xf>
    <xf numFmtId="0" fontId="4" fillId="0" borderId="0"/>
    <xf numFmtId="0" fontId="4" fillId="0" borderId="0"/>
    <xf numFmtId="0" fontId="31" fillId="0" borderId="0"/>
    <xf numFmtId="0" fontId="4" fillId="0" borderId="0"/>
    <xf numFmtId="0" fontId="4" fillId="0" borderId="0"/>
    <xf numFmtId="0" fontId="41" fillId="0" borderId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2" fillId="0" borderId="0"/>
    <xf numFmtId="0" fontId="43" fillId="0" borderId="0"/>
    <xf numFmtId="0" fontId="4" fillId="0" borderId="0"/>
    <xf numFmtId="0" fontId="4" fillId="0" borderId="0"/>
    <xf numFmtId="170" fontId="1" fillId="0" borderId="0" applyFill="0" applyBorder="0" applyAlignment="0" applyProtection="0"/>
    <xf numFmtId="167" fontId="4" fillId="0" borderId="0" applyFont="0" applyFill="0" applyBorder="0" applyAlignment="0" applyProtection="0"/>
    <xf numFmtId="0" fontId="16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9" fontId="1" fillId="0" borderId="0"/>
    <xf numFmtId="0" fontId="4" fillId="0" borderId="0"/>
    <xf numFmtId="0" fontId="4" fillId="0" borderId="0"/>
    <xf numFmtId="0" fontId="4" fillId="0" borderId="0"/>
    <xf numFmtId="0" fontId="45" fillId="0" borderId="0"/>
    <xf numFmtId="167" fontId="45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18" borderId="26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9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25" fillId="41" borderId="27" applyNumberFormat="0" applyAlignment="0" applyProtection="0"/>
    <xf numFmtId="0" fontId="1" fillId="58" borderId="26" applyNumberFormat="0" applyAlignment="0" applyProtection="0"/>
    <xf numFmtId="0" fontId="11" fillId="0" borderId="34" applyNumberFormat="0" applyFill="0" applyAlignment="0" applyProtection="0"/>
    <xf numFmtId="0" fontId="4" fillId="18" borderId="26" applyNumberFormat="0" applyFont="0" applyAlignment="0" applyProtection="0"/>
    <xf numFmtId="0" fontId="36" fillId="47" borderId="19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25" fillId="41" borderId="27" applyNumberFormat="0" applyAlignment="0" applyProtection="0"/>
    <xf numFmtId="0" fontId="25" fillId="48" borderId="27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25" fillId="41" borderId="27" applyNumberFormat="0" applyAlignment="0" applyProtection="0"/>
    <xf numFmtId="0" fontId="1" fillId="58" borderId="26" applyNumberFormat="0" applyAlignment="0" applyProtection="0"/>
    <xf numFmtId="0" fontId="22" fillId="23" borderId="19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25" fillId="47" borderId="27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22" fillId="23" borderId="19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22" fillId="23" borderId="19" applyNumberFormat="0" applyAlignment="0" applyProtection="0"/>
    <xf numFmtId="0" fontId="11" fillId="0" borderId="33" applyNumberFormat="0" applyFill="0" applyAlignment="0" applyProtection="0"/>
    <xf numFmtId="0" fontId="19" fillId="48" borderId="19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9" fillId="41" borderId="19" applyNumberFormat="0" applyAlignment="0" applyProtection="0"/>
    <xf numFmtId="0" fontId="25" fillId="41" borderId="27" applyNumberFormat="0" applyAlignment="0" applyProtection="0"/>
    <xf numFmtId="0" fontId="1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1" fillId="0" borderId="33" applyNumberFormat="0" applyFill="0" applyAlignment="0" applyProtection="0"/>
    <xf numFmtId="0" fontId="19" fillId="46" borderId="19" applyNumberFormat="0" applyAlignment="0" applyProtection="0"/>
    <xf numFmtId="0" fontId="22" fillId="23" borderId="19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1" fillId="18" borderId="26" applyNumberFormat="0" applyFont="0" applyAlignment="0" applyProtection="0"/>
    <xf numFmtId="0" fontId="25" fillId="41" borderId="27" applyNumberFormat="0" applyAlignment="0" applyProtection="0"/>
    <xf numFmtId="0" fontId="25" fillId="47" borderId="27" applyNumberFormat="0" applyAlignment="0" applyProtection="0"/>
    <xf numFmtId="0" fontId="19" fillId="41" borderId="19" applyNumberFormat="0" applyAlignment="0" applyProtection="0"/>
    <xf numFmtId="0" fontId="25" fillId="47" borderId="27" applyNumberFormat="0" applyAlignment="0" applyProtection="0"/>
    <xf numFmtId="0" fontId="19" fillId="41" borderId="19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22" fillId="10" borderId="19" applyNumberForma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1" fillId="58" borderId="26" applyNumberFormat="0" applyAlignment="0" applyProtection="0"/>
    <xf numFmtId="0" fontId="4" fillId="19" borderId="26" applyNumberForma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25" fillId="47" borderId="27" applyNumberForma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22" fillId="23" borderId="19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25" fillId="47" borderId="27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1" fillId="0" borderId="33" applyNumberFormat="0" applyFill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1" fillId="58" borderId="26" applyNumberFormat="0" applyAlignment="0" applyProtection="0"/>
    <xf numFmtId="0" fontId="22" fillId="23" borderId="19" applyNumberFormat="0" applyAlignment="0" applyProtection="0"/>
    <xf numFmtId="0" fontId="19" fillId="41" borderId="19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1" fillId="0" borderId="34" applyNumberFormat="0" applyFill="0" applyAlignment="0" applyProtection="0"/>
    <xf numFmtId="0" fontId="1" fillId="18" borderId="26" applyNumberFormat="0" applyFont="0" applyAlignment="0" applyProtection="0"/>
    <xf numFmtId="0" fontId="25" fillId="47" borderId="27" applyNumberFormat="0" applyAlignment="0" applyProtection="0"/>
    <xf numFmtId="0" fontId="22" fillId="23" borderId="19" applyNumberFormat="0" applyAlignment="0" applyProtection="0"/>
    <xf numFmtId="0" fontId="25" fillId="47" borderId="27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4" fillId="19" borderId="26" applyNumberFormat="0" applyAlignment="0" applyProtection="0"/>
    <xf numFmtId="0" fontId="11" fillId="0" borderId="33" applyNumberFormat="0" applyFill="0" applyAlignment="0" applyProtection="0"/>
    <xf numFmtId="0" fontId="1" fillId="58" borderId="26" applyNumberFormat="0" applyAlignment="0" applyProtection="0"/>
    <xf numFmtId="0" fontId="22" fillId="30" borderId="19" applyNumberFormat="0" applyAlignment="0" applyProtection="0"/>
    <xf numFmtId="0" fontId="4" fillId="18" borderId="26" applyNumberFormat="0" applyFont="0" applyAlignment="0" applyProtection="0"/>
    <xf numFmtId="0" fontId="36" fillId="47" borderId="19" applyNumberFormat="0" applyAlignment="0" applyProtection="0"/>
    <xf numFmtId="0" fontId="11" fillId="0" borderId="33" applyNumberFormat="0" applyFill="0" applyAlignment="0" applyProtection="0"/>
    <xf numFmtId="0" fontId="19" fillId="41" borderId="19" applyNumberFormat="0" applyAlignment="0" applyProtection="0"/>
    <xf numFmtId="0" fontId="1" fillId="58" borderId="26" applyNumberForma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1" fillId="18" borderId="26" applyNumberFormat="0" applyFon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22" fillId="23" borderId="19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18" borderId="26" applyNumberFormat="0" applyFont="0" applyAlignment="0" applyProtection="0"/>
    <xf numFmtId="0" fontId="22" fillId="16" borderId="19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25" fillId="41" borderId="27" applyNumberFormat="0" applyAlignment="0" applyProtection="0"/>
    <xf numFmtId="0" fontId="19" fillId="41" borderId="19" applyNumberFormat="0" applyAlignment="0" applyProtection="0"/>
    <xf numFmtId="0" fontId="19" fillId="41" borderId="19" applyNumberFormat="0" applyAlignment="0" applyProtection="0"/>
    <xf numFmtId="0" fontId="1" fillId="58" borderId="26" applyNumberFormat="0" applyAlignment="0" applyProtection="0"/>
    <xf numFmtId="0" fontId="25" fillId="46" borderId="27" applyNumberFormat="0" applyAlignment="0" applyProtection="0"/>
    <xf numFmtId="0" fontId="4" fillId="18" borderId="26" applyNumberFormat="0" applyFont="0" applyAlignment="0" applyProtection="0"/>
    <xf numFmtId="0" fontId="22" fillId="23" borderId="19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25" fillId="46" borderId="27" applyNumberFormat="0" applyAlignment="0" applyProtection="0"/>
    <xf numFmtId="0" fontId="22" fillId="23" borderId="19" applyNumberFormat="0" applyAlignment="0" applyProtection="0"/>
    <xf numFmtId="0" fontId="22" fillId="23" borderId="19" applyNumberFormat="0" applyAlignment="0" applyProtection="0"/>
    <xf numFmtId="0" fontId="4" fillId="18" borderId="26" applyNumberFormat="0" applyFon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18" borderId="26" applyNumberFormat="0" applyFont="0" applyAlignment="0" applyProtection="0"/>
    <xf numFmtId="0" fontId="22" fillId="23" borderId="19" applyNumberForma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22" fillId="23" borderId="19" applyNumberFormat="0" applyAlignment="0" applyProtection="0"/>
    <xf numFmtId="0" fontId="22" fillId="30" borderId="19" applyNumberFormat="0" applyAlignment="0" applyProtection="0"/>
    <xf numFmtId="0" fontId="1" fillId="58" borderId="26" applyNumberFormat="0" applyAlignment="0" applyProtection="0"/>
    <xf numFmtId="0" fontId="11" fillId="0" borderId="33" applyNumberFormat="0" applyFill="0" applyAlignment="0" applyProtection="0"/>
    <xf numFmtId="0" fontId="25" fillId="41" borderId="27" applyNumberFormat="0" applyAlignment="0" applyProtection="0"/>
    <xf numFmtId="0" fontId="19" fillId="41" borderId="19" applyNumberFormat="0" applyAlignment="0" applyProtection="0"/>
    <xf numFmtId="0" fontId="19" fillId="41" borderId="19" applyNumberFormat="0" applyAlignment="0" applyProtection="0"/>
    <xf numFmtId="0" fontId="1" fillId="18" borderId="26" applyNumberFormat="0" applyFont="0" applyAlignment="0" applyProtection="0"/>
    <xf numFmtId="0" fontId="4" fillId="18" borderId="26" applyNumberFormat="0" applyFont="0" applyAlignment="0" applyProtection="0"/>
    <xf numFmtId="0" fontId="22" fillId="10" borderId="19" applyNumberForma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25" fillId="46" borderId="27" applyNumberForma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25" fillId="41" borderId="27" applyNumberFormat="0" applyAlignment="0" applyProtection="0"/>
    <xf numFmtId="0" fontId="25" fillId="47" borderId="27" applyNumberFormat="0" applyAlignment="0" applyProtection="0"/>
    <xf numFmtId="0" fontId="22" fillId="30" borderId="19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25" fillId="41" borderId="27" applyNumberFormat="0" applyAlignment="0" applyProtection="0"/>
    <xf numFmtId="0" fontId="1" fillId="58" borderId="26" applyNumberFormat="0" applyAlignment="0" applyProtection="0"/>
    <xf numFmtId="0" fontId="25" fillId="41" borderId="27" applyNumberFormat="0" applyAlignment="0" applyProtection="0"/>
    <xf numFmtId="0" fontId="19" fillId="48" borderId="19" applyNumberFormat="0" applyAlignment="0" applyProtection="0"/>
    <xf numFmtId="0" fontId="4" fillId="18" borderId="26" applyNumberFormat="0" applyFont="0" applyAlignment="0" applyProtection="0"/>
    <xf numFmtId="0" fontId="22" fillId="23" borderId="19" applyNumberFormat="0" applyAlignment="0" applyProtection="0"/>
    <xf numFmtId="0" fontId="4" fillId="18" borderId="26" applyNumberFormat="0" applyFont="0" applyAlignment="0" applyProtection="0"/>
    <xf numFmtId="0" fontId="19" fillId="41" borderId="19" applyNumberFormat="0" applyAlignment="0" applyProtection="0"/>
    <xf numFmtId="0" fontId="11" fillId="0" borderId="33" applyNumberFormat="0" applyFill="0" applyAlignment="0" applyProtection="0"/>
    <xf numFmtId="0" fontId="1" fillId="58" borderId="26" applyNumberFormat="0" applyAlignment="0" applyProtection="0"/>
    <xf numFmtId="0" fontId="1" fillId="18" borderId="26" applyNumberFormat="0" applyFont="0" applyAlignment="0" applyProtection="0"/>
    <xf numFmtId="0" fontId="25" fillId="41" borderId="27" applyNumberFormat="0" applyAlignment="0" applyProtection="0"/>
    <xf numFmtId="0" fontId="19" fillId="48" borderId="19" applyNumberFormat="0" applyAlignment="0" applyProtection="0"/>
    <xf numFmtId="0" fontId="4" fillId="18" borderId="26" applyNumberFormat="0" applyFont="0" applyAlignment="0" applyProtection="0"/>
    <xf numFmtId="0" fontId="19" fillId="41" borderId="19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22" fillId="10" borderId="19" applyNumberFormat="0" applyAlignment="0" applyProtection="0"/>
    <xf numFmtId="0" fontId="1" fillId="58" borderId="26" applyNumberFormat="0" applyAlignment="0" applyProtection="0"/>
    <xf numFmtId="0" fontId="11" fillId="0" borderId="34" applyNumberFormat="0" applyFill="0" applyAlignment="0" applyProtection="0"/>
    <xf numFmtId="0" fontId="19" fillId="41" borderId="19" applyNumberFormat="0" applyAlignment="0" applyProtection="0"/>
    <xf numFmtId="0" fontId="19" fillId="46" borderId="19" applyNumberFormat="0" applyAlignment="0" applyProtection="0"/>
    <xf numFmtId="0" fontId="11" fillId="0" borderId="34" applyNumberFormat="0" applyFill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1" fillId="0" borderId="33" applyNumberFormat="0" applyFill="0" applyAlignment="0" applyProtection="0"/>
    <xf numFmtId="0" fontId="25" fillId="46" borderId="27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25" fillId="48" borderId="27" applyNumberForma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1" fillId="58" borderId="26" applyNumberFormat="0" applyAlignment="0" applyProtection="0"/>
    <xf numFmtId="0" fontId="1" fillId="58" borderId="26" applyNumberFormat="0" applyAlignment="0" applyProtection="0"/>
    <xf numFmtId="0" fontId="19" fillId="41" borderId="19" applyNumberFormat="0" applyAlignment="0" applyProtection="0"/>
    <xf numFmtId="0" fontId="4" fillId="19" borderId="26" applyNumberForma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25" fillId="41" borderId="27" applyNumberForma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9" fillId="41" borderId="19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22" fillId="23" borderId="19" applyNumberFormat="0" applyAlignment="0" applyProtection="0"/>
    <xf numFmtId="0" fontId="4" fillId="18" borderId="26" applyNumberFormat="0" applyFont="0" applyAlignment="0" applyProtection="0"/>
    <xf numFmtId="0" fontId="19" fillId="41" borderId="19" applyNumberFormat="0" applyAlignment="0" applyProtection="0"/>
    <xf numFmtId="0" fontId="22" fillId="30" borderId="19" applyNumberFormat="0" applyAlignment="0" applyProtection="0"/>
    <xf numFmtId="0" fontId="1" fillId="58" borderId="26" applyNumberFormat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36" fillId="47" borderId="19" applyNumberFormat="0" applyAlignment="0" applyProtection="0"/>
    <xf numFmtId="0" fontId="22" fillId="23" borderId="19" applyNumberFormat="0" applyAlignment="0" applyProtection="0"/>
    <xf numFmtId="0" fontId="4" fillId="18" borderId="26" applyNumberFormat="0" applyFont="0" applyAlignment="0" applyProtection="0"/>
    <xf numFmtId="0" fontId="19" fillId="46" borderId="19" applyNumberFormat="0" applyAlignment="0" applyProtection="0"/>
    <xf numFmtId="0" fontId="1" fillId="58" borderId="26" applyNumberFormat="0" applyAlignment="0" applyProtection="0"/>
    <xf numFmtId="0" fontId="36" fillId="47" borderId="19" applyNumberFormat="0" applyAlignment="0" applyProtection="0"/>
    <xf numFmtId="0" fontId="22" fillId="30" borderId="19" applyNumberFormat="0" applyAlignment="0" applyProtection="0"/>
    <xf numFmtId="0" fontId="25" fillId="48" borderId="27" applyNumberFormat="0" applyAlignment="0" applyProtection="0"/>
    <xf numFmtId="0" fontId="1" fillId="58" borderId="26" applyNumberFormat="0" applyAlignment="0" applyProtection="0"/>
    <xf numFmtId="0" fontId="19" fillId="41" borderId="19" applyNumberFormat="0" applyAlignment="0" applyProtection="0"/>
    <xf numFmtId="0" fontId="22" fillId="30" borderId="19" applyNumberFormat="0" applyAlignment="0" applyProtection="0"/>
    <xf numFmtId="0" fontId="1" fillId="58" borderId="26" applyNumberFormat="0" applyAlignment="0" applyProtection="0"/>
    <xf numFmtId="0" fontId="4" fillId="19" borderId="26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11" fillId="0" borderId="33" applyNumberFormat="0" applyFill="0" applyAlignment="0" applyProtection="0"/>
    <xf numFmtId="0" fontId="22" fillId="16" borderId="19" applyNumberFormat="0" applyAlignment="0" applyProtection="0"/>
    <xf numFmtId="0" fontId="25" fillId="48" borderId="27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1" fillId="58" borderId="26" applyNumberFormat="0" applyAlignment="0" applyProtection="0"/>
    <xf numFmtId="0" fontId="25" fillId="41" borderId="27" applyNumberForma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36" fillId="47" borderId="19" applyNumberFormat="0" applyAlignment="0" applyProtection="0"/>
    <xf numFmtId="0" fontId="19" fillId="41" borderId="19" applyNumberFormat="0" applyAlignment="0" applyProtection="0"/>
    <xf numFmtId="0" fontId="22" fillId="16" borderId="19" applyNumberFormat="0" applyAlignment="0" applyProtection="0"/>
    <xf numFmtId="0" fontId="4" fillId="18" borderId="26" applyNumberFormat="0" applyFont="0" applyAlignment="0" applyProtection="0"/>
    <xf numFmtId="0" fontId="4" fillId="18" borderId="26" applyNumberFormat="0" applyFont="0" applyAlignment="0" applyProtection="0"/>
    <xf numFmtId="0" fontId="36" fillId="47" borderId="19" applyNumberFormat="0" applyAlignment="0" applyProtection="0"/>
    <xf numFmtId="0" fontId="25" fillId="41" borderId="27" applyNumberFormat="0" applyAlignment="0" applyProtection="0"/>
    <xf numFmtId="0" fontId="1" fillId="58" borderId="26" applyNumberFormat="0" applyAlignment="0" applyProtection="0"/>
    <xf numFmtId="0" fontId="4" fillId="18" borderId="26" applyNumberFormat="0" applyFont="0" applyAlignment="0" applyProtection="0"/>
    <xf numFmtId="0" fontId="25" fillId="41" borderId="27" applyNumberFormat="0" applyAlignment="0" applyProtection="0"/>
    <xf numFmtId="0" fontId="22" fillId="23" borderId="19" applyNumberFormat="0" applyAlignment="0" applyProtection="0"/>
    <xf numFmtId="0" fontId="1" fillId="58" borderId="26" applyNumberFormat="0" applyAlignment="0" applyProtection="0"/>
    <xf numFmtId="0" fontId="19" fillId="41" borderId="19" applyNumberFormat="0" applyAlignment="0" applyProtection="0"/>
    <xf numFmtId="0" fontId="11" fillId="0" borderId="33" applyNumberFormat="0" applyFill="0" applyAlignment="0" applyProtection="0"/>
    <xf numFmtId="0" fontId="4" fillId="18" borderId="26" applyNumberFormat="0" applyFont="0" applyAlignment="0" applyProtection="0"/>
    <xf numFmtId="0" fontId="22" fillId="23" borderId="19" applyNumberFormat="0" applyAlignment="0" applyProtection="0"/>
    <xf numFmtId="0" fontId="1" fillId="58" borderId="26" applyNumberFormat="0" applyAlignment="0" applyProtection="0"/>
    <xf numFmtId="0" fontId="5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6" fillId="0" borderId="0"/>
    <xf numFmtId="167" fontId="66" fillId="0" borderId="0" applyFont="0" applyFill="0" applyBorder="0" applyAlignment="0" applyProtection="0"/>
    <xf numFmtId="0" fontId="4" fillId="0" borderId="0"/>
    <xf numFmtId="0" fontId="4" fillId="0" borderId="0"/>
    <xf numFmtId="0" fontId="68" fillId="0" borderId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7" fontId="4" fillId="0" borderId="0" applyFont="0" applyFill="0" applyBorder="0" applyAlignment="0" applyProtection="0"/>
  </cellStyleXfs>
  <cellXfs count="392">
    <xf numFmtId="0" fontId="0" fillId="0" borderId="0" xfId="0"/>
    <xf numFmtId="0" fontId="5" fillId="0" borderId="17" xfId="428" applyFont="1" applyBorder="1" applyAlignment="1" applyProtection="1">
      <alignment wrapText="1"/>
      <protection hidden="1"/>
    </xf>
    <xf numFmtId="0" fontId="5" fillId="0" borderId="37" xfId="428" applyFont="1" applyBorder="1" applyAlignment="1" applyProtection="1">
      <alignment wrapText="1"/>
      <protection hidden="1"/>
    </xf>
    <xf numFmtId="0" fontId="5" fillId="0" borderId="18" xfId="428" applyFont="1" applyBorder="1" applyAlignment="1" applyProtection="1">
      <alignment wrapText="1"/>
      <protection hidden="1"/>
    </xf>
    <xf numFmtId="0" fontId="46" fillId="4" borderId="17" xfId="428" applyFont="1" applyFill="1" applyBorder="1" applyAlignment="1" applyProtection="1">
      <alignment vertical="center"/>
      <protection hidden="1"/>
    </xf>
    <xf numFmtId="0" fontId="46" fillId="4" borderId="37" xfId="428" applyFont="1" applyFill="1" applyBorder="1" applyAlignment="1" applyProtection="1">
      <alignment vertical="center"/>
      <protection hidden="1"/>
    </xf>
    <xf numFmtId="0" fontId="46" fillId="4" borderId="17" xfId="428" applyFont="1" applyFill="1" applyBorder="1" applyAlignment="1" applyProtection="1">
      <alignment horizontal="center" vertical="center"/>
      <protection hidden="1"/>
    </xf>
    <xf numFmtId="0" fontId="46" fillId="4" borderId="18" xfId="428" applyFont="1" applyFill="1" applyBorder="1" applyAlignment="1" applyProtection="1">
      <alignment vertical="center"/>
      <protection hidden="1"/>
    </xf>
    <xf numFmtId="0" fontId="47" fillId="3" borderId="40" xfId="428" applyFont="1" applyFill="1" applyBorder="1" applyAlignment="1" applyProtection="1">
      <alignment horizontal="center"/>
      <protection hidden="1"/>
    </xf>
    <xf numFmtId="0" fontId="47" fillId="3" borderId="13" xfId="428" applyFont="1" applyFill="1" applyBorder="1" applyAlignment="1" applyProtection="1">
      <alignment horizontal="center"/>
      <protection hidden="1"/>
    </xf>
    <xf numFmtId="0" fontId="5" fillId="0" borderId="17" xfId="428" applyFont="1" applyBorder="1" applyAlignment="1" applyProtection="1">
      <protection hidden="1"/>
    </xf>
    <xf numFmtId="0" fontId="5" fillId="0" borderId="37" xfId="428" applyFont="1" applyBorder="1" applyAlignment="1" applyProtection="1">
      <protection hidden="1"/>
    </xf>
    <xf numFmtId="0" fontId="50" fillId="0" borderId="37" xfId="428" applyFont="1" applyBorder="1" applyAlignment="1" applyProtection="1">
      <alignment horizontal="center" vertical="center"/>
      <protection hidden="1"/>
    </xf>
    <xf numFmtId="0" fontId="5" fillId="0" borderId="18" xfId="428" applyFont="1" applyBorder="1" applyAlignment="1" applyProtection="1">
      <protection hidden="1"/>
    </xf>
    <xf numFmtId="0" fontId="50" fillId="0" borderId="17" xfId="428" applyFont="1" applyBorder="1" applyAlignment="1" applyProtection="1">
      <alignment vertical="center"/>
      <protection hidden="1"/>
    </xf>
    <xf numFmtId="0" fontId="50" fillId="0" borderId="37" xfId="428" applyFont="1" applyBorder="1" applyAlignment="1" applyProtection="1">
      <alignment vertical="center"/>
      <protection hidden="1"/>
    </xf>
    <xf numFmtId="0" fontId="50" fillId="0" borderId="18" xfId="428" applyFont="1" applyBorder="1" applyAlignment="1" applyProtection="1">
      <alignment vertical="center"/>
      <protection hidden="1"/>
    </xf>
    <xf numFmtId="0" fontId="14" fillId="0" borderId="41" xfId="428" applyFont="1" applyBorder="1" applyAlignment="1" applyProtection="1">
      <alignment wrapText="1"/>
      <protection hidden="1"/>
    </xf>
    <xf numFmtId="0" fontId="14" fillId="0" borderId="37" xfId="428" applyFont="1" applyBorder="1" applyAlignment="1" applyProtection="1">
      <alignment wrapText="1"/>
      <protection hidden="1"/>
    </xf>
    <xf numFmtId="0" fontId="14" fillId="0" borderId="37" xfId="428" applyFont="1" applyBorder="1" applyAlignment="1" applyProtection="1">
      <alignment horizontal="left" wrapText="1"/>
      <protection hidden="1"/>
    </xf>
    <xf numFmtId="0" fontId="14" fillId="0" borderId="18" xfId="428" applyFont="1" applyBorder="1" applyAlignment="1" applyProtection="1">
      <alignment horizontal="left" wrapText="1"/>
      <protection hidden="1"/>
    </xf>
    <xf numFmtId="0" fontId="51" fillId="0" borderId="37" xfId="428" applyFont="1" applyBorder="1" applyAlignment="1" applyProtection="1">
      <alignment horizontal="center" vertical="center"/>
      <protection hidden="1"/>
    </xf>
    <xf numFmtId="0" fontId="55" fillId="2" borderId="43" xfId="428" applyFont="1" applyFill="1" applyBorder="1" applyAlignment="1" applyProtection="1">
      <alignment horizontal="center"/>
      <protection hidden="1"/>
    </xf>
    <xf numFmtId="0" fontId="55" fillId="2" borderId="44" xfId="428" applyFont="1" applyFill="1" applyBorder="1" applyAlignment="1" applyProtection="1">
      <alignment horizontal="center"/>
      <protection hidden="1"/>
    </xf>
    <xf numFmtId="0" fontId="55" fillId="2" borderId="42" xfId="428" applyFont="1" applyFill="1" applyBorder="1" applyAlignment="1" applyProtection="1">
      <alignment horizontal="center"/>
      <protection hidden="1"/>
    </xf>
    <xf numFmtId="168" fontId="56" fillId="0" borderId="35" xfId="428" applyNumberFormat="1" applyFont="1" applyFill="1" applyBorder="1" applyAlignment="1" applyProtection="1">
      <alignment horizontal="center" vertical="center"/>
    </xf>
    <xf numFmtId="168" fontId="56" fillId="0" borderId="36" xfId="428" applyNumberFormat="1" applyFont="1" applyFill="1" applyBorder="1" applyAlignment="1" applyProtection="1">
      <alignment horizontal="center" vertical="center"/>
    </xf>
    <xf numFmtId="168" fontId="56" fillId="0" borderId="50" xfId="428" applyNumberFormat="1" applyFont="1" applyFill="1" applyBorder="1" applyAlignment="1" applyProtection="1">
      <alignment horizontal="center" vertical="center"/>
    </xf>
    <xf numFmtId="175" fontId="55" fillId="0" borderId="17" xfId="428" applyNumberFormat="1" applyFont="1" applyBorder="1" applyAlignment="1" applyProtection="1">
      <alignment horizontal="center" vertical="center" wrapText="1"/>
    </xf>
    <xf numFmtId="175" fontId="55" fillId="0" borderId="37" xfId="428" applyNumberFormat="1" applyFont="1" applyBorder="1" applyAlignment="1" applyProtection="1">
      <alignment horizontal="center" vertical="center" wrapText="1"/>
    </xf>
    <xf numFmtId="4" fontId="55" fillId="0" borderId="51" xfId="428" applyNumberFormat="1" applyFont="1" applyBorder="1" applyAlignment="1" applyProtection="1">
      <alignment horizontal="right" vertical="center" indent="1"/>
    </xf>
    <xf numFmtId="174" fontId="55" fillId="0" borderId="51" xfId="428" applyNumberFormat="1" applyFont="1" applyBorder="1" applyAlignment="1" applyProtection="1">
      <alignment horizontal="center" vertical="center"/>
    </xf>
    <xf numFmtId="168" fontId="56" fillId="0" borderId="51" xfId="428" applyNumberFormat="1" applyFont="1" applyFill="1" applyBorder="1" applyAlignment="1" applyProtection="1">
      <alignment horizontal="center" vertical="center"/>
    </xf>
    <xf numFmtId="168" fontId="56" fillId="0" borderId="52" xfId="428" applyNumberFormat="1" applyFont="1" applyFill="1" applyBorder="1" applyAlignment="1" applyProtection="1">
      <alignment horizontal="center" vertical="center"/>
    </xf>
    <xf numFmtId="0" fontId="55" fillId="2" borderId="17" xfId="428" applyFont="1" applyFill="1" applyBorder="1" applyAlignment="1" applyProtection="1">
      <alignment horizontal="left" vertical="center"/>
    </xf>
    <xf numFmtId="10" fontId="55" fillId="2" borderId="53" xfId="428" applyNumberFormat="1" applyFont="1" applyFill="1" applyBorder="1" applyAlignment="1" applyProtection="1">
      <alignment horizontal="center" vertical="center"/>
    </xf>
    <xf numFmtId="173" fontId="56" fillId="0" borderId="54" xfId="428" applyNumberFormat="1" applyFont="1" applyBorder="1" applyAlignment="1" applyProtection="1"/>
    <xf numFmtId="173" fontId="56" fillId="0" borderId="55" xfId="428" applyNumberFormat="1" applyFont="1" applyBorder="1" applyAlignment="1" applyProtection="1"/>
    <xf numFmtId="0" fontId="55" fillId="2" borderId="17" xfId="428" applyFont="1" applyFill="1" applyBorder="1" applyAlignment="1" applyProtection="1">
      <alignment vertical="center"/>
    </xf>
    <xf numFmtId="0" fontId="55" fillId="2" borderId="37" xfId="428" applyFont="1" applyFill="1" applyBorder="1" applyAlignment="1" applyProtection="1">
      <alignment vertical="center"/>
    </xf>
    <xf numFmtId="0" fontId="55" fillId="2" borderId="18" xfId="428" applyFont="1" applyFill="1" applyBorder="1" applyAlignment="1" applyProtection="1">
      <alignment vertical="center"/>
    </xf>
    <xf numFmtId="0" fontId="52" fillId="3" borderId="40" xfId="428" applyFont="1" applyFill="1" applyBorder="1" applyAlignment="1" applyProtection="1">
      <alignment horizontal="left"/>
      <protection hidden="1"/>
    </xf>
    <xf numFmtId="0" fontId="5" fillId="3" borderId="56" xfId="428" applyFont="1" applyFill="1" applyBorder="1" applyAlignment="1" applyProtection="1">
      <alignment vertical="center"/>
    </xf>
    <xf numFmtId="0" fontId="5" fillId="3" borderId="38" xfId="428" applyFont="1" applyFill="1" applyBorder="1" applyAlignment="1" applyProtection="1">
      <alignment vertical="center"/>
    </xf>
    <xf numFmtId="0" fontId="4" fillId="0" borderId="38" xfId="428" applyBorder="1" applyAlignment="1" applyProtection="1"/>
    <xf numFmtId="4" fontId="48" fillId="3" borderId="38" xfId="428" applyNumberFormat="1" applyFont="1" applyFill="1" applyBorder="1" applyAlignment="1" applyProtection="1"/>
    <xf numFmtId="4" fontId="48" fillId="3" borderId="39" xfId="428" applyNumberFormat="1" applyFont="1" applyFill="1" applyBorder="1" applyAlignment="1" applyProtection="1"/>
    <xf numFmtId="0" fontId="48" fillId="3" borderId="0" xfId="428" applyFont="1" applyFill="1" applyBorder="1" applyAlignment="1" applyProtection="1"/>
    <xf numFmtId="4" fontId="5" fillId="3" borderId="0" xfId="428" applyNumberFormat="1" applyFont="1" applyFill="1" applyBorder="1" applyAlignment="1" applyProtection="1"/>
    <xf numFmtId="4" fontId="48" fillId="60" borderId="0" xfId="428" applyNumberFormat="1" applyFont="1" applyFill="1" applyBorder="1" applyAlignment="1" applyProtection="1"/>
    <xf numFmtId="0" fontId="5" fillId="3" borderId="0" xfId="428" applyFont="1" applyFill="1" applyBorder="1" applyAlignment="1" applyProtection="1">
      <alignment horizontal="right" indent="2"/>
    </xf>
    <xf numFmtId="4" fontId="53" fillId="60" borderId="0" xfId="428" applyNumberFormat="1" applyFont="1" applyFill="1" applyBorder="1" applyAlignment="1" applyProtection="1"/>
    <xf numFmtId="4" fontId="49" fillId="60" borderId="0" xfId="428" applyNumberFormat="1" applyFont="1" applyFill="1" applyBorder="1" applyAlignment="1" applyProtection="1"/>
    <xf numFmtId="4" fontId="48" fillId="60" borderId="12" xfId="428" applyNumberFormat="1" applyFont="1" applyFill="1" applyBorder="1" applyAlignment="1" applyProtection="1"/>
    <xf numFmtId="0" fontId="55" fillId="0" borderId="37" xfId="428" applyFont="1" applyBorder="1" applyAlignment="1" applyProtection="1">
      <alignment vertical="center"/>
    </xf>
    <xf numFmtId="0" fontId="44" fillId="61" borderId="0" xfId="0" applyFont="1" applyFill="1" applyAlignment="1" applyProtection="1">
      <alignment vertical="center"/>
    </xf>
    <xf numFmtId="0" fontId="58" fillId="0" borderId="37" xfId="428" applyFont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</xf>
    <xf numFmtId="0" fontId="44" fillId="0" borderId="0" xfId="0" applyFont="1" applyProtection="1"/>
    <xf numFmtId="0" fontId="0" fillId="0" borderId="0" xfId="0" applyProtection="1"/>
    <xf numFmtId="0" fontId="15" fillId="0" borderId="0" xfId="0" applyFont="1" applyProtection="1"/>
    <xf numFmtId="4" fontId="60" fillId="0" borderId="73" xfId="428" applyNumberFormat="1" applyFont="1" applyFill="1" applyBorder="1" applyAlignment="1" applyProtection="1">
      <alignment horizontal="center" vertical="center" wrapText="1"/>
    </xf>
    <xf numFmtId="0" fontId="60" fillId="0" borderId="72" xfId="428" applyFont="1" applyBorder="1" applyAlignment="1" applyProtection="1">
      <alignment horizontal="center" vertical="center"/>
    </xf>
    <xf numFmtId="0" fontId="60" fillId="0" borderId="73" xfId="428" applyFont="1" applyBorder="1" applyAlignment="1" applyProtection="1">
      <alignment horizontal="center" vertical="center"/>
    </xf>
    <xf numFmtId="0" fontId="4" fillId="0" borderId="0" xfId="428" applyProtection="1"/>
    <xf numFmtId="10" fontId="4" fillId="0" borderId="6" xfId="270" applyNumberFormat="1" applyFont="1" applyFill="1" applyBorder="1" applyAlignment="1" applyProtection="1">
      <alignment horizontal="center" vertical="center"/>
    </xf>
    <xf numFmtId="0" fontId="4" fillId="0" borderId="76" xfId="428" applyBorder="1" applyAlignment="1" applyProtection="1">
      <alignment horizontal="center" vertical="center" wrapText="1"/>
    </xf>
    <xf numFmtId="2" fontId="62" fillId="1" borderId="79" xfId="428" applyNumberFormat="1" applyFont="1" applyFill="1" applyBorder="1" applyAlignment="1" applyProtection="1">
      <alignment horizontal="center" vertical="center"/>
    </xf>
    <xf numFmtId="10" fontId="4" fillId="0" borderId="81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10" fontId="4" fillId="4" borderId="1" xfId="428" applyNumberFormat="1" applyFont="1" applyFill="1" applyBorder="1" applyAlignment="1" applyProtection="1">
      <alignment horizontal="center" vertical="center"/>
    </xf>
    <xf numFmtId="0" fontId="4" fillId="0" borderId="0" xfId="428" applyAlignment="1" applyProtection="1">
      <alignment vertical="center"/>
    </xf>
    <xf numFmtId="0" fontId="64" fillId="0" borderId="4" xfId="428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8" applyNumberFormat="1" applyProtection="1"/>
    <xf numFmtId="0" fontId="60" fillId="0" borderId="77" xfId="428" applyFont="1" applyBorder="1" applyAlignment="1" applyProtection="1">
      <alignment horizontal="center" vertical="center" wrapText="1"/>
    </xf>
    <xf numFmtId="10" fontId="4" fillId="0" borderId="81" xfId="270" applyNumberFormat="1" applyFont="1" applyFill="1" applyBorder="1" applyAlignment="1" applyProtection="1">
      <alignment horizontal="center" vertical="center"/>
    </xf>
    <xf numFmtId="10" fontId="4" fillId="0" borderId="82" xfId="270" applyNumberFormat="1" applyFont="1" applyFill="1" applyBorder="1" applyAlignment="1" applyProtection="1">
      <alignment horizontal="center" vertical="center"/>
    </xf>
    <xf numFmtId="4" fontId="60" fillId="0" borderId="1" xfId="428" applyNumberFormat="1" applyFont="1" applyFill="1" applyBorder="1" applyAlignment="1" applyProtection="1">
      <alignment horizontal="center" vertical="center"/>
    </xf>
    <xf numFmtId="10" fontId="4" fillId="2" borderId="1" xfId="428" applyNumberFormat="1" applyFont="1" applyFill="1" applyBorder="1" applyAlignment="1" applyProtection="1">
      <alignment horizontal="center" vertical="center"/>
    </xf>
    <xf numFmtId="0" fontId="60" fillId="0" borderId="74" xfId="428" applyFont="1" applyFill="1" applyBorder="1" applyAlignment="1" applyProtection="1">
      <alignment horizontal="center" vertical="center"/>
    </xf>
    <xf numFmtId="0" fontId="61" fillId="0" borderId="0" xfId="428" applyFont="1" applyAlignment="1" applyProtection="1"/>
    <xf numFmtId="10" fontId="63" fillId="0" borderId="78" xfId="428" applyNumberFormat="1" applyFont="1" applyFill="1" applyBorder="1" applyAlignment="1" applyProtection="1">
      <alignment horizontal="center" vertical="center"/>
    </xf>
    <xf numFmtId="0" fontId="64" fillId="0" borderId="0" xfId="428" applyFont="1" applyBorder="1" applyAlignment="1" applyProtection="1">
      <alignment horizontal="center" vertical="top"/>
    </xf>
    <xf numFmtId="0" fontId="4" fillId="0" borderId="1" xfId="428" applyFont="1" applyBorder="1" applyAlignment="1" applyProtection="1">
      <alignment horizontal="center"/>
    </xf>
    <xf numFmtId="0" fontId="60" fillId="0" borderId="73" xfId="428" applyFont="1" applyFill="1" applyBorder="1" applyAlignment="1" applyProtection="1">
      <alignment horizontal="center" vertical="center"/>
    </xf>
    <xf numFmtId="2" fontId="62" fillId="1" borderId="80" xfId="428" applyNumberFormat="1" applyFont="1" applyFill="1" applyBorder="1" applyAlignment="1" applyProtection="1">
      <alignment horizontal="center" vertical="center"/>
    </xf>
    <xf numFmtId="4" fontId="60" fillId="0" borderId="58" xfId="428" applyNumberFormat="1" applyFont="1" applyFill="1" applyBorder="1" applyAlignment="1" applyProtection="1">
      <alignment horizontal="center" vertical="center"/>
    </xf>
    <xf numFmtId="0" fontId="4" fillId="0" borderId="75" xfId="428" applyBorder="1" applyAlignment="1" applyProtection="1">
      <alignment horizontal="center" vertical="center"/>
    </xf>
    <xf numFmtId="10" fontId="4" fillId="0" borderId="6" xfId="428" applyNumberFormat="1" applyFont="1" applyFill="1" applyBorder="1" applyAlignment="1" applyProtection="1">
      <alignment horizontal="center" vertical="center"/>
    </xf>
    <xf numFmtId="0" fontId="60" fillId="0" borderId="41" xfId="428" applyFont="1" applyFill="1" applyBorder="1" applyAlignment="1" applyProtection="1">
      <alignment horizontal="center" vertical="center" wrapText="1"/>
    </xf>
    <xf numFmtId="0" fontId="4" fillId="0" borderId="75" xfId="428" applyBorder="1" applyAlignment="1" applyProtection="1">
      <alignment horizontal="center" vertical="center" wrapText="1"/>
    </xf>
    <xf numFmtId="0" fontId="4" fillId="0" borderId="1" xfId="428" applyFont="1" applyBorder="1" applyAlignment="1" applyProtection="1">
      <alignment horizontal="center" vertical="center"/>
    </xf>
    <xf numFmtId="0" fontId="4" fillId="0" borderId="6" xfId="428" applyFont="1" applyFill="1" applyBorder="1" applyAlignment="1" applyProtection="1">
      <alignment horizontal="center" vertical="center" wrapText="1"/>
    </xf>
    <xf numFmtId="175" fontId="55" fillId="0" borderId="45" xfId="428" applyNumberFormat="1" applyFont="1" applyFill="1" applyBorder="1" applyAlignment="1" applyProtection="1">
      <alignment horizontal="center" vertical="center" wrapText="1"/>
    </xf>
    <xf numFmtId="175" fontId="55" fillId="0" borderId="46" xfId="428" applyNumberFormat="1" applyFont="1" applyFill="1" applyBorder="1" applyAlignment="1" applyProtection="1">
      <alignment horizontal="center" vertical="center" wrapText="1"/>
    </xf>
    <xf numFmtId="0" fontId="55" fillId="0" borderId="47" xfId="428" applyFont="1" applyFill="1" applyBorder="1" applyAlignment="1" applyProtection="1">
      <alignment vertical="center"/>
    </xf>
    <xf numFmtId="174" fontId="55" fillId="0" borderId="47" xfId="428" applyNumberFormat="1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2" fontId="6" fillId="0" borderId="5" xfId="0" applyNumberFormat="1" applyFont="1" applyFill="1" applyBorder="1" applyAlignment="1" applyProtection="1">
      <alignment horizontal="justify" vertical="center" wrapText="1"/>
    </xf>
    <xf numFmtId="41" fontId="6" fillId="0" borderId="5" xfId="0" applyNumberFormat="1" applyFont="1" applyFill="1" applyBorder="1" applyAlignment="1" applyProtection="1">
      <alignment horizontal="center" vertical="center"/>
    </xf>
    <xf numFmtId="43" fontId="6" fillId="0" borderId="5" xfId="7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41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49" fontId="6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justify" vertical="center"/>
    </xf>
    <xf numFmtId="41" fontId="6" fillId="0" borderId="2" xfId="0" applyNumberFormat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/>
    </xf>
    <xf numFmtId="0" fontId="73" fillId="0" borderId="0" xfId="0" applyFont="1" applyProtection="1"/>
    <xf numFmtId="0" fontId="74" fillId="0" borderId="0" xfId="0" applyFont="1" applyAlignment="1" applyProtection="1">
      <alignment vertical="center" wrapText="1"/>
    </xf>
    <xf numFmtId="0" fontId="74" fillId="0" borderId="0" xfId="0" applyFont="1" applyAlignment="1" applyProtection="1">
      <alignment horizontal="justify" vertical="center" wrapText="1"/>
    </xf>
    <xf numFmtId="0" fontId="73" fillId="0" borderId="0" xfId="0" applyFont="1" applyAlignment="1" applyProtection="1">
      <alignment horizontal="justify"/>
    </xf>
    <xf numFmtId="0" fontId="6" fillId="0" borderId="8" xfId="0" applyFont="1" applyBorder="1" applyAlignment="1" applyProtection="1">
      <alignment horizontal="center" vertical="center"/>
    </xf>
    <xf numFmtId="0" fontId="6" fillId="0" borderId="71" xfId="0" applyFont="1" applyBorder="1" applyAlignment="1" applyProtection="1">
      <alignment horizontal="justify" vertical="center"/>
    </xf>
    <xf numFmtId="41" fontId="6" fillId="0" borderId="71" xfId="0" applyNumberFormat="1" applyFont="1" applyBorder="1" applyAlignment="1" applyProtection="1">
      <alignment horizontal="center" vertical="center"/>
    </xf>
    <xf numFmtId="0" fontId="6" fillId="0" borderId="71" xfId="0" applyFont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4" fillId="0" borderId="14" xfId="0" applyNumberFormat="1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48" fillId="0" borderId="0" xfId="0" applyFont="1" applyAlignment="1" applyProtection="1">
      <alignment vertical="center"/>
    </xf>
    <xf numFmtId="0" fontId="72" fillId="0" borderId="0" xfId="0" applyFont="1" applyAlignment="1" applyProtection="1">
      <alignment horizontal="justify" vertical="center" wrapText="1"/>
    </xf>
    <xf numFmtId="49" fontId="72" fillId="0" borderId="0" xfId="0" applyNumberFormat="1" applyFont="1" applyAlignment="1" applyProtection="1">
      <alignment vertical="center" wrapText="1"/>
    </xf>
    <xf numFmtId="0" fontId="70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10" fontId="14" fillId="0" borderId="14" xfId="0" applyNumberFormat="1" applyFont="1" applyBorder="1" applyAlignment="1" applyProtection="1">
      <alignment horizontal="center" vertical="center" wrapText="1"/>
    </xf>
    <xf numFmtId="49" fontId="72" fillId="0" borderId="9" xfId="0" applyNumberFormat="1" applyFont="1" applyBorder="1" applyAlignment="1" applyProtection="1">
      <alignment horizontal="left" vertical="center"/>
    </xf>
    <xf numFmtId="0" fontId="72" fillId="0" borderId="10" xfId="0" applyFont="1" applyBorder="1" applyAlignment="1" applyProtection="1">
      <alignment horizontal="justify" vertical="center" wrapText="1"/>
    </xf>
    <xf numFmtId="49" fontId="72" fillId="0" borderId="10" xfId="0" applyNumberFormat="1" applyFont="1" applyBorder="1" applyAlignment="1" applyProtection="1">
      <alignment vertical="center" wrapText="1"/>
    </xf>
    <xf numFmtId="0" fontId="70" fillId="0" borderId="10" xfId="0" applyFont="1" applyBorder="1" applyAlignment="1" applyProtection="1">
      <alignment horizontal="right" vertical="center"/>
    </xf>
    <xf numFmtId="0" fontId="72" fillId="0" borderId="10" xfId="0" applyFont="1" applyBorder="1" applyAlignment="1" applyProtection="1">
      <alignment vertical="center" wrapText="1"/>
    </xf>
    <xf numFmtId="0" fontId="72" fillId="0" borderId="15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left" vertical="center"/>
    </xf>
    <xf numFmtId="0" fontId="76" fillId="63" borderId="3" xfId="2" applyFont="1" applyFill="1" applyBorder="1" applyAlignment="1" applyProtection="1">
      <alignment horizontal="left" vertical="center"/>
      <protection hidden="1"/>
    </xf>
    <xf numFmtId="0" fontId="6" fillId="63" borderId="2" xfId="0" applyFont="1" applyFill="1" applyBorder="1" applyAlignment="1" applyProtection="1">
      <alignment horizontal="right" vertical="center"/>
    </xf>
    <xf numFmtId="17" fontId="72" fillId="63" borderId="2" xfId="0" applyNumberFormat="1" applyFont="1" applyFill="1" applyBorder="1" applyAlignment="1" applyProtection="1">
      <alignment horizontal="justify" vertical="center"/>
    </xf>
    <xf numFmtId="41" fontId="6" fillId="63" borderId="2" xfId="0" applyNumberFormat="1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left" vertical="center"/>
    </xf>
    <xf numFmtId="10" fontId="72" fillId="63" borderId="7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72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72" fillId="0" borderId="0" xfId="0" applyNumberFormat="1" applyFont="1" applyFill="1" applyBorder="1" applyAlignment="1" applyProtection="1">
      <alignment horizontal="center" vertical="center"/>
    </xf>
    <xf numFmtId="43" fontId="6" fillId="0" borderId="1" xfId="7" applyFont="1" applyFill="1" applyBorder="1" applyAlignment="1" applyProtection="1">
      <alignment horizontal="right" vertical="center"/>
    </xf>
    <xf numFmtId="0" fontId="6" fillId="0" borderId="2" xfId="0" applyFont="1" applyFill="1" applyBorder="1" applyAlignment="1" applyProtection="1">
      <alignment horizontal="center" vertical="center" wrapText="1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1" xfId="7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justify" vertical="center" wrapText="1"/>
    </xf>
    <xf numFmtId="41" fontId="3" fillId="0" borderId="1" xfId="0" applyNumberFormat="1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center" vertical="center"/>
    </xf>
    <xf numFmtId="0" fontId="67" fillId="0" borderId="1" xfId="0" applyFont="1" applyFill="1" applyBorder="1" applyAlignment="1" applyProtection="1">
      <alignment horizontal="center" vertical="center" wrapText="1"/>
    </xf>
    <xf numFmtId="172" fontId="72" fillId="62" borderId="1" xfId="0" applyNumberFormat="1" applyFont="1" applyFill="1" applyBorder="1" applyAlignment="1" applyProtection="1">
      <alignment horizontal="center" vertical="center"/>
    </xf>
    <xf numFmtId="17" fontId="72" fillId="62" borderId="1" xfId="0" applyNumberFormat="1" applyFont="1" applyFill="1" applyBorder="1" applyAlignment="1" applyProtection="1">
      <alignment horizontal="center" vertical="center"/>
    </xf>
    <xf numFmtId="164" fontId="72" fillId="62" borderId="7" xfId="0" applyNumberFormat="1" applyFont="1" applyFill="1" applyBorder="1" applyAlignment="1" applyProtection="1">
      <alignment vertical="center"/>
    </xf>
    <xf numFmtId="0" fontId="72" fillId="62" borderId="1" xfId="0" applyFont="1" applyFill="1" applyBorder="1" applyAlignment="1" applyProtection="1">
      <alignment horizontal="center" vertical="center"/>
    </xf>
    <xf numFmtId="49" fontId="72" fillId="62" borderId="1" xfId="0" applyNumberFormat="1" applyFont="1" applyFill="1" applyBorder="1" applyAlignment="1" applyProtection="1">
      <alignment horizontal="center" vertical="center"/>
    </xf>
    <xf numFmtId="2" fontId="72" fillId="62" borderId="1" xfId="0" applyNumberFormat="1" applyFont="1" applyFill="1" applyBorder="1" applyAlignment="1" applyProtection="1">
      <alignment horizontal="justify" vertical="center"/>
    </xf>
    <xf numFmtId="164" fontId="6" fillId="0" borderId="1" xfId="0" applyNumberFormat="1" applyFont="1" applyFill="1" applyBorder="1" applyAlignment="1" applyProtection="1">
      <alignment vertical="center"/>
    </xf>
    <xf numFmtId="0" fontId="74" fillId="0" borderId="0" xfId="0" applyFont="1" applyFill="1" applyAlignment="1" applyProtection="1">
      <alignment vertical="center" wrapText="1"/>
    </xf>
    <xf numFmtId="0" fontId="73" fillId="0" borderId="0" xfId="0" applyFont="1" applyFill="1" applyProtection="1"/>
    <xf numFmtId="0" fontId="6" fillId="0" borderId="71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8" fillId="0" borderId="0" xfId="0" applyFont="1" applyFill="1" applyAlignment="1" applyProtection="1">
      <alignment vertical="center"/>
    </xf>
    <xf numFmtId="41" fontId="50" fillId="0" borderId="0" xfId="0" applyNumberFormat="1" applyFont="1" applyFill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71" fillId="6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67" fillId="0" borderId="1" xfId="0" applyNumberFormat="1" applyFont="1" applyFill="1" applyBorder="1" applyAlignment="1" applyProtection="1">
      <alignment horizontal="center" vertical="center" wrapText="1"/>
    </xf>
    <xf numFmtId="166" fontId="71" fillId="64" borderId="3" xfId="0" applyNumberFormat="1" applyFont="1" applyFill="1" applyBorder="1" applyAlignment="1" applyProtection="1">
      <alignment horizontal="justify" vertical="center" wrapText="1"/>
    </xf>
    <xf numFmtId="2" fontId="72" fillId="62" borderId="3" xfId="0" applyNumberFormat="1" applyFont="1" applyFill="1" applyBorder="1" applyAlignment="1" applyProtection="1">
      <alignment horizontal="justify" vertical="center" wrapText="1"/>
    </xf>
    <xf numFmtId="41" fontId="71" fillId="64" borderId="2" xfId="0" applyNumberFormat="1" applyFont="1" applyFill="1" applyBorder="1" applyAlignment="1" applyProtection="1">
      <alignment horizontal="center" vertical="center"/>
    </xf>
    <xf numFmtId="43" fontId="71" fillId="64" borderId="2" xfId="7" applyFont="1" applyFill="1" applyBorder="1" applyAlignment="1" applyProtection="1">
      <alignment horizontal="right" vertical="center"/>
    </xf>
    <xf numFmtId="164" fontId="71" fillId="64" borderId="2" xfId="7" applyNumberFormat="1" applyFont="1" applyFill="1" applyBorder="1" applyAlignment="1" applyProtection="1">
      <alignment horizontal="right" vertical="center" wrapText="1"/>
    </xf>
    <xf numFmtId="41" fontId="72" fillId="62" borderId="2" xfId="0" applyNumberFormat="1" applyFont="1" applyFill="1" applyBorder="1" applyAlignment="1" applyProtection="1">
      <alignment horizontal="center" vertical="center"/>
    </xf>
    <xf numFmtId="43" fontId="72" fillId="62" borderId="2" xfId="7" applyFont="1" applyFill="1" applyBorder="1" applyAlignment="1" applyProtection="1">
      <alignment horizontal="right" vertical="center"/>
    </xf>
    <xf numFmtId="164" fontId="72" fillId="62" borderId="7" xfId="7" applyNumberFormat="1" applyFont="1" applyFill="1" applyBorder="1" applyAlignment="1" applyProtection="1">
      <alignment horizontal="right" vertical="center"/>
    </xf>
    <xf numFmtId="0" fontId="6" fillId="0" borderId="71" xfId="0" applyFont="1" applyFill="1" applyBorder="1" applyAlignment="1" applyProtection="1">
      <alignment horizontal="center" vertical="center" wrapText="1"/>
    </xf>
    <xf numFmtId="0" fontId="75" fillId="0" borderId="0" xfId="0" applyFont="1" applyFill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72" fillId="0" borderId="0" xfId="0" applyFont="1" applyFill="1" applyAlignment="1" applyProtection="1">
      <alignment horizontal="left" vertical="center"/>
    </xf>
    <xf numFmtId="0" fontId="72" fillId="0" borderId="10" xfId="0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43" fontId="3" fillId="0" borderId="2" xfId="10" applyFont="1" applyFill="1" applyBorder="1" applyAlignment="1" applyProtection="1">
      <alignment horizontal="right" vertical="center"/>
    </xf>
    <xf numFmtId="43" fontId="3" fillId="0" borderId="2" xfId="10" applyFont="1" applyFill="1" applyBorder="1" applyAlignment="1" applyProtection="1">
      <alignment horizontal="right" vertical="center" wrapText="1"/>
    </xf>
    <xf numFmtId="43" fontId="3" fillId="0" borderId="7" xfId="10" applyFont="1" applyBorder="1" applyAlignment="1" applyProtection="1">
      <alignment horizontal="right" vertical="center"/>
    </xf>
    <xf numFmtId="0" fontId="3" fillId="65" borderId="1" xfId="0" applyFont="1" applyFill="1" applyBorder="1" applyAlignment="1" applyProtection="1">
      <alignment horizontal="center" vertical="center"/>
    </xf>
    <xf numFmtId="0" fontId="3" fillId="65" borderId="1" xfId="0" applyFont="1" applyFill="1" applyBorder="1" applyAlignment="1" applyProtection="1">
      <alignment horizontal="center" vertical="center" wrapText="1"/>
    </xf>
    <xf numFmtId="0" fontId="77" fillId="63" borderId="2" xfId="0" applyFont="1" applyFill="1" applyBorder="1" applyAlignment="1" applyProtection="1">
      <alignment horizontal="center" vertical="center"/>
    </xf>
    <xf numFmtId="41" fontId="3" fillId="65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/>
    </xf>
    <xf numFmtId="7" fontId="11" fillId="63" borderId="7" xfId="0" applyNumberFormat="1" applyFont="1" applyFill="1" applyBorder="1" applyAlignment="1" applyProtection="1">
      <alignment horizontal="center" vertical="center"/>
    </xf>
    <xf numFmtId="2" fontId="7" fillId="62" borderId="3" xfId="0" applyNumberFormat="1" applyFont="1" applyFill="1" applyBorder="1" applyAlignment="1" applyProtection="1">
      <alignment horizontal="justify" vertical="center" wrapText="1"/>
    </xf>
    <xf numFmtId="2" fontId="72" fillId="62" borderId="2" xfId="0" applyNumberFormat="1" applyFont="1" applyFill="1" applyBorder="1" applyAlignment="1" applyProtection="1">
      <alignment horizontal="justify" vertical="center" wrapText="1"/>
    </xf>
    <xf numFmtId="0" fontId="69" fillId="62" borderId="1" xfId="401" applyFont="1" applyFill="1" applyBorder="1" applyAlignment="1" applyProtection="1">
      <alignment horizontal="center" vertical="center" wrapText="1"/>
    </xf>
    <xf numFmtId="172" fontId="6" fillId="0" borderId="1" xfId="401" applyNumberFormat="1" applyFont="1" applyFill="1" applyBorder="1" applyAlignment="1" applyProtection="1">
      <alignment horizontal="right" vertical="center" wrapText="1"/>
    </xf>
    <xf numFmtId="0" fontId="6" fillId="0" borderId="2" xfId="2" applyFont="1" applyFill="1" applyBorder="1" applyAlignment="1" applyProtection="1">
      <alignment horizontal="justify" vertical="center" wrapText="1"/>
      <protection hidden="1"/>
    </xf>
    <xf numFmtId="0" fontId="6" fillId="0" borderId="1" xfId="2" applyFont="1" applyFill="1" applyBorder="1" applyAlignment="1" applyProtection="1">
      <alignment horizontal="center" vertical="center" wrapText="1"/>
      <protection hidden="1"/>
    </xf>
    <xf numFmtId="172" fontId="6" fillId="0" borderId="1" xfId="2" applyNumberFormat="1" applyFont="1" applyFill="1" applyBorder="1" applyAlignment="1" applyProtection="1">
      <alignment vertical="center" wrapText="1"/>
      <protection hidden="1"/>
    </xf>
    <xf numFmtId="41" fontId="6" fillId="0" borderId="0" xfId="0" applyNumberFormat="1" applyFont="1" applyFill="1" applyAlignment="1" applyProtection="1">
      <alignment horizontal="center" vertical="center"/>
    </xf>
    <xf numFmtId="0" fontId="72" fillId="63" borderId="1" xfId="0" applyFont="1" applyFill="1" applyBorder="1" applyAlignment="1" applyProtection="1">
      <alignment horizontal="center" vertical="center" wrapText="1"/>
    </xf>
    <xf numFmtId="0" fontId="71" fillId="64" borderId="1" xfId="0" applyFont="1" applyFill="1" applyBorder="1" applyAlignment="1" applyProtection="1">
      <alignment horizontal="center" vertical="center" wrapText="1"/>
    </xf>
    <xf numFmtId="49" fontId="71" fillId="64" borderId="1" xfId="0" applyNumberFormat="1" applyFont="1" applyFill="1" applyBorder="1" applyAlignment="1" applyProtection="1">
      <alignment horizontal="center" vertical="center" wrapText="1"/>
    </xf>
    <xf numFmtId="0" fontId="79" fillId="0" borderId="0" xfId="0" applyFont="1" applyFill="1" applyAlignment="1" applyProtection="1">
      <alignment vertical="center"/>
    </xf>
    <xf numFmtId="0" fontId="80" fillId="0" borderId="0" xfId="0" applyFont="1" applyFill="1" applyAlignment="1" applyProtection="1">
      <alignment horizontal="left" vertical="center"/>
    </xf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2" fontId="3" fillId="0" borderId="0" xfId="0" applyNumberFormat="1" applyFont="1" applyAlignment="1" applyProtection="1">
      <alignment vertical="center"/>
    </xf>
    <xf numFmtId="172" fontId="3" fillId="0" borderId="0" xfId="0" applyNumberFormat="1" applyFont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2" fontId="3" fillId="0" borderId="2" xfId="0" applyNumberFormat="1" applyFont="1" applyBorder="1" applyAlignment="1" applyProtection="1">
      <alignment vertical="center"/>
    </xf>
    <xf numFmtId="0" fontId="3" fillId="0" borderId="7" xfId="0" applyFont="1" applyBorder="1" applyAlignment="1" applyProtection="1">
      <alignment vertical="center"/>
    </xf>
    <xf numFmtId="0" fontId="3" fillId="0" borderId="8" xfId="0" applyFont="1" applyBorder="1" applyAlignment="1" applyProtection="1">
      <alignment horizontal="centerContinuous" vertical="center"/>
    </xf>
    <xf numFmtId="0" fontId="3" fillId="0" borderId="71" xfId="0" applyFont="1" applyBorder="1" applyAlignment="1" applyProtection="1">
      <alignment horizontal="centerContinuous" vertical="center"/>
    </xf>
    <xf numFmtId="2" fontId="3" fillId="0" borderId="71" xfId="0" applyNumberFormat="1" applyFont="1" applyBorder="1" applyAlignment="1" applyProtection="1">
      <alignment horizontal="centerContinuous" vertical="center"/>
    </xf>
    <xf numFmtId="0" fontId="3" fillId="0" borderId="16" xfId="0" applyFont="1" applyBorder="1" applyAlignment="1" applyProtection="1">
      <alignment horizontal="centerContinuous" vertical="center"/>
    </xf>
    <xf numFmtId="0" fontId="3" fillId="0" borderId="4" xfId="0" applyFont="1" applyBorder="1" applyAlignment="1" applyProtection="1">
      <alignment horizontal="left" vertical="center"/>
    </xf>
    <xf numFmtId="0" fontId="3" fillId="0" borderId="14" xfId="0" applyFont="1" applyBorder="1" applyAlignment="1" applyProtection="1">
      <alignment vertical="center"/>
    </xf>
    <xf numFmtId="41" fontId="8" fillId="0" borderId="14" xfId="0" applyNumberFormat="1" applyFont="1" applyBorder="1" applyAlignment="1" applyProtection="1">
      <alignment vertical="center"/>
    </xf>
    <xf numFmtId="0" fontId="7" fillId="0" borderId="9" xfId="0" applyFont="1" applyBorder="1" applyAlignment="1" applyProtection="1">
      <alignment vertical="center"/>
    </xf>
    <xf numFmtId="0" fontId="85" fillId="0" borderId="10" xfId="0" applyFont="1" applyBorder="1" applyAlignment="1" applyProtection="1">
      <alignment vertical="center"/>
    </xf>
    <xf numFmtId="0" fontId="7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41" fontId="85" fillId="0" borderId="10" xfId="0" applyNumberFormat="1" applyFont="1" applyBorder="1" applyAlignment="1" applyProtection="1">
      <alignment vertical="center"/>
    </xf>
    <xf numFmtId="0" fontId="7" fillId="0" borderId="15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justify" vertical="center" wrapText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vertical="center"/>
    </xf>
    <xf numFmtId="0" fontId="83" fillId="0" borderId="71" xfId="0" applyFont="1" applyBorder="1" applyAlignment="1" applyProtection="1">
      <alignment horizontal="left" vertical="center"/>
    </xf>
    <xf numFmtId="0" fontId="84" fillId="0" borderId="71" xfId="0" applyFont="1" applyBorder="1" applyAlignment="1" applyProtection="1">
      <alignment vertical="center"/>
    </xf>
    <xf numFmtId="0" fontId="7" fillId="0" borderId="16" xfId="0" applyFont="1" applyBorder="1" applyAlignment="1" applyProtection="1">
      <alignment horizontal="centerContinuous" vertical="center"/>
    </xf>
    <xf numFmtId="2" fontId="3" fillId="0" borderId="0" xfId="0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41" fontId="85" fillId="0" borderId="0" xfId="0" applyNumberFormat="1" applyFont="1" applyBorder="1" applyAlignment="1" applyProtection="1">
      <alignment horizontal="left" vertical="center"/>
    </xf>
    <xf numFmtId="49" fontId="3" fillId="0" borderId="2" xfId="0" applyNumberFormat="1" applyFont="1" applyBorder="1" applyAlignment="1" applyProtection="1">
      <alignment vertical="center"/>
    </xf>
    <xf numFmtId="172" fontId="3" fillId="0" borderId="2" xfId="0" applyNumberFormat="1" applyFont="1" applyBorder="1" applyAlignment="1" applyProtection="1">
      <alignment vertical="center"/>
    </xf>
    <xf numFmtId="2" fontId="3" fillId="0" borderId="7" xfId="0" applyNumberFormat="1" applyFont="1" applyBorder="1" applyAlignment="1" applyProtection="1">
      <alignment vertical="center"/>
    </xf>
    <xf numFmtId="0" fontId="6" fillId="0" borderId="0" xfId="0" applyFont="1" applyFill="1" applyAlignment="1" applyProtection="1">
      <alignment horizontal="center" vertical="center" wrapText="1"/>
    </xf>
    <xf numFmtId="0" fontId="87" fillId="0" borderId="0" xfId="0" applyFont="1" applyFill="1" applyAlignment="1" applyProtection="1">
      <alignment horizontal="center" vertical="center"/>
    </xf>
    <xf numFmtId="0" fontId="72" fillId="63" borderId="1" xfId="0" applyFont="1" applyFill="1" applyBorder="1" applyAlignment="1" applyProtection="1">
      <alignment horizontal="centerContinuous" vertical="center" wrapText="1"/>
    </xf>
    <xf numFmtId="41" fontId="72" fillId="6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71" fillId="0" borderId="0" xfId="0" applyFont="1" applyAlignment="1" applyProtection="1">
      <alignment horizontal="center" vertical="center"/>
    </xf>
    <xf numFmtId="49" fontId="72" fillId="62" borderId="1" xfId="0" applyNumberFormat="1" applyFont="1" applyFill="1" applyBorder="1" applyAlignment="1" applyProtection="1">
      <alignment horizontal="center" vertical="center" wrapText="1"/>
    </xf>
    <xf numFmtId="164" fontId="72" fillId="62" borderId="2" xfId="7" applyNumberFormat="1" applyFont="1" applyFill="1" applyBorder="1" applyAlignment="1" applyProtection="1">
      <alignment horizontal="right" vertical="center" wrapText="1"/>
    </xf>
    <xf numFmtId="7" fontId="72" fillId="62" borderId="1" xfId="7" applyNumberFormat="1" applyFont="1" applyFill="1" applyBorder="1" applyAlignment="1" applyProtection="1">
      <alignment horizontal="right" vertical="center"/>
    </xf>
    <xf numFmtId="0" fontId="72" fillId="0" borderId="0" xfId="0" applyFont="1" applyAlignment="1" applyProtection="1">
      <alignment horizontal="center" vertical="center"/>
    </xf>
    <xf numFmtId="7" fontId="6" fillId="0" borderId="1" xfId="7" applyNumberFormat="1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justify" vertical="center" wrapText="1"/>
    </xf>
    <xf numFmtId="49" fontId="6" fillId="0" borderId="11" xfId="0" applyNumberFormat="1" applyFont="1" applyFill="1" applyBorder="1" applyAlignment="1" applyProtection="1">
      <alignment horizontal="center" vertical="center" wrapText="1"/>
    </xf>
    <xf numFmtId="7" fontId="6" fillId="0" borderId="1" xfId="7" applyNumberFormat="1" applyFont="1" applyBorder="1" applyAlignment="1" applyProtection="1">
      <alignment horizontal="right" vertical="center"/>
    </xf>
    <xf numFmtId="0" fontId="6" fillId="0" borderId="0" xfId="0" applyFont="1" applyProtection="1"/>
    <xf numFmtId="0" fontId="6" fillId="0" borderId="0" xfId="0" applyFont="1" applyAlignment="1" applyProtection="1">
      <alignment vertical="center"/>
    </xf>
    <xf numFmtId="2" fontId="6" fillId="0" borderId="0" xfId="0" applyNumberFormat="1" applyFont="1" applyAlignment="1" applyProtection="1">
      <alignment horizontal="justify" vertical="center"/>
    </xf>
    <xf numFmtId="171" fontId="6" fillId="0" borderId="0" xfId="0" applyNumberFormat="1" applyFont="1" applyAlignment="1" applyProtection="1">
      <alignment vertical="center"/>
    </xf>
    <xf numFmtId="2" fontId="6" fillId="0" borderId="0" xfId="0" applyNumberFormat="1" applyFont="1" applyAlignment="1" applyProtection="1">
      <alignment vertical="center"/>
    </xf>
    <xf numFmtId="0" fontId="0" fillId="0" borderId="0" xfId="0" applyFill="1" applyProtection="1"/>
    <xf numFmtId="164" fontId="55" fillId="0" borderId="47" xfId="428" applyNumberFormat="1" applyFont="1" applyFill="1" applyBorder="1" applyAlignment="1" applyProtection="1">
      <alignment horizontal="right" vertical="center" indent="1"/>
    </xf>
    <xf numFmtId="164" fontId="55" fillId="2" borderId="53" xfId="428" applyNumberFormat="1" applyFont="1" applyFill="1" applyBorder="1" applyAlignment="1" applyProtection="1">
      <alignment horizontal="center" vertical="center"/>
    </xf>
    <xf numFmtId="7" fontId="56" fillId="0" borderId="48" xfId="428" applyNumberFormat="1" applyFont="1" applyFill="1" applyBorder="1" applyAlignment="1" applyProtection="1">
      <alignment horizontal="right" vertical="center" indent="1"/>
    </xf>
    <xf numFmtId="7" fontId="56" fillId="0" borderId="49" xfId="428" applyNumberFormat="1" applyFont="1" applyFill="1" applyBorder="1" applyAlignment="1" applyProtection="1">
      <alignment horizontal="right" vertical="center" indent="1"/>
    </xf>
    <xf numFmtId="10" fontId="4" fillId="0" borderId="6" xfId="0" applyNumberFormat="1" applyFont="1" applyFill="1" applyBorder="1" applyAlignment="1" applyProtection="1">
      <alignment horizontal="center" vertical="center"/>
    </xf>
    <xf numFmtId="10" fontId="4" fillId="0" borderId="82" xfId="0" applyNumberFormat="1" applyFont="1" applyFill="1" applyBorder="1" applyAlignment="1" applyProtection="1">
      <alignment horizontal="center" vertical="center"/>
    </xf>
    <xf numFmtId="10" fontId="4" fillId="0" borderId="1" xfId="0" applyNumberFormat="1" applyFont="1" applyFill="1" applyBorder="1" applyAlignment="1" applyProtection="1">
      <alignment horizontal="center" vertical="center"/>
    </xf>
    <xf numFmtId="10" fontId="4" fillId="0" borderId="81" xfId="0" applyNumberFormat="1" applyFont="1" applyFill="1" applyBorder="1" applyAlignment="1" applyProtection="1">
      <alignment horizontal="center" vertical="center"/>
    </xf>
    <xf numFmtId="10" fontId="4" fillId="0" borderId="1" xfId="0" applyNumberFormat="1" applyFont="1" applyFill="1" applyBorder="1" applyAlignment="1" applyProtection="1">
      <alignment horizontal="center" vertical="center" wrapText="1"/>
    </xf>
    <xf numFmtId="10" fontId="4" fillId="0" borderId="81" xfId="0" applyNumberFormat="1" applyFont="1" applyFill="1" applyBorder="1" applyAlignment="1" applyProtection="1">
      <alignment horizontal="center" vertical="center" wrapText="1"/>
    </xf>
    <xf numFmtId="0" fontId="72" fillId="62" borderId="1" xfId="0" applyFont="1" applyFill="1" applyBorder="1" applyAlignment="1" applyProtection="1">
      <alignment horizontal="center" vertical="center" wrapText="1"/>
    </xf>
    <xf numFmtId="164" fontId="6" fillId="68" borderId="5" xfId="7" applyNumberFormat="1" applyFont="1" applyFill="1" applyBorder="1" applyAlignment="1" applyProtection="1">
      <alignment horizontal="right" vertical="center" wrapText="1"/>
    </xf>
    <xf numFmtId="0" fontId="80" fillId="0" borderId="10" xfId="0" applyFont="1" applyFill="1" applyBorder="1" applyAlignment="1" applyProtection="1">
      <alignment horizontal="left" vertical="center"/>
    </xf>
    <xf numFmtId="41" fontId="80" fillId="0" borderId="10" xfId="0" applyNumberFormat="1" applyFont="1" applyFill="1" applyBorder="1" applyAlignment="1" applyProtection="1">
      <alignment horizontal="left" vertical="center"/>
    </xf>
    <xf numFmtId="0" fontId="90" fillId="0" borderId="0" xfId="0" applyFont="1" applyBorder="1" applyAlignment="1" applyProtection="1">
      <alignment vertical="center"/>
    </xf>
    <xf numFmtId="0" fontId="91" fillId="0" borderId="0" xfId="0" applyFont="1" applyBorder="1" applyAlignment="1" applyProtection="1">
      <alignment vertical="center"/>
    </xf>
    <xf numFmtId="0" fontId="53" fillId="3" borderId="40" xfId="428" applyFont="1" applyFill="1" applyBorder="1" applyAlignment="1" applyProtection="1"/>
    <xf numFmtId="0" fontId="54" fillId="3" borderId="0" xfId="428" applyFont="1" applyFill="1" applyBorder="1" applyAlignment="1" applyProtection="1"/>
    <xf numFmtId="0" fontId="87" fillId="0" borderId="0" xfId="0" applyFont="1" applyFill="1" applyAlignment="1" applyProtection="1">
      <alignment horizontal="center" vertical="center" wrapText="1"/>
    </xf>
    <xf numFmtId="0" fontId="88" fillId="0" borderId="0" xfId="0" applyFont="1" applyFill="1" applyAlignment="1" applyProtection="1">
      <alignment horizontal="center" vertical="center"/>
    </xf>
    <xf numFmtId="0" fontId="71" fillId="0" borderId="0" xfId="0" applyFont="1" applyFill="1" applyAlignment="1" applyProtection="1">
      <alignment horizontal="center" vertical="center"/>
    </xf>
    <xf numFmtId="0" fontId="89" fillId="0" borderId="0" xfId="0" applyFont="1" applyFill="1" applyAlignment="1" applyProtection="1">
      <alignment horizontal="center" vertical="center"/>
    </xf>
    <xf numFmtId="0" fontId="72" fillId="0" borderId="0" xfId="0" applyFont="1" applyFill="1" applyAlignment="1" applyProtection="1">
      <alignment horizontal="center" vertical="center"/>
    </xf>
    <xf numFmtId="4" fontId="3" fillId="0" borderId="0" xfId="0" applyNumberFormat="1" applyFont="1" applyProtection="1"/>
    <xf numFmtId="164" fontId="71" fillId="64" borderId="2" xfId="7" applyNumberFormat="1" applyFont="1" applyFill="1" applyBorder="1" applyAlignment="1" applyProtection="1">
      <alignment horizontal="right" vertical="center"/>
    </xf>
    <xf numFmtId="7" fontId="71" fillId="64" borderId="7" xfId="7" applyNumberFormat="1" applyFont="1" applyFill="1" applyBorder="1" applyAlignment="1" applyProtection="1">
      <alignment horizontal="right" vertical="center"/>
    </xf>
    <xf numFmtId="0" fontId="3" fillId="0" borderId="1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3" fontId="6" fillId="0" borderId="1" xfId="10" applyFont="1" applyFill="1" applyBorder="1" applyAlignment="1" applyProtection="1">
      <alignment horizontal="right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164" fontId="6" fillId="68" borderId="1" xfId="7" applyNumberFormat="1" applyFont="1" applyFill="1" applyBorder="1" applyAlignment="1" applyProtection="1">
      <alignment horizontal="right" vertical="center" wrapText="1"/>
    </xf>
    <xf numFmtId="164" fontId="6" fillId="68" borderId="1" xfId="0" applyNumberFormat="1" applyFont="1" applyFill="1" applyBorder="1" applyAlignment="1" applyProtection="1">
      <alignment vertical="center" wrapText="1"/>
    </xf>
    <xf numFmtId="0" fontId="64" fillId="0" borderId="17" xfId="428" applyFont="1" applyBorder="1" applyAlignment="1" applyProtection="1">
      <alignment horizontal="center" vertical="top"/>
    </xf>
    <xf numFmtId="0" fontId="64" fillId="0" borderId="37" xfId="428" applyFont="1" applyBorder="1" applyAlignment="1" applyProtection="1">
      <alignment horizontal="center" vertical="top"/>
    </xf>
    <xf numFmtId="0" fontId="64" fillId="0" borderId="18" xfId="428" applyFont="1" applyBorder="1" applyAlignment="1" applyProtection="1">
      <alignment horizontal="center" vertical="top"/>
    </xf>
    <xf numFmtId="0" fontId="65" fillId="0" borderId="17" xfId="428" applyFont="1" applyBorder="1" applyAlignment="1" applyProtection="1">
      <alignment horizontal="justify" vertical="center" wrapText="1"/>
    </xf>
    <xf numFmtId="0" fontId="65" fillId="0" borderId="37" xfId="428" applyFont="1" applyBorder="1" applyAlignment="1" applyProtection="1">
      <alignment horizontal="justify" vertical="center" wrapText="1"/>
    </xf>
    <xf numFmtId="0" fontId="65" fillId="0" borderId="18" xfId="428" applyFont="1" applyBorder="1" applyAlignment="1" applyProtection="1">
      <alignment horizontal="justify" vertical="center" wrapText="1"/>
    </xf>
    <xf numFmtId="0" fontId="65" fillId="0" borderId="77" xfId="428" applyFont="1" applyBorder="1" applyAlignment="1" applyProtection="1">
      <alignment horizontal="justify" vertical="top" wrapText="1"/>
    </xf>
    <xf numFmtId="0" fontId="65" fillId="0" borderId="79" xfId="428" applyFont="1" applyBorder="1" applyAlignment="1" applyProtection="1">
      <alignment horizontal="justify" vertical="top" wrapText="1"/>
    </xf>
    <xf numFmtId="0" fontId="65" fillId="0" borderId="80" xfId="428" applyFont="1" applyBorder="1" applyAlignment="1" applyProtection="1">
      <alignment horizontal="justify" vertical="top" wrapText="1"/>
    </xf>
    <xf numFmtId="0" fontId="4" fillId="0" borderId="17" xfId="428" applyBorder="1" applyAlignment="1" applyProtection="1">
      <alignment horizontal="center"/>
    </xf>
    <xf numFmtId="0" fontId="4" fillId="0" borderId="37" xfId="428" applyBorder="1" applyAlignment="1" applyProtection="1">
      <alignment horizontal="center"/>
    </xf>
    <xf numFmtId="0" fontId="4" fillId="0" borderId="18" xfId="428" applyBorder="1" applyAlignment="1" applyProtection="1">
      <alignment horizontal="center"/>
    </xf>
    <xf numFmtId="0" fontId="61" fillId="0" borderId="0" xfId="428" applyFont="1" applyAlignment="1" applyProtection="1">
      <alignment horizontal="center"/>
    </xf>
    <xf numFmtId="167" fontId="60" fillId="67" borderId="77" xfId="259" applyFont="1" applyFill="1" applyBorder="1" applyAlignment="1" applyProtection="1">
      <alignment horizontal="left" vertical="center"/>
    </xf>
    <xf numFmtId="167" fontId="60" fillId="67" borderId="79" xfId="259" applyFont="1" applyFill="1" applyBorder="1" applyAlignment="1" applyProtection="1">
      <alignment horizontal="left" vertical="center"/>
    </xf>
    <xf numFmtId="167" fontId="60" fillId="67" borderId="80" xfId="259" applyFont="1" applyFill="1" applyBorder="1" applyAlignment="1" applyProtection="1">
      <alignment horizontal="left" vertical="center"/>
    </xf>
    <xf numFmtId="0" fontId="4" fillId="0" borderId="65" xfId="428" applyFill="1" applyBorder="1" applyAlignment="1" applyProtection="1">
      <alignment horizontal="left" wrapText="1"/>
    </xf>
    <xf numFmtId="0" fontId="4" fillId="0" borderId="66" xfId="428" applyFill="1" applyBorder="1" applyAlignment="1" applyProtection="1">
      <alignment horizontal="left" wrapText="1"/>
    </xf>
    <xf numFmtId="0" fontId="4" fillId="0" borderId="83" xfId="428" applyFill="1" applyBorder="1" applyAlignment="1" applyProtection="1">
      <alignment horizontal="left" wrapText="1"/>
    </xf>
    <xf numFmtId="10" fontId="4" fillId="4" borderId="73" xfId="428" applyNumberFormat="1" applyFill="1" applyBorder="1" applyAlignment="1" applyProtection="1">
      <alignment horizontal="center" vertical="center"/>
    </xf>
    <xf numFmtId="10" fontId="4" fillId="4" borderId="74" xfId="428" applyNumberFormat="1" applyFill="1" applyBorder="1" applyAlignment="1" applyProtection="1">
      <alignment horizontal="center" vertical="center"/>
    </xf>
    <xf numFmtId="0" fontId="4" fillId="0" borderId="43" xfId="428" applyFill="1" applyBorder="1" applyAlignment="1" applyProtection="1">
      <alignment horizontal="left"/>
    </xf>
    <xf numFmtId="0" fontId="4" fillId="0" borderId="44" xfId="428" applyFill="1" applyBorder="1" applyAlignment="1" applyProtection="1">
      <alignment horizontal="left"/>
    </xf>
    <xf numFmtId="10" fontId="4" fillId="4" borderId="44" xfId="428" applyNumberFormat="1" applyFill="1" applyBorder="1" applyAlignment="1" applyProtection="1">
      <alignment horizontal="center" vertical="center"/>
    </xf>
    <xf numFmtId="10" fontId="4" fillId="4" borderId="42" xfId="428" applyNumberFormat="1" applyFill="1" applyBorder="1" applyAlignment="1" applyProtection="1">
      <alignment horizontal="center" vertical="center"/>
    </xf>
    <xf numFmtId="0" fontId="51" fillId="59" borderId="1" xfId="0" applyFont="1" applyFill="1" applyBorder="1" applyAlignment="1" applyProtection="1">
      <alignment horizontal="center" vertical="center"/>
    </xf>
    <xf numFmtId="14" fontId="47" fillId="59" borderId="1" xfId="0" applyNumberFormat="1" applyFont="1" applyFill="1" applyBorder="1" applyAlignment="1" applyProtection="1">
      <alignment horizontal="center" vertical="center" wrapText="1"/>
    </xf>
    <xf numFmtId="0" fontId="47" fillId="59" borderId="1" xfId="0" applyFont="1" applyFill="1" applyBorder="1" applyAlignment="1" applyProtection="1">
      <alignment horizontal="center" vertical="center" wrapText="1"/>
    </xf>
    <xf numFmtId="0" fontId="78" fillId="0" borderId="3" xfId="0" applyFont="1" applyBorder="1" applyAlignment="1" applyProtection="1">
      <alignment horizontal="center" vertical="center"/>
    </xf>
    <xf numFmtId="0" fontId="78" fillId="0" borderId="2" xfId="0" applyFont="1" applyBorder="1" applyAlignment="1" applyProtection="1">
      <alignment horizontal="center" vertical="center"/>
    </xf>
    <xf numFmtId="0" fontId="78" fillId="0" borderId="7" xfId="0" applyFont="1" applyBorder="1" applyAlignment="1" applyProtection="1">
      <alignment horizontal="center" vertical="center"/>
    </xf>
    <xf numFmtId="0" fontId="78" fillId="0" borderId="1" xfId="0" applyFont="1" applyBorder="1" applyAlignment="1" applyProtection="1">
      <alignment horizontal="center" vertical="center"/>
    </xf>
    <xf numFmtId="41" fontId="3" fillId="0" borderId="1" xfId="0" applyNumberFormat="1" applyFont="1" applyBorder="1" applyAlignment="1" applyProtection="1">
      <alignment horizontal="center" vertical="center"/>
    </xf>
    <xf numFmtId="0" fontId="81" fillId="66" borderId="1" xfId="0" applyFont="1" applyFill="1" applyBorder="1" applyAlignment="1" applyProtection="1">
      <alignment horizontal="center" vertical="center"/>
    </xf>
    <xf numFmtId="14" fontId="82" fillId="66" borderId="1" xfId="0" applyNumberFormat="1" applyFont="1" applyFill="1" applyBorder="1" applyAlignment="1" applyProtection="1">
      <alignment horizontal="center" vertical="center"/>
    </xf>
    <xf numFmtId="0" fontId="82" fillId="66" borderId="1" xfId="0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72" fillId="62" borderId="3" xfId="0" applyFont="1" applyFill="1" applyBorder="1" applyAlignment="1" applyProtection="1">
      <alignment horizontal="center" vertical="center" wrapText="1"/>
    </xf>
    <xf numFmtId="0" fontId="72" fillId="62" borderId="7" xfId="0" applyFont="1" applyFill="1" applyBorder="1" applyAlignment="1" applyProtection="1">
      <alignment horizontal="center" vertical="center" wrapText="1"/>
    </xf>
    <xf numFmtId="0" fontId="55" fillId="2" borderId="64" xfId="428" applyFont="1" applyFill="1" applyBorder="1" applyAlignment="1" applyProtection="1">
      <alignment horizontal="center"/>
      <protection hidden="1"/>
    </xf>
    <xf numFmtId="0" fontId="55" fillId="2" borderId="65" xfId="428" applyFont="1" applyFill="1" applyBorder="1" applyAlignment="1" applyProtection="1">
      <alignment horizontal="center"/>
      <protection hidden="1"/>
    </xf>
    <xf numFmtId="0" fontId="55" fillId="2" borderId="66" xfId="428" applyFont="1" applyFill="1" applyBorder="1" applyAlignment="1" applyProtection="1">
      <alignment horizontal="center"/>
      <protection hidden="1"/>
    </xf>
    <xf numFmtId="0" fontId="55" fillId="2" borderId="67" xfId="428" applyFont="1" applyFill="1" applyBorder="1" applyAlignment="1" applyProtection="1">
      <alignment horizontal="center"/>
      <protection hidden="1"/>
    </xf>
    <xf numFmtId="0" fontId="86" fillId="0" borderId="17" xfId="428" applyFont="1" applyBorder="1" applyAlignment="1" applyProtection="1">
      <alignment horizontal="center"/>
      <protection hidden="1"/>
    </xf>
    <xf numFmtId="0" fontId="86" fillId="0" borderId="37" xfId="428" applyFont="1" applyBorder="1" applyAlignment="1" applyProtection="1">
      <alignment horizontal="center"/>
      <protection hidden="1"/>
    </xf>
    <xf numFmtId="0" fontId="86" fillId="0" borderId="58" xfId="428" applyFont="1" applyBorder="1" applyAlignment="1" applyProtection="1">
      <alignment horizontal="center"/>
      <protection hidden="1"/>
    </xf>
    <xf numFmtId="173" fontId="55" fillId="2" borderId="17" xfId="428" applyNumberFormat="1" applyFont="1" applyFill="1" applyBorder="1" applyAlignment="1" applyProtection="1">
      <alignment horizontal="center" vertical="center"/>
    </xf>
    <xf numFmtId="173" fontId="55" fillId="2" borderId="37" xfId="428" applyNumberFormat="1" applyFont="1" applyFill="1" applyBorder="1" applyAlignment="1" applyProtection="1">
      <alignment horizontal="center" vertical="center"/>
    </xf>
    <xf numFmtId="173" fontId="55" fillId="2" borderId="18" xfId="428" applyNumberFormat="1" applyFont="1" applyFill="1" applyBorder="1" applyAlignment="1" applyProtection="1">
      <alignment horizontal="center" vertical="center"/>
    </xf>
    <xf numFmtId="0" fontId="55" fillId="2" borderId="56" xfId="428" applyFont="1" applyFill="1" applyBorder="1" applyAlignment="1" applyProtection="1">
      <alignment horizontal="center" vertical="center"/>
      <protection hidden="1"/>
    </xf>
    <xf numFmtId="0" fontId="55" fillId="2" borderId="38" xfId="428" applyFont="1" applyFill="1" applyBorder="1" applyAlignment="1" applyProtection="1">
      <alignment horizontal="center" vertical="center"/>
      <protection hidden="1"/>
    </xf>
    <xf numFmtId="0" fontId="55" fillId="2" borderId="39" xfId="428" applyFont="1" applyFill="1" applyBorder="1" applyAlignment="1" applyProtection="1">
      <alignment horizontal="center" vertical="center"/>
      <protection hidden="1"/>
    </xf>
    <xf numFmtId="0" fontId="55" fillId="2" borderId="59" xfId="428" applyFont="1" applyFill="1" applyBorder="1" applyAlignment="1" applyProtection="1">
      <alignment horizontal="center" vertical="center"/>
      <protection hidden="1"/>
    </xf>
    <xf numFmtId="0" fontId="55" fillId="2" borderId="0" xfId="428" applyFont="1" applyFill="1" applyBorder="1" applyAlignment="1" applyProtection="1">
      <alignment horizontal="center" vertical="center"/>
      <protection hidden="1"/>
    </xf>
    <xf numFmtId="0" fontId="55" fillId="2" borderId="12" xfId="428" applyFont="1" applyFill="1" applyBorder="1" applyAlignment="1" applyProtection="1">
      <alignment horizontal="center" vertical="center"/>
      <protection hidden="1"/>
    </xf>
    <xf numFmtId="0" fontId="55" fillId="2" borderId="60" xfId="428" applyFont="1" applyFill="1" applyBorder="1" applyAlignment="1" applyProtection="1">
      <alignment horizontal="center" vertical="center"/>
      <protection hidden="1"/>
    </xf>
    <xf numFmtId="0" fontId="55" fillId="2" borderId="40" xfId="428" applyFont="1" applyFill="1" applyBorder="1" applyAlignment="1" applyProtection="1">
      <alignment horizontal="center" vertical="center"/>
      <protection hidden="1"/>
    </xf>
    <xf numFmtId="0" fontId="55" fillId="2" borderId="13" xfId="428" applyFont="1" applyFill="1" applyBorder="1" applyAlignment="1" applyProtection="1">
      <alignment horizontal="center" vertical="center"/>
      <protection hidden="1"/>
    </xf>
    <xf numFmtId="10" fontId="55" fillId="2" borderId="17" xfId="428" applyNumberFormat="1" applyFont="1" applyFill="1" applyBorder="1" applyAlignment="1" applyProtection="1">
      <alignment horizontal="center" vertical="center"/>
    </xf>
    <xf numFmtId="10" fontId="55" fillId="2" borderId="37" xfId="428" applyNumberFormat="1" applyFont="1" applyFill="1" applyBorder="1" applyAlignment="1" applyProtection="1">
      <alignment horizontal="center" vertical="center"/>
    </xf>
    <xf numFmtId="10" fontId="55" fillId="2" borderId="18" xfId="428" applyNumberFormat="1" applyFont="1" applyFill="1" applyBorder="1" applyAlignment="1" applyProtection="1">
      <alignment horizontal="center" vertical="center"/>
    </xf>
    <xf numFmtId="0" fontId="92" fillId="3" borderId="38" xfId="428" applyFont="1" applyFill="1" applyBorder="1" applyAlignment="1" applyProtection="1">
      <alignment horizontal="justify" vertical="center" wrapText="1"/>
    </xf>
    <xf numFmtId="10" fontId="55" fillId="2" borderId="64" xfId="428" applyNumberFormat="1" applyFont="1" applyFill="1" applyBorder="1" applyAlignment="1" applyProtection="1">
      <alignment horizontal="center" vertical="center" wrapText="1"/>
      <protection hidden="1"/>
    </xf>
    <xf numFmtId="10" fontId="55" fillId="2" borderId="69" xfId="428" applyNumberFormat="1" applyFont="1" applyFill="1" applyBorder="1" applyAlignment="1" applyProtection="1">
      <alignment horizontal="center" vertical="center" wrapText="1"/>
      <protection hidden="1"/>
    </xf>
    <xf numFmtId="10" fontId="55" fillId="2" borderId="57" xfId="428" applyNumberFormat="1" applyFont="1" applyFill="1" applyBorder="1" applyAlignment="1" applyProtection="1">
      <alignment horizontal="center" vertical="center" wrapText="1"/>
      <protection hidden="1"/>
    </xf>
    <xf numFmtId="0" fontId="55" fillId="2" borderId="63" xfId="428" applyFont="1" applyFill="1" applyBorder="1" applyAlignment="1" applyProtection="1">
      <alignment horizontal="center"/>
      <protection hidden="1"/>
    </xf>
    <xf numFmtId="49" fontId="55" fillId="2" borderId="61" xfId="428" applyNumberFormat="1" applyFont="1" applyFill="1" applyBorder="1" applyAlignment="1" applyProtection="1">
      <alignment horizontal="center"/>
      <protection hidden="1"/>
    </xf>
    <xf numFmtId="49" fontId="55" fillId="2" borderId="2" xfId="428" applyNumberFormat="1" applyFont="1" applyFill="1" applyBorder="1" applyAlignment="1" applyProtection="1">
      <alignment horizontal="center"/>
      <protection hidden="1"/>
    </xf>
    <xf numFmtId="49" fontId="55" fillId="2" borderId="62" xfId="428" applyNumberFormat="1" applyFont="1" applyFill="1" applyBorder="1" applyAlignment="1" applyProtection="1">
      <alignment horizontal="center"/>
      <protection hidden="1"/>
    </xf>
    <xf numFmtId="0" fontId="5" fillId="3" borderId="59" xfId="428" applyFont="1" applyFill="1" applyBorder="1" applyAlignment="1" applyProtection="1">
      <alignment horizontal="left" vertical="center"/>
    </xf>
    <xf numFmtId="0" fontId="5" fillId="3" borderId="0" xfId="428" applyFont="1" applyFill="1" applyBorder="1" applyAlignment="1" applyProtection="1">
      <alignment horizontal="left" vertical="center"/>
    </xf>
    <xf numFmtId="0" fontId="5" fillId="3" borderId="60" xfId="428" applyFont="1" applyFill="1" applyBorder="1" applyAlignment="1" applyProtection="1">
      <alignment horizontal="left" vertical="center"/>
    </xf>
    <xf numFmtId="0" fontId="5" fillId="3" borderId="40" xfId="428" applyFont="1" applyFill="1" applyBorder="1" applyAlignment="1" applyProtection="1">
      <alignment horizontal="left" vertical="center"/>
    </xf>
    <xf numFmtId="0" fontId="57" fillId="2" borderId="68" xfId="428" applyFont="1" applyFill="1" applyBorder="1" applyAlignment="1" applyProtection="1">
      <alignment horizontal="center" vertical="center" wrapText="1"/>
      <protection hidden="1"/>
    </xf>
    <xf numFmtId="0" fontId="57" fillId="2" borderId="69" xfId="428" applyFont="1" applyFill="1" applyBorder="1" applyAlignment="1" applyProtection="1">
      <alignment horizontal="center" vertical="center" wrapText="1"/>
      <protection hidden="1"/>
    </xf>
    <xf numFmtId="0" fontId="57" fillId="2" borderId="70" xfId="428" applyFont="1" applyFill="1" applyBorder="1" applyAlignment="1" applyProtection="1">
      <alignment horizontal="center" vertical="center" wrapText="1"/>
      <protection hidden="1"/>
    </xf>
    <xf numFmtId="4" fontId="55" fillId="2" borderId="64" xfId="428" applyNumberFormat="1" applyFont="1" applyFill="1" applyBorder="1" applyAlignment="1" applyProtection="1">
      <alignment horizontal="center" vertical="center" wrapText="1"/>
      <protection hidden="1"/>
    </xf>
    <xf numFmtId="4" fontId="55" fillId="2" borderId="69" xfId="428" applyNumberFormat="1" applyFont="1" applyFill="1" applyBorder="1" applyAlignment="1" applyProtection="1">
      <alignment horizontal="center" vertical="center" wrapText="1"/>
      <protection hidden="1"/>
    </xf>
    <xf numFmtId="4" fontId="55" fillId="2" borderId="57" xfId="428" applyNumberFormat="1" applyFont="1" applyFill="1" applyBorder="1" applyAlignment="1" applyProtection="1">
      <alignment horizontal="center" vertical="center" wrapText="1"/>
      <protection hidden="1"/>
    </xf>
  </cellXfs>
  <cellStyles count="1006">
    <cellStyle name="20% - Accent1" xfId="11" xr:uid="{00000000-0005-0000-0000-000000000000}"/>
    <cellStyle name="20% - Accent1 2" xfId="441" xr:uid="{00000000-0005-0000-0000-000001000000}"/>
    <cellStyle name="20% - Accent2" xfId="12" xr:uid="{00000000-0005-0000-0000-000002000000}"/>
    <cellStyle name="20% - Accent2 2" xfId="624" xr:uid="{00000000-0005-0000-0000-000003000000}"/>
    <cellStyle name="20% - Accent3" xfId="13" xr:uid="{00000000-0005-0000-0000-000004000000}"/>
    <cellStyle name="20% - Accent3 2" xfId="440" xr:uid="{00000000-0005-0000-0000-000005000000}"/>
    <cellStyle name="20% - Accent4" xfId="14" xr:uid="{00000000-0005-0000-0000-000006000000}"/>
    <cellStyle name="20% - Accent4 2" xfId="596" xr:uid="{00000000-0005-0000-0000-000007000000}"/>
    <cellStyle name="20% - Accent5" xfId="15" xr:uid="{00000000-0005-0000-0000-000008000000}"/>
    <cellStyle name="20% - Accent5 2" xfId="595" xr:uid="{00000000-0005-0000-0000-000009000000}"/>
    <cellStyle name="20% - Accent6" xfId="16" xr:uid="{00000000-0005-0000-0000-00000A000000}"/>
    <cellStyle name="20% - Accent6 2" xfId="594" xr:uid="{00000000-0005-0000-0000-00000B000000}"/>
    <cellStyle name="20% - Ênfase1 2" xfId="17" xr:uid="{00000000-0005-0000-0000-00000C000000}"/>
    <cellStyle name="20% - Ênfase1 2 2" xfId="18" xr:uid="{00000000-0005-0000-0000-00000D000000}"/>
    <cellStyle name="20% - Ênfase1 2 2 2" xfId="593" xr:uid="{00000000-0005-0000-0000-00000E000000}"/>
    <cellStyle name="20% - Ênfase1 2 3" xfId="592" xr:uid="{00000000-0005-0000-0000-00000F000000}"/>
    <cellStyle name="20% - Ênfase1 2 4" xfId="591" xr:uid="{00000000-0005-0000-0000-000010000000}"/>
    <cellStyle name="20% - Ênfase1 3" xfId="19" xr:uid="{00000000-0005-0000-0000-000011000000}"/>
    <cellStyle name="20% - Ênfase1 3 2" xfId="590" xr:uid="{00000000-0005-0000-0000-000012000000}"/>
    <cellStyle name="20% - Ênfase1 3 3" xfId="589" xr:uid="{00000000-0005-0000-0000-000013000000}"/>
    <cellStyle name="20% - Ênfase1 4" xfId="20" xr:uid="{00000000-0005-0000-0000-000014000000}"/>
    <cellStyle name="20% - Ênfase1 4 2" xfId="588" xr:uid="{00000000-0005-0000-0000-000015000000}"/>
    <cellStyle name="20% - Ênfase1 4 3" xfId="587" xr:uid="{00000000-0005-0000-0000-000016000000}"/>
    <cellStyle name="20% - Ênfase1 5" xfId="21" xr:uid="{00000000-0005-0000-0000-000017000000}"/>
    <cellStyle name="20% - Ênfase1 5 2" xfId="586" xr:uid="{00000000-0005-0000-0000-000018000000}"/>
    <cellStyle name="20% - Ênfase1 5 3" xfId="585" xr:uid="{00000000-0005-0000-0000-000019000000}"/>
    <cellStyle name="20% - Ênfase1 6" xfId="22" xr:uid="{00000000-0005-0000-0000-00001A000000}"/>
    <cellStyle name="20% - Ênfase1 6 2" xfId="584" xr:uid="{00000000-0005-0000-0000-00001B000000}"/>
    <cellStyle name="20% - Ênfase1 6 3" xfId="583" xr:uid="{00000000-0005-0000-0000-00001C000000}"/>
    <cellStyle name="20% - Ênfase1 7" xfId="23" xr:uid="{00000000-0005-0000-0000-00001D000000}"/>
    <cellStyle name="20% - Ênfase1 7 2" xfId="582" xr:uid="{00000000-0005-0000-0000-00001E000000}"/>
    <cellStyle name="20% - Ênfase1 7 3" xfId="581" xr:uid="{00000000-0005-0000-0000-00001F000000}"/>
    <cellStyle name="20% - Ênfase1 8" xfId="24" xr:uid="{00000000-0005-0000-0000-000020000000}"/>
    <cellStyle name="20% - Ênfase1 8 2" xfId="580" xr:uid="{00000000-0005-0000-0000-000021000000}"/>
    <cellStyle name="20% - Ênfase1 8 3" xfId="579" xr:uid="{00000000-0005-0000-0000-000022000000}"/>
    <cellStyle name="20% - Ênfase1 9" xfId="25" xr:uid="{00000000-0005-0000-0000-000023000000}"/>
    <cellStyle name="20% - Ênfase1 9 2" xfId="578" xr:uid="{00000000-0005-0000-0000-000024000000}"/>
    <cellStyle name="20% - Ênfase2 2" xfId="26" xr:uid="{00000000-0005-0000-0000-000025000000}"/>
    <cellStyle name="20% - Ênfase2 2 2" xfId="27" xr:uid="{00000000-0005-0000-0000-000026000000}"/>
    <cellStyle name="20% - Ênfase2 2 2 2" xfId="577" xr:uid="{00000000-0005-0000-0000-000027000000}"/>
    <cellStyle name="20% - Ênfase2 2 3" xfId="576" xr:uid="{00000000-0005-0000-0000-000028000000}"/>
    <cellStyle name="20% - Ênfase2 2 4" xfId="575" xr:uid="{00000000-0005-0000-0000-000029000000}"/>
    <cellStyle name="20% - Ênfase2 3" xfId="28" xr:uid="{00000000-0005-0000-0000-00002A000000}"/>
    <cellStyle name="20% - Ênfase2 3 2" xfId="574" xr:uid="{00000000-0005-0000-0000-00002B000000}"/>
    <cellStyle name="20% - Ênfase2 3 3" xfId="573" xr:uid="{00000000-0005-0000-0000-00002C000000}"/>
    <cellStyle name="20% - Ênfase2 4" xfId="29" xr:uid="{00000000-0005-0000-0000-00002D000000}"/>
    <cellStyle name="20% - Ênfase2 4 2" xfId="572" xr:uid="{00000000-0005-0000-0000-00002E000000}"/>
    <cellStyle name="20% - Ênfase2 4 3" xfId="571" xr:uid="{00000000-0005-0000-0000-00002F000000}"/>
    <cellStyle name="20% - Ênfase2 5" xfId="30" xr:uid="{00000000-0005-0000-0000-000030000000}"/>
    <cellStyle name="20% - Ênfase2 5 2" xfId="570" xr:uid="{00000000-0005-0000-0000-000031000000}"/>
    <cellStyle name="20% - Ênfase2 5 3" xfId="569" xr:uid="{00000000-0005-0000-0000-000032000000}"/>
    <cellStyle name="20% - Ênfase2 6" xfId="31" xr:uid="{00000000-0005-0000-0000-000033000000}"/>
    <cellStyle name="20% - Ênfase2 6 2" xfId="568" xr:uid="{00000000-0005-0000-0000-000034000000}"/>
    <cellStyle name="20% - Ênfase2 6 3" xfId="567" xr:uid="{00000000-0005-0000-0000-000035000000}"/>
    <cellStyle name="20% - Ênfase2 7" xfId="32" xr:uid="{00000000-0005-0000-0000-000036000000}"/>
    <cellStyle name="20% - Ênfase2 7 2" xfId="566" xr:uid="{00000000-0005-0000-0000-000037000000}"/>
    <cellStyle name="20% - Ênfase2 7 3" xfId="565" xr:uid="{00000000-0005-0000-0000-000038000000}"/>
    <cellStyle name="20% - Ênfase2 8" xfId="33" xr:uid="{00000000-0005-0000-0000-000039000000}"/>
    <cellStyle name="20% - Ênfase2 8 2" xfId="564" xr:uid="{00000000-0005-0000-0000-00003A000000}"/>
    <cellStyle name="20% - Ênfase2 8 3" xfId="563" xr:uid="{00000000-0005-0000-0000-00003B000000}"/>
    <cellStyle name="20% - Ênfase2 9" xfId="34" xr:uid="{00000000-0005-0000-0000-00003C000000}"/>
    <cellStyle name="20% - Ênfase2 9 2" xfId="562" xr:uid="{00000000-0005-0000-0000-00003D000000}"/>
    <cellStyle name="20% - Ênfase3 2" xfId="35" xr:uid="{00000000-0005-0000-0000-00003E000000}"/>
    <cellStyle name="20% - Ênfase3 2 2" xfId="36" xr:uid="{00000000-0005-0000-0000-00003F000000}"/>
    <cellStyle name="20% - Ênfase3 2 2 2" xfId="561" xr:uid="{00000000-0005-0000-0000-000040000000}"/>
    <cellStyle name="20% - Ênfase3 2 3" xfId="560" xr:uid="{00000000-0005-0000-0000-000041000000}"/>
    <cellStyle name="20% - Ênfase3 2 4" xfId="559" xr:uid="{00000000-0005-0000-0000-000042000000}"/>
    <cellStyle name="20% - Ênfase3 3" xfId="37" xr:uid="{00000000-0005-0000-0000-000043000000}"/>
    <cellStyle name="20% - Ênfase3 3 2" xfId="558" xr:uid="{00000000-0005-0000-0000-000044000000}"/>
    <cellStyle name="20% - Ênfase3 3 3" xfId="557" xr:uid="{00000000-0005-0000-0000-000045000000}"/>
    <cellStyle name="20% - Ênfase3 4" xfId="38" xr:uid="{00000000-0005-0000-0000-000046000000}"/>
    <cellStyle name="20% - Ênfase3 4 2" xfId="623" xr:uid="{00000000-0005-0000-0000-000047000000}"/>
    <cellStyle name="20% - Ênfase3 4 3" xfId="622" xr:uid="{00000000-0005-0000-0000-000048000000}"/>
    <cellStyle name="20% - Ênfase3 5" xfId="39" xr:uid="{00000000-0005-0000-0000-000049000000}"/>
    <cellStyle name="20% - Ênfase3 5 2" xfId="439" xr:uid="{00000000-0005-0000-0000-00004A000000}"/>
    <cellStyle name="20% - Ênfase3 5 3" xfId="438" xr:uid="{00000000-0005-0000-0000-00004B000000}"/>
    <cellStyle name="20% - Ênfase3 6" xfId="40" xr:uid="{00000000-0005-0000-0000-00004C000000}"/>
    <cellStyle name="20% - Ênfase3 6 2" xfId="556" xr:uid="{00000000-0005-0000-0000-00004D000000}"/>
    <cellStyle name="20% - Ênfase3 6 3" xfId="437" xr:uid="{00000000-0005-0000-0000-00004E000000}"/>
    <cellStyle name="20% - Ênfase3 7" xfId="41" xr:uid="{00000000-0005-0000-0000-00004F000000}"/>
    <cellStyle name="20% - Ênfase3 7 2" xfId="555" xr:uid="{00000000-0005-0000-0000-000050000000}"/>
    <cellStyle name="20% - Ênfase3 7 3" xfId="554" xr:uid="{00000000-0005-0000-0000-000051000000}"/>
    <cellStyle name="20% - Ênfase3 8" xfId="42" xr:uid="{00000000-0005-0000-0000-000052000000}"/>
    <cellStyle name="20% - Ênfase3 8 2" xfId="553" xr:uid="{00000000-0005-0000-0000-000053000000}"/>
    <cellStyle name="20% - Ênfase3 8 3" xfId="552" xr:uid="{00000000-0005-0000-0000-000054000000}"/>
    <cellStyle name="20% - Ênfase3 9" xfId="43" xr:uid="{00000000-0005-0000-0000-000055000000}"/>
    <cellStyle name="20% - Ênfase3 9 2" xfId="551" xr:uid="{00000000-0005-0000-0000-000056000000}"/>
    <cellStyle name="20% - Ênfase4 2" xfId="44" xr:uid="{00000000-0005-0000-0000-000057000000}"/>
    <cellStyle name="20% - Ênfase4 2 2" xfId="45" xr:uid="{00000000-0005-0000-0000-000058000000}"/>
    <cellStyle name="20% - Ênfase4 2 2 2" xfId="550" xr:uid="{00000000-0005-0000-0000-000059000000}"/>
    <cellStyle name="20% - Ênfase4 2 3" xfId="549" xr:uid="{00000000-0005-0000-0000-00005A000000}"/>
    <cellStyle name="20% - Ênfase4 2 4" xfId="621" xr:uid="{00000000-0005-0000-0000-00005B000000}"/>
    <cellStyle name="20% - Ênfase4 3" xfId="46" xr:uid="{00000000-0005-0000-0000-00005C000000}"/>
    <cellStyle name="20% - Ênfase4 3 2" xfId="620" xr:uid="{00000000-0005-0000-0000-00005D000000}"/>
    <cellStyle name="20% - Ênfase4 3 3" xfId="619" xr:uid="{00000000-0005-0000-0000-00005E000000}"/>
    <cellStyle name="20% - Ênfase4 4" xfId="47" xr:uid="{00000000-0005-0000-0000-00005F000000}"/>
    <cellStyle name="20% - Ênfase4 4 2" xfId="618" xr:uid="{00000000-0005-0000-0000-000060000000}"/>
    <cellStyle name="20% - Ênfase4 4 3" xfId="617" xr:uid="{00000000-0005-0000-0000-000061000000}"/>
    <cellStyle name="20% - Ênfase4 5" xfId="48" xr:uid="{00000000-0005-0000-0000-000062000000}"/>
    <cellStyle name="20% - Ênfase4 5 2" xfId="548" xr:uid="{00000000-0005-0000-0000-000063000000}"/>
    <cellStyle name="20% - Ênfase4 5 3" xfId="547" xr:uid="{00000000-0005-0000-0000-000064000000}"/>
    <cellStyle name="20% - Ênfase4 6" xfId="49" xr:uid="{00000000-0005-0000-0000-000065000000}"/>
    <cellStyle name="20% - Ênfase4 6 2" xfId="546" xr:uid="{00000000-0005-0000-0000-000066000000}"/>
    <cellStyle name="20% - Ênfase4 6 3" xfId="545" xr:uid="{00000000-0005-0000-0000-000067000000}"/>
    <cellStyle name="20% - Ênfase4 7" xfId="50" xr:uid="{00000000-0005-0000-0000-000068000000}"/>
    <cellStyle name="20% - Ênfase4 7 2" xfId="616" xr:uid="{00000000-0005-0000-0000-000069000000}"/>
    <cellStyle name="20% - Ênfase4 7 3" xfId="615" xr:uid="{00000000-0005-0000-0000-00006A000000}"/>
    <cellStyle name="20% - Ênfase4 8" xfId="51" xr:uid="{00000000-0005-0000-0000-00006B000000}"/>
    <cellStyle name="20% - Ênfase4 8 2" xfId="544" xr:uid="{00000000-0005-0000-0000-00006C000000}"/>
    <cellStyle name="20% - Ênfase4 8 3" xfId="543" xr:uid="{00000000-0005-0000-0000-00006D000000}"/>
    <cellStyle name="20% - Ênfase4 9" xfId="52" xr:uid="{00000000-0005-0000-0000-00006E000000}"/>
    <cellStyle name="20% - Ênfase4 9 2" xfId="542" xr:uid="{00000000-0005-0000-0000-00006F000000}"/>
    <cellStyle name="20% - Ênfase5 2" xfId="53" xr:uid="{00000000-0005-0000-0000-000070000000}"/>
    <cellStyle name="20% - Ênfase5 2 2" xfId="54" xr:uid="{00000000-0005-0000-0000-000071000000}"/>
    <cellStyle name="20% - Ênfase5 2 2 2" xfId="541" xr:uid="{00000000-0005-0000-0000-000072000000}"/>
    <cellStyle name="20% - Ênfase5 2 3" xfId="540" xr:uid="{00000000-0005-0000-0000-000073000000}"/>
    <cellStyle name="20% - Ênfase5 2 4" xfId="614" xr:uid="{00000000-0005-0000-0000-000074000000}"/>
    <cellStyle name="20% - Ênfase5 3" xfId="55" xr:uid="{00000000-0005-0000-0000-000075000000}"/>
    <cellStyle name="20% - Ênfase5 3 2" xfId="612" xr:uid="{00000000-0005-0000-0000-000076000000}"/>
    <cellStyle name="20% - Ênfase5 3 3" xfId="613" xr:uid="{00000000-0005-0000-0000-000077000000}"/>
    <cellStyle name="20% - Ênfase5 4" xfId="56" xr:uid="{00000000-0005-0000-0000-000078000000}"/>
    <cellStyle name="20% - Ênfase5 4 2" xfId="539" xr:uid="{00000000-0005-0000-0000-000079000000}"/>
    <cellStyle name="20% - Ênfase5 4 3" xfId="610" xr:uid="{00000000-0005-0000-0000-00007A000000}"/>
    <cellStyle name="20% - Ênfase5 5" xfId="57" xr:uid="{00000000-0005-0000-0000-00007B000000}"/>
    <cellStyle name="20% - Ênfase5 5 2" xfId="611" xr:uid="{00000000-0005-0000-0000-00007C000000}"/>
    <cellStyle name="20% - Ênfase5 5 3" xfId="538" xr:uid="{00000000-0005-0000-0000-00007D000000}"/>
    <cellStyle name="20% - Ênfase5 6" xfId="58" xr:uid="{00000000-0005-0000-0000-00007E000000}"/>
    <cellStyle name="20% - Ênfase5 6 2" xfId="537" xr:uid="{00000000-0005-0000-0000-00007F000000}"/>
    <cellStyle name="20% - Ênfase5 6 3" xfId="536" xr:uid="{00000000-0005-0000-0000-000080000000}"/>
    <cellStyle name="20% - Ênfase5 7" xfId="59" xr:uid="{00000000-0005-0000-0000-000081000000}"/>
    <cellStyle name="20% - Ênfase5 7 2" xfId="535" xr:uid="{00000000-0005-0000-0000-000082000000}"/>
    <cellStyle name="20% - Ênfase5 7 3" xfId="534" xr:uid="{00000000-0005-0000-0000-000083000000}"/>
    <cellStyle name="20% - Ênfase5 8" xfId="60" xr:uid="{00000000-0005-0000-0000-000084000000}"/>
    <cellStyle name="20% - Ênfase5 8 2" xfId="436" xr:uid="{00000000-0005-0000-0000-000085000000}"/>
    <cellStyle name="20% - Ênfase5 8 3" xfId="609" xr:uid="{00000000-0005-0000-0000-000086000000}"/>
    <cellStyle name="20% - Ênfase5 9" xfId="61" xr:uid="{00000000-0005-0000-0000-000087000000}"/>
    <cellStyle name="20% - Ênfase5 9 2" xfId="533" xr:uid="{00000000-0005-0000-0000-000088000000}"/>
    <cellStyle name="20% - Ênfase6 2" xfId="62" xr:uid="{00000000-0005-0000-0000-000089000000}"/>
    <cellStyle name="20% - Ênfase6 2 2" xfId="63" xr:uid="{00000000-0005-0000-0000-00008A000000}"/>
    <cellStyle name="20% - Ênfase6 2 2 2" xfId="625" xr:uid="{00000000-0005-0000-0000-00008B000000}"/>
    <cellStyle name="20% - Ênfase6 2 3" xfId="434" xr:uid="{00000000-0005-0000-0000-00008C000000}"/>
    <cellStyle name="20% - Ênfase6 2 4" xfId="532" xr:uid="{00000000-0005-0000-0000-00008D000000}"/>
    <cellStyle name="20% - Ênfase6 3" xfId="64" xr:uid="{00000000-0005-0000-0000-00008E000000}"/>
    <cellStyle name="20% - Ênfase6 3 2" xfId="531" xr:uid="{00000000-0005-0000-0000-00008F000000}"/>
    <cellStyle name="20% - Ênfase6 3 3" xfId="530" xr:uid="{00000000-0005-0000-0000-000090000000}"/>
    <cellStyle name="20% - Ênfase6 4" xfId="65" xr:uid="{00000000-0005-0000-0000-000091000000}"/>
    <cellStyle name="20% - Ênfase6 4 2" xfId="523" xr:uid="{00000000-0005-0000-0000-000092000000}"/>
    <cellStyle name="20% - Ênfase6 4 3" xfId="604" xr:uid="{00000000-0005-0000-0000-000093000000}"/>
    <cellStyle name="20% - Ênfase6 5" xfId="66" xr:uid="{00000000-0005-0000-0000-000094000000}"/>
    <cellStyle name="20% - Ênfase6 5 2" xfId="608" xr:uid="{00000000-0005-0000-0000-000095000000}"/>
    <cellStyle name="20% - Ênfase6 5 3" xfId="607" xr:uid="{00000000-0005-0000-0000-000096000000}"/>
    <cellStyle name="20% - Ênfase6 6" xfId="67" xr:uid="{00000000-0005-0000-0000-000097000000}"/>
    <cellStyle name="20% - Ênfase6 6 2" xfId="606" xr:uid="{00000000-0005-0000-0000-000098000000}"/>
    <cellStyle name="20% - Ênfase6 6 3" xfId="605" xr:uid="{00000000-0005-0000-0000-000099000000}"/>
    <cellStyle name="20% - Ênfase6 7" xfId="68" xr:uid="{00000000-0005-0000-0000-00009A000000}"/>
    <cellStyle name="20% - Ênfase6 7 2" xfId="529" xr:uid="{00000000-0005-0000-0000-00009B000000}"/>
    <cellStyle name="20% - Ênfase6 7 3" xfId="602" xr:uid="{00000000-0005-0000-0000-00009C000000}"/>
    <cellStyle name="20% - Ênfase6 8" xfId="69" xr:uid="{00000000-0005-0000-0000-00009D000000}"/>
    <cellStyle name="20% - Ênfase6 8 2" xfId="603" xr:uid="{00000000-0005-0000-0000-00009E000000}"/>
    <cellStyle name="20% - Ênfase6 8 3" xfId="528" xr:uid="{00000000-0005-0000-0000-00009F000000}"/>
    <cellStyle name="20% - Ênfase6 9" xfId="70" xr:uid="{00000000-0005-0000-0000-0000A0000000}"/>
    <cellStyle name="20% - Ênfase6 9 2" xfId="601" xr:uid="{00000000-0005-0000-0000-0000A1000000}"/>
    <cellStyle name="40% - Accent1" xfId="71" xr:uid="{00000000-0005-0000-0000-0000A2000000}"/>
    <cellStyle name="40% - Accent1 2" xfId="600" xr:uid="{00000000-0005-0000-0000-0000A3000000}"/>
    <cellStyle name="40% - Accent2" xfId="72" xr:uid="{00000000-0005-0000-0000-0000A4000000}"/>
    <cellStyle name="40% - Accent2 2" xfId="597" xr:uid="{00000000-0005-0000-0000-0000A5000000}"/>
    <cellStyle name="40% - Accent3" xfId="73" xr:uid="{00000000-0005-0000-0000-0000A6000000}"/>
    <cellStyle name="40% - Accent3 2" xfId="599" xr:uid="{00000000-0005-0000-0000-0000A7000000}"/>
    <cellStyle name="40% - Accent4" xfId="74" xr:uid="{00000000-0005-0000-0000-0000A8000000}"/>
    <cellStyle name="40% - Accent4 2" xfId="527" xr:uid="{00000000-0005-0000-0000-0000A9000000}"/>
    <cellStyle name="40% - Accent5" xfId="75" xr:uid="{00000000-0005-0000-0000-0000AA000000}"/>
    <cellStyle name="40% - Accent5 2" xfId="526" xr:uid="{00000000-0005-0000-0000-0000AB000000}"/>
    <cellStyle name="40% - Accent6" xfId="76" xr:uid="{00000000-0005-0000-0000-0000AC000000}"/>
    <cellStyle name="40% - Accent6 2" xfId="525" xr:uid="{00000000-0005-0000-0000-0000AD000000}"/>
    <cellStyle name="40% - Ênfase1 2" xfId="77" xr:uid="{00000000-0005-0000-0000-0000AE000000}"/>
    <cellStyle name="40% - Ênfase1 2 2" xfId="78" xr:uid="{00000000-0005-0000-0000-0000AF000000}"/>
    <cellStyle name="40% - Ênfase1 2 2 2" xfId="524" xr:uid="{00000000-0005-0000-0000-0000B0000000}"/>
    <cellStyle name="40% - Ênfase1 2 3" xfId="435" xr:uid="{00000000-0005-0000-0000-0000B1000000}"/>
    <cellStyle name="40% - Ênfase1 2 4" xfId="522" xr:uid="{00000000-0005-0000-0000-0000B2000000}"/>
    <cellStyle name="40% - Ênfase1 3" xfId="79" xr:uid="{00000000-0005-0000-0000-0000B3000000}"/>
    <cellStyle name="40% - Ênfase1 3 2" xfId="521" xr:uid="{00000000-0005-0000-0000-0000B4000000}"/>
    <cellStyle name="40% - Ênfase1 3 3" xfId="520" xr:uid="{00000000-0005-0000-0000-0000B5000000}"/>
    <cellStyle name="40% - Ênfase1 4" xfId="80" xr:uid="{00000000-0005-0000-0000-0000B6000000}"/>
    <cellStyle name="40% - Ênfase1 4 2" xfId="598" xr:uid="{00000000-0005-0000-0000-0000B7000000}"/>
    <cellStyle name="40% - Ênfase1 4 3" xfId="519" xr:uid="{00000000-0005-0000-0000-0000B8000000}"/>
    <cellStyle name="40% - Ênfase1 5" xfId="81" xr:uid="{00000000-0005-0000-0000-0000B9000000}"/>
    <cellStyle name="40% - Ênfase1 5 2" xfId="518" xr:uid="{00000000-0005-0000-0000-0000BA000000}"/>
    <cellStyle name="40% - Ênfase1 5 3" xfId="517" xr:uid="{00000000-0005-0000-0000-0000BB000000}"/>
    <cellStyle name="40% - Ênfase1 6" xfId="82" xr:uid="{00000000-0005-0000-0000-0000BC000000}"/>
    <cellStyle name="40% - Ênfase1 6 2" xfId="516" xr:uid="{00000000-0005-0000-0000-0000BD000000}"/>
    <cellStyle name="40% - Ênfase1 6 3" xfId="515" xr:uid="{00000000-0005-0000-0000-0000BE000000}"/>
    <cellStyle name="40% - Ênfase1 7" xfId="83" xr:uid="{00000000-0005-0000-0000-0000BF000000}"/>
    <cellStyle name="40% - Ênfase1 7 2" xfId="514" xr:uid="{00000000-0005-0000-0000-0000C0000000}"/>
    <cellStyle name="40% - Ênfase1 7 3" xfId="513" xr:uid="{00000000-0005-0000-0000-0000C1000000}"/>
    <cellStyle name="40% - Ênfase1 8" xfId="84" xr:uid="{00000000-0005-0000-0000-0000C2000000}"/>
    <cellStyle name="40% - Ênfase1 8 2" xfId="512" xr:uid="{00000000-0005-0000-0000-0000C3000000}"/>
    <cellStyle name="40% - Ênfase1 8 3" xfId="511" xr:uid="{00000000-0005-0000-0000-0000C4000000}"/>
    <cellStyle name="40% - Ênfase1 9" xfId="85" xr:uid="{00000000-0005-0000-0000-0000C5000000}"/>
    <cellStyle name="40% - Ênfase1 9 2" xfId="510" xr:uid="{00000000-0005-0000-0000-0000C6000000}"/>
    <cellStyle name="40% - Ênfase2 2" xfId="86" xr:uid="{00000000-0005-0000-0000-0000C7000000}"/>
    <cellStyle name="40% - Ênfase2 2 2" xfId="87" xr:uid="{00000000-0005-0000-0000-0000C8000000}"/>
    <cellStyle name="40% - Ênfase2 2 2 2" xfId="509" xr:uid="{00000000-0005-0000-0000-0000C9000000}"/>
    <cellStyle name="40% - Ênfase2 2 3" xfId="508" xr:uid="{00000000-0005-0000-0000-0000CA000000}"/>
    <cellStyle name="40% - Ênfase2 2 4" xfId="507" xr:uid="{00000000-0005-0000-0000-0000CB000000}"/>
    <cellStyle name="40% - Ênfase2 3" xfId="88" xr:uid="{00000000-0005-0000-0000-0000CC000000}"/>
    <cellStyle name="40% - Ênfase2 3 2" xfId="506" xr:uid="{00000000-0005-0000-0000-0000CD000000}"/>
    <cellStyle name="40% - Ênfase3 2" xfId="89" xr:uid="{00000000-0005-0000-0000-0000CE000000}"/>
    <cellStyle name="40% - Ênfase3 2 2" xfId="90" xr:uid="{00000000-0005-0000-0000-0000CF000000}"/>
    <cellStyle name="40% - Ênfase3 2 2 2" xfId="505" xr:uid="{00000000-0005-0000-0000-0000D0000000}"/>
    <cellStyle name="40% - Ênfase3 2 3" xfId="504" xr:uid="{00000000-0005-0000-0000-0000D1000000}"/>
    <cellStyle name="40% - Ênfase3 2 4" xfId="503" xr:uid="{00000000-0005-0000-0000-0000D2000000}"/>
    <cellStyle name="40% - Ênfase3 3" xfId="91" xr:uid="{00000000-0005-0000-0000-0000D3000000}"/>
    <cellStyle name="40% - Ênfase3 3 2" xfId="502" xr:uid="{00000000-0005-0000-0000-0000D4000000}"/>
    <cellStyle name="40% - Ênfase3 3 3" xfId="501" xr:uid="{00000000-0005-0000-0000-0000D5000000}"/>
    <cellStyle name="40% - Ênfase3 4" xfId="92" xr:uid="{00000000-0005-0000-0000-0000D6000000}"/>
    <cellStyle name="40% - Ênfase3 4 2" xfId="500" xr:uid="{00000000-0005-0000-0000-0000D7000000}"/>
    <cellStyle name="40% - Ênfase3 4 3" xfId="499" xr:uid="{00000000-0005-0000-0000-0000D8000000}"/>
    <cellStyle name="40% - Ênfase3 5" xfId="93" xr:uid="{00000000-0005-0000-0000-0000D9000000}"/>
    <cellStyle name="40% - Ênfase3 5 2" xfId="498" xr:uid="{00000000-0005-0000-0000-0000DA000000}"/>
    <cellStyle name="40% - Ênfase3 5 3" xfId="497" xr:uid="{00000000-0005-0000-0000-0000DB000000}"/>
    <cellStyle name="40% - Ênfase3 6" xfId="94" xr:uid="{00000000-0005-0000-0000-0000DC000000}"/>
    <cellStyle name="40% - Ênfase3 6 2" xfId="496" xr:uid="{00000000-0005-0000-0000-0000DD000000}"/>
    <cellStyle name="40% - Ênfase3 6 3" xfId="495" xr:uid="{00000000-0005-0000-0000-0000DE000000}"/>
    <cellStyle name="40% - Ênfase3 7" xfId="95" xr:uid="{00000000-0005-0000-0000-0000DF000000}"/>
    <cellStyle name="40% - Ênfase3 7 2" xfId="494" xr:uid="{00000000-0005-0000-0000-0000E0000000}"/>
    <cellStyle name="40% - Ênfase3 7 3" xfId="493" xr:uid="{00000000-0005-0000-0000-0000E1000000}"/>
    <cellStyle name="40% - Ênfase3 8" xfId="96" xr:uid="{00000000-0005-0000-0000-0000E2000000}"/>
    <cellStyle name="40% - Ênfase3 8 2" xfId="492" xr:uid="{00000000-0005-0000-0000-0000E3000000}"/>
    <cellStyle name="40% - Ênfase3 8 3" xfId="491" xr:uid="{00000000-0005-0000-0000-0000E4000000}"/>
    <cellStyle name="40% - Ênfase3 9" xfId="97" xr:uid="{00000000-0005-0000-0000-0000E5000000}"/>
    <cellStyle name="40% - Ênfase3 9 2" xfId="490" xr:uid="{00000000-0005-0000-0000-0000E6000000}"/>
    <cellStyle name="40% - Ênfase4 2" xfId="98" xr:uid="{00000000-0005-0000-0000-0000E7000000}"/>
    <cellStyle name="40% - Ênfase4 2 2" xfId="99" xr:uid="{00000000-0005-0000-0000-0000E8000000}"/>
    <cellStyle name="40% - Ênfase4 2 2 2" xfId="489" xr:uid="{00000000-0005-0000-0000-0000E9000000}"/>
    <cellStyle name="40% - Ênfase4 2 3" xfId="488" xr:uid="{00000000-0005-0000-0000-0000EA000000}"/>
    <cellStyle name="40% - Ênfase4 2 4" xfId="487" xr:uid="{00000000-0005-0000-0000-0000EB000000}"/>
    <cellStyle name="40% - Ênfase4 3" xfId="100" xr:uid="{00000000-0005-0000-0000-0000EC000000}"/>
    <cellStyle name="40% - Ênfase4 3 2" xfId="486" xr:uid="{00000000-0005-0000-0000-0000ED000000}"/>
    <cellStyle name="40% - Ênfase4 3 3" xfId="485" xr:uid="{00000000-0005-0000-0000-0000EE000000}"/>
    <cellStyle name="40% - Ênfase4 4" xfId="101" xr:uid="{00000000-0005-0000-0000-0000EF000000}"/>
    <cellStyle name="40% - Ênfase4 4 2" xfId="484" xr:uid="{00000000-0005-0000-0000-0000F0000000}"/>
    <cellStyle name="40% - Ênfase4 4 3" xfId="483" xr:uid="{00000000-0005-0000-0000-0000F1000000}"/>
    <cellStyle name="40% - Ênfase4 5" xfId="102" xr:uid="{00000000-0005-0000-0000-0000F2000000}"/>
    <cellStyle name="40% - Ênfase4 5 2" xfId="482" xr:uid="{00000000-0005-0000-0000-0000F3000000}"/>
    <cellStyle name="40% - Ênfase4 5 3" xfId="481" xr:uid="{00000000-0005-0000-0000-0000F4000000}"/>
    <cellStyle name="40% - Ênfase4 6" xfId="103" xr:uid="{00000000-0005-0000-0000-0000F5000000}"/>
    <cellStyle name="40% - Ênfase4 6 2" xfId="480" xr:uid="{00000000-0005-0000-0000-0000F6000000}"/>
    <cellStyle name="40% - Ênfase4 6 3" xfId="479" xr:uid="{00000000-0005-0000-0000-0000F7000000}"/>
    <cellStyle name="40% - Ênfase4 7" xfId="104" xr:uid="{00000000-0005-0000-0000-0000F8000000}"/>
    <cellStyle name="40% - Ênfase4 7 2" xfId="478" xr:uid="{00000000-0005-0000-0000-0000F9000000}"/>
    <cellStyle name="40% - Ênfase4 7 3" xfId="477" xr:uid="{00000000-0005-0000-0000-0000FA000000}"/>
    <cellStyle name="40% - Ênfase4 8" xfId="105" xr:uid="{00000000-0005-0000-0000-0000FB000000}"/>
    <cellStyle name="40% - Ênfase4 8 2" xfId="476" xr:uid="{00000000-0005-0000-0000-0000FC000000}"/>
    <cellStyle name="40% - Ênfase4 8 3" xfId="475" xr:uid="{00000000-0005-0000-0000-0000FD000000}"/>
    <cellStyle name="40% - Ênfase4 9" xfId="106" xr:uid="{00000000-0005-0000-0000-0000FE000000}"/>
    <cellStyle name="40% - Ênfase4 9 2" xfId="474" xr:uid="{00000000-0005-0000-0000-0000FF000000}"/>
    <cellStyle name="40% - Ênfase5 2" xfId="107" xr:uid="{00000000-0005-0000-0000-000000010000}"/>
    <cellStyle name="40% - Ênfase5 2 2" xfId="108" xr:uid="{00000000-0005-0000-0000-000001010000}"/>
    <cellStyle name="40% - Ênfase5 2 2 2" xfId="473" xr:uid="{00000000-0005-0000-0000-000002010000}"/>
    <cellStyle name="40% - Ênfase5 2 3" xfId="472" xr:uid="{00000000-0005-0000-0000-000003010000}"/>
    <cellStyle name="40% - Ênfase5 2 4" xfId="471" xr:uid="{00000000-0005-0000-0000-000004010000}"/>
    <cellStyle name="40% - Ênfase5 3" xfId="109" xr:uid="{00000000-0005-0000-0000-000005010000}"/>
    <cellStyle name="40% - Ênfase5 3 2" xfId="470" xr:uid="{00000000-0005-0000-0000-000006010000}"/>
    <cellStyle name="40% - Ênfase5 3 3" xfId="469" xr:uid="{00000000-0005-0000-0000-000007010000}"/>
    <cellStyle name="40% - Ênfase5 4" xfId="110" xr:uid="{00000000-0005-0000-0000-000008010000}"/>
    <cellStyle name="40% - Ênfase5 4 2" xfId="468" xr:uid="{00000000-0005-0000-0000-000009010000}"/>
    <cellStyle name="40% - Ênfase5 4 3" xfId="467" xr:uid="{00000000-0005-0000-0000-00000A010000}"/>
    <cellStyle name="40% - Ênfase5 5" xfId="111" xr:uid="{00000000-0005-0000-0000-00000B010000}"/>
    <cellStyle name="40% - Ênfase5 5 2" xfId="466" xr:uid="{00000000-0005-0000-0000-00000C010000}"/>
    <cellStyle name="40% - Ênfase5 5 3" xfId="465" xr:uid="{00000000-0005-0000-0000-00000D010000}"/>
    <cellStyle name="40% - Ênfase5 6" xfId="112" xr:uid="{00000000-0005-0000-0000-00000E010000}"/>
    <cellStyle name="40% - Ênfase5 6 2" xfId="464" xr:uid="{00000000-0005-0000-0000-00000F010000}"/>
    <cellStyle name="40% - Ênfase5 6 3" xfId="463" xr:uid="{00000000-0005-0000-0000-000010010000}"/>
    <cellStyle name="40% - Ênfase5 7" xfId="113" xr:uid="{00000000-0005-0000-0000-000011010000}"/>
    <cellStyle name="40% - Ênfase5 7 2" xfId="462" xr:uid="{00000000-0005-0000-0000-000012010000}"/>
    <cellStyle name="40% - Ênfase5 7 3" xfId="461" xr:uid="{00000000-0005-0000-0000-000013010000}"/>
    <cellStyle name="40% - Ênfase5 8" xfId="114" xr:uid="{00000000-0005-0000-0000-000014010000}"/>
    <cellStyle name="40% - Ênfase5 8 2" xfId="460" xr:uid="{00000000-0005-0000-0000-000015010000}"/>
    <cellStyle name="40% - Ênfase5 8 3" xfId="459" xr:uid="{00000000-0005-0000-0000-000016010000}"/>
    <cellStyle name="40% - Ênfase5 9" xfId="115" xr:uid="{00000000-0005-0000-0000-000017010000}"/>
    <cellStyle name="40% - Ênfase5 9 2" xfId="458" xr:uid="{00000000-0005-0000-0000-000018010000}"/>
    <cellStyle name="40% - Ênfase6 2" xfId="116" xr:uid="{00000000-0005-0000-0000-000019010000}"/>
    <cellStyle name="40% - Ênfase6 2 2" xfId="117" xr:uid="{00000000-0005-0000-0000-00001A010000}"/>
    <cellStyle name="40% - Ênfase6 2 2 2" xfId="457" xr:uid="{00000000-0005-0000-0000-00001B010000}"/>
    <cellStyle name="40% - Ênfase6 2 3" xfId="456" xr:uid="{00000000-0005-0000-0000-00001C010000}"/>
    <cellStyle name="40% - Ênfase6 2 4" xfId="455" xr:uid="{00000000-0005-0000-0000-00001D010000}"/>
    <cellStyle name="40% - Ênfase6 3" xfId="118" xr:uid="{00000000-0005-0000-0000-00001E010000}"/>
    <cellStyle name="40% - Ênfase6 3 2" xfId="454" xr:uid="{00000000-0005-0000-0000-00001F010000}"/>
    <cellStyle name="40% - Ênfase6 3 3" xfId="453" xr:uid="{00000000-0005-0000-0000-000020010000}"/>
    <cellStyle name="40% - Ênfase6 4" xfId="119" xr:uid="{00000000-0005-0000-0000-000021010000}"/>
    <cellStyle name="40% - Ênfase6 4 2" xfId="452" xr:uid="{00000000-0005-0000-0000-000022010000}"/>
    <cellStyle name="40% - Ênfase6 4 3" xfId="451" xr:uid="{00000000-0005-0000-0000-000023010000}"/>
    <cellStyle name="40% - Ênfase6 5" xfId="120" xr:uid="{00000000-0005-0000-0000-000024010000}"/>
    <cellStyle name="40% - Ênfase6 5 2" xfId="450" xr:uid="{00000000-0005-0000-0000-000025010000}"/>
    <cellStyle name="40% - Ênfase6 5 3" xfId="449" xr:uid="{00000000-0005-0000-0000-000026010000}"/>
    <cellStyle name="40% - Ênfase6 6" xfId="121" xr:uid="{00000000-0005-0000-0000-000027010000}"/>
    <cellStyle name="40% - Ênfase6 6 2" xfId="448" xr:uid="{00000000-0005-0000-0000-000028010000}"/>
    <cellStyle name="40% - Ênfase6 6 3" xfId="447" xr:uid="{00000000-0005-0000-0000-000029010000}"/>
    <cellStyle name="40% - Ênfase6 7" xfId="122" xr:uid="{00000000-0005-0000-0000-00002A010000}"/>
    <cellStyle name="40% - Ênfase6 7 2" xfId="446" xr:uid="{00000000-0005-0000-0000-00002B010000}"/>
    <cellStyle name="40% - Ênfase6 7 3" xfId="445" xr:uid="{00000000-0005-0000-0000-00002C010000}"/>
    <cellStyle name="40% - Ênfase6 8" xfId="123" xr:uid="{00000000-0005-0000-0000-00002D010000}"/>
    <cellStyle name="40% - Ênfase6 8 2" xfId="444" xr:uid="{00000000-0005-0000-0000-00002E010000}"/>
    <cellStyle name="40% - Ênfase6 8 3" xfId="443" xr:uid="{00000000-0005-0000-0000-00002F010000}"/>
    <cellStyle name="40% - Ênfase6 9" xfId="124" xr:uid="{00000000-0005-0000-0000-000030010000}"/>
    <cellStyle name="40% - Ênfase6 9 2" xfId="442" xr:uid="{00000000-0005-0000-0000-000031010000}"/>
    <cellStyle name="60% - Accent1" xfId="125" xr:uid="{00000000-0005-0000-0000-000032010000}"/>
    <cellStyle name="60% - Accent2" xfId="126" xr:uid="{00000000-0005-0000-0000-000033010000}"/>
    <cellStyle name="60% - Accent3" xfId="127" xr:uid="{00000000-0005-0000-0000-000034010000}"/>
    <cellStyle name="60% - Accent4" xfId="128" xr:uid="{00000000-0005-0000-0000-000035010000}"/>
    <cellStyle name="60% - Accent5" xfId="129" xr:uid="{00000000-0005-0000-0000-000036010000}"/>
    <cellStyle name="60% - Accent6" xfId="130" xr:uid="{00000000-0005-0000-0000-000037010000}"/>
    <cellStyle name="60% - Ênfase1 2" xfId="131" xr:uid="{00000000-0005-0000-0000-000038010000}"/>
    <cellStyle name="60% - Ênfase1 2 2" xfId="132" xr:uid="{00000000-0005-0000-0000-000039010000}"/>
    <cellStyle name="60% - Ênfase1 3" xfId="133" xr:uid="{00000000-0005-0000-0000-00003A010000}"/>
    <cellStyle name="60% - Ênfase1 4" xfId="134" xr:uid="{00000000-0005-0000-0000-00003B010000}"/>
    <cellStyle name="60% - Ênfase1 5" xfId="135" xr:uid="{00000000-0005-0000-0000-00003C010000}"/>
    <cellStyle name="60% - Ênfase1 6" xfId="136" xr:uid="{00000000-0005-0000-0000-00003D010000}"/>
    <cellStyle name="60% - Ênfase1 7" xfId="137" xr:uid="{00000000-0005-0000-0000-00003E010000}"/>
    <cellStyle name="60% - Ênfase1 8" xfId="138" xr:uid="{00000000-0005-0000-0000-00003F010000}"/>
    <cellStyle name="60% - Ênfase1 9" xfId="139" xr:uid="{00000000-0005-0000-0000-000040010000}"/>
    <cellStyle name="60% - Ênfase2 2" xfId="140" xr:uid="{00000000-0005-0000-0000-000041010000}"/>
    <cellStyle name="60% - Ênfase2 2 2" xfId="141" xr:uid="{00000000-0005-0000-0000-000042010000}"/>
    <cellStyle name="60% - Ênfase2 3" xfId="142" xr:uid="{00000000-0005-0000-0000-000043010000}"/>
    <cellStyle name="60% - Ênfase3 2" xfId="143" xr:uid="{00000000-0005-0000-0000-000044010000}"/>
    <cellStyle name="60% - Ênfase3 2 2" xfId="144" xr:uid="{00000000-0005-0000-0000-000045010000}"/>
    <cellStyle name="60% - Ênfase3 3" xfId="145" xr:uid="{00000000-0005-0000-0000-000046010000}"/>
    <cellStyle name="60% - Ênfase3 4" xfId="146" xr:uid="{00000000-0005-0000-0000-000047010000}"/>
    <cellStyle name="60% - Ênfase3 5" xfId="147" xr:uid="{00000000-0005-0000-0000-000048010000}"/>
    <cellStyle name="60% - Ênfase3 6" xfId="148" xr:uid="{00000000-0005-0000-0000-000049010000}"/>
    <cellStyle name="60% - Ênfase3 7" xfId="149" xr:uid="{00000000-0005-0000-0000-00004A010000}"/>
    <cellStyle name="60% - Ênfase3 8" xfId="150" xr:uid="{00000000-0005-0000-0000-00004B010000}"/>
    <cellStyle name="60% - Ênfase3 9" xfId="151" xr:uid="{00000000-0005-0000-0000-00004C010000}"/>
    <cellStyle name="60% - Ênfase4 2" xfId="152" xr:uid="{00000000-0005-0000-0000-00004D010000}"/>
    <cellStyle name="60% - Ênfase4 2 2" xfId="153" xr:uid="{00000000-0005-0000-0000-00004E010000}"/>
    <cellStyle name="60% - Ênfase4 3" xfId="154" xr:uid="{00000000-0005-0000-0000-00004F010000}"/>
    <cellStyle name="60% - Ênfase4 4" xfId="155" xr:uid="{00000000-0005-0000-0000-000050010000}"/>
    <cellStyle name="60% - Ênfase4 5" xfId="156" xr:uid="{00000000-0005-0000-0000-000051010000}"/>
    <cellStyle name="60% - Ênfase4 6" xfId="157" xr:uid="{00000000-0005-0000-0000-000052010000}"/>
    <cellStyle name="60% - Ênfase4 7" xfId="158" xr:uid="{00000000-0005-0000-0000-000053010000}"/>
    <cellStyle name="60% - Ênfase4 8" xfId="159" xr:uid="{00000000-0005-0000-0000-000054010000}"/>
    <cellStyle name="60% - Ênfase4 9" xfId="160" xr:uid="{00000000-0005-0000-0000-000055010000}"/>
    <cellStyle name="60% - Ênfase5 2" xfId="161" xr:uid="{00000000-0005-0000-0000-000056010000}"/>
    <cellStyle name="60% - Ênfase5 2 2" xfId="162" xr:uid="{00000000-0005-0000-0000-000057010000}"/>
    <cellStyle name="60% - Ênfase5 3" xfId="163" xr:uid="{00000000-0005-0000-0000-000058010000}"/>
    <cellStyle name="60% - Ênfase6 2" xfId="164" xr:uid="{00000000-0005-0000-0000-000059010000}"/>
    <cellStyle name="60% - Ênfase6 2 2" xfId="165" xr:uid="{00000000-0005-0000-0000-00005A010000}"/>
    <cellStyle name="60% - Ênfase6 3" xfId="166" xr:uid="{00000000-0005-0000-0000-00005B010000}"/>
    <cellStyle name="60% - Ênfase6 4" xfId="167" xr:uid="{00000000-0005-0000-0000-00005C010000}"/>
    <cellStyle name="60% - Ênfase6 5" xfId="168" xr:uid="{00000000-0005-0000-0000-00005D010000}"/>
    <cellStyle name="60% - Ênfase6 6" xfId="169" xr:uid="{00000000-0005-0000-0000-00005E010000}"/>
    <cellStyle name="60% - Ênfase6 7" xfId="170" xr:uid="{00000000-0005-0000-0000-00005F010000}"/>
    <cellStyle name="60% - Ênfase6 8" xfId="171" xr:uid="{00000000-0005-0000-0000-000060010000}"/>
    <cellStyle name="60% - Ênfase6 9" xfId="172" xr:uid="{00000000-0005-0000-0000-000061010000}"/>
    <cellStyle name="Accent1" xfId="173" xr:uid="{00000000-0005-0000-0000-000062010000}"/>
    <cellStyle name="Accent2" xfId="174" xr:uid="{00000000-0005-0000-0000-000063010000}"/>
    <cellStyle name="Accent3" xfId="175" xr:uid="{00000000-0005-0000-0000-000064010000}"/>
    <cellStyle name="Accent4" xfId="176" xr:uid="{00000000-0005-0000-0000-000065010000}"/>
    <cellStyle name="Accent5" xfId="177" xr:uid="{00000000-0005-0000-0000-000066010000}"/>
    <cellStyle name="Accent6" xfId="178" xr:uid="{00000000-0005-0000-0000-000067010000}"/>
    <cellStyle name="Bad" xfId="179" xr:uid="{00000000-0005-0000-0000-000068010000}"/>
    <cellStyle name="Bom 2" xfId="180" xr:uid="{00000000-0005-0000-0000-000069010000}"/>
    <cellStyle name="Bom 2 2" xfId="181" xr:uid="{00000000-0005-0000-0000-00006A010000}"/>
    <cellStyle name="Bom 3" xfId="182" xr:uid="{00000000-0005-0000-0000-00006B010000}"/>
    <cellStyle name="Calculation" xfId="183" xr:uid="{00000000-0005-0000-0000-00006C010000}"/>
    <cellStyle name="Calculation 2" xfId="734" xr:uid="{00000000-0005-0000-0000-00006D010000}"/>
    <cellStyle name="Calculation 3" xfId="896" xr:uid="{00000000-0005-0000-0000-00006E010000}"/>
    <cellStyle name="Calculation 4" xfId="944" xr:uid="{00000000-0005-0000-0000-00006F010000}"/>
    <cellStyle name="Cálculo 2" xfId="184" xr:uid="{00000000-0005-0000-0000-000070010000}"/>
    <cellStyle name="Cálculo 2 2" xfId="185" xr:uid="{00000000-0005-0000-0000-000071010000}"/>
    <cellStyle name="Cálculo 2 2 2" xfId="946" xr:uid="{00000000-0005-0000-0000-000072010000}"/>
    <cellStyle name="Cálculo 2 2 3" xfId="967" xr:uid="{00000000-0005-0000-0000-000073010000}"/>
    <cellStyle name="Cálculo 2 2 4" xfId="690" xr:uid="{00000000-0005-0000-0000-000074010000}"/>
    <cellStyle name="Cálculo 2 3" xfId="785" xr:uid="{00000000-0005-0000-0000-000075010000}"/>
    <cellStyle name="Cálculo 2 4" xfId="804" xr:uid="{00000000-0005-0000-0000-000076010000}"/>
    <cellStyle name="Cálculo 2 5" xfId="889" xr:uid="{00000000-0005-0000-0000-000077010000}"/>
    <cellStyle name="Cálculo 3" xfId="186" xr:uid="{00000000-0005-0000-0000-000078010000}"/>
    <cellStyle name="Cálculo 3 2" xfId="724" xr:uid="{00000000-0005-0000-0000-000079010000}"/>
    <cellStyle name="Cálculo 3 3" xfId="968" xr:uid="{00000000-0005-0000-0000-00007A010000}"/>
    <cellStyle name="Cálculo 3 4" xfId="822" xr:uid="{00000000-0005-0000-0000-00007B010000}"/>
    <cellStyle name="Cálculo 4" xfId="187" xr:uid="{00000000-0005-0000-0000-00007C010000}"/>
    <cellStyle name="Cálculo 4 2" xfId="882" xr:uid="{00000000-0005-0000-0000-00007D010000}"/>
    <cellStyle name="Cálculo 4 3" xfId="950" xr:uid="{00000000-0005-0000-0000-00007E010000}"/>
    <cellStyle name="Cálculo 4 4" xfId="979" xr:uid="{00000000-0005-0000-0000-00007F010000}"/>
    <cellStyle name="Cálculo 5" xfId="188" xr:uid="{00000000-0005-0000-0000-000080010000}"/>
    <cellStyle name="Cálculo 5 2" xfId="895" xr:uid="{00000000-0005-0000-0000-000081010000}"/>
    <cellStyle name="Cálculo 5 3" xfId="850" xr:uid="{00000000-0005-0000-0000-000082010000}"/>
    <cellStyle name="Cálculo 5 4" xfId="926" xr:uid="{00000000-0005-0000-0000-000083010000}"/>
    <cellStyle name="Cálculo 6" xfId="189" xr:uid="{00000000-0005-0000-0000-000084010000}"/>
    <cellStyle name="Cálculo 6 2" xfId="823" xr:uid="{00000000-0005-0000-0000-000085010000}"/>
    <cellStyle name="Cálculo 6 3" xfId="752" xr:uid="{00000000-0005-0000-0000-000086010000}"/>
    <cellStyle name="Cálculo 6 4" xfId="851" xr:uid="{00000000-0005-0000-0000-000087010000}"/>
    <cellStyle name="Cálculo 7" xfId="190" xr:uid="{00000000-0005-0000-0000-000088010000}"/>
    <cellStyle name="Cálculo 7 2" xfId="917" xr:uid="{00000000-0005-0000-0000-000089010000}"/>
    <cellStyle name="Cálculo 7 3" xfId="750" xr:uid="{00000000-0005-0000-0000-00008A010000}"/>
    <cellStyle name="Cálculo 7 4" xfId="931" xr:uid="{00000000-0005-0000-0000-00008B010000}"/>
    <cellStyle name="Cálculo 8" xfId="191" xr:uid="{00000000-0005-0000-0000-00008C010000}"/>
    <cellStyle name="Cálculo 8 2" xfId="887" xr:uid="{00000000-0005-0000-0000-00008D010000}"/>
    <cellStyle name="Cálculo 8 3" xfId="878" xr:uid="{00000000-0005-0000-0000-00008E010000}"/>
    <cellStyle name="Cálculo 8 4" xfId="721" xr:uid="{00000000-0005-0000-0000-00008F010000}"/>
    <cellStyle name="Cálculo 9" xfId="192" xr:uid="{00000000-0005-0000-0000-000090010000}"/>
    <cellStyle name="Cálculo 9 2" xfId="941" xr:uid="{00000000-0005-0000-0000-000091010000}"/>
    <cellStyle name="Cálculo 9 3" xfId="802" xr:uid="{00000000-0005-0000-0000-000092010000}"/>
    <cellStyle name="Cálculo 9 4" xfId="972" xr:uid="{00000000-0005-0000-0000-000093010000}"/>
    <cellStyle name="Célula de Verificação 2" xfId="193" xr:uid="{00000000-0005-0000-0000-000094010000}"/>
    <cellStyle name="Célula de Verificação 2 2" xfId="194" xr:uid="{00000000-0005-0000-0000-000095010000}"/>
    <cellStyle name="Célula de Verificação 3" xfId="195" xr:uid="{00000000-0005-0000-0000-000096010000}"/>
    <cellStyle name="Célula Vinculada 2" xfId="196" xr:uid="{00000000-0005-0000-0000-000097010000}"/>
    <cellStyle name="Célula Vinculada 2 2" xfId="197" xr:uid="{00000000-0005-0000-0000-000098010000}"/>
    <cellStyle name="Célula Vinculada 3" xfId="198" xr:uid="{00000000-0005-0000-0000-000099010000}"/>
    <cellStyle name="Check Cell" xfId="199" xr:uid="{00000000-0005-0000-0000-00009A010000}"/>
    <cellStyle name="Ênfase1 2" xfId="200" xr:uid="{00000000-0005-0000-0000-00009B010000}"/>
    <cellStyle name="Ênfase1 2 2" xfId="201" xr:uid="{00000000-0005-0000-0000-00009C010000}"/>
    <cellStyle name="Ênfase1 3" xfId="202" xr:uid="{00000000-0005-0000-0000-00009D010000}"/>
    <cellStyle name="Ênfase1 4" xfId="203" xr:uid="{00000000-0005-0000-0000-00009E010000}"/>
    <cellStyle name="Ênfase1 5" xfId="204" xr:uid="{00000000-0005-0000-0000-00009F010000}"/>
    <cellStyle name="Ênfase1 6" xfId="205" xr:uid="{00000000-0005-0000-0000-0000A0010000}"/>
    <cellStyle name="Ênfase1 7" xfId="206" xr:uid="{00000000-0005-0000-0000-0000A1010000}"/>
    <cellStyle name="Ênfase1 8" xfId="207" xr:uid="{00000000-0005-0000-0000-0000A2010000}"/>
    <cellStyle name="Ênfase1 9" xfId="208" xr:uid="{00000000-0005-0000-0000-0000A3010000}"/>
    <cellStyle name="Ênfase2 2" xfId="209" xr:uid="{00000000-0005-0000-0000-0000A4010000}"/>
    <cellStyle name="Ênfase2 2 2" xfId="210" xr:uid="{00000000-0005-0000-0000-0000A5010000}"/>
    <cellStyle name="Ênfase2 3" xfId="211" xr:uid="{00000000-0005-0000-0000-0000A6010000}"/>
    <cellStyle name="Ênfase3 2" xfId="212" xr:uid="{00000000-0005-0000-0000-0000A7010000}"/>
    <cellStyle name="Ênfase3 2 2" xfId="213" xr:uid="{00000000-0005-0000-0000-0000A8010000}"/>
    <cellStyle name="Ênfase3 3" xfId="214" xr:uid="{00000000-0005-0000-0000-0000A9010000}"/>
    <cellStyle name="Ênfase4 2" xfId="215" xr:uid="{00000000-0005-0000-0000-0000AA010000}"/>
    <cellStyle name="Ênfase4 2 2" xfId="216" xr:uid="{00000000-0005-0000-0000-0000AB010000}"/>
    <cellStyle name="Ênfase4 3" xfId="217" xr:uid="{00000000-0005-0000-0000-0000AC010000}"/>
    <cellStyle name="Ênfase4 4" xfId="218" xr:uid="{00000000-0005-0000-0000-0000AD010000}"/>
    <cellStyle name="Ênfase4 5" xfId="219" xr:uid="{00000000-0005-0000-0000-0000AE010000}"/>
    <cellStyle name="Ênfase4 6" xfId="220" xr:uid="{00000000-0005-0000-0000-0000AF010000}"/>
    <cellStyle name="Ênfase4 7" xfId="221" xr:uid="{00000000-0005-0000-0000-0000B0010000}"/>
    <cellStyle name="Ênfase4 8" xfId="222" xr:uid="{00000000-0005-0000-0000-0000B1010000}"/>
    <cellStyle name="Ênfase4 9" xfId="223" xr:uid="{00000000-0005-0000-0000-0000B2010000}"/>
    <cellStyle name="Ênfase5 2" xfId="224" xr:uid="{00000000-0005-0000-0000-0000B3010000}"/>
    <cellStyle name="Ênfase5 2 2" xfId="225" xr:uid="{00000000-0005-0000-0000-0000B4010000}"/>
    <cellStyle name="Ênfase5 3" xfId="226" xr:uid="{00000000-0005-0000-0000-0000B5010000}"/>
    <cellStyle name="Ênfase6 2" xfId="227" xr:uid="{00000000-0005-0000-0000-0000B6010000}"/>
    <cellStyle name="Ênfase6 2 2" xfId="228" xr:uid="{00000000-0005-0000-0000-0000B7010000}"/>
    <cellStyle name="Ênfase6 3" xfId="229" xr:uid="{00000000-0005-0000-0000-0000B8010000}"/>
    <cellStyle name="Entrada 2" xfId="230" xr:uid="{00000000-0005-0000-0000-0000B9010000}"/>
    <cellStyle name="Entrada 2 2" xfId="231" xr:uid="{00000000-0005-0000-0000-0000BA010000}"/>
    <cellStyle name="Entrada 2 2 2" xfId="870" xr:uid="{00000000-0005-0000-0000-0000BB010000}"/>
    <cellStyle name="Entrada 2 2 3" xfId="951" xr:uid="{00000000-0005-0000-0000-0000BC010000}"/>
    <cellStyle name="Entrada 2 2 4" xfId="800" xr:uid="{00000000-0005-0000-0000-0000BD010000}"/>
    <cellStyle name="Entrada 2 3" xfId="845" xr:uid="{00000000-0005-0000-0000-0000BE010000}"/>
    <cellStyle name="Entrada 2 4" xfId="735" xr:uid="{00000000-0005-0000-0000-0000BF010000}"/>
    <cellStyle name="Entrada 2 5" xfId="982" xr:uid="{00000000-0005-0000-0000-0000C0010000}"/>
    <cellStyle name="Entrada 3" xfId="232" xr:uid="{00000000-0005-0000-0000-0000C1010000}"/>
    <cellStyle name="Entrada 3 2" xfId="814" xr:uid="{00000000-0005-0000-0000-0000C2010000}"/>
    <cellStyle name="Entrada 3 3" xfId="842" xr:uid="{00000000-0005-0000-0000-0000C3010000}"/>
    <cellStyle name="Entrada 3 4" xfId="700" xr:uid="{00000000-0005-0000-0000-0000C4010000}"/>
    <cellStyle name="Entrada 4" xfId="233" xr:uid="{00000000-0005-0000-0000-0000C5010000}"/>
    <cellStyle name="Entrada 4 2" xfId="784" xr:uid="{00000000-0005-0000-0000-0000C6010000}"/>
    <cellStyle name="Entrada 4 3" xfId="942" xr:uid="{00000000-0005-0000-0000-0000C7010000}"/>
    <cellStyle name="Entrada 4 4" xfId="768" xr:uid="{00000000-0005-0000-0000-0000C8010000}"/>
    <cellStyle name="Entrada 5" xfId="234" xr:uid="{00000000-0005-0000-0000-0000C9010000}"/>
    <cellStyle name="Entrada 5 2" xfId="880" xr:uid="{00000000-0005-0000-0000-0000CA010000}"/>
    <cellStyle name="Entrada 5 3" xfId="791" xr:uid="{00000000-0005-0000-0000-0000CB010000}"/>
    <cellStyle name="Entrada 5 4" xfId="719" xr:uid="{00000000-0005-0000-0000-0000CC010000}"/>
    <cellStyle name="Entrada 6" xfId="235" xr:uid="{00000000-0005-0000-0000-0000CD010000}"/>
    <cellStyle name="Entrada 6 2" xfId="929" xr:uid="{00000000-0005-0000-0000-0000CE010000}"/>
    <cellStyle name="Entrada 6 3" xfId="831" xr:uid="{00000000-0005-0000-0000-0000CF010000}"/>
    <cellStyle name="Entrada 6 4" xfId="827" xr:uid="{00000000-0005-0000-0000-0000D0010000}"/>
    <cellStyle name="Entrada 7" xfId="236" xr:uid="{00000000-0005-0000-0000-0000D1010000}"/>
    <cellStyle name="Entrada 7 2" xfId="709" xr:uid="{00000000-0005-0000-0000-0000D2010000}"/>
    <cellStyle name="Entrada 7 3" xfId="977" xr:uid="{00000000-0005-0000-0000-0000D3010000}"/>
    <cellStyle name="Entrada 7 4" xfId="832" xr:uid="{00000000-0005-0000-0000-0000D4010000}"/>
    <cellStyle name="Entrada 8" xfId="237" xr:uid="{00000000-0005-0000-0000-0000D5010000}"/>
    <cellStyle name="Entrada 8 2" xfId="818" xr:uid="{00000000-0005-0000-0000-0000D6010000}"/>
    <cellStyle name="Entrada 8 3" xfId="969" xr:uid="{00000000-0005-0000-0000-0000D7010000}"/>
    <cellStyle name="Entrada 8 4" xfId="957" xr:uid="{00000000-0005-0000-0000-0000D8010000}"/>
    <cellStyle name="Entrada 9" xfId="238" xr:uid="{00000000-0005-0000-0000-0000D9010000}"/>
    <cellStyle name="Entrada 9 2" xfId="947" xr:uid="{00000000-0005-0000-0000-0000DA010000}"/>
    <cellStyle name="Entrada 9 3" xfId="846" xr:uid="{00000000-0005-0000-0000-0000DB010000}"/>
    <cellStyle name="Entrada 9 4" xfId="932" xr:uid="{00000000-0005-0000-0000-0000DC010000}"/>
    <cellStyle name="Excel Built-in Normal" xfId="239" xr:uid="{00000000-0005-0000-0000-0000DD010000}"/>
    <cellStyle name="Excel Built-in Normal 1" xfId="240" xr:uid="{00000000-0005-0000-0000-0000DE010000}"/>
    <cellStyle name="Excel Built-in Normal 1 2" xfId="626" xr:uid="{00000000-0005-0000-0000-0000DF010000}"/>
    <cellStyle name="Excel Built-in Normal 1 3" xfId="627" xr:uid="{00000000-0005-0000-0000-0000E0010000}"/>
    <cellStyle name="Excel Built-in Normal 2" xfId="628" xr:uid="{00000000-0005-0000-0000-0000E1010000}"/>
    <cellStyle name="Excel Built-in Normal 3" xfId="629" xr:uid="{00000000-0005-0000-0000-0000E2010000}"/>
    <cellStyle name="Explanatory Text" xfId="241" xr:uid="{00000000-0005-0000-0000-0000E3010000}"/>
    <cellStyle name="Good" xfId="242" xr:uid="{00000000-0005-0000-0000-0000E4010000}"/>
    <cellStyle name="Heading 1" xfId="243" xr:uid="{00000000-0005-0000-0000-0000E5010000}"/>
    <cellStyle name="Heading 2" xfId="244" xr:uid="{00000000-0005-0000-0000-0000E6010000}"/>
    <cellStyle name="Heading 3" xfId="245" xr:uid="{00000000-0005-0000-0000-0000E7010000}"/>
    <cellStyle name="Heading 4" xfId="246" xr:uid="{00000000-0005-0000-0000-0000E8010000}"/>
    <cellStyle name="Hiperlink 2" xfId="372" xr:uid="{00000000-0005-0000-0000-0000E9010000}"/>
    <cellStyle name="Incorreto 2" xfId="247" xr:uid="{00000000-0005-0000-0000-0000EA010000}"/>
    <cellStyle name="Incorreto 2 2" xfId="248" xr:uid="{00000000-0005-0000-0000-0000EB010000}"/>
    <cellStyle name="Incorreto 3" xfId="249" xr:uid="{00000000-0005-0000-0000-0000EC010000}"/>
    <cellStyle name="Input" xfId="250" xr:uid="{00000000-0005-0000-0000-0000ED010000}"/>
    <cellStyle name="Input 2" xfId="755" xr:uid="{00000000-0005-0000-0000-0000EE010000}"/>
    <cellStyle name="Input 3" xfId="892" xr:uid="{00000000-0005-0000-0000-0000EF010000}"/>
    <cellStyle name="Input 4" xfId="854" xr:uid="{00000000-0005-0000-0000-0000F0010000}"/>
    <cellStyle name="Linked Cell" xfId="251" xr:uid="{00000000-0005-0000-0000-0000F1010000}"/>
    <cellStyle name="Moeda 2" xfId="1" xr:uid="{00000000-0005-0000-0000-0000F2010000}"/>
    <cellStyle name="Moeda 2 2" xfId="253" xr:uid="{00000000-0005-0000-0000-0000F3010000}"/>
    <cellStyle name="Moeda 2 2 2" xfId="630" xr:uid="{00000000-0005-0000-0000-0000F4010000}"/>
    <cellStyle name="Moeda 2 3" xfId="373" xr:uid="{00000000-0005-0000-0000-0000F5010000}"/>
    <cellStyle name="Moeda 2 4" xfId="422" xr:uid="{00000000-0005-0000-0000-0000F6010000}"/>
    <cellStyle name="Moeda 2 5" xfId="999" xr:uid="{00000000-0005-0000-0000-0000F7010000}"/>
    <cellStyle name="Moeda 2 6" xfId="997" xr:uid="{00000000-0005-0000-0000-0000F8010000}"/>
    <cellStyle name="Moeda 3" xfId="254" xr:uid="{00000000-0005-0000-0000-0000F9010000}"/>
    <cellStyle name="Moeda 3 2" xfId="255" xr:uid="{00000000-0005-0000-0000-0000FA010000}"/>
    <cellStyle name="Moeda 3 3" xfId="256" xr:uid="{00000000-0005-0000-0000-0000FB010000}"/>
    <cellStyle name="Moeda 3 3 2" xfId="257" xr:uid="{00000000-0005-0000-0000-0000FC010000}"/>
    <cellStyle name="Moeda 4" xfId="258" xr:uid="{00000000-0005-0000-0000-0000FD010000}"/>
    <cellStyle name="Moeda 5" xfId="259" xr:uid="{00000000-0005-0000-0000-0000FE010000}"/>
    <cellStyle name="Moeda 5 2" xfId="260" xr:uid="{00000000-0005-0000-0000-0000FF010000}"/>
    <cellStyle name="Moeda 5 2 2" xfId="374" xr:uid="{00000000-0005-0000-0000-000000020000}"/>
    <cellStyle name="Moeda 5 3" xfId="261" xr:uid="{00000000-0005-0000-0000-000001020000}"/>
    <cellStyle name="Moeda 5 4" xfId="371" xr:uid="{00000000-0005-0000-0000-000002020000}"/>
    <cellStyle name="Moeda 5 4 2" xfId="376" xr:uid="{00000000-0005-0000-0000-000003020000}"/>
    <cellStyle name="Moeda 5 4 3" xfId="377" xr:uid="{00000000-0005-0000-0000-000004020000}"/>
    <cellStyle name="Moeda 5 4 4" xfId="378" xr:uid="{00000000-0005-0000-0000-000005020000}"/>
    <cellStyle name="Moeda 5 4 4 2" xfId="379" xr:uid="{00000000-0005-0000-0000-000006020000}"/>
    <cellStyle name="Moeda 5 4 4 3" xfId="423" xr:uid="{00000000-0005-0000-0000-000007020000}"/>
    <cellStyle name="Moeda 5 4 5" xfId="375" xr:uid="{00000000-0005-0000-0000-000008020000}"/>
    <cellStyle name="Moeda 5 4 6" xfId="432" xr:uid="{00000000-0005-0000-0000-000009020000}"/>
    <cellStyle name="Moeda 5 4 6 2" xfId="936" xr:uid="{00000000-0005-0000-0000-00000A020000}"/>
    <cellStyle name="Moeda 5 4 6 3" xfId="935" xr:uid="{00000000-0005-0000-0000-00000B020000}"/>
    <cellStyle name="Moeda 5 4 6 4" xfId="934" xr:uid="{00000000-0005-0000-0000-00000C020000}"/>
    <cellStyle name="Moeda 5 4 6 5" xfId="992" xr:uid="{00000000-0005-0000-0000-00000D020000}"/>
    <cellStyle name="Moeda 5 4 6 5 2" xfId="1005" xr:uid="{00000000-0005-0000-0000-00000E020000}"/>
    <cellStyle name="Moeda 6" xfId="262" xr:uid="{00000000-0005-0000-0000-00000F020000}"/>
    <cellStyle name="Moeda 6 2" xfId="381" xr:uid="{00000000-0005-0000-0000-000010020000}"/>
    <cellStyle name="Moeda 6 2 2" xfId="382" xr:uid="{00000000-0005-0000-0000-000011020000}"/>
    <cellStyle name="Moeda 6 2 3" xfId="631" xr:uid="{00000000-0005-0000-0000-000012020000}"/>
    <cellStyle name="Moeda 6 3" xfId="380" xr:uid="{00000000-0005-0000-0000-000013020000}"/>
    <cellStyle name="Moeda 6 4" xfId="632" xr:uid="{00000000-0005-0000-0000-000014020000}"/>
    <cellStyle name="Moeda 7" xfId="263" xr:uid="{00000000-0005-0000-0000-000015020000}"/>
    <cellStyle name="Moeda 7 2" xfId="384" xr:uid="{00000000-0005-0000-0000-000016020000}"/>
    <cellStyle name="Moeda 7 2 2" xfId="385" xr:uid="{00000000-0005-0000-0000-000017020000}"/>
    <cellStyle name="Moeda 7 2 2 2" xfId="633" xr:uid="{00000000-0005-0000-0000-000018020000}"/>
    <cellStyle name="Moeda 7 2 3" xfId="634" xr:uid="{00000000-0005-0000-0000-000019020000}"/>
    <cellStyle name="Moeda 7 3" xfId="386" xr:uid="{00000000-0005-0000-0000-00001A020000}"/>
    <cellStyle name="Moeda 7 3 2" xfId="635" xr:uid="{00000000-0005-0000-0000-00001B020000}"/>
    <cellStyle name="Moeda 7 4" xfId="387" xr:uid="{00000000-0005-0000-0000-00001C020000}"/>
    <cellStyle name="Moeda 7 4 2" xfId="636" xr:uid="{00000000-0005-0000-0000-00001D020000}"/>
    <cellStyle name="Moeda 7 5" xfId="388" xr:uid="{00000000-0005-0000-0000-00001E020000}"/>
    <cellStyle name="Moeda 7 5 2" xfId="637" xr:uid="{00000000-0005-0000-0000-00001F020000}"/>
    <cellStyle name="Moeda 7 6" xfId="389" xr:uid="{00000000-0005-0000-0000-000020020000}"/>
    <cellStyle name="Moeda 7 6 2" xfId="390" xr:uid="{00000000-0005-0000-0000-000021020000}"/>
    <cellStyle name="Moeda 7 6 2 2" xfId="638" xr:uid="{00000000-0005-0000-0000-000022020000}"/>
    <cellStyle name="Moeda 7 6 3" xfId="639" xr:uid="{00000000-0005-0000-0000-000023020000}"/>
    <cellStyle name="Moeda 7 7" xfId="383" xr:uid="{00000000-0005-0000-0000-000024020000}"/>
    <cellStyle name="Moeda 7 7 2" xfId="640" xr:uid="{00000000-0005-0000-0000-000025020000}"/>
    <cellStyle name="Moeda 8" xfId="252" xr:uid="{00000000-0005-0000-0000-000026020000}"/>
    <cellStyle name="Moeda 9" xfId="391" xr:uid="{00000000-0005-0000-0000-000027020000}"/>
    <cellStyle name="Neutra 2" xfId="264" xr:uid="{00000000-0005-0000-0000-000028020000}"/>
    <cellStyle name="Neutra 2 2" xfId="265" xr:uid="{00000000-0005-0000-0000-000029020000}"/>
    <cellStyle name="Neutra 3" xfId="266" xr:uid="{00000000-0005-0000-0000-00002A020000}"/>
    <cellStyle name="Neutral" xfId="267" xr:uid="{00000000-0005-0000-0000-00002B020000}"/>
    <cellStyle name="Normal" xfId="0" builtinId="0"/>
    <cellStyle name="Normal 10" xfId="418" xr:uid="{00000000-0005-0000-0000-00002D020000}"/>
    <cellStyle name="Normal 10 2" xfId="428" xr:uid="{00000000-0005-0000-0000-00002E020000}"/>
    <cellStyle name="Normal 10 3" xfId="420" xr:uid="{00000000-0005-0000-0000-00002F020000}"/>
    <cellStyle name="Normal 10 4" xfId="985" xr:uid="{00000000-0005-0000-0000-000030020000}"/>
    <cellStyle name="Normal 11" xfId="419" xr:uid="{00000000-0005-0000-0000-000031020000}"/>
    <cellStyle name="Normal 11 2" xfId="429" xr:uid="{00000000-0005-0000-0000-000032020000}"/>
    <cellStyle name="Normal 11 3" xfId="421" xr:uid="{00000000-0005-0000-0000-000033020000}"/>
    <cellStyle name="Normal 11 4" xfId="986" xr:uid="{00000000-0005-0000-0000-000034020000}"/>
    <cellStyle name="Normal 12" xfId="431" xr:uid="{00000000-0005-0000-0000-000035020000}"/>
    <cellStyle name="Normal 12 2" xfId="433" xr:uid="{00000000-0005-0000-0000-000036020000}"/>
    <cellStyle name="Normal 12 2 2" xfId="641" xr:uid="{00000000-0005-0000-0000-000037020000}"/>
    <cellStyle name="Normal 12 3" xfId="642" xr:uid="{00000000-0005-0000-0000-000038020000}"/>
    <cellStyle name="Normal 12 4" xfId="988" xr:uid="{00000000-0005-0000-0000-000039020000}"/>
    <cellStyle name="Normal 12 5" xfId="987" xr:uid="{00000000-0005-0000-0000-00003A020000}"/>
    <cellStyle name="Normal 12 6" xfId="989" xr:uid="{00000000-0005-0000-0000-00003B020000}"/>
    <cellStyle name="Normal 12 6 2" xfId="990" xr:uid="{00000000-0005-0000-0000-00003C020000}"/>
    <cellStyle name="Normal 12 7" xfId="984" xr:uid="{00000000-0005-0000-0000-00003D020000}"/>
    <cellStyle name="Normal 12 7 2" xfId="993" xr:uid="{00000000-0005-0000-0000-00003E020000}"/>
    <cellStyle name="Normal 12 8" xfId="991" xr:uid="{00000000-0005-0000-0000-00003F020000}"/>
    <cellStyle name="Normal 12 8 2" xfId="1004" xr:uid="{00000000-0005-0000-0000-000040020000}"/>
    <cellStyle name="Normal 13" xfId="994" xr:uid="{00000000-0005-0000-0000-000041020000}"/>
    <cellStyle name="Normal 2" xfId="2" xr:uid="{00000000-0005-0000-0000-000042020000}"/>
    <cellStyle name="Normal 2 2" xfId="269" xr:uid="{00000000-0005-0000-0000-000043020000}"/>
    <cellStyle name="Normal 2 2 2" xfId="643" xr:uid="{00000000-0005-0000-0000-000044020000}"/>
    <cellStyle name="Normal 2 2 3" xfId="644" xr:uid="{00000000-0005-0000-0000-000045020000}"/>
    <cellStyle name="Normal 2 2 4" xfId="1003" xr:uid="{00000000-0005-0000-0000-000046020000}"/>
    <cellStyle name="Normal 2 2 5" xfId="996" xr:uid="{00000000-0005-0000-0000-000047020000}"/>
    <cellStyle name="Normal 2 3" xfId="268" xr:uid="{00000000-0005-0000-0000-000048020000}"/>
    <cellStyle name="Normal 2 4" xfId="392" xr:uid="{00000000-0005-0000-0000-000049020000}"/>
    <cellStyle name="Normal 2 5" xfId="424" xr:uid="{00000000-0005-0000-0000-00004A020000}"/>
    <cellStyle name="Normal 2 6" xfId="1000" xr:uid="{00000000-0005-0000-0000-00004B020000}"/>
    <cellStyle name="Normal 2 7" xfId="995" xr:uid="{00000000-0005-0000-0000-00004C020000}"/>
    <cellStyle name="Normal 3" xfId="3" xr:uid="{00000000-0005-0000-0000-00004D020000}"/>
    <cellStyle name="Normal 3 2" xfId="271" xr:uid="{00000000-0005-0000-0000-00004E020000}"/>
    <cellStyle name="Normal 3 3" xfId="272" xr:uid="{00000000-0005-0000-0000-00004F020000}"/>
    <cellStyle name="Normal 3 4" xfId="273" xr:uid="{00000000-0005-0000-0000-000050020000}"/>
    <cellStyle name="Normal 3 5" xfId="274" xr:uid="{00000000-0005-0000-0000-000051020000}"/>
    <cellStyle name="Normal 3 6" xfId="275" xr:uid="{00000000-0005-0000-0000-000052020000}"/>
    <cellStyle name="Normal 3 7" xfId="276" xr:uid="{00000000-0005-0000-0000-000053020000}"/>
    <cellStyle name="Normal 3 8" xfId="270" xr:uid="{00000000-0005-0000-0000-000054020000}"/>
    <cellStyle name="Normal 4" xfId="277" xr:uid="{00000000-0005-0000-0000-000055020000}"/>
    <cellStyle name="Normal 4 2" xfId="394" xr:uid="{00000000-0005-0000-0000-000056020000}"/>
    <cellStyle name="Normal 4 3" xfId="395" xr:uid="{00000000-0005-0000-0000-000057020000}"/>
    <cellStyle name="Normal 4 4" xfId="393" xr:uid="{00000000-0005-0000-0000-000058020000}"/>
    <cellStyle name="Normal 5" xfId="278" xr:uid="{00000000-0005-0000-0000-000059020000}"/>
    <cellStyle name="Normal 5 2" xfId="397" xr:uid="{00000000-0005-0000-0000-00005A020000}"/>
    <cellStyle name="Normal 5 3" xfId="398" xr:uid="{00000000-0005-0000-0000-00005B020000}"/>
    <cellStyle name="Normal 5 4" xfId="396" xr:uid="{00000000-0005-0000-0000-00005C020000}"/>
    <cellStyle name="Normal 6" xfId="370" xr:uid="{00000000-0005-0000-0000-00005D020000}"/>
    <cellStyle name="Normal 6 2" xfId="399" xr:uid="{00000000-0005-0000-0000-00005E020000}"/>
    <cellStyle name="Normal 6 3" xfId="430" xr:uid="{00000000-0005-0000-0000-00005F020000}"/>
    <cellStyle name="Normal 7" xfId="279" xr:uid="{00000000-0005-0000-0000-000060020000}"/>
    <cellStyle name="Normal 7 2" xfId="645" xr:uid="{00000000-0005-0000-0000-000061020000}"/>
    <cellStyle name="Normal 7 3" xfId="646" xr:uid="{00000000-0005-0000-0000-000062020000}"/>
    <cellStyle name="Normal 8" xfId="280" xr:uid="{00000000-0005-0000-0000-000063020000}"/>
    <cellStyle name="Normal 8 2" xfId="647" xr:uid="{00000000-0005-0000-0000-000064020000}"/>
    <cellStyle name="Normal 8 3" xfId="648" xr:uid="{00000000-0005-0000-0000-000065020000}"/>
    <cellStyle name="Normal 9" xfId="400" xr:uid="{00000000-0005-0000-0000-000066020000}"/>
    <cellStyle name="Normal_Pesquisa no referencial 10 de maio de 2013 2" xfId="401" xr:uid="{00000000-0005-0000-0000-000067020000}"/>
    <cellStyle name="Nota 10" xfId="281" xr:uid="{00000000-0005-0000-0000-000068020000}"/>
    <cellStyle name="Nota 10 2" xfId="282" xr:uid="{00000000-0005-0000-0000-000069020000}"/>
    <cellStyle name="Nota 10 2 2" xfId="739" xr:uid="{00000000-0005-0000-0000-00006A020000}"/>
    <cellStyle name="Nota 10 2 3" xfId="836" xr:uid="{00000000-0005-0000-0000-00006B020000}"/>
    <cellStyle name="Nota 10 2 4" xfId="937" xr:uid="{00000000-0005-0000-0000-00006C020000}"/>
    <cellStyle name="Nota 10 2 5" xfId="689" xr:uid="{00000000-0005-0000-0000-00006D020000}"/>
    <cellStyle name="Nota 10 3" xfId="865" xr:uid="{00000000-0005-0000-0000-00006E020000}"/>
    <cellStyle name="Nota 10 4" xfId="962" xr:uid="{00000000-0005-0000-0000-00006F020000}"/>
    <cellStyle name="Nota 10 5" xfId="680" xr:uid="{00000000-0005-0000-0000-000070020000}"/>
    <cellStyle name="Nota 10 6" xfId="928" xr:uid="{00000000-0005-0000-0000-000071020000}"/>
    <cellStyle name="Nota 11" xfId="283" xr:uid="{00000000-0005-0000-0000-000072020000}"/>
    <cellStyle name="Nota 11 2" xfId="284" xr:uid="{00000000-0005-0000-0000-000073020000}"/>
    <cellStyle name="Nota 11 2 2" xfId="796" xr:uid="{00000000-0005-0000-0000-000074020000}"/>
    <cellStyle name="Nota 11 2 3" xfId="763" xr:uid="{00000000-0005-0000-0000-000075020000}"/>
    <cellStyle name="Nota 11 2 4" xfId="819" xr:uid="{00000000-0005-0000-0000-000076020000}"/>
    <cellStyle name="Nota 11 2 5" xfId="913" xr:uid="{00000000-0005-0000-0000-000077020000}"/>
    <cellStyle name="Nota 11 3" xfId="402" xr:uid="{00000000-0005-0000-0000-000078020000}"/>
    <cellStyle name="Nota 11 3 2" xfId="403" xr:uid="{00000000-0005-0000-0000-000079020000}"/>
    <cellStyle name="Nota 11 3 2 2" xfId="744" xr:uid="{00000000-0005-0000-0000-00007A020000}"/>
    <cellStyle name="Nota 11 3 2 3" xfId="697" xr:uid="{00000000-0005-0000-0000-00007B020000}"/>
    <cellStyle name="Nota 11 3 2 4" xfId="874" xr:uid="{00000000-0005-0000-0000-00007C020000}"/>
    <cellStyle name="Nota 11 3 2 5" xfId="810" xr:uid="{00000000-0005-0000-0000-00007D020000}"/>
    <cellStyle name="Nota 11 3 3" xfId="404" xr:uid="{00000000-0005-0000-0000-00007E020000}"/>
    <cellStyle name="Nota 11 3 3 2" xfId="705" xr:uid="{00000000-0005-0000-0000-00007F020000}"/>
    <cellStyle name="Nota 11 3 3 3" xfId="696" xr:uid="{00000000-0005-0000-0000-000080020000}"/>
    <cellStyle name="Nota 11 3 3 4" xfId="871" xr:uid="{00000000-0005-0000-0000-000081020000}"/>
    <cellStyle name="Nota 11 3 3 5" xfId="844" xr:uid="{00000000-0005-0000-0000-000082020000}"/>
    <cellStyle name="Nota 11 3 4" xfId="793" xr:uid="{00000000-0005-0000-0000-000083020000}"/>
    <cellStyle name="Nota 11 3 5" xfId="731" xr:uid="{00000000-0005-0000-0000-000084020000}"/>
    <cellStyle name="Nota 11 3 6" xfId="727" xr:uid="{00000000-0005-0000-0000-000085020000}"/>
    <cellStyle name="Nota 11 3 7" xfId="938" xr:uid="{00000000-0005-0000-0000-000086020000}"/>
    <cellStyle name="Nota 11 4" xfId="838" xr:uid="{00000000-0005-0000-0000-000087020000}"/>
    <cellStyle name="Nota 11 5" xfId="828" xr:uid="{00000000-0005-0000-0000-000088020000}"/>
    <cellStyle name="Nota 11 6" xfId="922" xr:uid="{00000000-0005-0000-0000-000089020000}"/>
    <cellStyle name="Nota 11 7" xfId="970" xr:uid="{00000000-0005-0000-0000-00008A020000}"/>
    <cellStyle name="Nota 12" xfId="285" xr:uid="{00000000-0005-0000-0000-00008B020000}"/>
    <cellStyle name="Nota 12 2" xfId="286" xr:uid="{00000000-0005-0000-0000-00008C020000}"/>
    <cellStyle name="Nota 12 2 2" xfId="905" xr:uid="{00000000-0005-0000-0000-00008D020000}"/>
    <cellStyle name="Nota 12 2 3" xfId="786" xr:uid="{00000000-0005-0000-0000-00008E020000}"/>
    <cellStyle name="Nota 12 2 4" xfId="955" xr:uid="{00000000-0005-0000-0000-00008F020000}"/>
    <cellStyle name="Nota 12 2 5" xfId="863" xr:uid="{00000000-0005-0000-0000-000090020000}"/>
    <cellStyle name="Nota 12 3" xfId="717" xr:uid="{00000000-0005-0000-0000-000091020000}"/>
    <cellStyle name="Nota 12 4" xfId="891" xr:uid="{00000000-0005-0000-0000-000092020000}"/>
    <cellStyle name="Nota 12 5" xfId="801" xr:uid="{00000000-0005-0000-0000-000093020000}"/>
    <cellStyle name="Nota 12 6" xfId="715" xr:uid="{00000000-0005-0000-0000-000094020000}"/>
    <cellStyle name="Nota 13" xfId="287" xr:uid="{00000000-0005-0000-0000-000095020000}"/>
    <cellStyle name="Nota 13 2" xfId="288" xr:uid="{00000000-0005-0000-0000-000096020000}"/>
    <cellStyle name="Nota 13 2 2" xfId="924" xr:uid="{00000000-0005-0000-0000-000097020000}"/>
    <cellStyle name="Nota 13 2 3" xfId="833" xr:uid="{00000000-0005-0000-0000-000098020000}"/>
    <cellStyle name="Nota 13 2 4" xfId="966" xr:uid="{00000000-0005-0000-0000-000099020000}"/>
    <cellStyle name="Nota 13 2 5" xfId="899" xr:uid="{00000000-0005-0000-0000-00009A020000}"/>
    <cellStyle name="Nota 13 3" xfId="289" xr:uid="{00000000-0005-0000-0000-00009B020000}"/>
    <cellStyle name="Nota 13 3 2" xfId="837" xr:uid="{00000000-0005-0000-0000-00009C020000}"/>
    <cellStyle name="Nota 13 3 3" xfId="835" xr:uid="{00000000-0005-0000-0000-00009D020000}"/>
    <cellStyle name="Nota 13 3 4" xfId="812" xr:uid="{00000000-0005-0000-0000-00009E020000}"/>
    <cellStyle name="Nota 13 3 5" xfId="981" xr:uid="{00000000-0005-0000-0000-00009F020000}"/>
    <cellStyle name="Nota 13 4" xfId="927" xr:uid="{00000000-0005-0000-0000-0000A0020000}"/>
    <cellStyle name="Nota 13 5" xfId="890" xr:uid="{00000000-0005-0000-0000-0000A1020000}"/>
    <cellStyle name="Nota 13 6" xfId="692" xr:uid="{00000000-0005-0000-0000-0000A2020000}"/>
    <cellStyle name="Nota 13 7" xfId="881" xr:uid="{00000000-0005-0000-0000-0000A3020000}"/>
    <cellStyle name="Nota 14" xfId="290" xr:uid="{00000000-0005-0000-0000-0000A4020000}"/>
    <cellStyle name="Nota 14 2" xfId="879" xr:uid="{00000000-0005-0000-0000-0000A5020000}"/>
    <cellStyle name="Nota 14 3" xfId="930" xr:uid="{00000000-0005-0000-0000-0000A6020000}"/>
    <cellStyle name="Nota 14 4" xfId="780" xr:uid="{00000000-0005-0000-0000-0000A7020000}"/>
    <cellStyle name="Nota 14 5" xfId="722" xr:uid="{00000000-0005-0000-0000-0000A8020000}"/>
    <cellStyle name="Nota 15" xfId="405" xr:uid="{00000000-0005-0000-0000-0000A9020000}"/>
    <cellStyle name="Nota 15 2" xfId="406" xr:uid="{00000000-0005-0000-0000-0000AA020000}"/>
    <cellStyle name="Nota 15 2 2" xfId="867" xr:uid="{00000000-0005-0000-0000-0000AB020000}"/>
    <cellStyle name="Nota 15 2 3" xfId="866" xr:uid="{00000000-0005-0000-0000-0000AC020000}"/>
    <cellStyle name="Nota 15 2 4" xfId="761" xr:uid="{00000000-0005-0000-0000-0000AD020000}"/>
    <cellStyle name="Nota 15 2 5" xfId="925" xr:uid="{00000000-0005-0000-0000-0000AE020000}"/>
    <cellStyle name="Nota 15 3" xfId="407" xr:uid="{00000000-0005-0000-0000-0000AF020000}"/>
    <cellStyle name="Nota 15 3 2" xfId="888" xr:uid="{00000000-0005-0000-0000-0000B0020000}"/>
    <cellStyle name="Nota 15 3 3" xfId="826" xr:uid="{00000000-0005-0000-0000-0000B1020000}"/>
    <cellStyle name="Nota 15 3 4" xfId="683" xr:uid="{00000000-0005-0000-0000-0000B2020000}"/>
    <cellStyle name="Nota 15 3 5" xfId="702" xr:uid="{00000000-0005-0000-0000-0000B3020000}"/>
    <cellStyle name="Nota 15 4" xfId="408" xr:uid="{00000000-0005-0000-0000-0000B4020000}"/>
    <cellStyle name="Nota 15 4 2" xfId="908" xr:uid="{00000000-0005-0000-0000-0000B5020000}"/>
    <cellStyle name="Nota 15 4 3" xfId="679" xr:uid="{00000000-0005-0000-0000-0000B6020000}"/>
    <cellStyle name="Nota 15 4 4" xfId="960" xr:uid="{00000000-0005-0000-0000-0000B7020000}"/>
    <cellStyle name="Nota 15 4 5" xfId="710" xr:uid="{00000000-0005-0000-0000-0000B8020000}"/>
    <cellStyle name="Nota 15 5" xfId="730" xr:uid="{00000000-0005-0000-0000-0000B9020000}"/>
    <cellStyle name="Nota 15 6" xfId="940" xr:uid="{00000000-0005-0000-0000-0000BA020000}"/>
    <cellStyle name="Nota 15 7" xfId="766" xr:uid="{00000000-0005-0000-0000-0000BB020000}"/>
    <cellStyle name="Nota 15 8" xfId="794" xr:uid="{00000000-0005-0000-0000-0000BC020000}"/>
    <cellStyle name="Nota 16" xfId="409" xr:uid="{00000000-0005-0000-0000-0000BD020000}"/>
    <cellStyle name="Nota 16 2" xfId="410" xr:uid="{00000000-0005-0000-0000-0000BE020000}"/>
    <cellStyle name="Nota 16 2 2" xfId="859" xr:uid="{00000000-0005-0000-0000-0000BF020000}"/>
    <cellStyle name="Nota 16 2 3" xfId="855" xr:uid="{00000000-0005-0000-0000-0000C0020000}"/>
    <cellStyle name="Nota 16 2 4" xfId="860" xr:uid="{00000000-0005-0000-0000-0000C1020000}"/>
    <cellStyle name="Nota 16 2 5" xfId="678" xr:uid="{00000000-0005-0000-0000-0000C2020000}"/>
    <cellStyle name="Nota 16 3" xfId="411" xr:uid="{00000000-0005-0000-0000-0000C3020000}"/>
    <cellStyle name="Nota 16 3 2" xfId="904" xr:uid="{00000000-0005-0000-0000-0000C4020000}"/>
    <cellStyle name="Nota 16 3 3" xfId="920" xr:uid="{00000000-0005-0000-0000-0000C5020000}"/>
    <cellStyle name="Nota 16 3 4" xfId="853" xr:uid="{00000000-0005-0000-0000-0000C6020000}"/>
    <cellStyle name="Nota 16 3 5" xfId="959" xr:uid="{00000000-0005-0000-0000-0000C7020000}"/>
    <cellStyle name="Nota 16 4" xfId="898" xr:uid="{00000000-0005-0000-0000-0000C8020000}"/>
    <cellStyle name="Nota 16 5" xfId="872" xr:uid="{00000000-0005-0000-0000-0000C9020000}"/>
    <cellStyle name="Nota 16 6" xfId="829" xr:uid="{00000000-0005-0000-0000-0000CA020000}"/>
    <cellStyle name="Nota 16 7" xfId="781" xr:uid="{00000000-0005-0000-0000-0000CB020000}"/>
    <cellStyle name="Nota 17" xfId="412" xr:uid="{00000000-0005-0000-0000-0000CC020000}"/>
    <cellStyle name="Nota 17 2" xfId="743" xr:uid="{00000000-0005-0000-0000-0000CD020000}"/>
    <cellStyle name="Nota 17 3" xfId="756" xr:uid="{00000000-0005-0000-0000-0000CE020000}"/>
    <cellStyle name="Nota 17 4" xfId="779" xr:uid="{00000000-0005-0000-0000-0000CF020000}"/>
    <cellStyle name="Nota 17 5" xfId="701" xr:uid="{00000000-0005-0000-0000-0000D0020000}"/>
    <cellStyle name="Nota 2" xfId="291" xr:uid="{00000000-0005-0000-0000-0000D1020000}"/>
    <cellStyle name="Nota 2 2" xfId="292" xr:uid="{00000000-0005-0000-0000-0000D2020000}"/>
    <cellStyle name="Nota 2 2 2" xfId="746" xr:uid="{00000000-0005-0000-0000-0000D3020000}"/>
    <cellStyle name="Nota 2 2 3" xfId="943" xr:uid="{00000000-0005-0000-0000-0000D4020000}"/>
    <cellStyle name="Nota 2 2 4" xfId="807" xr:uid="{00000000-0005-0000-0000-0000D5020000}"/>
    <cellStyle name="Nota 2 2 5" xfId="769" xr:uid="{00000000-0005-0000-0000-0000D6020000}"/>
    <cellStyle name="Nota 2 3" xfId="649" xr:uid="{00000000-0005-0000-0000-0000D7020000}"/>
    <cellStyle name="Nota 2 3 2" xfId="862" xr:uid="{00000000-0005-0000-0000-0000D8020000}"/>
    <cellStyle name="Nota 2 3 3" xfId="713" xr:uid="{00000000-0005-0000-0000-0000D9020000}"/>
    <cellStyle name="Nota 2 3 4" xfId="728" xr:uid="{00000000-0005-0000-0000-0000DA020000}"/>
    <cellStyle name="Nota 2 3 5" xfId="983" xr:uid="{00000000-0005-0000-0000-0000DB020000}"/>
    <cellStyle name="Nota 2 4" xfId="650" xr:uid="{00000000-0005-0000-0000-0000DC020000}"/>
    <cellStyle name="Nota 2 4 2" xfId="741" xr:uid="{00000000-0005-0000-0000-0000DD020000}"/>
    <cellStyle name="Nota 2 4 3" xfId="876" xr:uid="{00000000-0005-0000-0000-0000DE020000}"/>
    <cellStyle name="Nota 2 4 4" xfId="742" xr:uid="{00000000-0005-0000-0000-0000DF020000}"/>
    <cellStyle name="Nota 2 4 5" xfId="776" xr:uid="{00000000-0005-0000-0000-0000E0020000}"/>
    <cellStyle name="Nota 2 5" xfId="738" xr:uid="{00000000-0005-0000-0000-0000E1020000}"/>
    <cellStyle name="Nota 2 6" xfId="809" xr:uid="{00000000-0005-0000-0000-0000E2020000}"/>
    <cellStyle name="Nota 2 7" xfId="712" xr:uid="{00000000-0005-0000-0000-0000E3020000}"/>
    <cellStyle name="Nota 2 8" xfId="933" xr:uid="{00000000-0005-0000-0000-0000E4020000}"/>
    <cellStyle name="Nota 3" xfId="293" xr:uid="{00000000-0005-0000-0000-0000E5020000}"/>
    <cellStyle name="Nota 3 2" xfId="651" xr:uid="{00000000-0005-0000-0000-0000E6020000}"/>
    <cellStyle name="Nota 3 2 2" xfId="777" xr:uid="{00000000-0005-0000-0000-0000E7020000}"/>
    <cellStyle name="Nota 3 2 3" xfId="840" xr:uid="{00000000-0005-0000-0000-0000E8020000}"/>
    <cellStyle name="Nota 3 2 4" xfId="952" xr:uid="{00000000-0005-0000-0000-0000E9020000}"/>
    <cellStyle name="Nota 3 2 5" xfId="847" xr:uid="{00000000-0005-0000-0000-0000EA020000}"/>
    <cellStyle name="Nota 3 3" xfId="652" xr:uid="{00000000-0005-0000-0000-0000EB020000}"/>
    <cellStyle name="Nota 3 3 2" xfId="916" xr:uid="{00000000-0005-0000-0000-0000EC020000}"/>
    <cellStyle name="Nota 3 3 3" xfId="915" xr:uid="{00000000-0005-0000-0000-0000ED020000}"/>
    <cellStyle name="Nota 3 3 4" xfId="839" xr:uid="{00000000-0005-0000-0000-0000EE020000}"/>
    <cellStyle name="Nota 3 3 5" xfId="774" xr:uid="{00000000-0005-0000-0000-0000EF020000}"/>
    <cellStyle name="Nota 3 4" xfId="824" xr:uid="{00000000-0005-0000-0000-0000F0020000}"/>
    <cellStyle name="Nota 3 5" xfId="911" xr:uid="{00000000-0005-0000-0000-0000F1020000}"/>
    <cellStyle name="Nota 3 6" xfId="903" xr:uid="{00000000-0005-0000-0000-0000F2020000}"/>
    <cellStyle name="Nota 3 7" xfId="900" xr:uid="{00000000-0005-0000-0000-0000F3020000}"/>
    <cellStyle name="Nota 4" xfId="294" xr:uid="{00000000-0005-0000-0000-0000F4020000}"/>
    <cellStyle name="Nota 4 2" xfId="653" xr:uid="{00000000-0005-0000-0000-0000F5020000}"/>
    <cellStyle name="Nota 4 2 2" xfId="754" xr:uid="{00000000-0005-0000-0000-0000F6020000}"/>
    <cellStyle name="Nota 4 2 3" xfId="820" xr:uid="{00000000-0005-0000-0000-0000F7020000}"/>
    <cellStyle name="Nota 4 2 4" xfId="954" xr:uid="{00000000-0005-0000-0000-0000F8020000}"/>
    <cellStyle name="Nota 4 2 5" xfId="693" xr:uid="{00000000-0005-0000-0000-0000F9020000}"/>
    <cellStyle name="Nota 4 3" xfId="654" xr:uid="{00000000-0005-0000-0000-0000FA020000}"/>
    <cellStyle name="Nota 4 3 2" xfId="740" xr:uid="{00000000-0005-0000-0000-0000FB020000}"/>
    <cellStyle name="Nota 4 3 3" xfId="783" xr:uid="{00000000-0005-0000-0000-0000FC020000}"/>
    <cellStyle name="Nota 4 3 4" xfId="884" xr:uid="{00000000-0005-0000-0000-0000FD020000}"/>
    <cellStyle name="Nota 4 3 5" xfId="805" xr:uid="{00000000-0005-0000-0000-0000FE020000}"/>
    <cellStyle name="Nota 4 4" xfId="711" xr:uid="{00000000-0005-0000-0000-0000FF020000}"/>
    <cellStyle name="Nota 4 5" xfId="772" xr:uid="{00000000-0005-0000-0000-000000030000}"/>
    <cellStyle name="Nota 4 6" xfId="974" xr:uid="{00000000-0005-0000-0000-000001030000}"/>
    <cellStyle name="Nota 4 7" xfId="682" xr:uid="{00000000-0005-0000-0000-000002030000}"/>
    <cellStyle name="Nota 5" xfId="295" xr:uid="{00000000-0005-0000-0000-000003030000}"/>
    <cellStyle name="Nota 5 2" xfId="655" xr:uid="{00000000-0005-0000-0000-000004030000}"/>
    <cellStyle name="Nota 5 2 2" xfId="770" xr:uid="{00000000-0005-0000-0000-000005030000}"/>
    <cellStyle name="Nota 5 2 3" xfId="939" xr:uid="{00000000-0005-0000-0000-000006030000}"/>
    <cellStyle name="Nota 5 2 4" xfId="758" xr:uid="{00000000-0005-0000-0000-000007030000}"/>
    <cellStyle name="Nota 5 2 5" xfId="799" xr:uid="{00000000-0005-0000-0000-000008030000}"/>
    <cellStyle name="Nota 5 3" xfId="656" xr:uid="{00000000-0005-0000-0000-000009030000}"/>
    <cellStyle name="Nota 5 3 2" xfId="795" xr:uid="{00000000-0005-0000-0000-00000A030000}"/>
    <cellStyle name="Nota 5 3 3" xfId="811" xr:uid="{00000000-0005-0000-0000-00000B030000}"/>
    <cellStyle name="Nota 5 3 4" xfId="873" xr:uid="{00000000-0005-0000-0000-00000C030000}"/>
    <cellStyle name="Nota 5 3 5" xfId="963" xr:uid="{00000000-0005-0000-0000-00000D030000}"/>
    <cellStyle name="Nota 5 4" xfId="912" xr:uid="{00000000-0005-0000-0000-00000E030000}"/>
    <cellStyle name="Nota 5 5" xfId="684" xr:uid="{00000000-0005-0000-0000-00000F030000}"/>
    <cellStyle name="Nota 5 6" xfId="708" xr:uid="{00000000-0005-0000-0000-000010030000}"/>
    <cellStyle name="Nota 5 7" xfId="718" xr:uid="{00000000-0005-0000-0000-000011030000}"/>
    <cellStyle name="Nota 6" xfId="296" xr:uid="{00000000-0005-0000-0000-000012030000}"/>
    <cellStyle name="Nota 6 2" xfId="657" xr:uid="{00000000-0005-0000-0000-000013030000}"/>
    <cellStyle name="Nota 6 2 2" xfId="753" xr:uid="{00000000-0005-0000-0000-000014030000}"/>
    <cellStyle name="Nota 6 2 3" xfId="703" xr:uid="{00000000-0005-0000-0000-000015030000}"/>
    <cellStyle name="Nota 6 2 4" xfId="949" xr:uid="{00000000-0005-0000-0000-000016030000}"/>
    <cellStyle name="Nota 6 2 5" xfId="707" xr:uid="{00000000-0005-0000-0000-000017030000}"/>
    <cellStyle name="Nota 6 3" xfId="658" xr:uid="{00000000-0005-0000-0000-000018030000}"/>
    <cellStyle name="Nota 6 3 2" xfId="816" xr:uid="{00000000-0005-0000-0000-000019030000}"/>
    <cellStyle name="Nota 6 3 3" xfId="893" xr:uid="{00000000-0005-0000-0000-00001A030000}"/>
    <cellStyle name="Nota 6 3 4" xfId="978" xr:uid="{00000000-0005-0000-0000-00001B030000}"/>
    <cellStyle name="Nota 6 3 5" xfId="861" xr:uid="{00000000-0005-0000-0000-00001C030000}"/>
    <cellStyle name="Nota 6 4" xfId="787" xr:uid="{00000000-0005-0000-0000-00001D030000}"/>
    <cellStyle name="Nota 6 5" xfId="815" xr:uid="{00000000-0005-0000-0000-00001E030000}"/>
    <cellStyle name="Nota 6 6" xfId="723" xr:uid="{00000000-0005-0000-0000-00001F030000}"/>
    <cellStyle name="Nota 6 7" xfId="691" xr:uid="{00000000-0005-0000-0000-000020030000}"/>
    <cellStyle name="Nota 7" xfId="297" xr:uid="{00000000-0005-0000-0000-000021030000}"/>
    <cellStyle name="Nota 7 2" xfId="659" xr:uid="{00000000-0005-0000-0000-000022030000}"/>
    <cellStyle name="Nota 7 2 2" xfId="923" xr:uid="{00000000-0005-0000-0000-000023030000}"/>
    <cellStyle name="Nota 7 2 3" xfId="732" xr:uid="{00000000-0005-0000-0000-000024030000}"/>
    <cellStyle name="Nota 7 2 4" xfId="699" xr:uid="{00000000-0005-0000-0000-000025030000}"/>
    <cellStyle name="Nota 7 2 5" xfId="736" xr:uid="{00000000-0005-0000-0000-000026030000}"/>
    <cellStyle name="Nota 7 3" xfId="660" xr:uid="{00000000-0005-0000-0000-000027030000}"/>
    <cellStyle name="Nota 7 3 2" xfId="773" xr:uid="{00000000-0005-0000-0000-000028030000}"/>
    <cellStyle name="Nota 7 3 3" xfId="910" xr:uid="{00000000-0005-0000-0000-000029030000}"/>
    <cellStyle name="Nota 7 3 4" xfId="681" xr:uid="{00000000-0005-0000-0000-00002A030000}"/>
    <cellStyle name="Nota 7 3 5" xfId="909" xr:uid="{00000000-0005-0000-0000-00002B030000}"/>
    <cellStyle name="Nota 7 4" xfId="706" xr:uid="{00000000-0005-0000-0000-00002C030000}"/>
    <cellStyle name="Nota 7 5" xfId="687" xr:uid="{00000000-0005-0000-0000-00002D030000}"/>
    <cellStyle name="Nota 7 6" xfId="945" xr:uid="{00000000-0005-0000-0000-00002E030000}"/>
    <cellStyle name="Nota 7 7" xfId="685" xr:uid="{00000000-0005-0000-0000-00002F030000}"/>
    <cellStyle name="Nota 8" xfId="298" xr:uid="{00000000-0005-0000-0000-000030030000}"/>
    <cellStyle name="Nota 8 2" xfId="797" xr:uid="{00000000-0005-0000-0000-000031030000}"/>
    <cellStyle name="Nota 8 3" xfId="759" xr:uid="{00000000-0005-0000-0000-000032030000}"/>
    <cellStyle name="Nota 8 4" xfId="918" xr:uid="{00000000-0005-0000-0000-000033030000}"/>
    <cellStyle name="Nota 8 5" xfId="953" xr:uid="{00000000-0005-0000-0000-000034030000}"/>
    <cellStyle name="Nota 9" xfId="299" xr:uid="{00000000-0005-0000-0000-000035030000}"/>
    <cellStyle name="Nota 9 2" xfId="737" xr:uid="{00000000-0005-0000-0000-000036030000}"/>
    <cellStyle name="Nota 9 3" xfId="961" xr:uid="{00000000-0005-0000-0000-000037030000}"/>
    <cellStyle name="Nota 9 4" xfId="971" xr:uid="{00000000-0005-0000-0000-000038030000}"/>
    <cellStyle name="Nota 9 5" xfId="975" xr:uid="{00000000-0005-0000-0000-000039030000}"/>
    <cellStyle name="Note" xfId="300" xr:uid="{00000000-0005-0000-0000-00003A030000}"/>
    <cellStyle name="Note 2" xfId="661" xr:uid="{00000000-0005-0000-0000-00003B030000}"/>
    <cellStyle name="Note 2 2" xfId="817" xr:uid="{00000000-0005-0000-0000-00003C030000}"/>
    <cellStyle name="Note 2 3" xfId="841" xr:uid="{00000000-0005-0000-0000-00003D030000}"/>
    <cellStyle name="Note 2 4" xfId="726" xr:uid="{00000000-0005-0000-0000-00003E030000}"/>
    <cellStyle name="Note 2 5" xfId="789" xr:uid="{00000000-0005-0000-0000-00003F030000}"/>
    <cellStyle name="Note 3" xfId="747" xr:uid="{00000000-0005-0000-0000-000040030000}"/>
    <cellStyle name="Note 4" xfId="852" xr:uid="{00000000-0005-0000-0000-000041030000}"/>
    <cellStyle name="Note 5" xfId="885" xr:uid="{00000000-0005-0000-0000-000042030000}"/>
    <cellStyle name="Note 6" xfId="808" xr:uid="{00000000-0005-0000-0000-000043030000}"/>
    <cellStyle name="Output" xfId="301" xr:uid="{00000000-0005-0000-0000-000044030000}"/>
    <cellStyle name="Output 2" xfId="825" xr:uid="{00000000-0005-0000-0000-000045030000}"/>
    <cellStyle name="Output 3" xfId="830" xr:uid="{00000000-0005-0000-0000-000046030000}"/>
    <cellStyle name="Output 4" xfId="902" xr:uid="{00000000-0005-0000-0000-000047030000}"/>
    <cellStyle name="Output 5" xfId="857" xr:uid="{00000000-0005-0000-0000-000048030000}"/>
    <cellStyle name="Porcentagem 2" xfId="4" xr:uid="{00000000-0005-0000-0000-000049030000}"/>
    <cellStyle name="Porcentagem 2 2" xfId="302" xr:uid="{00000000-0005-0000-0000-00004A030000}"/>
    <cellStyle name="Porcentagem 2 2 2" xfId="662" xr:uid="{00000000-0005-0000-0000-00004B030000}"/>
    <cellStyle name="Porcentagem 2 3" xfId="413" xr:uid="{00000000-0005-0000-0000-00004C030000}"/>
    <cellStyle name="Porcentagem 2 4" xfId="425" xr:uid="{00000000-0005-0000-0000-00004D030000}"/>
    <cellStyle name="Porcentagem 2 5" xfId="1001" xr:uid="{00000000-0005-0000-0000-00004E030000}"/>
    <cellStyle name="Porcentagem 2 6" xfId="998" xr:uid="{00000000-0005-0000-0000-00004F030000}"/>
    <cellStyle name="Porcentagem 3" xfId="5" xr:uid="{00000000-0005-0000-0000-000050030000}"/>
    <cellStyle name="Porcentagem 3 2" xfId="6" xr:uid="{00000000-0005-0000-0000-000051030000}"/>
    <cellStyle name="Porcentagem 3 2 2" xfId="663" xr:uid="{00000000-0005-0000-0000-000052030000}"/>
    <cellStyle name="Porcentagem 3 3" xfId="303" xr:uid="{00000000-0005-0000-0000-000053030000}"/>
    <cellStyle name="Porcentagem 3 4" xfId="414" xr:uid="{00000000-0005-0000-0000-000054030000}"/>
    <cellStyle name="Porcentagem 3 4 2" xfId="664" xr:uid="{00000000-0005-0000-0000-000055030000}"/>
    <cellStyle name="Porcentagem 3 5" xfId="426" xr:uid="{00000000-0005-0000-0000-000056030000}"/>
    <cellStyle name="Porcentagem 3 6" xfId="665" xr:uid="{00000000-0005-0000-0000-000057030000}"/>
    <cellStyle name="Porcentagem 4" xfId="415" xr:uid="{00000000-0005-0000-0000-000058030000}"/>
    <cellStyle name="Porcentagem 4 2" xfId="666" xr:uid="{00000000-0005-0000-0000-000059030000}"/>
    <cellStyle name="Porcentagem 5" xfId="667" xr:uid="{00000000-0005-0000-0000-00005A030000}"/>
    <cellStyle name="Saída 2" xfId="304" xr:uid="{00000000-0005-0000-0000-00005B030000}"/>
    <cellStyle name="Saída 2 2" xfId="305" xr:uid="{00000000-0005-0000-0000-00005C030000}"/>
    <cellStyle name="Saída 2 2 2" xfId="764" xr:uid="{00000000-0005-0000-0000-00005D030000}"/>
    <cellStyle name="Saída 2 2 3" xfId="792" xr:uid="{00000000-0005-0000-0000-00005E030000}"/>
    <cellStyle name="Saída 2 2 4" xfId="749" xr:uid="{00000000-0005-0000-0000-00005F030000}"/>
    <cellStyle name="Saída 2 2 5" xfId="869" xr:uid="{00000000-0005-0000-0000-000060030000}"/>
    <cellStyle name="Saída 2 3" xfId="868" xr:uid="{00000000-0005-0000-0000-000061030000}"/>
    <cellStyle name="Saída 2 4" xfId="762" xr:uid="{00000000-0005-0000-0000-000062030000}"/>
    <cellStyle name="Saída 2 5" xfId="849" xr:uid="{00000000-0005-0000-0000-000063030000}"/>
    <cellStyle name="Saída 2 6" xfId="778" xr:uid="{00000000-0005-0000-0000-000064030000}"/>
    <cellStyle name="Saída 3" xfId="306" xr:uid="{00000000-0005-0000-0000-000065030000}"/>
    <cellStyle name="Saída 3 2" xfId="677" xr:uid="{00000000-0005-0000-0000-000066030000}"/>
    <cellStyle name="Saída 3 3" xfId="821" xr:uid="{00000000-0005-0000-0000-000067030000}"/>
    <cellStyle name="Saída 3 4" xfId="694" xr:uid="{00000000-0005-0000-0000-000068030000}"/>
    <cellStyle name="Saída 3 5" xfId="921" xr:uid="{00000000-0005-0000-0000-000069030000}"/>
    <cellStyle name="Saída 4" xfId="307" xr:uid="{00000000-0005-0000-0000-00006A030000}"/>
    <cellStyle name="Saída 4 2" xfId="765" xr:uid="{00000000-0005-0000-0000-00006B030000}"/>
    <cellStyle name="Saída 4 3" xfId="745" xr:uid="{00000000-0005-0000-0000-00006C030000}"/>
    <cellStyle name="Saída 4 4" xfId="714" xr:uid="{00000000-0005-0000-0000-00006D030000}"/>
    <cellStyle name="Saída 4 5" xfId="976" xr:uid="{00000000-0005-0000-0000-00006E030000}"/>
    <cellStyle name="Saída 5" xfId="308" xr:uid="{00000000-0005-0000-0000-00006F030000}"/>
    <cellStyle name="Saída 5 2" xfId="725" xr:uid="{00000000-0005-0000-0000-000070030000}"/>
    <cellStyle name="Saída 5 3" xfId="729" xr:uid="{00000000-0005-0000-0000-000071030000}"/>
    <cellStyle name="Saída 5 4" xfId="877" xr:uid="{00000000-0005-0000-0000-000072030000}"/>
    <cellStyle name="Saída 5 5" xfId="686" xr:uid="{00000000-0005-0000-0000-000073030000}"/>
    <cellStyle name="Saída 6" xfId="309" xr:uid="{00000000-0005-0000-0000-000074030000}"/>
    <cellStyle name="Saída 6 2" xfId="886" xr:uid="{00000000-0005-0000-0000-000075030000}"/>
    <cellStyle name="Saída 6 3" xfId="748" xr:uid="{00000000-0005-0000-0000-000076030000}"/>
    <cellStyle name="Saída 6 4" xfId="964" xr:uid="{00000000-0005-0000-0000-000077030000}"/>
    <cellStyle name="Saída 6 5" xfId="973" xr:uid="{00000000-0005-0000-0000-000078030000}"/>
    <cellStyle name="Saída 7" xfId="310" xr:uid="{00000000-0005-0000-0000-000079030000}"/>
    <cellStyle name="Saída 7 2" xfId="698" xr:uid="{00000000-0005-0000-0000-00007A030000}"/>
    <cellStyle name="Saída 7 3" xfId="875" xr:uid="{00000000-0005-0000-0000-00007B030000}"/>
    <cellStyle name="Saída 7 4" xfId="834" xr:uid="{00000000-0005-0000-0000-00007C030000}"/>
    <cellStyle name="Saída 7 5" xfId="919" xr:uid="{00000000-0005-0000-0000-00007D030000}"/>
    <cellStyle name="Saída 8" xfId="311" xr:uid="{00000000-0005-0000-0000-00007E030000}"/>
    <cellStyle name="Saída 8 2" xfId="695" xr:uid="{00000000-0005-0000-0000-00007F030000}"/>
    <cellStyle name="Saída 8 3" xfId="906" xr:uid="{00000000-0005-0000-0000-000080030000}"/>
    <cellStyle name="Saída 8 4" xfId="948" xr:uid="{00000000-0005-0000-0000-000081030000}"/>
    <cellStyle name="Saída 8 5" xfId="958" xr:uid="{00000000-0005-0000-0000-000082030000}"/>
    <cellStyle name="Saída 9" xfId="312" xr:uid="{00000000-0005-0000-0000-000083030000}"/>
    <cellStyle name="Saída 9 2" xfId="790" xr:uid="{00000000-0005-0000-0000-000084030000}"/>
    <cellStyle name="Saída 9 3" xfId="751" xr:uid="{00000000-0005-0000-0000-000085030000}"/>
    <cellStyle name="Saída 9 4" xfId="704" xr:uid="{00000000-0005-0000-0000-000086030000}"/>
    <cellStyle name="Saída 9 5" xfId="771" xr:uid="{00000000-0005-0000-0000-000087030000}"/>
    <cellStyle name="Separador de milhares 2" xfId="313" xr:uid="{00000000-0005-0000-0000-000088030000}"/>
    <cellStyle name="Separador de milhares 2 2" xfId="668" xr:uid="{00000000-0005-0000-0000-000089030000}"/>
    <cellStyle name="Separador de milhares 2 3" xfId="669" xr:uid="{00000000-0005-0000-0000-00008A030000}"/>
    <cellStyle name="Separador de milhares 4" xfId="314" xr:uid="{00000000-0005-0000-0000-00008B030000}"/>
    <cellStyle name="Separador de milhares 4 2" xfId="670" xr:uid="{00000000-0005-0000-0000-00008C030000}"/>
    <cellStyle name="Separador de milhares 4 3" xfId="671" xr:uid="{00000000-0005-0000-0000-00008D030000}"/>
    <cellStyle name="Texto de Aviso 2" xfId="315" xr:uid="{00000000-0005-0000-0000-00008E030000}"/>
    <cellStyle name="Texto Explicativo 2" xfId="316" xr:uid="{00000000-0005-0000-0000-00008F030000}"/>
    <cellStyle name="Title" xfId="317" xr:uid="{00000000-0005-0000-0000-000090030000}"/>
    <cellStyle name="Título 1 1" xfId="318" xr:uid="{00000000-0005-0000-0000-000091030000}"/>
    <cellStyle name="Título 1 1 2" xfId="319" xr:uid="{00000000-0005-0000-0000-000092030000}"/>
    <cellStyle name="Título 1 1 3" xfId="320" xr:uid="{00000000-0005-0000-0000-000093030000}"/>
    <cellStyle name="Título 1 1 4" xfId="321" xr:uid="{00000000-0005-0000-0000-000094030000}"/>
    <cellStyle name="Título 1 1 5" xfId="322" xr:uid="{00000000-0005-0000-0000-000095030000}"/>
    <cellStyle name="Título 1 1 6" xfId="323" xr:uid="{00000000-0005-0000-0000-000096030000}"/>
    <cellStyle name="Título 1 1 7" xfId="324" xr:uid="{00000000-0005-0000-0000-000097030000}"/>
    <cellStyle name="Título 1 2" xfId="325" xr:uid="{00000000-0005-0000-0000-000098030000}"/>
    <cellStyle name="Título 1 2 2" xfId="326" xr:uid="{00000000-0005-0000-0000-000099030000}"/>
    <cellStyle name="Título 1 3" xfId="327" xr:uid="{00000000-0005-0000-0000-00009A030000}"/>
    <cellStyle name="Título 1 4" xfId="328" xr:uid="{00000000-0005-0000-0000-00009B030000}"/>
    <cellStyle name="Título 1 5" xfId="329" xr:uid="{00000000-0005-0000-0000-00009C030000}"/>
    <cellStyle name="Título 1 6" xfId="330" xr:uid="{00000000-0005-0000-0000-00009D030000}"/>
    <cellStyle name="Título 1 7" xfId="331" xr:uid="{00000000-0005-0000-0000-00009E030000}"/>
    <cellStyle name="Título 1 8" xfId="332" xr:uid="{00000000-0005-0000-0000-00009F030000}"/>
    <cellStyle name="Título 1 9" xfId="333" xr:uid="{00000000-0005-0000-0000-0000A0030000}"/>
    <cellStyle name="Título 2 2" xfId="334" xr:uid="{00000000-0005-0000-0000-0000A1030000}"/>
    <cellStyle name="Título 2 2 2" xfId="335" xr:uid="{00000000-0005-0000-0000-0000A2030000}"/>
    <cellStyle name="Título 2 3" xfId="336" xr:uid="{00000000-0005-0000-0000-0000A3030000}"/>
    <cellStyle name="Título 2 4" xfId="337" xr:uid="{00000000-0005-0000-0000-0000A4030000}"/>
    <cellStyle name="Título 2 5" xfId="338" xr:uid="{00000000-0005-0000-0000-0000A5030000}"/>
    <cellStyle name="Título 2 6" xfId="339" xr:uid="{00000000-0005-0000-0000-0000A6030000}"/>
    <cellStyle name="Título 2 7" xfId="340" xr:uid="{00000000-0005-0000-0000-0000A7030000}"/>
    <cellStyle name="Título 2 8" xfId="341" xr:uid="{00000000-0005-0000-0000-0000A8030000}"/>
    <cellStyle name="Título 2 9" xfId="342" xr:uid="{00000000-0005-0000-0000-0000A9030000}"/>
    <cellStyle name="Título 3 2" xfId="343" xr:uid="{00000000-0005-0000-0000-0000AA030000}"/>
    <cellStyle name="Título 3 2 2" xfId="344" xr:uid="{00000000-0005-0000-0000-0000AB030000}"/>
    <cellStyle name="Título 3 3" xfId="345" xr:uid="{00000000-0005-0000-0000-0000AC030000}"/>
    <cellStyle name="Título 3 4" xfId="346" xr:uid="{00000000-0005-0000-0000-0000AD030000}"/>
    <cellStyle name="Título 3 5" xfId="347" xr:uid="{00000000-0005-0000-0000-0000AE030000}"/>
    <cellStyle name="Título 3 6" xfId="348" xr:uid="{00000000-0005-0000-0000-0000AF030000}"/>
    <cellStyle name="Título 3 7" xfId="349" xr:uid="{00000000-0005-0000-0000-0000B0030000}"/>
    <cellStyle name="Título 3 8" xfId="350" xr:uid="{00000000-0005-0000-0000-0000B1030000}"/>
    <cellStyle name="Título 3 9" xfId="351" xr:uid="{00000000-0005-0000-0000-0000B2030000}"/>
    <cellStyle name="Título 4 2" xfId="352" xr:uid="{00000000-0005-0000-0000-0000B3030000}"/>
    <cellStyle name="Título 4 2 2" xfId="353" xr:uid="{00000000-0005-0000-0000-0000B4030000}"/>
    <cellStyle name="Título 4 3" xfId="354" xr:uid="{00000000-0005-0000-0000-0000B5030000}"/>
    <cellStyle name="Título 4 4" xfId="355" xr:uid="{00000000-0005-0000-0000-0000B6030000}"/>
    <cellStyle name="Título 4 5" xfId="356" xr:uid="{00000000-0005-0000-0000-0000B7030000}"/>
    <cellStyle name="Título 4 6" xfId="357" xr:uid="{00000000-0005-0000-0000-0000B8030000}"/>
    <cellStyle name="Título 4 7" xfId="358" xr:uid="{00000000-0005-0000-0000-0000B9030000}"/>
    <cellStyle name="Título 4 8" xfId="359" xr:uid="{00000000-0005-0000-0000-0000BA030000}"/>
    <cellStyle name="Título 5" xfId="360" xr:uid="{00000000-0005-0000-0000-0000BB030000}"/>
    <cellStyle name="Total 2" xfId="361" xr:uid="{00000000-0005-0000-0000-0000BC030000}"/>
    <cellStyle name="Total 2 2" xfId="782" xr:uid="{00000000-0005-0000-0000-0000BD030000}"/>
    <cellStyle name="Total 2 3" xfId="760" xr:uid="{00000000-0005-0000-0000-0000BE030000}"/>
    <cellStyle name="Total 2 4" xfId="775" xr:uid="{00000000-0005-0000-0000-0000BF030000}"/>
    <cellStyle name="Total 2 5" xfId="914" xr:uid="{00000000-0005-0000-0000-0000C0030000}"/>
    <cellStyle name="Total 3" xfId="362" xr:uid="{00000000-0005-0000-0000-0000C1030000}"/>
    <cellStyle name="Total 3 2" xfId="858" xr:uid="{00000000-0005-0000-0000-0000C2030000}"/>
    <cellStyle name="Total 3 3" xfId="956" xr:uid="{00000000-0005-0000-0000-0000C3030000}"/>
    <cellStyle name="Total 3 4" xfId="901" xr:uid="{00000000-0005-0000-0000-0000C4030000}"/>
    <cellStyle name="Total 3 5" xfId="848" xr:uid="{00000000-0005-0000-0000-0000C5030000}"/>
    <cellStyle name="Total 4" xfId="363" xr:uid="{00000000-0005-0000-0000-0000C6030000}"/>
    <cellStyle name="Total 4 2" xfId="883" xr:uid="{00000000-0005-0000-0000-0000C7030000}"/>
    <cellStyle name="Total 4 3" xfId="803" xr:uid="{00000000-0005-0000-0000-0000C8030000}"/>
    <cellStyle name="Total 4 4" xfId="757" xr:uid="{00000000-0005-0000-0000-0000C9030000}"/>
    <cellStyle name="Total 4 5" xfId="813" xr:uid="{00000000-0005-0000-0000-0000CA030000}"/>
    <cellStyle name="Total 5" xfId="364" xr:uid="{00000000-0005-0000-0000-0000CB030000}"/>
    <cellStyle name="Total 5 2" xfId="716" xr:uid="{00000000-0005-0000-0000-0000CC030000}"/>
    <cellStyle name="Total 5 3" xfId="720" xr:uid="{00000000-0005-0000-0000-0000CD030000}"/>
    <cellStyle name="Total 5 4" xfId="798" xr:uid="{00000000-0005-0000-0000-0000CE030000}"/>
    <cellStyle name="Total 5 5" xfId="907" xr:uid="{00000000-0005-0000-0000-0000CF030000}"/>
    <cellStyle name="Total 6" xfId="365" xr:uid="{00000000-0005-0000-0000-0000D0030000}"/>
    <cellStyle name="Total 6 2" xfId="806" xr:uid="{00000000-0005-0000-0000-0000D1030000}"/>
    <cellStyle name="Total 6 3" xfId="864" xr:uid="{00000000-0005-0000-0000-0000D2030000}"/>
    <cellStyle name="Total 6 4" xfId="733" xr:uid="{00000000-0005-0000-0000-0000D3030000}"/>
    <cellStyle name="Total 6 5" xfId="980" xr:uid="{00000000-0005-0000-0000-0000D4030000}"/>
    <cellStyle name="Total 7" xfId="366" xr:uid="{00000000-0005-0000-0000-0000D5030000}"/>
    <cellStyle name="Total 7 2" xfId="767" xr:uid="{00000000-0005-0000-0000-0000D6030000}"/>
    <cellStyle name="Total 7 3" xfId="843" xr:uid="{00000000-0005-0000-0000-0000D7030000}"/>
    <cellStyle name="Total 7 4" xfId="856" xr:uid="{00000000-0005-0000-0000-0000D8030000}"/>
    <cellStyle name="Total 7 5" xfId="965" xr:uid="{00000000-0005-0000-0000-0000D9030000}"/>
    <cellStyle name="Total 8" xfId="367" xr:uid="{00000000-0005-0000-0000-0000DA030000}"/>
    <cellStyle name="Total 8 2" xfId="788" xr:uid="{00000000-0005-0000-0000-0000DB030000}"/>
    <cellStyle name="Total 8 3" xfId="894" xr:uid="{00000000-0005-0000-0000-0000DC030000}"/>
    <cellStyle name="Total 8 4" xfId="897" xr:uid="{00000000-0005-0000-0000-0000DD030000}"/>
    <cellStyle name="Total 8 5" xfId="688" xr:uid="{00000000-0005-0000-0000-0000DE030000}"/>
    <cellStyle name="Vírgula" xfId="7" builtinId="3"/>
    <cellStyle name="Vírgula 2" xfId="8" xr:uid="{00000000-0005-0000-0000-0000E0030000}"/>
    <cellStyle name="Vírgula 2 2" xfId="368" xr:uid="{00000000-0005-0000-0000-0000E1030000}"/>
    <cellStyle name="Vírgula 2 2 2" xfId="672" xr:uid="{00000000-0005-0000-0000-0000E2030000}"/>
    <cellStyle name="Vírgula 2 3" xfId="416" xr:uid="{00000000-0005-0000-0000-0000E3030000}"/>
    <cellStyle name="Vírgula 2 4" xfId="427" xr:uid="{00000000-0005-0000-0000-0000E4030000}"/>
    <cellStyle name="Vírgula 3" xfId="9" xr:uid="{00000000-0005-0000-0000-0000E5030000}"/>
    <cellStyle name="Vírgula 3 2" xfId="10" xr:uid="{00000000-0005-0000-0000-0000E6030000}"/>
    <cellStyle name="Vírgula 3 2 2" xfId="673" xr:uid="{00000000-0005-0000-0000-0000E7030000}"/>
    <cellStyle name="Vírgula 3 3" xfId="674" xr:uid="{00000000-0005-0000-0000-0000E8030000}"/>
    <cellStyle name="Vírgula 4" xfId="417" xr:uid="{00000000-0005-0000-0000-0000E9030000}"/>
    <cellStyle name="Vírgula 4 2" xfId="675" xr:uid="{00000000-0005-0000-0000-0000EA030000}"/>
    <cellStyle name="Vírgula 5" xfId="676" xr:uid="{00000000-0005-0000-0000-0000EB030000}"/>
    <cellStyle name="Vírgula 6" xfId="1002" xr:uid="{00000000-0005-0000-0000-0000EC030000}"/>
    <cellStyle name="Warning Text" xfId="369" xr:uid="{00000000-0005-0000-0000-0000ED030000}"/>
  </cellStyles>
  <dxfs count="30"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CCFFCC"/>
      <color rgb="FF0000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00000000-0008-0000-0000-000001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00000000-0008-0000-0000-000002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</xdr:col>
      <xdr:colOff>561975</xdr:colOff>
      <xdr:row>1</xdr:row>
      <xdr:rowOff>57150</xdr:rowOff>
    </xdr:from>
    <xdr:to>
      <xdr:col>1</xdr:col>
      <xdr:colOff>1733550</xdr:colOff>
      <xdr:row>1</xdr:row>
      <xdr:rowOff>1095375</xdr:rowOff>
    </xdr:to>
    <xdr:pic>
      <xdr:nvPicPr>
        <xdr:cNvPr id="8" name="Imagem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257175"/>
          <a:ext cx="11715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7809" name="Object 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1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7810" name="Object 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1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</xdr:col>
      <xdr:colOff>561975</xdr:colOff>
      <xdr:row>1</xdr:row>
      <xdr:rowOff>57150</xdr:rowOff>
    </xdr:from>
    <xdr:to>
      <xdr:col>1</xdr:col>
      <xdr:colOff>1733550</xdr:colOff>
      <xdr:row>1</xdr:row>
      <xdr:rowOff>1095375</xdr:rowOff>
    </xdr:to>
    <xdr:pic>
      <xdr:nvPicPr>
        <xdr:cNvPr id="6" name="Imagem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257175"/>
          <a:ext cx="11715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381001</xdr:colOff>
      <xdr:row>1</xdr:row>
      <xdr:rowOff>219075</xdr:rowOff>
    </xdr:from>
    <xdr:to>
      <xdr:col>9</xdr:col>
      <xdr:colOff>495301</xdr:colOff>
      <xdr:row>1</xdr:row>
      <xdr:rowOff>981075</xdr:rowOff>
    </xdr:to>
    <xdr:sp macro="" textlink="">
      <xdr:nvSpPr>
        <xdr:cNvPr id="4" name="Rectangle 7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2390776" y="457200"/>
          <a:ext cx="554355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</a:t>
          </a:r>
        </a:p>
      </xdr:txBody>
    </xdr:sp>
    <xdr:clientData/>
  </xdr:twoCellAnchor>
  <xdr:twoCellAnchor editAs="oneCell">
    <xdr:from>
      <xdr:col>2</xdr:col>
      <xdr:colOff>219075</xdr:colOff>
      <xdr:row>1</xdr:row>
      <xdr:rowOff>47625</xdr:rowOff>
    </xdr:from>
    <xdr:to>
      <xdr:col>3</xdr:col>
      <xdr:colOff>533400</xdr:colOff>
      <xdr:row>1</xdr:row>
      <xdr:rowOff>1009650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285750"/>
          <a:ext cx="10477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</xdr:row>
      <xdr:rowOff>190500</xdr:rowOff>
    </xdr:from>
    <xdr:to>
      <xdr:col>7</xdr:col>
      <xdr:colOff>790575</xdr:colOff>
      <xdr:row>1</xdr:row>
      <xdr:rowOff>952500</xdr:rowOff>
    </xdr:to>
    <xdr:sp macro="" textlink="">
      <xdr:nvSpPr>
        <xdr:cNvPr id="3" name="Rectangle 7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2085975" y="504825"/>
          <a:ext cx="554355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9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</a:t>
          </a:r>
        </a:p>
      </xdr:txBody>
    </xdr:sp>
    <xdr:clientData/>
  </xdr:twoCellAnchor>
  <xdr:twoCellAnchor editAs="oneCell">
    <xdr:from>
      <xdr:col>1</xdr:col>
      <xdr:colOff>685800</xdr:colOff>
      <xdr:row>1</xdr:row>
      <xdr:rowOff>47625</xdr:rowOff>
    </xdr:from>
    <xdr:to>
      <xdr:col>2</xdr:col>
      <xdr:colOff>971550</xdr:colOff>
      <xdr:row>1</xdr:row>
      <xdr:rowOff>1009650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361950"/>
          <a:ext cx="10477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334434</xdr:colOff>
      <xdr:row>1</xdr:row>
      <xdr:rowOff>298449</xdr:rowOff>
    </xdr:from>
    <xdr:to>
      <xdr:col>14</xdr:col>
      <xdr:colOff>587828</xdr:colOff>
      <xdr:row>1</xdr:row>
      <xdr:rowOff>1208616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rrowheads="1"/>
        </xdr:cNvSpPr>
      </xdr:nvSpPr>
      <xdr:spPr bwMode="auto">
        <a:xfrm>
          <a:off x="5563659" y="498474"/>
          <a:ext cx="7035194" cy="9101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</a:p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2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200" b="1" i="0" strike="noStrike">
              <a:solidFill>
                <a:srgbClr val="000000"/>
              </a:solidFill>
              <a:latin typeface="Arial"/>
              <a:cs typeface="Arial"/>
            </a:rPr>
            <a:t>SECRETARIA  MUNICIPAL DE SAÚDE </a:t>
          </a:r>
        </a:p>
      </xdr:txBody>
    </xdr:sp>
    <xdr:clientData/>
  </xdr:twoCellAnchor>
  <xdr:twoCellAnchor editAs="oneCell">
    <xdr:from>
      <xdr:col>4</xdr:col>
      <xdr:colOff>771525</xdr:colOff>
      <xdr:row>1</xdr:row>
      <xdr:rowOff>76200</xdr:rowOff>
    </xdr:from>
    <xdr:to>
      <xdr:col>4</xdr:col>
      <xdr:colOff>2295525</xdr:colOff>
      <xdr:row>1</xdr:row>
      <xdr:rowOff>1343025</xdr:rowOff>
    </xdr:to>
    <xdr:pic>
      <xdr:nvPicPr>
        <xdr:cNvPr id="3" name="Imagem 3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6225"/>
          <a:ext cx="15240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0"/>
  <sheetViews>
    <sheetView showGridLines="0" zoomScaleNormal="100" workbookViewId="0">
      <selection activeCell="I2" sqref="I2"/>
    </sheetView>
  </sheetViews>
  <sheetFormatPr defaultRowHeight="15"/>
  <cols>
    <col min="1" max="1" width="3.7109375" style="59" customWidth="1"/>
    <col min="2" max="2" width="32.7109375" style="59" customWidth="1"/>
    <col min="3" max="3" width="10.7109375" style="59" customWidth="1"/>
    <col min="4" max="5" width="15.7109375" style="59" customWidth="1"/>
    <col min="6" max="16384" width="9.140625" style="59"/>
  </cols>
  <sheetData>
    <row r="1" spans="2:10" ht="15.75" thickBot="1">
      <c r="B1" s="64"/>
      <c r="C1" s="64"/>
      <c r="D1" s="64"/>
      <c r="E1" s="64"/>
      <c r="F1" s="64"/>
      <c r="G1" s="64"/>
      <c r="H1" s="64"/>
      <c r="I1" s="64"/>
      <c r="J1" s="64"/>
    </row>
    <row r="2" spans="2:10" ht="89.25" customHeight="1" thickBot="1">
      <c r="B2" s="320"/>
      <c r="C2" s="321"/>
      <c r="D2" s="321"/>
      <c r="E2" s="321"/>
      <c r="F2" s="321"/>
      <c r="G2" s="321"/>
      <c r="H2" s="322"/>
      <c r="I2" s="64"/>
      <c r="J2" s="64"/>
    </row>
    <row r="3" spans="2:10" ht="15" customHeight="1"/>
    <row r="4" spans="2:10" ht="20.100000000000001" customHeight="1">
      <c r="B4" s="323" t="s">
        <v>45</v>
      </c>
      <c r="C4" s="323"/>
      <c r="D4" s="323"/>
      <c r="E4" s="323"/>
      <c r="F4" s="323"/>
      <c r="G4" s="323"/>
      <c r="H4" s="323"/>
      <c r="I4" s="81"/>
      <c r="J4" s="64"/>
    </row>
    <row r="5" spans="2:10" ht="15" customHeight="1" thickBot="1">
      <c r="B5" s="64"/>
      <c r="C5" s="64"/>
      <c r="D5" s="64"/>
      <c r="E5" s="64"/>
      <c r="F5" s="64"/>
      <c r="G5" s="64"/>
      <c r="H5" s="64"/>
      <c r="I5" s="64"/>
      <c r="J5" s="64"/>
    </row>
    <row r="6" spans="2:10" ht="25.5" customHeight="1" thickBot="1">
      <c r="B6" s="324" t="s">
        <v>46</v>
      </c>
      <c r="C6" s="325"/>
      <c r="D6" s="325"/>
      <c r="E6" s="325"/>
      <c r="F6" s="325"/>
      <c r="G6" s="325"/>
      <c r="H6" s="326"/>
      <c r="I6" s="71"/>
      <c r="J6" s="71"/>
    </row>
    <row r="7" spans="2:10" ht="15" customHeight="1" thickBot="1">
      <c r="B7" s="64"/>
      <c r="C7" s="64"/>
      <c r="D7" s="64"/>
      <c r="E7" s="64"/>
      <c r="F7" s="64"/>
      <c r="G7" s="64"/>
      <c r="H7" s="64"/>
      <c r="I7" s="64"/>
      <c r="J7" s="64"/>
    </row>
    <row r="8" spans="2:10" ht="24.95" customHeight="1">
      <c r="B8" s="327" t="s">
        <v>47</v>
      </c>
      <c r="C8" s="328"/>
      <c r="D8" s="328"/>
      <c r="E8" s="328"/>
      <c r="F8" s="329"/>
      <c r="G8" s="330">
        <v>1</v>
      </c>
      <c r="H8" s="331"/>
      <c r="I8" s="64"/>
      <c r="J8" s="64"/>
    </row>
    <row r="9" spans="2:10" ht="15" customHeight="1" thickBot="1">
      <c r="B9" s="332" t="s">
        <v>48</v>
      </c>
      <c r="C9" s="333"/>
      <c r="D9" s="333"/>
      <c r="E9" s="333"/>
      <c r="F9" s="333"/>
      <c r="G9" s="334">
        <v>0.05</v>
      </c>
      <c r="H9" s="335"/>
      <c r="I9" s="64"/>
      <c r="J9" s="64"/>
    </row>
    <row r="10" spans="2:10" ht="15" customHeight="1" thickBot="1">
      <c r="B10" s="64"/>
      <c r="C10" s="64"/>
      <c r="D10" s="64"/>
      <c r="E10" s="64"/>
      <c r="F10" s="64"/>
      <c r="G10" s="64"/>
      <c r="H10" s="64"/>
      <c r="I10" s="64"/>
      <c r="J10" s="64"/>
    </row>
    <row r="11" spans="2:10" s="57" customFormat="1" ht="45" customHeight="1">
      <c r="B11" s="62" t="s">
        <v>49</v>
      </c>
      <c r="C11" s="63" t="s">
        <v>50</v>
      </c>
      <c r="D11" s="61" t="s">
        <v>51</v>
      </c>
      <c r="E11" s="61" t="s">
        <v>52</v>
      </c>
      <c r="F11" s="85" t="s">
        <v>53</v>
      </c>
      <c r="G11" s="85" t="s">
        <v>54</v>
      </c>
      <c r="H11" s="80" t="s">
        <v>55</v>
      </c>
      <c r="I11" s="71"/>
      <c r="J11" s="71"/>
    </row>
    <row r="12" spans="2:10" ht="15" customHeight="1">
      <c r="B12" s="88" t="s">
        <v>56</v>
      </c>
      <c r="C12" s="84" t="s">
        <v>11</v>
      </c>
      <c r="D12" s="70">
        <v>3.5000000000000003E-2</v>
      </c>
      <c r="E12" s="78" t="s">
        <v>57</v>
      </c>
      <c r="F12" s="65">
        <v>0.03</v>
      </c>
      <c r="G12" s="65">
        <v>0.04</v>
      </c>
      <c r="H12" s="77">
        <v>5.5E-2</v>
      </c>
      <c r="I12" s="64"/>
      <c r="J12" s="74"/>
    </row>
    <row r="13" spans="2:10" ht="15" customHeight="1">
      <c r="B13" s="88" t="s">
        <v>58</v>
      </c>
      <c r="C13" s="84" t="s">
        <v>59</v>
      </c>
      <c r="D13" s="70">
        <v>8.0000000000000002E-3</v>
      </c>
      <c r="E13" s="78" t="s">
        <v>57</v>
      </c>
      <c r="F13" s="65">
        <v>8.0000000000000002E-3</v>
      </c>
      <c r="G13" s="65">
        <v>8.0000000000000002E-3</v>
      </c>
      <c r="H13" s="77">
        <v>0.01</v>
      </c>
      <c r="I13" s="64"/>
      <c r="J13" s="64"/>
    </row>
    <row r="14" spans="2:10" ht="15" customHeight="1">
      <c r="B14" s="88" t="s">
        <v>60</v>
      </c>
      <c r="C14" s="84" t="s">
        <v>13</v>
      </c>
      <c r="D14" s="70">
        <v>1.2699999999999999E-2</v>
      </c>
      <c r="E14" s="78" t="s">
        <v>57</v>
      </c>
      <c r="F14" s="65">
        <v>9.7000000000000003E-3</v>
      </c>
      <c r="G14" s="65">
        <v>1.2699999999999999E-2</v>
      </c>
      <c r="H14" s="77">
        <v>1.2699999999999999E-2</v>
      </c>
      <c r="I14" s="64"/>
      <c r="J14" s="64"/>
    </row>
    <row r="15" spans="2:10" ht="15" customHeight="1">
      <c r="B15" s="88" t="s">
        <v>61</v>
      </c>
      <c r="C15" s="84" t="s">
        <v>12</v>
      </c>
      <c r="D15" s="70">
        <v>1.23E-2</v>
      </c>
      <c r="E15" s="78" t="s">
        <v>57</v>
      </c>
      <c r="F15" s="65">
        <v>5.8999999999999999E-3</v>
      </c>
      <c r="G15" s="65">
        <v>1.23E-2</v>
      </c>
      <c r="H15" s="77">
        <v>1.3899999999999999E-2</v>
      </c>
      <c r="I15" s="64"/>
      <c r="J15" s="64"/>
    </row>
    <row r="16" spans="2:10" ht="15" customHeight="1">
      <c r="B16" s="88" t="s">
        <v>62</v>
      </c>
      <c r="C16" s="84" t="s">
        <v>10</v>
      </c>
      <c r="D16" s="70">
        <v>6.1600000000000002E-2</v>
      </c>
      <c r="E16" s="78" t="s">
        <v>57</v>
      </c>
      <c r="F16" s="65">
        <v>6.1600000000000002E-2</v>
      </c>
      <c r="G16" s="65">
        <v>7.400000000000001E-2</v>
      </c>
      <c r="H16" s="77">
        <v>8.9600000000000013E-2</v>
      </c>
      <c r="I16" s="64"/>
      <c r="J16" s="64"/>
    </row>
    <row r="17" spans="2:8" ht="30" customHeight="1">
      <c r="B17" s="91" t="s">
        <v>63</v>
      </c>
      <c r="C17" s="92" t="s">
        <v>17</v>
      </c>
      <c r="D17" s="70">
        <v>3.6499999999999998E-2</v>
      </c>
      <c r="E17" s="78" t="str">
        <f>IF(AND(D17&gt;=F17, D17&lt;=H17), "OK", "Não OK")</f>
        <v>OK</v>
      </c>
      <c r="F17" s="73">
        <v>3.6499999999999998E-2</v>
      </c>
      <c r="G17" s="73">
        <v>3.6499999999999998E-2</v>
      </c>
      <c r="H17" s="76">
        <v>3.6499999999999998E-2</v>
      </c>
    </row>
    <row r="18" spans="2:8" ht="30" customHeight="1">
      <c r="B18" s="91" t="s">
        <v>64</v>
      </c>
      <c r="C18" s="92" t="s">
        <v>65</v>
      </c>
      <c r="D18" s="79">
        <f>G9*G8</f>
        <v>0.05</v>
      </c>
      <c r="E18" s="78" t="str">
        <f>IF(AND(D18&gt;=F18, D18&lt;=H18), "OK", "Não OK")</f>
        <v>OK</v>
      </c>
      <c r="F18" s="73">
        <v>0</v>
      </c>
      <c r="G18" s="73">
        <v>2.5000000000000001E-2</v>
      </c>
      <c r="H18" s="76">
        <v>0.05</v>
      </c>
    </row>
    <row r="19" spans="2:8" ht="45" customHeight="1">
      <c r="B19" s="91" t="s">
        <v>66</v>
      </c>
      <c r="C19" s="92" t="s">
        <v>67</v>
      </c>
      <c r="D19" s="70">
        <v>0</v>
      </c>
      <c r="E19" s="78" t="str">
        <f>IF(AND(D19&gt;=F19, D19&lt;=H19), "OK", "Não OK")</f>
        <v>OK</v>
      </c>
      <c r="F19" s="69">
        <v>0</v>
      </c>
      <c r="G19" s="69">
        <v>0.02</v>
      </c>
      <c r="H19" s="68">
        <v>4.4999999999999998E-2</v>
      </c>
    </row>
    <row r="20" spans="2:8" ht="30" customHeight="1" thickBot="1">
      <c r="B20" s="66" t="s">
        <v>68</v>
      </c>
      <c r="C20" s="93" t="s">
        <v>69</v>
      </c>
      <c r="D20" s="89">
        <f>ROUND((((1+D12+D13+D14)*(1+D15)*(1+D16)/(1-(D17+D18)))-1),4)</f>
        <v>0.2419</v>
      </c>
      <c r="E20" s="78" t="str">
        <f>IF(AND(D20&gt;=F20, D20&lt;=H20), "OK", "Não OK")</f>
        <v>OK</v>
      </c>
      <c r="F20" s="65">
        <v>0.2034</v>
      </c>
      <c r="G20" s="65">
        <v>0.22120000000000001</v>
      </c>
      <c r="H20" s="77">
        <v>0.25</v>
      </c>
    </row>
    <row r="21" spans="2:8" ht="45" customHeight="1" thickBot="1">
      <c r="B21" s="75" t="s">
        <v>70</v>
      </c>
      <c r="C21" s="90" t="s">
        <v>71</v>
      </c>
      <c r="D21" s="82">
        <f>ROUND((((1+D12+D13+D14)*(1+D15)*(1+D16)/(1-(D17+D18+D19)))-1),4)</f>
        <v>0.2419</v>
      </c>
      <c r="E21" s="87" t="str">
        <f>IF(COUNTIF($E$12:$E$20,"NÃO OK")&gt;0,"NÃO OK","OK")</f>
        <v>OK</v>
      </c>
      <c r="F21" s="67"/>
      <c r="G21" s="67"/>
      <c r="H21" s="86"/>
    </row>
    <row r="22" spans="2:8" ht="15" customHeight="1" thickBot="1">
      <c r="B22" s="64"/>
      <c r="C22" s="64"/>
      <c r="D22" s="64"/>
      <c r="E22" s="64"/>
      <c r="F22" s="64"/>
      <c r="G22" s="64"/>
      <c r="H22" s="64"/>
    </row>
    <row r="23" spans="2:8" ht="57.95" customHeight="1" thickBot="1">
      <c r="B23" s="311" t="s">
        <v>72</v>
      </c>
      <c r="C23" s="312"/>
      <c r="D23" s="312"/>
      <c r="E23" s="312"/>
      <c r="F23" s="312"/>
      <c r="G23" s="312"/>
      <c r="H23" s="313"/>
    </row>
    <row r="24" spans="2:8" ht="15" customHeight="1" thickBot="1">
      <c r="B24" s="72"/>
      <c r="C24" s="83"/>
      <c r="D24" s="83"/>
      <c r="E24" s="83"/>
      <c r="F24" s="83"/>
      <c r="G24" s="83"/>
      <c r="H24" s="83"/>
    </row>
    <row r="25" spans="2:8" ht="50.1" customHeight="1" thickBot="1">
      <c r="B25" s="314" t="s">
        <v>73</v>
      </c>
      <c r="C25" s="315"/>
      <c r="D25" s="315"/>
      <c r="E25" s="315"/>
      <c r="F25" s="315"/>
      <c r="G25" s="315"/>
      <c r="H25" s="316"/>
    </row>
    <row r="26" spans="2:8" ht="39.950000000000003" customHeight="1" thickBot="1">
      <c r="B26" s="317" t="s">
        <v>103</v>
      </c>
      <c r="C26" s="318"/>
      <c r="D26" s="318"/>
      <c r="E26" s="318"/>
      <c r="F26" s="318"/>
      <c r="G26" s="318"/>
      <c r="H26" s="319"/>
    </row>
    <row r="32" spans="2:8">
      <c r="B32" s="58"/>
    </row>
    <row r="33" spans="2:2">
      <c r="B33" s="58"/>
    </row>
    <row r="34" spans="2:2">
      <c r="B34" s="60"/>
    </row>
    <row r="35" spans="2:2">
      <c r="B35" s="60"/>
    </row>
    <row r="36" spans="2:2">
      <c r="B36" s="60"/>
    </row>
    <row r="39" spans="2:2">
      <c r="B39" s="60"/>
    </row>
    <row r="40" spans="2:2">
      <c r="B40" s="60"/>
    </row>
  </sheetData>
  <sheetProtection algorithmName="SHA-512" hashValue="GF1znXEcr7YTdqCGqzN/EC2OMEqN5c5Eqb0JQktqQxcwynXk5uO/9aEMoJfigo1BHX4QhVExYPPVzsLH7pcTGQ==" saltValue="u/9+NUbpRG2hL5Jzu47QVg==" spinCount="100000" sheet="1" objects="1" scenarios="1" selectLockedCells="1" selectUn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29" priority="1" operator="equal">
      <formula>"NÃO OK"</formula>
    </cfRule>
    <cfRule type="cellIs" dxfId="28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verticalDpi="0" r:id="rId1"/>
  <headerFooter>
    <oddFooter>&amp;R&amp;9&amp;P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40"/>
  <sheetViews>
    <sheetView showGridLines="0" zoomScaleNormal="100" workbookViewId="0">
      <selection activeCell="I2" sqref="I2"/>
    </sheetView>
  </sheetViews>
  <sheetFormatPr defaultRowHeight="15"/>
  <cols>
    <col min="1" max="1" width="3.7109375" style="59" customWidth="1"/>
    <col min="2" max="2" width="32.7109375" style="59" customWidth="1"/>
    <col min="3" max="3" width="10.7109375" style="59" customWidth="1"/>
    <col min="4" max="5" width="15.7109375" style="59" customWidth="1"/>
    <col min="6" max="16384" width="9.140625" style="59"/>
  </cols>
  <sheetData>
    <row r="1" spans="2:10" ht="15.75" thickBot="1">
      <c r="B1" s="64"/>
      <c r="C1" s="64"/>
      <c r="D1" s="64"/>
      <c r="E1" s="64"/>
      <c r="F1" s="64"/>
      <c r="G1" s="64"/>
      <c r="H1" s="64"/>
      <c r="I1" s="64"/>
      <c r="J1" s="64"/>
    </row>
    <row r="2" spans="2:10" ht="89.25" customHeight="1" thickBot="1">
      <c r="B2" s="320"/>
      <c r="C2" s="321"/>
      <c r="D2" s="321"/>
      <c r="E2" s="321"/>
      <c r="F2" s="321"/>
      <c r="G2" s="321"/>
      <c r="H2" s="322"/>
      <c r="I2" s="64"/>
      <c r="J2" s="64"/>
    </row>
    <row r="3" spans="2:10" ht="15" customHeight="1"/>
    <row r="4" spans="2:10" ht="20.100000000000001" customHeight="1">
      <c r="B4" s="323" t="s">
        <v>45</v>
      </c>
      <c r="C4" s="323"/>
      <c r="D4" s="323"/>
      <c r="E4" s="323"/>
      <c r="F4" s="323"/>
      <c r="G4" s="323"/>
      <c r="H4" s="323"/>
      <c r="I4" s="81"/>
      <c r="J4" s="64"/>
    </row>
    <row r="5" spans="2:10" ht="15" customHeight="1" thickBot="1">
      <c r="B5" s="64"/>
      <c r="C5" s="64"/>
      <c r="D5" s="64"/>
      <c r="E5" s="64"/>
      <c r="F5" s="64"/>
      <c r="G5" s="64"/>
      <c r="H5" s="64"/>
      <c r="I5" s="64"/>
      <c r="J5" s="64"/>
    </row>
    <row r="6" spans="2:10" ht="25.5" customHeight="1" thickBot="1">
      <c r="B6" s="324" t="s">
        <v>102</v>
      </c>
      <c r="C6" s="325"/>
      <c r="D6" s="325"/>
      <c r="E6" s="325"/>
      <c r="F6" s="325"/>
      <c r="G6" s="325"/>
      <c r="H6" s="326"/>
      <c r="I6" s="71"/>
      <c r="J6" s="71"/>
    </row>
    <row r="7" spans="2:10" ht="15" customHeight="1" thickBot="1">
      <c r="B7" s="64"/>
      <c r="C7" s="64"/>
      <c r="D7" s="64"/>
      <c r="E7" s="64"/>
      <c r="F7" s="64"/>
      <c r="G7" s="64"/>
      <c r="H7" s="64"/>
      <c r="I7" s="64"/>
      <c r="J7" s="64"/>
    </row>
    <row r="8" spans="2:10" ht="24.95" customHeight="1">
      <c r="B8" s="327" t="s">
        <v>47</v>
      </c>
      <c r="C8" s="328"/>
      <c r="D8" s="328"/>
      <c r="E8" s="328"/>
      <c r="F8" s="329"/>
      <c r="G8" s="330">
        <v>1</v>
      </c>
      <c r="H8" s="331"/>
      <c r="I8" s="64"/>
      <c r="J8" s="64"/>
    </row>
    <row r="9" spans="2:10" ht="15" customHeight="1" thickBot="1">
      <c r="B9" s="332" t="s">
        <v>48</v>
      </c>
      <c r="C9" s="333"/>
      <c r="D9" s="333"/>
      <c r="E9" s="333"/>
      <c r="F9" s="333"/>
      <c r="G9" s="334">
        <v>0</v>
      </c>
      <c r="H9" s="335"/>
      <c r="I9" s="64"/>
      <c r="J9" s="64"/>
    </row>
    <row r="10" spans="2:10" ht="15" customHeight="1" thickBot="1">
      <c r="B10" s="64"/>
      <c r="C10" s="64"/>
      <c r="D10" s="64"/>
      <c r="E10" s="64"/>
      <c r="F10" s="64"/>
      <c r="G10" s="64"/>
      <c r="H10" s="64"/>
      <c r="I10" s="64"/>
      <c r="J10" s="64"/>
    </row>
    <row r="11" spans="2:10" s="57" customFormat="1" ht="45" customHeight="1">
      <c r="B11" s="62" t="s">
        <v>49</v>
      </c>
      <c r="C11" s="63" t="s">
        <v>50</v>
      </c>
      <c r="D11" s="61" t="s">
        <v>51</v>
      </c>
      <c r="E11" s="61" t="s">
        <v>52</v>
      </c>
      <c r="F11" s="85" t="s">
        <v>53</v>
      </c>
      <c r="G11" s="85" t="s">
        <v>54</v>
      </c>
      <c r="H11" s="80" t="s">
        <v>55</v>
      </c>
      <c r="I11" s="71"/>
      <c r="J11" s="71"/>
    </row>
    <row r="12" spans="2:10" ht="15" customHeight="1">
      <c r="B12" s="88" t="s">
        <v>56</v>
      </c>
      <c r="C12" s="84" t="s">
        <v>11</v>
      </c>
      <c r="D12" s="70">
        <v>1.4999999999999999E-2</v>
      </c>
      <c r="E12" s="78" t="s">
        <v>57</v>
      </c>
      <c r="F12" s="281">
        <v>1.4999999999999999E-2</v>
      </c>
      <c r="G12" s="281">
        <v>3.4500000000000003E-2</v>
      </c>
      <c r="H12" s="282">
        <v>4.4900000000000002E-2</v>
      </c>
      <c r="I12" s="64"/>
      <c r="J12" s="74"/>
    </row>
    <row r="13" spans="2:10" ht="15" customHeight="1">
      <c r="B13" s="88" t="s">
        <v>58</v>
      </c>
      <c r="C13" s="84" t="s">
        <v>59</v>
      </c>
      <c r="D13" s="70">
        <v>3.0000000000000001E-3</v>
      </c>
      <c r="E13" s="78" t="s">
        <v>57</v>
      </c>
      <c r="F13" s="281">
        <v>3.0000000000000001E-3</v>
      </c>
      <c r="G13" s="281">
        <v>4.7999999999999996E-3</v>
      </c>
      <c r="H13" s="282">
        <v>8.2000000000000007E-3</v>
      </c>
      <c r="I13" s="64"/>
      <c r="J13" s="64"/>
    </row>
    <row r="14" spans="2:10" ht="15" customHeight="1">
      <c r="B14" s="88" t="s">
        <v>60</v>
      </c>
      <c r="C14" s="84" t="s">
        <v>13</v>
      </c>
      <c r="D14" s="70">
        <v>5.5999999999999999E-3</v>
      </c>
      <c r="E14" s="78" t="s">
        <v>57</v>
      </c>
      <c r="F14" s="281">
        <v>5.5999999999999999E-3</v>
      </c>
      <c r="G14" s="281">
        <v>8.5000000000000006E-3</v>
      </c>
      <c r="H14" s="282">
        <v>8.8999999999999999E-3</v>
      </c>
      <c r="I14" s="64"/>
      <c r="J14" s="64"/>
    </row>
    <row r="15" spans="2:10" ht="15" customHeight="1">
      <c r="B15" s="88" t="s">
        <v>61</v>
      </c>
      <c r="C15" s="84" t="s">
        <v>12</v>
      </c>
      <c r="D15" s="70">
        <v>8.5000000000000006E-3</v>
      </c>
      <c r="E15" s="78" t="s">
        <v>57</v>
      </c>
      <c r="F15" s="281">
        <v>8.5000000000000006E-3</v>
      </c>
      <c r="G15" s="281">
        <v>8.5000000000000006E-3</v>
      </c>
      <c r="H15" s="282">
        <v>1.11E-2</v>
      </c>
      <c r="I15" s="64"/>
      <c r="J15" s="64"/>
    </row>
    <row r="16" spans="2:10" ht="15" customHeight="1">
      <c r="B16" s="88" t="s">
        <v>62</v>
      </c>
      <c r="C16" s="84" t="s">
        <v>10</v>
      </c>
      <c r="D16" s="70">
        <v>3.6999999999999998E-2</v>
      </c>
      <c r="E16" s="78" t="s">
        <v>57</v>
      </c>
      <c r="F16" s="281">
        <v>3.5000000000000003E-2</v>
      </c>
      <c r="G16" s="281">
        <v>5.11E-2</v>
      </c>
      <c r="H16" s="282">
        <v>6.2199999999999998E-2</v>
      </c>
      <c r="I16" s="64"/>
      <c r="J16" s="64"/>
    </row>
    <row r="17" spans="2:8" ht="30" customHeight="1">
      <c r="B17" s="91" t="s">
        <v>63</v>
      </c>
      <c r="C17" s="92" t="s">
        <v>17</v>
      </c>
      <c r="D17" s="70">
        <v>3.6499999999999998E-2</v>
      </c>
      <c r="E17" s="78" t="str">
        <f>IF(AND(D17&gt;=F17, D17&lt;=H17), "OK", "Não OK")</f>
        <v>OK</v>
      </c>
      <c r="F17" s="283">
        <v>3.6499999999999998E-2</v>
      </c>
      <c r="G17" s="283">
        <v>3.6499999999999998E-2</v>
      </c>
      <c r="H17" s="284">
        <v>3.6499999999999998E-2</v>
      </c>
    </row>
    <row r="18" spans="2:8" ht="30" customHeight="1">
      <c r="B18" s="91" t="s">
        <v>64</v>
      </c>
      <c r="C18" s="92" t="s">
        <v>65</v>
      </c>
      <c r="D18" s="79">
        <f>G9*G8</f>
        <v>0</v>
      </c>
      <c r="E18" s="78" t="str">
        <f>IF(AND(D18&gt;=F18, D18&lt;=H18), "OK", "Não OK")</f>
        <v>OK</v>
      </c>
      <c r="F18" s="283">
        <v>0</v>
      </c>
      <c r="G18" s="283">
        <v>2.5000000000000001E-2</v>
      </c>
      <c r="H18" s="284">
        <v>0.05</v>
      </c>
    </row>
    <row r="19" spans="2:8" ht="45" customHeight="1">
      <c r="B19" s="91" t="s">
        <v>66</v>
      </c>
      <c r="C19" s="92" t="s">
        <v>67</v>
      </c>
      <c r="D19" s="70">
        <v>0</v>
      </c>
      <c r="E19" s="78" t="str">
        <f>IF(AND(D19&gt;=F19, D19&lt;=H19), "OK", "Não OK")</f>
        <v>OK</v>
      </c>
      <c r="F19" s="285">
        <v>0</v>
      </c>
      <c r="G19" s="285">
        <v>0.02</v>
      </c>
      <c r="H19" s="286">
        <v>4.4999999999999998E-2</v>
      </c>
    </row>
    <row r="20" spans="2:8" ht="30" customHeight="1" thickBot="1">
      <c r="B20" s="66" t="s">
        <v>68</v>
      </c>
      <c r="C20" s="93" t="s">
        <v>69</v>
      </c>
      <c r="D20" s="89">
        <v>0.111</v>
      </c>
      <c r="E20" s="78" t="str">
        <f>IF(AND(D20&gt;=F20, D20&lt;=H20), "OK", "Não OK")</f>
        <v>OK</v>
      </c>
      <c r="F20" s="281">
        <v>0.111</v>
      </c>
      <c r="G20" s="281">
        <v>0.14019999999999999</v>
      </c>
      <c r="H20" s="282">
        <v>0.16800000000000001</v>
      </c>
    </row>
    <row r="21" spans="2:8" ht="45" customHeight="1" thickBot="1">
      <c r="B21" s="75" t="s">
        <v>70</v>
      </c>
      <c r="C21" s="90" t="s">
        <v>71</v>
      </c>
      <c r="D21" s="82">
        <f>ROUND((((1+D12+D13+D14)*(1+D15)*(1+D16)/(1-(D17+D18+D19)))-1),4)</f>
        <v>0.111</v>
      </c>
      <c r="E21" s="87" t="str">
        <f>IF(COUNTIF($E$12:$E$20,"NÃO OK")&gt;0,"NÃO OK","OK")</f>
        <v>OK</v>
      </c>
      <c r="F21" s="67"/>
      <c r="G21" s="67"/>
      <c r="H21" s="86"/>
    </row>
    <row r="22" spans="2:8" ht="15" customHeight="1" thickBot="1">
      <c r="B22" s="64"/>
      <c r="C22" s="64"/>
      <c r="D22" s="64"/>
      <c r="E22" s="64"/>
      <c r="F22" s="64"/>
      <c r="G22" s="64"/>
      <c r="H22" s="64"/>
    </row>
    <row r="23" spans="2:8" ht="57.95" customHeight="1" thickBot="1">
      <c r="B23" s="311" t="s">
        <v>72</v>
      </c>
      <c r="C23" s="312"/>
      <c r="D23" s="312"/>
      <c r="E23" s="312"/>
      <c r="F23" s="312"/>
      <c r="G23" s="312"/>
      <c r="H23" s="313"/>
    </row>
    <row r="24" spans="2:8" ht="15" customHeight="1" thickBot="1">
      <c r="B24" s="72"/>
      <c r="C24" s="83"/>
      <c r="D24" s="83"/>
      <c r="E24" s="83"/>
      <c r="F24" s="83"/>
      <c r="G24" s="83"/>
      <c r="H24" s="83"/>
    </row>
    <row r="25" spans="2:8" ht="50.1" customHeight="1" thickBot="1">
      <c r="B25" s="314" t="s">
        <v>73</v>
      </c>
      <c r="C25" s="315"/>
      <c r="D25" s="315"/>
      <c r="E25" s="315"/>
      <c r="F25" s="315"/>
      <c r="G25" s="315"/>
      <c r="H25" s="316"/>
    </row>
    <row r="26" spans="2:8" ht="39.950000000000003" customHeight="1" thickBot="1">
      <c r="B26" s="317" t="s">
        <v>103</v>
      </c>
      <c r="C26" s="318"/>
      <c r="D26" s="318"/>
      <c r="E26" s="318"/>
      <c r="F26" s="318"/>
      <c r="G26" s="318"/>
      <c r="H26" s="319"/>
    </row>
    <row r="32" spans="2:8">
      <c r="B32" s="58"/>
    </row>
    <row r="33" spans="2:2">
      <c r="B33" s="58"/>
    </row>
    <row r="34" spans="2:2">
      <c r="B34" s="60"/>
    </row>
    <row r="35" spans="2:2">
      <c r="B35" s="60"/>
    </row>
    <row r="36" spans="2:2">
      <c r="B36" s="60"/>
    </row>
    <row r="39" spans="2:2">
      <c r="B39" s="60"/>
    </row>
    <row r="40" spans="2:2">
      <c r="B40" s="60"/>
    </row>
  </sheetData>
  <sheetProtection algorithmName="SHA-512" hashValue="Vur7avuhcwzj3wDtpvuLXrN28bjnXEU5uBEfzn5yWEe0vKgjuwxClRBVWmoVuTN30DtWpZOqoef70jGstJKOSg==" saltValue="j2N92aff1bW+cTdeV3MGZQ==" spinCount="100000" sheet="1" objects="1" scenarios="1" selectLockedCells="1" selectUn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27" priority="1" operator="equal">
      <formula>"NÃO OK"</formula>
    </cfRule>
    <cfRule type="cellIs" dxfId="26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verticalDpi="0" r:id="rId1"/>
  <headerFooter>
    <oddFooter>&amp;R&amp;9&amp;P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24780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7809" r:id="rId4"/>
      </mc:Fallback>
    </mc:AlternateContent>
    <mc:AlternateContent xmlns:mc="http://schemas.openxmlformats.org/markup-compatibility/2006">
      <mc:Choice Requires="x14">
        <oleObject progId="Equation.3" shapeId="24781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7810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4"/>
  <dimension ref="B1:O102"/>
  <sheetViews>
    <sheetView showGridLines="0" tabSelected="1" zoomScaleNormal="100" zoomScaleSheetLayoutView="100" workbookViewId="0">
      <selection activeCell="K2" sqref="K2"/>
    </sheetView>
  </sheetViews>
  <sheetFormatPr defaultColWidth="9.140625" defaultRowHeight="11.25"/>
  <cols>
    <col min="1" max="1" width="2.85546875" style="108" customWidth="1"/>
    <col min="2" max="2" width="9.7109375" style="108" customWidth="1"/>
    <col min="3" max="3" width="11" style="257" customWidth="1"/>
    <col min="4" max="4" width="10.7109375" style="257" customWidth="1"/>
    <col min="5" max="5" width="45.7109375" style="108" customWidth="1"/>
    <col min="6" max="6" width="6.5703125" style="156" customWidth="1"/>
    <col min="7" max="7" width="9.7109375" style="157" customWidth="1"/>
    <col min="8" max="8" width="11.7109375" style="157" customWidth="1"/>
    <col min="9" max="9" width="12.7109375" style="108" customWidth="1"/>
    <col min="10" max="10" width="15.7109375" style="108" customWidth="1"/>
    <col min="11" max="11" width="9.140625" style="258"/>
    <col min="12" max="13" width="9.140625" style="157"/>
    <col min="14" max="16384" width="9.140625" style="108"/>
  </cols>
  <sheetData>
    <row r="1" spans="2:13" s="157" customFormat="1" ht="18.75" customHeight="1">
      <c r="B1" s="192"/>
      <c r="C1" s="257"/>
      <c r="D1" s="257"/>
      <c r="F1" s="216"/>
      <c r="K1" s="258"/>
    </row>
    <row r="2" spans="2:13" ht="82.5" customHeight="1">
      <c r="B2" s="109"/>
      <c r="C2" s="155"/>
      <c r="D2" s="155"/>
      <c r="E2" s="110"/>
      <c r="F2" s="111"/>
      <c r="G2" s="112"/>
      <c r="H2" s="161"/>
      <c r="I2" s="112"/>
      <c r="J2" s="113"/>
    </row>
    <row r="3" spans="2:13" ht="11.25" customHeight="1">
      <c r="B3" s="114"/>
      <c r="C3" s="171"/>
      <c r="D3" s="170"/>
      <c r="E3" s="116"/>
      <c r="F3" s="115"/>
      <c r="G3" s="115"/>
      <c r="H3" s="170"/>
      <c r="I3" s="115"/>
      <c r="J3" s="107"/>
    </row>
    <row r="4" spans="2:13" ht="35.1" customHeight="1">
      <c r="B4" s="336" t="s">
        <v>105</v>
      </c>
      <c r="C4" s="336"/>
      <c r="D4" s="336"/>
      <c r="E4" s="336"/>
      <c r="F4" s="336"/>
      <c r="G4" s="336"/>
      <c r="H4" s="336"/>
      <c r="I4" s="337">
        <v>46183</v>
      </c>
      <c r="J4" s="338"/>
    </row>
    <row r="5" spans="2:13" ht="11.25" customHeight="1">
      <c r="B5" s="114"/>
      <c r="C5" s="171"/>
      <c r="D5" s="171"/>
      <c r="E5" s="117"/>
      <c r="F5" s="114"/>
      <c r="G5" s="114"/>
      <c r="H5" s="171"/>
      <c r="I5" s="114"/>
      <c r="J5" s="114"/>
    </row>
    <row r="6" spans="2:13" ht="11.25" customHeight="1">
      <c r="B6" s="118"/>
      <c r="C6" s="188"/>
      <c r="D6" s="188"/>
      <c r="E6" s="119"/>
      <c r="F6" s="120"/>
      <c r="G6" s="121"/>
      <c r="H6" s="172"/>
      <c r="I6" s="121"/>
      <c r="J6" s="122"/>
    </row>
    <row r="7" spans="2:13" ht="22.5" customHeight="1">
      <c r="B7" s="123" t="s">
        <v>86</v>
      </c>
      <c r="C7" s="189" t="s">
        <v>107</v>
      </c>
      <c r="D7" s="191"/>
      <c r="E7" s="124"/>
      <c r="F7" s="125"/>
      <c r="G7" s="125"/>
      <c r="H7" s="173"/>
      <c r="I7" s="126" t="s">
        <v>87</v>
      </c>
      <c r="J7" s="127">
        <f>'BDI (24,19%)'!D21</f>
        <v>0.2419</v>
      </c>
    </row>
    <row r="8" spans="2:13" ht="22.5" customHeight="1">
      <c r="B8" s="128" t="s">
        <v>22</v>
      </c>
      <c r="C8" s="220" t="s">
        <v>108</v>
      </c>
      <c r="D8" s="174"/>
      <c r="E8" s="129"/>
      <c r="F8" s="129"/>
      <c r="G8" s="129"/>
      <c r="H8" s="174"/>
      <c r="I8" s="126" t="s">
        <v>104</v>
      </c>
      <c r="J8" s="127">
        <f>'BDI-red (11,10%)'!D21</f>
        <v>0.111</v>
      </c>
    </row>
    <row r="9" spans="2:13" ht="22.5" customHeight="1">
      <c r="B9" s="128" t="s">
        <v>88</v>
      </c>
      <c r="C9" s="221" t="s">
        <v>109</v>
      </c>
      <c r="D9" s="192"/>
      <c r="E9" s="130"/>
      <c r="F9" s="131"/>
      <c r="G9" s="132"/>
      <c r="H9" s="175"/>
      <c r="I9" s="133"/>
      <c r="J9" s="134"/>
    </row>
    <row r="10" spans="2:13" ht="15" customHeight="1">
      <c r="B10" s="135"/>
      <c r="C10" s="289" t="s">
        <v>110</v>
      </c>
      <c r="D10" s="193"/>
      <c r="E10" s="136"/>
      <c r="F10" s="137"/>
      <c r="G10" s="138" t="s">
        <v>89</v>
      </c>
      <c r="H10" s="290" t="s">
        <v>33</v>
      </c>
      <c r="I10" s="139"/>
      <c r="J10" s="140"/>
    </row>
    <row r="11" spans="2:13" ht="11.25" customHeight="1">
      <c r="B11" s="141"/>
      <c r="C11" s="157"/>
      <c r="D11" s="157"/>
      <c r="E11" s="117"/>
      <c r="F11" s="114"/>
      <c r="G11" s="126"/>
      <c r="H11" s="171"/>
      <c r="I11" s="114"/>
      <c r="J11" s="114"/>
    </row>
    <row r="12" spans="2:13" ht="24.95" customHeight="1">
      <c r="B12" s="142" t="s">
        <v>297</v>
      </c>
      <c r="C12" s="143"/>
      <c r="D12" s="143"/>
      <c r="E12" s="144"/>
      <c r="F12" s="145"/>
      <c r="G12" s="146"/>
      <c r="H12" s="147"/>
      <c r="I12" s="143"/>
      <c r="J12" s="148"/>
    </row>
    <row r="13" spans="2:13">
      <c r="B13" s="149"/>
      <c r="C13" s="190"/>
      <c r="D13" s="190"/>
      <c r="E13" s="151"/>
      <c r="F13" s="152"/>
      <c r="G13" s="149"/>
      <c r="H13" s="176"/>
      <c r="I13" s="150"/>
      <c r="J13" s="153"/>
    </row>
    <row r="14" spans="2:13" s="261" customFormat="1" ht="22.5">
      <c r="B14" s="217" t="s">
        <v>0</v>
      </c>
      <c r="C14" s="259" t="s">
        <v>21</v>
      </c>
      <c r="D14" s="259" t="s">
        <v>1</v>
      </c>
      <c r="E14" s="217" t="s">
        <v>2</v>
      </c>
      <c r="F14" s="260" t="s">
        <v>3</v>
      </c>
      <c r="G14" s="217" t="s">
        <v>4</v>
      </c>
      <c r="H14" s="217" t="s">
        <v>6</v>
      </c>
      <c r="I14" s="217" t="s">
        <v>5</v>
      </c>
      <c r="J14" s="217" t="s">
        <v>7</v>
      </c>
      <c r="K14" s="295"/>
      <c r="L14" s="257"/>
      <c r="M14" s="257"/>
    </row>
    <row r="15" spans="2:13" s="262" customFormat="1" ht="20.100000000000001" customHeight="1">
      <c r="B15" s="177">
        <v>1</v>
      </c>
      <c r="C15" s="218"/>
      <c r="D15" s="219"/>
      <c r="E15" s="180" t="s">
        <v>210</v>
      </c>
      <c r="F15" s="182"/>
      <c r="G15" s="183"/>
      <c r="H15" s="184"/>
      <c r="I15" s="301"/>
      <c r="J15" s="302"/>
      <c r="K15" s="296"/>
      <c r="L15" s="297"/>
      <c r="M15" s="297"/>
    </row>
    <row r="16" spans="2:13" s="266" customFormat="1" ht="15" customHeight="1" collapsed="1">
      <c r="B16" s="166" t="s">
        <v>79</v>
      </c>
      <c r="C16" s="287"/>
      <c r="D16" s="263"/>
      <c r="E16" s="181" t="s">
        <v>209</v>
      </c>
      <c r="F16" s="185"/>
      <c r="G16" s="186"/>
      <c r="H16" s="264"/>
      <c r="I16" s="187"/>
      <c r="J16" s="265">
        <f>SUM(J17:J17)</f>
        <v>638.88</v>
      </c>
      <c r="K16" s="298"/>
      <c r="L16" s="299"/>
      <c r="M16" s="299"/>
    </row>
    <row r="17" spans="2:13" ht="15" customHeight="1">
      <c r="B17" s="102" t="s">
        <v>101</v>
      </c>
      <c r="C17" s="105" t="s">
        <v>106</v>
      </c>
      <c r="D17" s="178" t="s">
        <v>85</v>
      </c>
      <c r="E17" s="103" t="s">
        <v>92</v>
      </c>
      <c r="F17" s="104" t="s">
        <v>26</v>
      </c>
      <c r="G17" s="154">
        <v>2.5</v>
      </c>
      <c r="H17" s="309">
        <v>205.77</v>
      </c>
      <c r="I17" s="158">
        <f t="shared" ref="I17" si="0">ROUND(ROUND(H17,2)*(1+J$7),2)</f>
        <v>255.55</v>
      </c>
      <c r="J17" s="267">
        <f>ROUND(G17*I17,2)</f>
        <v>638.88</v>
      </c>
    </row>
    <row r="18" spans="2:13" s="266" customFormat="1" ht="15" customHeight="1" collapsed="1">
      <c r="B18" s="166" t="s">
        <v>222</v>
      </c>
      <c r="C18" s="287"/>
      <c r="D18" s="263"/>
      <c r="E18" s="181" t="s">
        <v>118</v>
      </c>
      <c r="F18" s="185"/>
      <c r="G18" s="186"/>
      <c r="H18" s="264"/>
      <c r="I18" s="187"/>
      <c r="J18" s="265">
        <f>SUM(J19:J41)</f>
        <v>5291.79</v>
      </c>
      <c r="K18" s="298"/>
      <c r="L18" s="299"/>
      <c r="M18" s="299"/>
    </row>
    <row r="19" spans="2:13" ht="15" customHeight="1">
      <c r="B19" s="102" t="s">
        <v>223</v>
      </c>
      <c r="C19" s="105" t="s">
        <v>106</v>
      </c>
      <c r="D19" s="178" t="s">
        <v>119</v>
      </c>
      <c r="E19" s="159" t="s">
        <v>211</v>
      </c>
      <c r="F19" s="160" t="s">
        <v>26</v>
      </c>
      <c r="G19" s="154">
        <v>0.72</v>
      </c>
      <c r="H19" s="309">
        <v>70.489999999999995</v>
      </c>
      <c r="I19" s="158">
        <f t="shared" ref="I19:I41" si="1">ROUND(ROUND(H19,2)*(1+J$7),2)</f>
        <v>87.54</v>
      </c>
      <c r="J19" s="267">
        <f t="shared" ref="J19:J28" si="2">ROUND(G19*I19,2)</f>
        <v>63.03</v>
      </c>
    </row>
    <row r="20" spans="2:13" ht="15" customHeight="1">
      <c r="B20" s="102" t="s">
        <v>224</v>
      </c>
      <c r="C20" s="105" t="s">
        <v>106</v>
      </c>
      <c r="D20" s="178" t="s">
        <v>120</v>
      </c>
      <c r="E20" s="159" t="s">
        <v>212</v>
      </c>
      <c r="F20" s="160" t="s">
        <v>26</v>
      </c>
      <c r="G20" s="154">
        <v>2.79</v>
      </c>
      <c r="H20" s="309">
        <v>35.25</v>
      </c>
      <c r="I20" s="158">
        <f t="shared" si="1"/>
        <v>43.78</v>
      </c>
      <c r="J20" s="267">
        <f t="shared" si="2"/>
        <v>122.15</v>
      </c>
    </row>
    <row r="21" spans="2:13" ht="22.5">
      <c r="B21" s="102" t="s">
        <v>225</v>
      </c>
      <c r="C21" s="105" t="s">
        <v>23</v>
      </c>
      <c r="D21" s="178" t="s">
        <v>121</v>
      </c>
      <c r="E21" s="159" t="s">
        <v>122</v>
      </c>
      <c r="F21" s="160" t="s">
        <v>123</v>
      </c>
      <c r="G21" s="154">
        <v>0.14000000000000001</v>
      </c>
      <c r="H21" s="309">
        <v>80.849999999999994</v>
      </c>
      <c r="I21" s="158">
        <f t="shared" si="1"/>
        <v>100.41</v>
      </c>
      <c r="J21" s="267">
        <f t="shared" si="2"/>
        <v>14.06</v>
      </c>
    </row>
    <row r="22" spans="2:13" ht="33.75">
      <c r="B22" s="102" t="s">
        <v>111</v>
      </c>
      <c r="C22" s="105" t="s">
        <v>106</v>
      </c>
      <c r="D22" s="178" t="s">
        <v>124</v>
      </c>
      <c r="E22" s="159" t="s">
        <v>213</v>
      </c>
      <c r="F22" s="160" t="s">
        <v>123</v>
      </c>
      <c r="G22" s="154">
        <v>0.18</v>
      </c>
      <c r="H22" s="309">
        <v>112.66</v>
      </c>
      <c r="I22" s="158">
        <f t="shared" si="1"/>
        <v>139.91</v>
      </c>
      <c r="J22" s="267">
        <f t="shared" si="2"/>
        <v>25.18</v>
      </c>
    </row>
    <row r="23" spans="2:13" ht="15" customHeight="1">
      <c r="B23" s="102" t="s">
        <v>112</v>
      </c>
      <c r="C23" s="105" t="s">
        <v>106</v>
      </c>
      <c r="D23" s="178" t="s">
        <v>125</v>
      </c>
      <c r="E23" s="159" t="s">
        <v>214</v>
      </c>
      <c r="F23" s="160" t="s">
        <v>26</v>
      </c>
      <c r="G23" s="154">
        <v>0.9</v>
      </c>
      <c r="H23" s="309">
        <v>50.35</v>
      </c>
      <c r="I23" s="158">
        <f t="shared" si="1"/>
        <v>62.53</v>
      </c>
      <c r="J23" s="267">
        <f t="shared" si="2"/>
        <v>56.28</v>
      </c>
    </row>
    <row r="24" spans="2:13" ht="33.75" customHeight="1">
      <c r="B24" s="102" t="s">
        <v>113</v>
      </c>
      <c r="C24" s="105" t="s">
        <v>23</v>
      </c>
      <c r="D24" s="178" t="s">
        <v>126</v>
      </c>
      <c r="E24" s="159" t="s">
        <v>127</v>
      </c>
      <c r="F24" s="160" t="s">
        <v>26</v>
      </c>
      <c r="G24" s="154">
        <v>3.05</v>
      </c>
      <c r="H24" s="309">
        <v>95.19</v>
      </c>
      <c r="I24" s="158">
        <f t="shared" si="1"/>
        <v>118.22</v>
      </c>
      <c r="J24" s="267">
        <f t="shared" si="2"/>
        <v>360.57</v>
      </c>
    </row>
    <row r="25" spans="2:13" ht="33.75">
      <c r="B25" s="102" t="s">
        <v>226</v>
      </c>
      <c r="C25" s="105" t="s">
        <v>23</v>
      </c>
      <c r="D25" s="178" t="s">
        <v>128</v>
      </c>
      <c r="E25" s="159" t="s">
        <v>129</v>
      </c>
      <c r="F25" s="160" t="s">
        <v>26</v>
      </c>
      <c r="G25" s="154">
        <v>4.84</v>
      </c>
      <c r="H25" s="309">
        <v>5.91</v>
      </c>
      <c r="I25" s="158">
        <f t="shared" si="1"/>
        <v>7.34</v>
      </c>
      <c r="J25" s="267">
        <f t="shared" si="2"/>
        <v>35.53</v>
      </c>
    </row>
    <row r="26" spans="2:13" ht="33.75" customHeight="1">
      <c r="B26" s="102" t="s">
        <v>114</v>
      </c>
      <c r="C26" s="105" t="s">
        <v>23</v>
      </c>
      <c r="D26" s="178" t="s">
        <v>130</v>
      </c>
      <c r="E26" s="103" t="s">
        <v>131</v>
      </c>
      <c r="F26" s="104" t="s">
        <v>26</v>
      </c>
      <c r="G26" s="154">
        <v>4.84</v>
      </c>
      <c r="H26" s="309">
        <v>41.96</v>
      </c>
      <c r="I26" s="158">
        <f t="shared" si="1"/>
        <v>52.11</v>
      </c>
      <c r="J26" s="267">
        <f t="shared" si="2"/>
        <v>252.21</v>
      </c>
    </row>
    <row r="27" spans="2:13" ht="33.75">
      <c r="B27" s="102" t="s">
        <v>115</v>
      </c>
      <c r="C27" s="105" t="s">
        <v>23</v>
      </c>
      <c r="D27" s="102">
        <v>87262</v>
      </c>
      <c r="E27" s="159" t="s">
        <v>132</v>
      </c>
      <c r="F27" s="160" t="s">
        <v>26</v>
      </c>
      <c r="G27" s="154">
        <v>1.28</v>
      </c>
      <c r="H27" s="309">
        <v>128.69999999999999</v>
      </c>
      <c r="I27" s="158">
        <f t="shared" si="1"/>
        <v>159.83000000000001</v>
      </c>
      <c r="J27" s="267">
        <f t="shared" si="2"/>
        <v>204.58</v>
      </c>
    </row>
    <row r="28" spans="2:13" ht="15" customHeight="1">
      <c r="B28" s="102" t="s">
        <v>227</v>
      </c>
      <c r="C28" s="105" t="s">
        <v>154</v>
      </c>
      <c r="D28" s="178" t="s">
        <v>133</v>
      </c>
      <c r="E28" s="159" t="s">
        <v>134</v>
      </c>
      <c r="F28" s="160" t="s">
        <v>116</v>
      </c>
      <c r="G28" s="154">
        <v>1.2</v>
      </c>
      <c r="H28" s="309">
        <v>67.63</v>
      </c>
      <c r="I28" s="158">
        <f t="shared" si="1"/>
        <v>83.99</v>
      </c>
      <c r="J28" s="267">
        <f t="shared" si="2"/>
        <v>100.79</v>
      </c>
    </row>
    <row r="29" spans="2:13" ht="15" customHeight="1">
      <c r="B29" s="102" t="s">
        <v>228</v>
      </c>
      <c r="C29" s="105" t="s">
        <v>106</v>
      </c>
      <c r="D29" s="178" t="s">
        <v>141</v>
      </c>
      <c r="E29" s="159" t="s">
        <v>215</v>
      </c>
      <c r="F29" s="160" t="s">
        <v>117</v>
      </c>
      <c r="G29" s="154">
        <v>1</v>
      </c>
      <c r="H29" s="309">
        <v>626.13</v>
      </c>
      <c r="I29" s="158">
        <f t="shared" si="1"/>
        <v>777.59</v>
      </c>
      <c r="J29" s="267">
        <f t="shared" ref="J29:J31" si="3">ROUND(G29*I29,2)</f>
        <v>777.59</v>
      </c>
    </row>
    <row r="30" spans="2:13" ht="33.75">
      <c r="B30" s="102" t="s">
        <v>229</v>
      </c>
      <c r="C30" s="303" t="s">
        <v>23</v>
      </c>
      <c r="D30" s="304" t="s">
        <v>135</v>
      </c>
      <c r="E30" s="159" t="s">
        <v>136</v>
      </c>
      <c r="F30" s="160" t="s">
        <v>117</v>
      </c>
      <c r="G30" s="154">
        <v>1</v>
      </c>
      <c r="H30" s="309">
        <v>66.900000000000006</v>
      </c>
      <c r="I30" s="158">
        <f t="shared" si="1"/>
        <v>83.08</v>
      </c>
      <c r="J30" s="267">
        <f t="shared" si="3"/>
        <v>83.08</v>
      </c>
    </row>
    <row r="31" spans="2:13" ht="22.5">
      <c r="B31" s="102" t="s">
        <v>230</v>
      </c>
      <c r="C31" s="303" t="s">
        <v>23</v>
      </c>
      <c r="D31" s="178" t="s">
        <v>137</v>
      </c>
      <c r="E31" s="103" t="s">
        <v>138</v>
      </c>
      <c r="F31" s="160" t="s">
        <v>117</v>
      </c>
      <c r="G31" s="154">
        <v>1</v>
      </c>
      <c r="H31" s="309">
        <v>26.7</v>
      </c>
      <c r="I31" s="158">
        <f t="shared" si="1"/>
        <v>33.159999999999997</v>
      </c>
      <c r="J31" s="267">
        <f t="shared" si="3"/>
        <v>33.159999999999997</v>
      </c>
    </row>
    <row r="32" spans="2:13" ht="22.5">
      <c r="B32" s="102" t="s">
        <v>231</v>
      </c>
      <c r="C32" s="105" t="s">
        <v>23</v>
      </c>
      <c r="D32" s="106" t="s">
        <v>144</v>
      </c>
      <c r="E32" s="159" t="s">
        <v>145</v>
      </c>
      <c r="F32" s="160" t="s">
        <v>116</v>
      </c>
      <c r="G32" s="154">
        <v>4</v>
      </c>
      <c r="H32" s="309">
        <v>11.6</v>
      </c>
      <c r="I32" s="158">
        <f t="shared" si="1"/>
        <v>14.41</v>
      </c>
      <c r="J32" s="267">
        <f t="shared" ref="J32:J35" si="4">ROUND(G32*I32,2)</f>
        <v>57.64</v>
      </c>
    </row>
    <row r="33" spans="2:13" ht="22.5" customHeight="1">
      <c r="B33" s="102" t="s">
        <v>232</v>
      </c>
      <c r="C33" s="105" t="s">
        <v>23</v>
      </c>
      <c r="D33" s="106" t="s">
        <v>146</v>
      </c>
      <c r="E33" s="159" t="s">
        <v>147</v>
      </c>
      <c r="F33" s="160" t="s">
        <v>116</v>
      </c>
      <c r="G33" s="154">
        <v>4</v>
      </c>
      <c r="H33" s="309">
        <v>20.97</v>
      </c>
      <c r="I33" s="158">
        <f t="shared" si="1"/>
        <v>26.04</v>
      </c>
      <c r="J33" s="267">
        <f t="shared" si="4"/>
        <v>104.16</v>
      </c>
    </row>
    <row r="34" spans="2:13" ht="22.5">
      <c r="B34" s="102" t="s">
        <v>233</v>
      </c>
      <c r="C34" s="105" t="s">
        <v>106</v>
      </c>
      <c r="D34" s="178" t="s">
        <v>148</v>
      </c>
      <c r="E34" s="268" t="s">
        <v>149</v>
      </c>
      <c r="F34" s="160" t="s">
        <v>116</v>
      </c>
      <c r="G34" s="154">
        <v>2</v>
      </c>
      <c r="H34" s="309">
        <v>34.19</v>
      </c>
      <c r="I34" s="158">
        <f t="shared" si="1"/>
        <v>42.46</v>
      </c>
      <c r="J34" s="267">
        <f t="shared" si="4"/>
        <v>84.92</v>
      </c>
    </row>
    <row r="35" spans="2:13" ht="22.5">
      <c r="B35" s="102" t="s">
        <v>234</v>
      </c>
      <c r="C35" s="105" t="s">
        <v>106</v>
      </c>
      <c r="D35" s="178" t="s">
        <v>142</v>
      </c>
      <c r="E35" s="268" t="s">
        <v>143</v>
      </c>
      <c r="F35" s="104" t="s">
        <v>116</v>
      </c>
      <c r="G35" s="154">
        <v>2</v>
      </c>
      <c r="H35" s="309">
        <v>40.29</v>
      </c>
      <c r="I35" s="158">
        <f t="shared" si="1"/>
        <v>50.04</v>
      </c>
      <c r="J35" s="267">
        <f t="shared" si="4"/>
        <v>100.08</v>
      </c>
    </row>
    <row r="36" spans="2:13" ht="22.5">
      <c r="B36" s="102" t="s">
        <v>235</v>
      </c>
      <c r="C36" s="105" t="s">
        <v>23</v>
      </c>
      <c r="D36" s="178" t="s">
        <v>74</v>
      </c>
      <c r="E36" s="159" t="s">
        <v>82</v>
      </c>
      <c r="F36" s="160" t="s">
        <v>26</v>
      </c>
      <c r="G36" s="154">
        <v>34.42</v>
      </c>
      <c r="H36" s="309">
        <v>5.12</v>
      </c>
      <c r="I36" s="158">
        <f t="shared" si="1"/>
        <v>6.36</v>
      </c>
      <c r="J36" s="267">
        <f t="shared" ref="J36:J39" si="5">ROUND(G36*I36,2)</f>
        <v>218.91</v>
      </c>
    </row>
    <row r="37" spans="2:13" ht="22.5">
      <c r="B37" s="102" t="s">
        <v>236</v>
      </c>
      <c r="C37" s="105" t="s">
        <v>23</v>
      </c>
      <c r="D37" s="178" t="s">
        <v>75</v>
      </c>
      <c r="E37" s="159" t="s">
        <v>83</v>
      </c>
      <c r="F37" s="160" t="s">
        <v>26</v>
      </c>
      <c r="G37" s="154">
        <v>34.42</v>
      </c>
      <c r="H37" s="309">
        <v>22.52</v>
      </c>
      <c r="I37" s="158">
        <f t="shared" si="1"/>
        <v>27.97</v>
      </c>
      <c r="J37" s="267">
        <f t="shared" si="5"/>
        <v>962.73</v>
      </c>
    </row>
    <row r="38" spans="2:13" ht="22.5">
      <c r="B38" s="102" t="s">
        <v>237</v>
      </c>
      <c r="C38" s="105" t="s">
        <v>23</v>
      </c>
      <c r="D38" s="178" t="s">
        <v>78</v>
      </c>
      <c r="E38" s="159" t="s">
        <v>84</v>
      </c>
      <c r="F38" s="160" t="s">
        <v>26</v>
      </c>
      <c r="G38" s="154">
        <v>34.42</v>
      </c>
      <c r="H38" s="309">
        <v>15.12</v>
      </c>
      <c r="I38" s="158">
        <f t="shared" si="1"/>
        <v>18.78</v>
      </c>
      <c r="J38" s="267">
        <f t="shared" si="5"/>
        <v>646.41</v>
      </c>
    </row>
    <row r="39" spans="2:13" ht="22.5">
      <c r="B39" s="102" t="s">
        <v>238</v>
      </c>
      <c r="C39" s="105" t="s">
        <v>91</v>
      </c>
      <c r="D39" s="178" t="s">
        <v>97</v>
      </c>
      <c r="E39" s="103" t="s">
        <v>28</v>
      </c>
      <c r="F39" s="160" t="s">
        <v>26</v>
      </c>
      <c r="G39" s="154">
        <v>24.67</v>
      </c>
      <c r="H39" s="309">
        <v>20.65</v>
      </c>
      <c r="I39" s="158">
        <f t="shared" si="1"/>
        <v>25.65</v>
      </c>
      <c r="J39" s="267">
        <f t="shared" si="5"/>
        <v>632.79</v>
      </c>
    </row>
    <row r="40" spans="2:13" ht="22.5">
      <c r="B40" s="102" t="s">
        <v>239</v>
      </c>
      <c r="C40" s="105" t="s">
        <v>23</v>
      </c>
      <c r="D40" s="178" t="s">
        <v>152</v>
      </c>
      <c r="E40" s="159" t="s">
        <v>153</v>
      </c>
      <c r="F40" s="160" t="s">
        <v>26</v>
      </c>
      <c r="G40" s="154">
        <v>5.67</v>
      </c>
      <c r="H40" s="309">
        <v>21.23</v>
      </c>
      <c r="I40" s="158">
        <f t="shared" si="1"/>
        <v>26.37</v>
      </c>
      <c r="J40" s="267">
        <f t="shared" ref="J40:J41" si="6">ROUND(G40*I40,2)</f>
        <v>149.52000000000001</v>
      </c>
    </row>
    <row r="41" spans="2:13" ht="33.75" customHeight="1">
      <c r="B41" s="102" t="s">
        <v>240</v>
      </c>
      <c r="C41" s="105" t="s">
        <v>23</v>
      </c>
      <c r="D41" s="178" t="s">
        <v>150</v>
      </c>
      <c r="E41" s="103" t="s">
        <v>151</v>
      </c>
      <c r="F41" s="160" t="s">
        <v>26</v>
      </c>
      <c r="G41" s="154">
        <v>2.7</v>
      </c>
      <c r="H41" s="309">
        <v>61.56</v>
      </c>
      <c r="I41" s="158">
        <f t="shared" si="1"/>
        <v>76.45</v>
      </c>
      <c r="J41" s="267">
        <f t="shared" si="6"/>
        <v>206.42</v>
      </c>
    </row>
    <row r="42" spans="2:13" s="266" customFormat="1" ht="15" customHeight="1" collapsed="1">
      <c r="B42" s="166" t="s">
        <v>241</v>
      </c>
      <c r="C42" s="287"/>
      <c r="D42" s="263"/>
      <c r="E42" s="181" t="s">
        <v>155</v>
      </c>
      <c r="F42" s="185"/>
      <c r="G42" s="186"/>
      <c r="H42" s="264"/>
      <c r="I42" s="187"/>
      <c r="J42" s="265">
        <f>SUM(J43:J83)</f>
        <v>40250.530000000013</v>
      </c>
      <c r="K42" s="298"/>
      <c r="L42" s="299"/>
      <c r="M42" s="299"/>
    </row>
    <row r="43" spans="2:13" ht="15" customHeight="1">
      <c r="B43" s="102" t="s">
        <v>242</v>
      </c>
      <c r="C43" s="105" t="s">
        <v>106</v>
      </c>
      <c r="D43" s="178" t="s">
        <v>120</v>
      </c>
      <c r="E43" s="159" t="s">
        <v>212</v>
      </c>
      <c r="F43" s="160" t="s">
        <v>26</v>
      </c>
      <c r="G43" s="154">
        <v>7</v>
      </c>
      <c r="H43" s="309">
        <v>35.25</v>
      </c>
      <c r="I43" s="158">
        <f t="shared" ref="I43:I75" si="7">ROUND(ROUND(H43,2)*(1+J$7),2)</f>
        <v>43.78</v>
      </c>
      <c r="J43" s="267">
        <f t="shared" ref="J43" si="8">ROUND(G43*I43,2)</f>
        <v>306.45999999999998</v>
      </c>
    </row>
    <row r="44" spans="2:13" ht="22.5">
      <c r="B44" s="102" t="s">
        <v>243</v>
      </c>
      <c r="C44" s="105" t="s">
        <v>23</v>
      </c>
      <c r="D44" s="178" t="s">
        <v>156</v>
      </c>
      <c r="E44" s="103" t="s">
        <v>157</v>
      </c>
      <c r="F44" s="104" t="s">
        <v>26</v>
      </c>
      <c r="G44" s="154">
        <v>3.69</v>
      </c>
      <c r="H44" s="309">
        <v>32.229999999999997</v>
      </c>
      <c r="I44" s="158">
        <f t="shared" si="7"/>
        <v>40.03</v>
      </c>
      <c r="J44" s="267">
        <f t="shared" ref="J44" si="9">ROUND(G44*I44,2)</f>
        <v>147.71</v>
      </c>
    </row>
    <row r="45" spans="2:13" ht="22.5">
      <c r="B45" s="102" t="s">
        <v>244</v>
      </c>
      <c r="C45" s="105" t="s">
        <v>154</v>
      </c>
      <c r="D45" s="178" t="s">
        <v>158</v>
      </c>
      <c r="E45" s="103" t="s">
        <v>159</v>
      </c>
      <c r="F45" s="104" t="s">
        <v>26</v>
      </c>
      <c r="G45" s="154">
        <v>18.03</v>
      </c>
      <c r="H45" s="309">
        <v>35.97</v>
      </c>
      <c r="I45" s="158">
        <f t="shared" si="7"/>
        <v>44.67</v>
      </c>
      <c r="J45" s="267">
        <f t="shared" ref="J45:J47" si="10">ROUND(G45*I45,2)</f>
        <v>805.4</v>
      </c>
    </row>
    <row r="46" spans="2:13" ht="33.75">
      <c r="B46" s="102" t="s">
        <v>245</v>
      </c>
      <c r="C46" s="105" t="s">
        <v>106</v>
      </c>
      <c r="D46" s="178" t="s">
        <v>124</v>
      </c>
      <c r="E46" s="159" t="s">
        <v>213</v>
      </c>
      <c r="F46" s="160" t="s">
        <v>123</v>
      </c>
      <c r="G46" s="154">
        <v>2.4900000000000002</v>
      </c>
      <c r="H46" s="309">
        <v>112.66</v>
      </c>
      <c r="I46" s="158">
        <f t="shared" si="7"/>
        <v>139.91</v>
      </c>
      <c r="J46" s="267">
        <f t="shared" si="10"/>
        <v>348.38</v>
      </c>
    </row>
    <row r="47" spans="2:13" ht="33.75" customHeight="1">
      <c r="B47" s="102" t="s">
        <v>246</v>
      </c>
      <c r="C47" s="105" t="s">
        <v>23</v>
      </c>
      <c r="D47" s="178" t="s">
        <v>126</v>
      </c>
      <c r="E47" s="159" t="s">
        <v>127</v>
      </c>
      <c r="F47" s="160" t="s">
        <v>26</v>
      </c>
      <c r="G47" s="154">
        <v>16.34</v>
      </c>
      <c r="H47" s="309">
        <v>89.51</v>
      </c>
      <c r="I47" s="158">
        <f t="shared" si="7"/>
        <v>111.16</v>
      </c>
      <c r="J47" s="267">
        <f t="shared" si="10"/>
        <v>1816.35</v>
      </c>
    </row>
    <row r="48" spans="2:13" ht="15" customHeight="1">
      <c r="B48" s="102" t="s">
        <v>247</v>
      </c>
      <c r="C48" s="105" t="s">
        <v>154</v>
      </c>
      <c r="D48" s="178" t="s">
        <v>160</v>
      </c>
      <c r="E48" s="159" t="s">
        <v>161</v>
      </c>
      <c r="F48" s="160" t="s">
        <v>26</v>
      </c>
      <c r="G48" s="154">
        <v>1.8</v>
      </c>
      <c r="H48" s="309">
        <v>945.24</v>
      </c>
      <c r="I48" s="158">
        <f t="shared" si="7"/>
        <v>1173.8900000000001</v>
      </c>
      <c r="J48" s="267">
        <f t="shared" ref="J48" si="11">ROUND(G48*I48,2)</f>
        <v>2113</v>
      </c>
    </row>
    <row r="49" spans="2:10" ht="15" customHeight="1">
      <c r="B49" s="102" t="s">
        <v>248</v>
      </c>
      <c r="C49" s="105" t="s">
        <v>106</v>
      </c>
      <c r="D49" s="178" t="s">
        <v>162</v>
      </c>
      <c r="E49" s="159" t="s">
        <v>219</v>
      </c>
      <c r="F49" s="160" t="s">
        <v>26</v>
      </c>
      <c r="G49" s="154">
        <v>1.8</v>
      </c>
      <c r="H49" s="309">
        <v>326.85000000000002</v>
      </c>
      <c r="I49" s="158">
        <f t="shared" si="7"/>
        <v>405.92</v>
      </c>
      <c r="J49" s="267">
        <f t="shared" ref="J49" si="12">ROUND(G49*I49,2)</f>
        <v>730.66</v>
      </c>
    </row>
    <row r="50" spans="2:10" ht="15" customHeight="1">
      <c r="B50" s="102" t="s">
        <v>249</v>
      </c>
      <c r="C50" s="105" t="s">
        <v>106</v>
      </c>
      <c r="D50" s="178" t="s">
        <v>163</v>
      </c>
      <c r="E50" s="103" t="s">
        <v>164</v>
      </c>
      <c r="F50" s="104" t="s">
        <v>26</v>
      </c>
      <c r="G50" s="154">
        <v>2.37</v>
      </c>
      <c r="H50" s="309">
        <v>1134.56</v>
      </c>
      <c r="I50" s="158">
        <f t="shared" si="7"/>
        <v>1409.01</v>
      </c>
      <c r="J50" s="267">
        <f t="shared" ref="J50" si="13">ROUND(G50*I50,2)</f>
        <v>3339.35</v>
      </c>
    </row>
    <row r="51" spans="2:10" ht="22.5">
      <c r="B51" s="102" t="s">
        <v>250</v>
      </c>
      <c r="C51" s="105" t="s">
        <v>106</v>
      </c>
      <c r="D51" s="178" t="s">
        <v>165</v>
      </c>
      <c r="E51" s="159" t="s">
        <v>216</v>
      </c>
      <c r="F51" s="104" t="s">
        <v>26</v>
      </c>
      <c r="G51" s="154">
        <v>4.6399999999999997</v>
      </c>
      <c r="H51" s="309">
        <v>162.41999999999999</v>
      </c>
      <c r="I51" s="158">
        <f t="shared" si="7"/>
        <v>201.71</v>
      </c>
      <c r="J51" s="267">
        <f t="shared" ref="J51:J53" si="14">ROUND(G51*I51,2)</f>
        <v>935.93</v>
      </c>
    </row>
    <row r="52" spans="2:10" ht="33.75">
      <c r="B52" s="102" t="s">
        <v>251</v>
      </c>
      <c r="C52" s="105" t="s">
        <v>23</v>
      </c>
      <c r="D52" s="178" t="s">
        <v>128</v>
      </c>
      <c r="E52" s="159" t="s">
        <v>129</v>
      </c>
      <c r="F52" s="160" t="s">
        <v>26</v>
      </c>
      <c r="G52" s="154">
        <v>41.35</v>
      </c>
      <c r="H52" s="309">
        <v>5.91</v>
      </c>
      <c r="I52" s="158">
        <f t="shared" si="7"/>
        <v>7.34</v>
      </c>
      <c r="J52" s="267">
        <f t="shared" si="14"/>
        <v>303.51</v>
      </c>
    </row>
    <row r="53" spans="2:10" ht="33.75" customHeight="1">
      <c r="B53" s="102" t="s">
        <v>252</v>
      </c>
      <c r="C53" s="105" t="s">
        <v>23</v>
      </c>
      <c r="D53" s="178" t="s">
        <v>130</v>
      </c>
      <c r="E53" s="103" t="s">
        <v>131</v>
      </c>
      <c r="F53" s="104" t="s">
        <v>26</v>
      </c>
      <c r="G53" s="154">
        <v>41.35</v>
      </c>
      <c r="H53" s="309">
        <v>41.96</v>
      </c>
      <c r="I53" s="158">
        <f t="shared" si="7"/>
        <v>52.11</v>
      </c>
      <c r="J53" s="267">
        <f t="shared" si="14"/>
        <v>2154.75</v>
      </c>
    </row>
    <row r="54" spans="2:10" ht="22.5">
      <c r="B54" s="102" t="s">
        <v>253</v>
      </c>
      <c r="C54" s="303" t="s">
        <v>23</v>
      </c>
      <c r="D54" s="304" t="s">
        <v>166</v>
      </c>
      <c r="E54" s="159" t="s">
        <v>167</v>
      </c>
      <c r="F54" s="160" t="s">
        <v>26</v>
      </c>
      <c r="G54" s="154">
        <v>16</v>
      </c>
      <c r="H54" s="309">
        <v>2.97</v>
      </c>
      <c r="I54" s="158">
        <f t="shared" si="7"/>
        <v>3.69</v>
      </c>
      <c r="J54" s="267">
        <f t="shared" ref="J54:J57" si="15">ROUND(G54*I54,2)</f>
        <v>59.04</v>
      </c>
    </row>
    <row r="55" spans="2:10" ht="22.5">
      <c r="B55" s="102" t="s">
        <v>254</v>
      </c>
      <c r="C55" s="303" t="s">
        <v>23</v>
      </c>
      <c r="D55" s="304" t="s">
        <v>168</v>
      </c>
      <c r="E55" s="159" t="s">
        <v>169</v>
      </c>
      <c r="F55" s="160" t="s">
        <v>123</v>
      </c>
      <c r="G55" s="154">
        <v>1.6</v>
      </c>
      <c r="H55" s="309">
        <v>780.66</v>
      </c>
      <c r="I55" s="158">
        <f t="shared" si="7"/>
        <v>969.5</v>
      </c>
      <c r="J55" s="267">
        <f t="shared" si="15"/>
        <v>1551.2</v>
      </c>
    </row>
    <row r="56" spans="2:10" ht="45">
      <c r="B56" s="102" t="s">
        <v>255</v>
      </c>
      <c r="C56" s="303" t="s">
        <v>23</v>
      </c>
      <c r="D56" s="304" t="s">
        <v>170</v>
      </c>
      <c r="E56" s="159" t="s">
        <v>171</v>
      </c>
      <c r="F56" s="160" t="s">
        <v>26</v>
      </c>
      <c r="G56" s="154">
        <v>16</v>
      </c>
      <c r="H56" s="309">
        <v>58.74</v>
      </c>
      <c r="I56" s="158">
        <f t="shared" si="7"/>
        <v>72.95</v>
      </c>
      <c r="J56" s="267">
        <f t="shared" si="15"/>
        <v>1167.2</v>
      </c>
    </row>
    <row r="57" spans="2:10" ht="33.75">
      <c r="B57" s="102" t="s">
        <v>256</v>
      </c>
      <c r="C57" s="105" t="s">
        <v>23</v>
      </c>
      <c r="D57" s="102">
        <v>87262</v>
      </c>
      <c r="E57" s="159" t="s">
        <v>132</v>
      </c>
      <c r="F57" s="160" t="s">
        <v>26</v>
      </c>
      <c r="G57" s="154">
        <v>16</v>
      </c>
      <c r="H57" s="309">
        <v>128.69999999999999</v>
      </c>
      <c r="I57" s="158">
        <f t="shared" si="7"/>
        <v>159.83000000000001</v>
      </c>
      <c r="J57" s="267">
        <f t="shared" si="15"/>
        <v>2557.2800000000002</v>
      </c>
    </row>
    <row r="58" spans="2:10" ht="45">
      <c r="B58" s="102" t="s">
        <v>257</v>
      </c>
      <c r="C58" s="105" t="s">
        <v>106</v>
      </c>
      <c r="D58" s="178" t="s">
        <v>172</v>
      </c>
      <c r="E58" s="103" t="s">
        <v>173</v>
      </c>
      <c r="F58" s="104" t="s">
        <v>116</v>
      </c>
      <c r="G58" s="154">
        <v>17.3</v>
      </c>
      <c r="H58" s="309">
        <v>38.090000000000003</v>
      </c>
      <c r="I58" s="158">
        <f t="shared" si="7"/>
        <v>47.3</v>
      </c>
      <c r="J58" s="267">
        <f t="shared" ref="J58" si="16">ROUND(G58*I58,2)</f>
        <v>818.29</v>
      </c>
    </row>
    <row r="59" spans="2:10" ht="22.5">
      <c r="B59" s="102" t="s">
        <v>258</v>
      </c>
      <c r="C59" s="105" t="s">
        <v>106</v>
      </c>
      <c r="D59" s="178" t="s">
        <v>174</v>
      </c>
      <c r="E59" s="103" t="s">
        <v>175</v>
      </c>
      <c r="F59" s="104" t="s">
        <v>116</v>
      </c>
      <c r="G59" s="154">
        <v>1</v>
      </c>
      <c r="H59" s="309">
        <v>214.15</v>
      </c>
      <c r="I59" s="158">
        <f t="shared" si="7"/>
        <v>265.95</v>
      </c>
      <c r="J59" s="267">
        <f t="shared" ref="J59" si="17">ROUND(G59*I59,2)</f>
        <v>265.95</v>
      </c>
    </row>
    <row r="60" spans="2:10" ht="22.5">
      <c r="B60" s="102" t="s">
        <v>259</v>
      </c>
      <c r="C60" s="105" t="s">
        <v>106</v>
      </c>
      <c r="D60" s="178" t="s">
        <v>176</v>
      </c>
      <c r="E60" s="103" t="s">
        <v>177</v>
      </c>
      <c r="F60" s="104" t="s">
        <v>26</v>
      </c>
      <c r="G60" s="305">
        <v>1.32</v>
      </c>
      <c r="H60" s="309">
        <v>1021.24</v>
      </c>
      <c r="I60" s="158">
        <f t="shared" si="7"/>
        <v>1268.28</v>
      </c>
      <c r="J60" s="267">
        <f t="shared" ref="J60:J65" si="18">ROUND(G60*I60,2)</f>
        <v>1674.13</v>
      </c>
    </row>
    <row r="61" spans="2:10" ht="15" customHeight="1">
      <c r="B61" s="102" t="s">
        <v>260</v>
      </c>
      <c r="C61" s="105" t="s">
        <v>106</v>
      </c>
      <c r="D61" s="178" t="s">
        <v>178</v>
      </c>
      <c r="E61" s="103" t="s">
        <v>179</v>
      </c>
      <c r="F61" s="160" t="s">
        <v>117</v>
      </c>
      <c r="G61" s="305">
        <v>1</v>
      </c>
      <c r="H61" s="309">
        <v>710.81</v>
      </c>
      <c r="I61" s="158">
        <f t="shared" si="7"/>
        <v>882.75</v>
      </c>
      <c r="J61" s="267">
        <f t="shared" si="18"/>
        <v>882.75</v>
      </c>
    </row>
    <row r="62" spans="2:10" ht="15" customHeight="1">
      <c r="B62" s="102" t="s">
        <v>261</v>
      </c>
      <c r="C62" s="105" t="s">
        <v>106</v>
      </c>
      <c r="D62" s="178" t="s">
        <v>180</v>
      </c>
      <c r="E62" s="103" t="s">
        <v>181</v>
      </c>
      <c r="F62" s="160" t="s">
        <v>117</v>
      </c>
      <c r="G62" s="305">
        <v>1</v>
      </c>
      <c r="H62" s="309">
        <v>377.94</v>
      </c>
      <c r="I62" s="158">
        <f t="shared" si="7"/>
        <v>469.36</v>
      </c>
      <c r="J62" s="267">
        <f t="shared" si="18"/>
        <v>469.36</v>
      </c>
    </row>
    <row r="63" spans="2:10" ht="22.5">
      <c r="B63" s="102" t="s">
        <v>262</v>
      </c>
      <c r="C63" s="105" t="s">
        <v>23</v>
      </c>
      <c r="D63" s="178" t="s">
        <v>182</v>
      </c>
      <c r="E63" s="159" t="s">
        <v>183</v>
      </c>
      <c r="F63" s="160" t="s">
        <v>117</v>
      </c>
      <c r="G63" s="305">
        <v>1</v>
      </c>
      <c r="H63" s="309">
        <v>71.83</v>
      </c>
      <c r="I63" s="158">
        <f t="shared" si="7"/>
        <v>89.21</v>
      </c>
      <c r="J63" s="267">
        <f t="shared" si="18"/>
        <v>89.21</v>
      </c>
    </row>
    <row r="64" spans="2:10" ht="15" customHeight="1">
      <c r="B64" s="102" t="s">
        <v>263</v>
      </c>
      <c r="C64" s="105" t="s">
        <v>106</v>
      </c>
      <c r="D64" s="304" t="s">
        <v>184</v>
      </c>
      <c r="E64" s="159" t="s">
        <v>185</v>
      </c>
      <c r="F64" s="160" t="s">
        <v>117</v>
      </c>
      <c r="G64" s="305">
        <v>1</v>
      </c>
      <c r="H64" s="309">
        <v>152.47999999999999</v>
      </c>
      <c r="I64" s="158">
        <f t="shared" si="7"/>
        <v>189.36</v>
      </c>
      <c r="J64" s="267">
        <f t="shared" si="18"/>
        <v>189.36</v>
      </c>
    </row>
    <row r="65" spans="2:10" ht="15" customHeight="1">
      <c r="B65" s="102" t="s">
        <v>264</v>
      </c>
      <c r="C65" s="105" t="s">
        <v>106</v>
      </c>
      <c r="D65" s="178" t="s">
        <v>139</v>
      </c>
      <c r="E65" s="103" t="s">
        <v>140</v>
      </c>
      <c r="F65" s="160" t="s">
        <v>117</v>
      </c>
      <c r="G65" s="305">
        <v>1</v>
      </c>
      <c r="H65" s="309">
        <v>25.87</v>
      </c>
      <c r="I65" s="158">
        <f t="shared" si="7"/>
        <v>32.130000000000003</v>
      </c>
      <c r="J65" s="267">
        <f t="shared" si="18"/>
        <v>32.130000000000003</v>
      </c>
    </row>
    <row r="66" spans="2:10" ht="22.5">
      <c r="B66" s="102" t="s">
        <v>265</v>
      </c>
      <c r="C66" s="105" t="s">
        <v>106</v>
      </c>
      <c r="D66" s="178" t="s">
        <v>186</v>
      </c>
      <c r="E66" s="159" t="s">
        <v>217</v>
      </c>
      <c r="F66" s="104" t="s">
        <v>26</v>
      </c>
      <c r="G66" s="154">
        <v>1.58</v>
      </c>
      <c r="H66" s="309">
        <v>2555.88</v>
      </c>
      <c r="I66" s="158">
        <f t="shared" si="7"/>
        <v>3174.15</v>
      </c>
      <c r="J66" s="267">
        <f t="shared" ref="J66:J68" si="19">ROUND(G66*I66,2)</f>
        <v>5015.16</v>
      </c>
    </row>
    <row r="67" spans="2:10" ht="22.5">
      <c r="B67" s="102" t="s">
        <v>266</v>
      </c>
      <c r="C67" s="105" t="s">
        <v>106</v>
      </c>
      <c r="D67" s="178" t="s">
        <v>148</v>
      </c>
      <c r="E67" s="268" t="s">
        <v>149</v>
      </c>
      <c r="F67" s="160" t="s">
        <v>116</v>
      </c>
      <c r="G67" s="154">
        <v>5</v>
      </c>
      <c r="H67" s="309">
        <v>34.19</v>
      </c>
      <c r="I67" s="158">
        <f t="shared" si="7"/>
        <v>42.46</v>
      </c>
      <c r="J67" s="267">
        <f t="shared" si="19"/>
        <v>212.3</v>
      </c>
    </row>
    <row r="68" spans="2:10" ht="22.5" customHeight="1">
      <c r="B68" s="102" t="s">
        <v>267</v>
      </c>
      <c r="C68" s="105" t="s">
        <v>106</v>
      </c>
      <c r="D68" s="178" t="s">
        <v>187</v>
      </c>
      <c r="E68" s="268" t="s">
        <v>218</v>
      </c>
      <c r="F68" s="104" t="s">
        <v>116</v>
      </c>
      <c r="G68" s="154">
        <v>5</v>
      </c>
      <c r="H68" s="309">
        <v>49.71</v>
      </c>
      <c r="I68" s="158">
        <f t="shared" si="7"/>
        <v>61.73</v>
      </c>
      <c r="J68" s="267">
        <f t="shared" si="19"/>
        <v>308.64999999999998</v>
      </c>
    </row>
    <row r="69" spans="2:10" ht="33.75">
      <c r="B69" s="102" t="s">
        <v>268</v>
      </c>
      <c r="C69" s="105" t="s">
        <v>23</v>
      </c>
      <c r="D69" s="178" t="s">
        <v>188</v>
      </c>
      <c r="E69" s="159" t="s">
        <v>189</v>
      </c>
      <c r="F69" s="160" t="s">
        <v>117</v>
      </c>
      <c r="G69" s="154">
        <v>1</v>
      </c>
      <c r="H69" s="309">
        <v>90.24</v>
      </c>
      <c r="I69" s="158">
        <f t="shared" si="7"/>
        <v>112.07</v>
      </c>
      <c r="J69" s="267">
        <f t="shared" ref="J69" si="20">ROUND(G69*I69,2)</f>
        <v>112.07</v>
      </c>
    </row>
    <row r="70" spans="2:10" ht="22.5">
      <c r="B70" s="102" t="s">
        <v>269</v>
      </c>
      <c r="C70" s="105" t="s">
        <v>23</v>
      </c>
      <c r="D70" s="178" t="s">
        <v>190</v>
      </c>
      <c r="E70" s="159" t="s">
        <v>191</v>
      </c>
      <c r="F70" s="160" t="s">
        <v>116</v>
      </c>
      <c r="G70" s="154">
        <v>6</v>
      </c>
      <c r="H70" s="309">
        <v>12.93</v>
      </c>
      <c r="I70" s="158">
        <f t="shared" si="7"/>
        <v>16.059999999999999</v>
      </c>
      <c r="J70" s="267">
        <f t="shared" ref="J70:J75" si="21">ROUND(G70*I70,2)</f>
        <v>96.36</v>
      </c>
    </row>
    <row r="71" spans="2:10" ht="22.5" customHeight="1">
      <c r="B71" s="102" t="s">
        <v>270</v>
      </c>
      <c r="C71" s="105" t="s">
        <v>23</v>
      </c>
      <c r="D71" s="178" t="s">
        <v>146</v>
      </c>
      <c r="E71" s="159" t="s">
        <v>147</v>
      </c>
      <c r="F71" s="160" t="s">
        <v>116</v>
      </c>
      <c r="G71" s="154">
        <v>6</v>
      </c>
      <c r="H71" s="309">
        <v>20.97</v>
      </c>
      <c r="I71" s="158">
        <f t="shared" si="7"/>
        <v>26.04</v>
      </c>
      <c r="J71" s="267">
        <f t="shared" si="21"/>
        <v>156.24</v>
      </c>
    </row>
    <row r="72" spans="2:10" ht="33.75">
      <c r="B72" s="102" t="s">
        <v>271</v>
      </c>
      <c r="C72" s="105" t="s">
        <v>23</v>
      </c>
      <c r="D72" s="178" t="s">
        <v>192</v>
      </c>
      <c r="E72" s="103" t="s">
        <v>193</v>
      </c>
      <c r="F72" s="104" t="s">
        <v>116</v>
      </c>
      <c r="G72" s="154">
        <v>30</v>
      </c>
      <c r="H72" s="309">
        <v>13.11</v>
      </c>
      <c r="I72" s="158">
        <f t="shared" si="7"/>
        <v>16.28</v>
      </c>
      <c r="J72" s="267">
        <f t="shared" si="21"/>
        <v>488.4</v>
      </c>
    </row>
    <row r="73" spans="2:10" ht="33.75">
      <c r="B73" s="102" t="s">
        <v>272</v>
      </c>
      <c r="C73" s="105" t="s">
        <v>23</v>
      </c>
      <c r="D73" s="178" t="s">
        <v>194</v>
      </c>
      <c r="E73" s="103" t="s">
        <v>195</v>
      </c>
      <c r="F73" s="104" t="s">
        <v>116</v>
      </c>
      <c r="G73" s="154">
        <v>190</v>
      </c>
      <c r="H73" s="309">
        <v>5.58</v>
      </c>
      <c r="I73" s="158">
        <f t="shared" si="7"/>
        <v>6.93</v>
      </c>
      <c r="J73" s="267">
        <f t="shared" si="21"/>
        <v>1316.7</v>
      </c>
    </row>
    <row r="74" spans="2:10" ht="22.5" customHeight="1">
      <c r="B74" s="102" t="s">
        <v>273</v>
      </c>
      <c r="C74" s="105" t="s">
        <v>23</v>
      </c>
      <c r="D74" s="178" t="s">
        <v>196</v>
      </c>
      <c r="E74" s="159" t="s">
        <v>197</v>
      </c>
      <c r="F74" s="160" t="s">
        <v>117</v>
      </c>
      <c r="G74" s="154">
        <v>7</v>
      </c>
      <c r="H74" s="309">
        <v>15.68</v>
      </c>
      <c r="I74" s="158">
        <f t="shared" si="7"/>
        <v>19.47</v>
      </c>
      <c r="J74" s="267">
        <f t="shared" si="21"/>
        <v>136.29</v>
      </c>
    </row>
    <row r="75" spans="2:10" ht="22.5" customHeight="1">
      <c r="B75" s="102" t="s">
        <v>274</v>
      </c>
      <c r="C75" s="105" t="s">
        <v>23</v>
      </c>
      <c r="D75" s="178" t="s">
        <v>198</v>
      </c>
      <c r="E75" s="159" t="s">
        <v>199</v>
      </c>
      <c r="F75" s="160" t="s">
        <v>117</v>
      </c>
      <c r="G75" s="154">
        <v>3</v>
      </c>
      <c r="H75" s="309">
        <v>28.78</v>
      </c>
      <c r="I75" s="158">
        <f t="shared" si="7"/>
        <v>35.74</v>
      </c>
      <c r="J75" s="267">
        <f t="shared" si="21"/>
        <v>107.22</v>
      </c>
    </row>
    <row r="76" spans="2:10" ht="22.5" customHeight="1">
      <c r="B76" s="102" t="s">
        <v>275</v>
      </c>
      <c r="C76" s="105" t="s">
        <v>23</v>
      </c>
      <c r="D76" s="178" t="s">
        <v>74</v>
      </c>
      <c r="E76" s="159" t="s">
        <v>82</v>
      </c>
      <c r="F76" s="160" t="s">
        <v>26</v>
      </c>
      <c r="G76" s="305">
        <v>43.66</v>
      </c>
      <c r="H76" s="309">
        <v>5.12</v>
      </c>
      <c r="I76" s="158">
        <f t="shared" ref="I76:I82" si="22">ROUND(ROUND(H76,2)*(1+J$7),2)</f>
        <v>6.36</v>
      </c>
      <c r="J76" s="267">
        <f t="shared" ref="J76:J82" si="23">ROUND(G76*I76,2)</f>
        <v>277.68</v>
      </c>
    </row>
    <row r="77" spans="2:10" ht="22.5" customHeight="1">
      <c r="B77" s="102" t="s">
        <v>276</v>
      </c>
      <c r="C77" s="105" t="s">
        <v>23</v>
      </c>
      <c r="D77" s="178" t="s">
        <v>75</v>
      </c>
      <c r="E77" s="159" t="s">
        <v>83</v>
      </c>
      <c r="F77" s="160" t="s">
        <v>26</v>
      </c>
      <c r="G77" s="305">
        <v>43.66</v>
      </c>
      <c r="H77" s="309">
        <v>22.52</v>
      </c>
      <c r="I77" s="158">
        <f t="shared" si="22"/>
        <v>27.97</v>
      </c>
      <c r="J77" s="267">
        <f t="shared" si="23"/>
        <v>1221.17</v>
      </c>
    </row>
    <row r="78" spans="2:10" ht="22.5" customHeight="1">
      <c r="B78" s="102" t="s">
        <v>277</v>
      </c>
      <c r="C78" s="105" t="s">
        <v>23</v>
      </c>
      <c r="D78" s="178" t="s">
        <v>78</v>
      </c>
      <c r="E78" s="159" t="s">
        <v>84</v>
      </c>
      <c r="F78" s="160" t="s">
        <v>26</v>
      </c>
      <c r="G78" s="305">
        <v>43.66</v>
      </c>
      <c r="H78" s="309">
        <v>15.12</v>
      </c>
      <c r="I78" s="158">
        <f t="shared" si="22"/>
        <v>18.78</v>
      </c>
      <c r="J78" s="267">
        <f t="shared" si="23"/>
        <v>819.93</v>
      </c>
    </row>
    <row r="79" spans="2:10" ht="22.5" customHeight="1">
      <c r="B79" s="102" t="s">
        <v>278</v>
      </c>
      <c r="C79" s="105" t="s">
        <v>91</v>
      </c>
      <c r="D79" s="178" t="s">
        <v>97</v>
      </c>
      <c r="E79" s="103" t="s">
        <v>28</v>
      </c>
      <c r="F79" s="160" t="s">
        <v>26</v>
      </c>
      <c r="G79" s="305">
        <v>30.54</v>
      </c>
      <c r="H79" s="309">
        <v>20.65</v>
      </c>
      <c r="I79" s="158">
        <f t="shared" si="22"/>
        <v>25.65</v>
      </c>
      <c r="J79" s="267">
        <f t="shared" si="23"/>
        <v>783.35</v>
      </c>
    </row>
    <row r="80" spans="2:10" ht="22.5" customHeight="1">
      <c r="B80" s="102" t="s">
        <v>279</v>
      </c>
      <c r="C80" s="105" t="s">
        <v>23</v>
      </c>
      <c r="D80" s="178" t="s">
        <v>76</v>
      </c>
      <c r="E80" s="159" t="s">
        <v>80</v>
      </c>
      <c r="F80" s="160" t="s">
        <v>26</v>
      </c>
      <c r="G80" s="305">
        <v>16</v>
      </c>
      <c r="H80" s="309">
        <v>6.37</v>
      </c>
      <c r="I80" s="158">
        <f t="shared" si="22"/>
        <v>7.91</v>
      </c>
      <c r="J80" s="267">
        <f t="shared" si="23"/>
        <v>126.56</v>
      </c>
    </row>
    <row r="81" spans="2:13" ht="22.5" customHeight="1">
      <c r="B81" s="102" t="s">
        <v>280</v>
      </c>
      <c r="C81" s="162" t="s">
        <v>23</v>
      </c>
      <c r="D81" s="179" t="s">
        <v>77</v>
      </c>
      <c r="E81" s="159" t="s">
        <v>81</v>
      </c>
      <c r="F81" s="160" t="s">
        <v>26</v>
      </c>
      <c r="G81" s="305">
        <v>16</v>
      </c>
      <c r="H81" s="309">
        <v>18.18</v>
      </c>
      <c r="I81" s="158">
        <f t="shared" si="22"/>
        <v>22.58</v>
      </c>
      <c r="J81" s="267">
        <f t="shared" si="23"/>
        <v>361.28</v>
      </c>
    </row>
    <row r="82" spans="2:13" ht="33.75" customHeight="1">
      <c r="B82" s="102" t="s">
        <v>281</v>
      </c>
      <c r="C82" s="105" t="s">
        <v>23</v>
      </c>
      <c r="D82" s="178" t="s">
        <v>150</v>
      </c>
      <c r="E82" s="103" t="s">
        <v>151</v>
      </c>
      <c r="F82" s="160" t="s">
        <v>26</v>
      </c>
      <c r="G82" s="305">
        <v>1.8</v>
      </c>
      <c r="H82" s="309">
        <v>61.56</v>
      </c>
      <c r="I82" s="158">
        <f t="shared" si="22"/>
        <v>76.45</v>
      </c>
      <c r="J82" s="267">
        <f t="shared" si="23"/>
        <v>137.61000000000001</v>
      </c>
    </row>
    <row r="83" spans="2:13" ht="22.5">
      <c r="B83" s="102" t="s">
        <v>282</v>
      </c>
      <c r="C83" s="105" t="s">
        <v>106</v>
      </c>
      <c r="D83" s="178" t="s">
        <v>220</v>
      </c>
      <c r="E83" s="159" t="s">
        <v>221</v>
      </c>
      <c r="F83" s="160" t="s">
        <v>117</v>
      </c>
      <c r="G83" s="154">
        <v>1</v>
      </c>
      <c r="H83" s="309">
        <v>5235.07</v>
      </c>
      <c r="I83" s="158">
        <f t="shared" ref="I83" si="24">ROUND(ROUND(H83,2)*(1+J$8),2)</f>
        <v>5816.16</v>
      </c>
      <c r="J83" s="267">
        <f t="shared" ref="J83" si="25">ROUND(G83*I83,2)</f>
        <v>5816.16</v>
      </c>
    </row>
    <row r="84" spans="2:13" s="266" customFormat="1" ht="15" customHeight="1" collapsed="1">
      <c r="B84" s="166" t="s">
        <v>283</v>
      </c>
      <c r="C84" s="287"/>
      <c r="D84" s="263"/>
      <c r="E84" s="181" t="s">
        <v>204</v>
      </c>
      <c r="F84" s="185"/>
      <c r="G84" s="186"/>
      <c r="H84" s="264"/>
      <c r="I84" s="187"/>
      <c r="J84" s="265">
        <f>SUM(J85:J88)</f>
        <v>1100.1799999999998</v>
      </c>
      <c r="K84" s="298"/>
      <c r="L84" s="299"/>
      <c r="M84" s="299"/>
    </row>
    <row r="85" spans="2:13" ht="15" customHeight="1">
      <c r="B85" s="102" t="s">
        <v>284</v>
      </c>
      <c r="C85" s="105" t="s">
        <v>106</v>
      </c>
      <c r="D85" s="178" t="s">
        <v>205</v>
      </c>
      <c r="E85" s="159" t="s">
        <v>207</v>
      </c>
      <c r="F85" s="160" t="s">
        <v>117</v>
      </c>
      <c r="G85" s="154">
        <v>1</v>
      </c>
      <c r="H85" s="309">
        <v>464.2</v>
      </c>
      <c r="I85" s="158">
        <f t="shared" ref="I85:I88" si="26">ROUND(ROUND(H85,2)*(1+J$7),2)</f>
        <v>576.49</v>
      </c>
      <c r="J85" s="267">
        <f t="shared" ref="J85:J88" si="27">ROUND(G85*I85,2)</f>
        <v>576.49</v>
      </c>
    </row>
    <row r="86" spans="2:13" ht="22.5">
      <c r="B86" s="102" t="s">
        <v>285</v>
      </c>
      <c r="C86" s="105" t="s">
        <v>106</v>
      </c>
      <c r="D86" s="178" t="s">
        <v>206</v>
      </c>
      <c r="E86" s="159" t="s">
        <v>208</v>
      </c>
      <c r="F86" s="160" t="s">
        <v>117</v>
      </c>
      <c r="G86" s="154">
        <v>1</v>
      </c>
      <c r="H86" s="309">
        <v>350.73</v>
      </c>
      <c r="I86" s="158">
        <f t="shared" si="26"/>
        <v>435.57</v>
      </c>
      <c r="J86" s="267">
        <f t="shared" si="27"/>
        <v>435.57</v>
      </c>
    </row>
    <row r="87" spans="2:13" ht="22.5">
      <c r="B87" s="102" t="s">
        <v>286</v>
      </c>
      <c r="C87" s="105" t="s">
        <v>23</v>
      </c>
      <c r="D87" s="178" t="s">
        <v>76</v>
      </c>
      <c r="E87" s="159" t="s">
        <v>80</v>
      </c>
      <c r="F87" s="160" t="s">
        <v>26</v>
      </c>
      <c r="G87" s="154">
        <v>2.89</v>
      </c>
      <c r="H87" s="309">
        <v>6.37</v>
      </c>
      <c r="I87" s="158">
        <f t="shared" si="26"/>
        <v>7.91</v>
      </c>
      <c r="J87" s="267">
        <f t="shared" si="27"/>
        <v>22.86</v>
      </c>
    </row>
    <row r="88" spans="2:13" ht="22.5">
      <c r="B88" s="102" t="s">
        <v>287</v>
      </c>
      <c r="C88" s="162" t="s">
        <v>23</v>
      </c>
      <c r="D88" s="179" t="s">
        <v>77</v>
      </c>
      <c r="E88" s="159" t="s">
        <v>81</v>
      </c>
      <c r="F88" s="160" t="s">
        <v>26</v>
      </c>
      <c r="G88" s="154">
        <v>2.89</v>
      </c>
      <c r="H88" s="309">
        <v>18.18</v>
      </c>
      <c r="I88" s="158">
        <f t="shared" si="26"/>
        <v>22.58</v>
      </c>
      <c r="J88" s="267">
        <f t="shared" si="27"/>
        <v>65.260000000000005</v>
      </c>
    </row>
    <row r="89" spans="2:13" s="266" customFormat="1" ht="15" customHeight="1" collapsed="1">
      <c r="B89" s="166" t="s">
        <v>288</v>
      </c>
      <c r="C89" s="287"/>
      <c r="D89" s="263"/>
      <c r="E89" s="181" t="s">
        <v>203</v>
      </c>
      <c r="F89" s="185"/>
      <c r="G89" s="186"/>
      <c r="H89" s="264"/>
      <c r="I89" s="187"/>
      <c r="J89" s="265">
        <f>SUM(J90:J92)</f>
        <v>808.86</v>
      </c>
      <c r="K89" s="298"/>
      <c r="L89" s="299"/>
      <c r="M89" s="299"/>
    </row>
    <row r="90" spans="2:13" ht="22.5">
      <c r="B90" s="102" t="s">
        <v>289</v>
      </c>
      <c r="C90" s="105" t="s">
        <v>23</v>
      </c>
      <c r="D90" s="178" t="s">
        <v>74</v>
      </c>
      <c r="E90" s="159" t="s">
        <v>82</v>
      </c>
      <c r="F90" s="160" t="s">
        <v>26</v>
      </c>
      <c r="G90" s="154">
        <v>15.23</v>
      </c>
      <c r="H90" s="309">
        <v>5.12</v>
      </c>
      <c r="I90" s="158">
        <f t="shared" ref="I90:I92" si="28">ROUND(ROUND(H90,2)*(1+J$7),2)</f>
        <v>6.36</v>
      </c>
      <c r="J90" s="267">
        <f t="shared" ref="J90:J92" si="29">ROUND(G90*I90,2)</f>
        <v>96.86</v>
      </c>
    </row>
    <row r="91" spans="2:13" ht="22.5">
      <c r="B91" s="102" t="s">
        <v>290</v>
      </c>
      <c r="C91" s="105" t="s">
        <v>23</v>
      </c>
      <c r="D91" s="178" t="s">
        <v>75</v>
      </c>
      <c r="E91" s="159" t="s">
        <v>83</v>
      </c>
      <c r="F91" s="160" t="s">
        <v>26</v>
      </c>
      <c r="G91" s="154">
        <v>15.23</v>
      </c>
      <c r="H91" s="309">
        <v>22.52</v>
      </c>
      <c r="I91" s="158">
        <f t="shared" si="28"/>
        <v>27.97</v>
      </c>
      <c r="J91" s="267">
        <f t="shared" si="29"/>
        <v>425.98</v>
      </c>
    </row>
    <row r="92" spans="2:13" ht="22.5">
      <c r="B92" s="102" t="s">
        <v>291</v>
      </c>
      <c r="C92" s="105" t="s">
        <v>23</v>
      </c>
      <c r="D92" s="178" t="s">
        <v>78</v>
      </c>
      <c r="E92" s="159" t="s">
        <v>84</v>
      </c>
      <c r="F92" s="160" t="s">
        <v>26</v>
      </c>
      <c r="G92" s="154">
        <v>15.23</v>
      </c>
      <c r="H92" s="309">
        <v>15.12</v>
      </c>
      <c r="I92" s="158">
        <f t="shared" si="28"/>
        <v>18.78</v>
      </c>
      <c r="J92" s="267">
        <f t="shared" si="29"/>
        <v>286.02</v>
      </c>
    </row>
    <row r="93" spans="2:13" s="266" customFormat="1" ht="15" customHeight="1" collapsed="1">
      <c r="B93" s="166" t="s">
        <v>292</v>
      </c>
      <c r="C93" s="287"/>
      <c r="D93" s="263"/>
      <c r="E93" s="181" t="s">
        <v>200</v>
      </c>
      <c r="F93" s="185"/>
      <c r="G93" s="186"/>
      <c r="H93" s="264"/>
      <c r="I93" s="187"/>
      <c r="J93" s="265">
        <f>SUM(J94:J95)</f>
        <v>1541.83</v>
      </c>
      <c r="K93" s="298"/>
      <c r="L93" s="299"/>
      <c r="M93" s="299"/>
    </row>
    <row r="94" spans="2:13" ht="22.5">
      <c r="B94" s="102" t="s">
        <v>293</v>
      </c>
      <c r="C94" s="105" t="s">
        <v>23</v>
      </c>
      <c r="D94" s="178" t="s">
        <v>74</v>
      </c>
      <c r="E94" s="159" t="s">
        <v>82</v>
      </c>
      <c r="F94" s="160" t="s">
        <v>26</v>
      </c>
      <c r="G94" s="154">
        <v>59.21</v>
      </c>
      <c r="H94" s="309">
        <v>5.12</v>
      </c>
      <c r="I94" s="158">
        <f t="shared" ref="I94:I95" si="30">ROUND(ROUND(H94,2)*(1+J$7),2)</f>
        <v>6.36</v>
      </c>
      <c r="J94" s="267">
        <f t="shared" ref="J94" si="31">ROUND(G94*I94,2)</f>
        <v>376.58</v>
      </c>
    </row>
    <row r="95" spans="2:13" ht="22.5">
      <c r="B95" s="102" t="s">
        <v>294</v>
      </c>
      <c r="C95" s="105" t="s">
        <v>23</v>
      </c>
      <c r="D95" s="178" t="s">
        <v>201</v>
      </c>
      <c r="E95" s="159" t="s">
        <v>202</v>
      </c>
      <c r="F95" s="160" t="s">
        <v>26</v>
      </c>
      <c r="G95" s="154">
        <v>59.21</v>
      </c>
      <c r="H95" s="309">
        <v>15.85</v>
      </c>
      <c r="I95" s="158">
        <f t="shared" si="30"/>
        <v>19.68</v>
      </c>
      <c r="J95" s="267">
        <f t="shared" ref="J95" si="32">ROUND(G95*I95,2)</f>
        <v>1165.25</v>
      </c>
    </row>
    <row r="96" spans="2:13" s="266" customFormat="1" ht="15" customHeight="1">
      <c r="B96" s="166" t="s">
        <v>295</v>
      </c>
      <c r="C96" s="287"/>
      <c r="D96" s="263"/>
      <c r="E96" s="209" t="s">
        <v>94</v>
      </c>
      <c r="F96" s="185"/>
      <c r="G96" s="186"/>
      <c r="H96" s="264"/>
      <c r="I96" s="187"/>
      <c r="J96" s="265">
        <f>SUM(J97)</f>
        <v>308.39999999999998</v>
      </c>
      <c r="K96" s="298"/>
      <c r="L96" s="299"/>
      <c r="M96" s="299"/>
    </row>
    <row r="97" spans="2:15" ht="15" customHeight="1">
      <c r="B97" s="98" t="s">
        <v>296</v>
      </c>
      <c r="C97" s="162" t="s">
        <v>23</v>
      </c>
      <c r="D97" s="269" t="s">
        <v>25</v>
      </c>
      <c r="E97" s="99" t="s">
        <v>90</v>
      </c>
      <c r="F97" s="100" t="s">
        <v>24</v>
      </c>
      <c r="G97" s="101">
        <v>8</v>
      </c>
      <c r="H97" s="288">
        <v>31.04</v>
      </c>
      <c r="I97" s="158">
        <f t="shared" ref="I97" si="33">ROUND(ROUND(H97,2)*(1+J$7),2)</f>
        <v>38.549999999999997</v>
      </c>
      <c r="J97" s="270">
        <f t="shared" ref="J97" si="34">ROUND(G97*I97,2)</f>
        <v>308.39999999999998</v>
      </c>
    </row>
    <row r="98" spans="2:15" s="194" customFormat="1" ht="11.25" customHeight="1">
      <c r="B98" s="195"/>
      <c r="C98" s="196"/>
      <c r="D98" s="197"/>
      <c r="E98" s="198"/>
      <c r="F98" s="199"/>
      <c r="G98" s="200"/>
      <c r="H98" s="201"/>
      <c r="I98" s="200"/>
      <c r="J98" s="202"/>
      <c r="K98" s="258"/>
      <c r="L98" s="157"/>
      <c r="M98" s="157"/>
      <c r="N98" s="108"/>
      <c r="O98" s="108"/>
    </row>
    <row r="99" spans="2:15" s="194" customFormat="1" ht="24.95" customHeight="1">
      <c r="B99" s="203"/>
      <c r="C99" s="204"/>
      <c r="D99" s="204"/>
      <c r="E99" s="205" t="s">
        <v>93</v>
      </c>
      <c r="F99" s="206"/>
      <c r="G99" s="203"/>
      <c r="H99" s="203"/>
      <c r="I99" s="203"/>
      <c r="J99" s="208">
        <f>J16+J18+J42+J84+J89+J93+J96</f>
        <v>49940.470000000016</v>
      </c>
      <c r="K99" s="258"/>
      <c r="L99" s="157"/>
      <c r="M99" s="157"/>
      <c r="N99" s="108"/>
      <c r="O99" s="108"/>
    </row>
    <row r="100" spans="2:15" s="194" customFormat="1" ht="11.25" customHeight="1">
      <c r="B100" s="306"/>
      <c r="C100" s="196"/>
      <c r="D100" s="196"/>
      <c r="E100" s="207"/>
      <c r="F100" s="199"/>
      <c r="G100" s="307"/>
      <c r="H100" s="307"/>
      <c r="I100" s="307"/>
      <c r="J100" s="308"/>
      <c r="K100" s="258"/>
      <c r="L100" s="157"/>
      <c r="M100" s="157"/>
      <c r="N100" s="108"/>
      <c r="O100" s="108"/>
    </row>
    <row r="101" spans="2:15" s="194" customFormat="1" ht="15" customHeight="1">
      <c r="B101" s="339" t="s">
        <v>100</v>
      </c>
      <c r="C101" s="340"/>
      <c r="D101" s="340"/>
      <c r="E101" s="340"/>
      <c r="F101" s="340"/>
      <c r="G101" s="340"/>
      <c r="H101" s="340"/>
      <c r="I101" s="340"/>
      <c r="J101" s="341"/>
      <c r="K101" s="258"/>
      <c r="L101" s="157"/>
      <c r="M101" s="157"/>
      <c r="N101" s="108"/>
      <c r="O101" s="108"/>
    </row>
    <row r="102" spans="2:15" s="194" customFormat="1" ht="15" customHeight="1">
      <c r="B102" s="342" t="s">
        <v>44</v>
      </c>
      <c r="C102" s="342"/>
      <c r="D102" s="342"/>
      <c r="E102" s="342"/>
      <c r="F102" s="343"/>
      <c r="G102" s="343"/>
      <c r="H102" s="343"/>
      <c r="I102" s="343"/>
      <c r="J102" s="343"/>
      <c r="K102" s="258"/>
      <c r="L102" s="157"/>
      <c r="M102" s="157"/>
      <c r="N102" s="108"/>
      <c r="O102" s="108"/>
    </row>
  </sheetData>
  <sheetProtection algorithmName="SHA-512" hashValue="JTjNdGGZHbPhmIzT+qgwxsnvGqaLkS74fn6jxGb2AWLGulZ2qgEAxExY0KyJe0Lw04aeu1ZDaNe7gS8WurMlCw==" saltValue="y3AbWYKraWEkbQliB55H7w==" spinCount="100000" sheet="1" objects="1" scenarios="1" selectLockedCells="1" selectUnlockedCells="1"/>
  <mergeCells count="5">
    <mergeCell ref="B4:H4"/>
    <mergeCell ref="I4:J4"/>
    <mergeCell ref="B101:J101"/>
    <mergeCell ref="B102:E102"/>
    <mergeCell ref="F102:J102"/>
  </mergeCells>
  <phoneticPr fontId="12" type="noConversion"/>
  <conditionalFormatting sqref="B7:B8">
    <cfRule type="expression" dxfId="25" priority="8279" stopIfTrue="1">
      <formula>OR(#REF!="M",#REF!="A")</formula>
    </cfRule>
  </conditionalFormatting>
  <conditionalFormatting sqref="B14:B97">
    <cfRule type="expression" dxfId="24" priority="81" stopIfTrue="1">
      <formula>OR(#REF!="M",#REF!="A")</formula>
    </cfRule>
  </conditionalFormatting>
  <conditionalFormatting sqref="C17">
    <cfRule type="expression" dxfId="23" priority="6402" stopIfTrue="1">
      <formula>OR(#REF!="M",#REF!="A")</formula>
    </cfRule>
  </conditionalFormatting>
  <conditionalFormatting sqref="C60:C62 C64:C66">
    <cfRule type="expression" dxfId="22" priority="17" stopIfTrue="1">
      <formula>OR(#REF!="M",#REF!="A")</formula>
    </cfRule>
  </conditionalFormatting>
  <conditionalFormatting sqref="C97">
    <cfRule type="expression" dxfId="21" priority="454" stopIfTrue="1">
      <formula>OR(#REF!="M",#REF!="A")</formula>
    </cfRule>
  </conditionalFormatting>
  <conditionalFormatting sqref="C1:D1 F1:I1 C14:D15 F14:I17 D17 D97 F97:H97 C103:D63205 F103:I63205">
    <cfRule type="expression" dxfId="20" priority="18850" stopIfTrue="1">
      <formula>OR(#REF!="M",#REF!="A")</formula>
    </cfRule>
  </conditionalFormatting>
  <conditionalFormatting sqref="C2:D2 F2:I2 C3:C4 C5:D6 F5:I6 F7:F8 F9:H9 C9:D13 F10:I13">
    <cfRule type="expression" dxfId="19" priority="8280" stopIfTrue="1">
      <formula>OR(#REF!="M",#REF!="A")</formula>
    </cfRule>
  </conditionalFormatting>
  <conditionalFormatting sqref="C16:D16">
    <cfRule type="expression" dxfId="18" priority="10993" stopIfTrue="1">
      <formula>OR(#REF!="M",#REF!="A")</formula>
    </cfRule>
  </conditionalFormatting>
  <conditionalFormatting sqref="C18:D59">
    <cfRule type="expression" dxfId="17" priority="239" stopIfTrue="1">
      <formula>OR(#REF!="M",#REF!="A")</formula>
    </cfRule>
  </conditionalFormatting>
  <conditionalFormatting sqref="C63:D63">
    <cfRule type="expression" dxfId="16" priority="217" stopIfTrue="1">
      <formula>OR(#REF!="M",#REF!="A")</formula>
    </cfRule>
  </conditionalFormatting>
  <conditionalFormatting sqref="C67:D96">
    <cfRule type="expression" dxfId="15" priority="22" stopIfTrue="1">
      <formula>OR(#REF!="M",#REF!="A")</formula>
    </cfRule>
  </conditionalFormatting>
  <conditionalFormatting sqref="C98:D102 F98:I102">
    <cfRule type="expression" dxfId="14" priority="6399" stopIfTrue="1">
      <formula>OR(#REF!="M",#REF!="A")</formula>
    </cfRule>
  </conditionalFormatting>
  <conditionalFormatting sqref="D3">
    <cfRule type="expression" dxfId="13" priority="8283" stopIfTrue="1">
      <formula>OR(#REF!="M",#REF!="A")</formula>
    </cfRule>
  </conditionalFormatting>
  <conditionalFormatting sqref="D60:D66">
    <cfRule type="expression" dxfId="12" priority="218" stopIfTrue="1">
      <formula>OR(#REF!="M",#REF!="A")</formula>
    </cfRule>
  </conditionalFormatting>
  <conditionalFormatting sqref="E1 E14:E15 E97 E103:E63205">
    <cfRule type="expression" dxfId="11" priority="18852" stopIfTrue="1">
      <formula>OR(#REF!="M",#REF!="A")</formula>
    </cfRule>
  </conditionalFormatting>
  <conditionalFormatting sqref="E2 E5:E13">
    <cfRule type="expression" dxfId="10" priority="8281" stopIfTrue="1">
      <formula>OR(#REF!="M",#REF!="A")</formula>
    </cfRule>
  </conditionalFormatting>
  <conditionalFormatting sqref="E16:E33">
    <cfRule type="expression" dxfId="9" priority="335" stopIfTrue="1">
      <formula>OR(#REF!="M",#REF!="A")</formula>
    </cfRule>
  </conditionalFormatting>
  <conditionalFormatting sqref="E36:E66">
    <cfRule type="expression" dxfId="8" priority="220" stopIfTrue="1">
      <formula>OR(#REF!="M",#REF!="A")</formula>
    </cfRule>
  </conditionalFormatting>
  <conditionalFormatting sqref="E69:E96">
    <cfRule type="expression" dxfId="7" priority="26" stopIfTrue="1">
      <formula>OR(#REF!="M",#REF!="A")</formula>
    </cfRule>
  </conditionalFormatting>
  <conditionalFormatting sqref="E98:E102">
    <cfRule type="expression" dxfId="6" priority="6400" stopIfTrue="1">
      <formula>OR(#REF!="M",#REF!="A")</formula>
    </cfRule>
  </conditionalFormatting>
  <conditionalFormatting sqref="F18:I96">
    <cfRule type="expression" dxfId="5" priority="1" stopIfTrue="1">
      <formula>OR(#REF!="M",#REF!="A")</formula>
    </cfRule>
  </conditionalFormatting>
  <conditionalFormatting sqref="I97">
    <cfRule type="expression" dxfId="4" priority="58" stopIfTrue="1">
      <formula>OR(#REF!="M",#REF!="A")</formula>
    </cfRule>
  </conditionalFormatting>
  <conditionalFormatting sqref="J1 J14:J15 J103:J63205">
    <cfRule type="expression" dxfId="3" priority="18855" stopIfTrue="1">
      <formula>OR(#REF!="M",#REF!="A")</formula>
    </cfRule>
  </conditionalFormatting>
  <conditionalFormatting sqref="J2 J5:J6 J10:J13">
    <cfRule type="expression" dxfId="2" priority="8282" stopIfTrue="1">
      <formula>OR(#REF!="M",#REF!="A")</formula>
    </cfRule>
  </conditionalFormatting>
  <conditionalFormatting sqref="J16:J102">
    <cfRule type="expression" dxfId="1" priority="20" stopIfTrue="1">
      <formula>OR(#REF!="M",#REF!="A")</formula>
    </cfRule>
  </conditionalFormatting>
  <printOptions horizontalCentered="1"/>
  <pageMargins left="0.70866141732283472" right="0.11811023622047245" top="0.39370078740157483" bottom="0.59055118110236227" header="0.31496062992125984" footer="0.31496062992125984"/>
  <pageSetup paperSize="9" scale="72" fitToHeight="0" orientation="portrait" r:id="rId1"/>
  <headerFooter>
    <oddFooter>&amp;R&amp;9&amp;P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6"/>
  <dimension ref="A1:K22"/>
  <sheetViews>
    <sheetView showGridLines="0" zoomScaleNormal="100" zoomScaleSheetLayoutView="100" workbookViewId="0">
      <selection activeCell="I2" sqref="I2"/>
    </sheetView>
  </sheetViews>
  <sheetFormatPr defaultColWidth="9.140625" defaultRowHeight="11.25"/>
  <cols>
    <col min="1" max="1" width="2.85546875" style="271" customWidth="1"/>
    <col min="2" max="2" width="11.42578125" style="272" customWidth="1"/>
    <col min="3" max="3" width="16" style="272" customWidth="1"/>
    <col min="4" max="4" width="43" style="275" customWidth="1"/>
    <col min="5" max="5" width="9.42578125" style="272" bestFit="1" customWidth="1"/>
    <col min="6" max="6" width="12.7109375" style="274" customWidth="1"/>
    <col min="7" max="7" width="12.7109375" style="272" customWidth="1"/>
    <col min="8" max="8" width="15.7109375" style="272" customWidth="1"/>
    <col min="9" max="9" width="8.42578125" style="271" customWidth="1"/>
    <col min="10" max="10" width="16.85546875" style="108" customWidth="1"/>
    <col min="11" max="11" width="11.42578125" style="271" customWidth="1"/>
    <col min="12" max="12" width="14.5703125" style="271" customWidth="1"/>
    <col min="13" max="13" width="18.5703125" style="271" customWidth="1"/>
    <col min="14" max="14" width="16.7109375" style="271" customWidth="1"/>
    <col min="15" max="15" width="9.42578125" style="271" bestFit="1" customWidth="1"/>
    <col min="16" max="17" width="9.28515625" style="271" bestFit="1" customWidth="1"/>
    <col min="18" max="16384" width="9.140625" style="271"/>
  </cols>
  <sheetData>
    <row r="1" spans="1:11" s="222" customFormat="1" ht="24.75" customHeight="1">
      <c r="B1" s="223"/>
      <c r="C1" s="223"/>
      <c r="D1" s="224"/>
      <c r="E1" s="223"/>
      <c r="F1" s="225"/>
      <c r="G1" s="223"/>
      <c r="H1" s="223"/>
    </row>
    <row r="2" spans="1:11" s="222" customFormat="1" ht="82.5" customHeight="1">
      <c r="A2" s="59"/>
      <c r="B2" s="226"/>
      <c r="C2" s="227"/>
      <c r="D2" s="228"/>
      <c r="E2" s="227"/>
      <c r="F2" s="227"/>
      <c r="G2" s="227"/>
      <c r="H2" s="229"/>
      <c r="I2" s="59"/>
      <c r="J2" s="59"/>
      <c r="K2" s="59"/>
    </row>
    <row r="3" spans="1:11" s="222" customFormat="1" ht="11.25" customHeight="1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</row>
    <row r="4" spans="1:11" s="222" customFormat="1" ht="17.45" customHeight="1">
      <c r="A4" s="59"/>
      <c r="B4" s="344" t="s">
        <v>99</v>
      </c>
      <c r="C4" s="344"/>
      <c r="D4" s="344"/>
      <c r="E4" s="344"/>
      <c r="F4" s="344"/>
      <c r="G4" s="344"/>
      <c r="H4" s="345">
        <f>Planilha!I4</f>
        <v>46183</v>
      </c>
      <c r="I4" s="59"/>
    </row>
    <row r="5" spans="1:11" s="222" customFormat="1" ht="17.45" customHeight="1">
      <c r="A5" s="59"/>
      <c r="B5" s="344"/>
      <c r="C5" s="344"/>
      <c r="D5" s="344"/>
      <c r="E5" s="344"/>
      <c r="F5" s="344"/>
      <c r="G5" s="344"/>
      <c r="H5" s="346"/>
      <c r="I5" s="59"/>
    </row>
    <row r="6" spans="1:11" s="222" customFormat="1" ht="11.25" customHeight="1">
      <c r="A6" s="59"/>
      <c r="B6" s="223"/>
      <c r="C6" s="223"/>
      <c r="D6" s="224"/>
      <c r="E6" s="223"/>
      <c r="F6" s="223"/>
      <c r="G6" s="223"/>
      <c r="H6" s="223"/>
      <c r="I6" s="59"/>
    </row>
    <row r="7" spans="1:11" s="222" customFormat="1" ht="11.25" customHeight="1">
      <c r="B7" s="230"/>
      <c r="C7" s="231"/>
      <c r="D7" s="232"/>
      <c r="E7" s="231"/>
      <c r="F7" s="231"/>
      <c r="G7" s="231"/>
      <c r="H7" s="233"/>
      <c r="I7" s="59"/>
    </row>
    <row r="8" spans="1:11" s="222" customFormat="1" ht="22.5" customHeight="1">
      <c r="B8" s="245" t="s">
        <v>86</v>
      </c>
      <c r="C8" s="246" t="str">
        <f>Planilha!C7</f>
        <v>UBS ENGENHEIRO SCHMITT</v>
      </c>
      <c r="D8" s="247"/>
      <c r="E8" s="247"/>
      <c r="F8" s="247"/>
      <c r="G8" s="247"/>
      <c r="H8" s="248"/>
      <c r="I8" s="59"/>
    </row>
    <row r="9" spans="1:11" s="222" customFormat="1" ht="22.5" customHeight="1">
      <c r="B9" s="234" t="s">
        <v>22</v>
      </c>
      <c r="C9" s="291" t="str">
        <f>Planilha!C8</f>
        <v>ADEQUAÇÃO NA VARANDA DA UNIDADE</v>
      </c>
      <c r="D9" s="249"/>
      <c r="E9" s="250"/>
      <c r="F9" s="250"/>
      <c r="G9" s="250"/>
      <c r="H9" s="235"/>
      <c r="I9" s="59"/>
    </row>
    <row r="10" spans="1:11" s="222" customFormat="1" ht="22.5" customHeight="1">
      <c r="B10" s="234" t="s">
        <v>88</v>
      </c>
      <c r="C10" s="292" t="str">
        <f>Planilha!C9</f>
        <v>RUA OTÁVIO ZANETONE, 158</v>
      </c>
      <c r="D10" s="251"/>
      <c r="E10" s="251"/>
      <c r="F10" s="252"/>
      <c r="G10" s="253"/>
      <c r="H10" s="236"/>
      <c r="I10" s="59"/>
    </row>
    <row r="11" spans="1:11" s="222" customFormat="1" ht="15" customHeight="1">
      <c r="B11" s="237"/>
      <c r="C11" s="238" t="str">
        <f>Planilha!C10</f>
        <v>JD. SCHMITT - DISTRITO DE ENGENHEIRO SCHMITT</v>
      </c>
      <c r="D11" s="239"/>
      <c r="E11" s="239"/>
      <c r="F11" s="240" t="s">
        <v>89</v>
      </c>
      <c r="G11" s="241" t="str">
        <f>Planilha!H10</f>
        <v>SÃO JOSÉ DO RIO PRETO - SP</v>
      </c>
      <c r="H11" s="242"/>
      <c r="I11" s="59"/>
    </row>
    <row r="12" spans="1:11" s="222" customFormat="1" ht="11.25" customHeight="1">
      <c r="B12" s="306"/>
      <c r="C12" s="307"/>
      <c r="D12" s="243"/>
      <c r="E12" s="244"/>
      <c r="F12" s="307"/>
      <c r="G12" s="199"/>
      <c r="H12" s="308"/>
      <c r="I12" s="59"/>
      <c r="J12" s="59"/>
      <c r="K12" s="59"/>
    </row>
    <row r="13" spans="1:11" ht="22.5">
      <c r="B13" s="350" t="s">
        <v>97</v>
      </c>
      <c r="C13" s="351"/>
      <c r="D13" s="210" t="s">
        <v>28</v>
      </c>
      <c r="E13" s="211" t="s">
        <v>26</v>
      </c>
      <c r="F13" s="163"/>
      <c r="G13" s="164" t="s">
        <v>27</v>
      </c>
      <c r="H13" s="165">
        <f>SUM(H15:H17)</f>
        <v>20.65</v>
      </c>
    </row>
    <row r="14" spans="1:11" ht="15" customHeight="1">
      <c r="B14" s="166" t="s">
        <v>21</v>
      </c>
      <c r="C14" s="167" t="s">
        <v>1</v>
      </c>
      <c r="D14" s="168" t="s">
        <v>18</v>
      </c>
      <c r="E14" s="166" t="s">
        <v>8</v>
      </c>
      <c r="F14" s="163" t="s">
        <v>19</v>
      </c>
      <c r="G14" s="166" t="s">
        <v>20</v>
      </c>
      <c r="H14" s="166" t="s">
        <v>9</v>
      </c>
    </row>
    <row r="15" spans="1:11" ht="15" customHeight="1">
      <c r="B15" s="105" t="s">
        <v>23</v>
      </c>
      <c r="C15" s="178" t="s">
        <v>29</v>
      </c>
      <c r="D15" s="103" t="s">
        <v>95</v>
      </c>
      <c r="E15" s="105" t="s">
        <v>24</v>
      </c>
      <c r="F15" s="212">
        <v>0.35</v>
      </c>
      <c r="G15" s="310">
        <v>37.450000000000003</v>
      </c>
      <c r="H15" s="169">
        <f>IF(G15=0,"",ROUND(F15*G15,2))</f>
        <v>13.11</v>
      </c>
    </row>
    <row r="16" spans="1:11" ht="15" customHeight="1">
      <c r="B16" s="105" t="s">
        <v>23</v>
      </c>
      <c r="C16" s="178" t="s">
        <v>25</v>
      </c>
      <c r="D16" s="103" t="s">
        <v>90</v>
      </c>
      <c r="E16" s="105" t="s">
        <v>24</v>
      </c>
      <c r="F16" s="212">
        <v>0.15</v>
      </c>
      <c r="G16" s="310">
        <v>31.04</v>
      </c>
      <c r="H16" s="169">
        <f>IF(G16=0,"",ROUND(F16*G16,2))</f>
        <v>4.66</v>
      </c>
    </row>
    <row r="17" spans="2:11" ht="15" customHeight="1">
      <c r="B17" s="105" t="s">
        <v>27</v>
      </c>
      <c r="C17" s="178" t="s">
        <v>98</v>
      </c>
      <c r="D17" s="213" t="s">
        <v>96</v>
      </c>
      <c r="E17" s="214" t="s">
        <v>10</v>
      </c>
      <c r="F17" s="215">
        <v>0.16</v>
      </c>
      <c r="G17" s="310">
        <v>18.02</v>
      </c>
      <c r="H17" s="169">
        <f>IF(G17=0,"",ROUND(F17*G17,2))</f>
        <v>2.88</v>
      </c>
    </row>
    <row r="18" spans="2:11" s="222" customFormat="1">
      <c r="B18" s="226"/>
      <c r="C18" s="254"/>
      <c r="D18" s="198"/>
      <c r="E18" s="307"/>
      <c r="F18" s="255"/>
      <c r="G18" s="228"/>
      <c r="H18" s="256"/>
    </row>
    <row r="19" spans="2:11" s="222" customFormat="1" ht="15" customHeight="1">
      <c r="B19" s="339" t="s">
        <v>100</v>
      </c>
      <c r="C19" s="340"/>
      <c r="D19" s="340"/>
      <c r="E19" s="340"/>
      <c r="F19" s="340"/>
      <c r="G19" s="340"/>
      <c r="H19" s="341"/>
      <c r="K19" s="300"/>
    </row>
    <row r="20" spans="2:11" s="222" customFormat="1" ht="15" customHeight="1">
      <c r="B20" s="339" t="s">
        <v>44</v>
      </c>
      <c r="C20" s="340"/>
      <c r="D20" s="341"/>
      <c r="E20" s="347"/>
      <c r="F20" s="348"/>
      <c r="G20" s="348"/>
      <c r="H20" s="349"/>
    </row>
    <row r="21" spans="2:11">
      <c r="D21" s="273"/>
    </row>
    <row r="22" spans="2:11">
      <c r="D22" s="273"/>
    </row>
  </sheetData>
  <sheetProtection algorithmName="SHA-512" hashValue="+7VS0SopXaLAJk4JyzpPYijt7gkWUu2nZJSyCgNXvYsUSVDK/JQq5dG4x2o46ogU+qJzat5+j5dFGm3GV6MkPg==" saltValue="em/64lq/qVuUEvCmzbUSzg==" spinCount="100000" sheet="1" objects="1" scenarios="1" selectLockedCells="1" selectUnlockedCells="1"/>
  <mergeCells count="6">
    <mergeCell ref="B4:G5"/>
    <mergeCell ref="H4:H5"/>
    <mergeCell ref="B19:H19"/>
    <mergeCell ref="B20:D20"/>
    <mergeCell ref="E20:H20"/>
    <mergeCell ref="B13:C13"/>
  </mergeCells>
  <phoneticPr fontId="12" type="noConversion"/>
  <conditionalFormatting sqref="B12:C12">
    <cfRule type="expression" dxfId="0" priority="1" stopIfTrue="1">
      <formula>OR(#REF!="M",#REF!="A")</formula>
    </cfRule>
  </conditionalFormatting>
  <printOptions horizontalCentered="1"/>
  <pageMargins left="0.70866141732283472" right="0.11811023622047245" top="0.39370078740157483" bottom="0.59055118110236227" header="0.31496062992125984" footer="0.31496062992125984"/>
  <pageSetup paperSize="9" scale="73" fitToHeight="0" orientation="portrait" r:id="rId1"/>
  <headerFooter>
    <oddFooter>&amp;R&amp;9&amp;P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0"/>
  <sheetViews>
    <sheetView showGridLines="0" workbookViewId="0">
      <selection activeCell="B19" sqref="B19:G19"/>
    </sheetView>
  </sheetViews>
  <sheetFormatPr defaultRowHeight="15"/>
  <cols>
    <col min="1" max="4" width="3.7109375" style="59" customWidth="1"/>
    <col min="5" max="5" width="50.7109375" style="59" customWidth="1"/>
    <col min="6" max="6" width="16.7109375" style="59" customWidth="1"/>
    <col min="7" max="7" width="12.7109375" style="59" customWidth="1"/>
    <col min="8" max="8" width="16.7109375" style="59" customWidth="1"/>
    <col min="9" max="10" width="9.7109375" style="59" customWidth="1"/>
    <col min="11" max="11" width="16.7109375" style="59" customWidth="1"/>
    <col min="12" max="13" width="9.7109375" style="59" customWidth="1"/>
    <col min="14" max="14" width="16.7109375" style="59" customWidth="1"/>
    <col min="15" max="16" width="9.7109375" style="59" customWidth="1"/>
    <col min="17" max="17" width="16.7109375" style="59" customWidth="1"/>
    <col min="18" max="19" width="9.7109375" style="59" customWidth="1"/>
    <col min="20" max="16384" width="9.140625" style="59"/>
  </cols>
  <sheetData>
    <row r="1" spans="1:19" ht="15.75" thickBot="1"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19" ht="111" customHeight="1" thickBot="1">
      <c r="B2" s="1"/>
      <c r="C2" s="2"/>
      <c r="D2" s="2"/>
      <c r="E2" s="2"/>
      <c r="F2" s="2"/>
      <c r="G2" s="2"/>
      <c r="H2" s="2"/>
      <c r="I2" s="2"/>
      <c r="J2" s="21"/>
      <c r="K2" s="2"/>
      <c r="L2" s="2"/>
      <c r="M2" s="2"/>
      <c r="N2" s="2"/>
      <c r="O2" s="2"/>
      <c r="P2" s="2"/>
      <c r="Q2" s="2"/>
      <c r="R2" s="2"/>
      <c r="S2" s="3"/>
    </row>
    <row r="3" spans="1:19" ht="24.95" customHeight="1" thickBot="1">
      <c r="B3" s="4"/>
      <c r="C3" s="5"/>
      <c r="D3" s="5"/>
      <c r="E3" s="5"/>
      <c r="F3" s="5"/>
      <c r="G3" s="5"/>
      <c r="H3" s="5"/>
      <c r="I3" s="5"/>
      <c r="J3" s="6" t="s">
        <v>14</v>
      </c>
      <c r="K3" s="5"/>
      <c r="L3" s="5"/>
      <c r="M3" s="5"/>
      <c r="N3" s="5"/>
      <c r="O3" s="5"/>
      <c r="P3" s="5"/>
      <c r="Q3" s="5"/>
      <c r="R3" s="5"/>
      <c r="S3" s="7"/>
    </row>
    <row r="4" spans="1:19" ht="39" customHeight="1">
      <c r="B4" s="42" t="s">
        <v>30</v>
      </c>
      <c r="C4" s="43"/>
      <c r="D4" s="43"/>
      <c r="E4" s="374" t="str">
        <f>Planilha!C7</f>
        <v>UBS ENGENHEIRO SCHMITT</v>
      </c>
      <c r="F4" s="374"/>
      <c r="G4" s="374"/>
      <c r="H4" s="44"/>
      <c r="I4" s="44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19" ht="19.5" customHeight="1">
      <c r="B5" s="382" t="s">
        <v>31</v>
      </c>
      <c r="C5" s="383"/>
      <c r="D5" s="383"/>
      <c r="E5" s="294" t="str">
        <f>Planilha!C8</f>
        <v>ADEQUAÇÃO NA VARANDA DA UNIDADE</v>
      </c>
      <c r="F5" s="47"/>
      <c r="G5" s="48"/>
      <c r="H5" s="49"/>
      <c r="I5" s="49"/>
      <c r="J5" s="49"/>
      <c r="K5" s="49"/>
      <c r="L5" s="49"/>
      <c r="M5" s="50" t="s">
        <v>32</v>
      </c>
      <c r="N5" s="51" t="s">
        <v>33</v>
      </c>
      <c r="O5" s="52"/>
      <c r="P5" s="52"/>
      <c r="Q5" s="52"/>
      <c r="R5" s="49"/>
      <c r="S5" s="53"/>
    </row>
    <row r="6" spans="1:19" ht="19.5" customHeight="1" thickBot="1">
      <c r="B6" s="384" t="s">
        <v>34</v>
      </c>
      <c r="C6" s="385"/>
      <c r="D6" s="385"/>
      <c r="E6" s="293" t="str">
        <f>Planilha!C9</f>
        <v>RUA OTÁVIO ZANETONE, 158</v>
      </c>
      <c r="F6" s="293" t="str">
        <f>Planilha!C10</f>
        <v>JD. SCHMITT - DISTRITO DE ENGENHEIRO SCHMITT</v>
      </c>
      <c r="G6" s="41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9"/>
    </row>
    <row r="7" spans="1:19" ht="12.75" customHeight="1">
      <c r="B7" s="362" t="s">
        <v>0</v>
      </c>
      <c r="C7" s="363"/>
      <c r="D7" s="364"/>
      <c r="E7" s="386" t="s">
        <v>2</v>
      </c>
      <c r="F7" s="389" t="s">
        <v>35</v>
      </c>
      <c r="G7" s="375" t="s">
        <v>36</v>
      </c>
      <c r="H7" s="352">
        <v>1</v>
      </c>
      <c r="I7" s="352"/>
      <c r="J7" s="352"/>
      <c r="K7" s="352">
        <v>2</v>
      </c>
      <c r="L7" s="352"/>
      <c r="M7" s="352"/>
      <c r="N7" s="353">
        <v>3</v>
      </c>
      <c r="O7" s="354"/>
      <c r="P7" s="355"/>
      <c r="Q7" s="353">
        <v>4</v>
      </c>
      <c r="R7" s="354"/>
      <c r="S7" s="355"/>
    </row>
    <row r="8" spans="1:19" ht="12.75" customHeight="1">
      <c r="B8" s="365"/>
      <c r="C8" s="366"/>
      <c r="D8" s="367"/>
      <c r="E8" s="387"/>
      <c r="F8" s="390"/>
      <c r="G8" s="376"/>
      <c r="H8" s="378"/>
      <c r="I8" s="378"/>
      <c r="J8" s="378"/>
      <c r="K8" s="379"/>
      <c r="L8" s="380"/>
      <c r="M8" s="381"/>
      <c r="N8" s="379"/>
      <c r="O8" s="380"/>
      <c r="P8" s="381"/>
      <c r="Q8" s="379"/>
      <c r="R8" s="380"/>
      <c r="S8" s="381"/>
    </row>
    <row r="9" spans="1:19" ht="12.75" customHeight="1" thickBot="1">
      <c r="B9" s="368"/>
      <c r="C9" s="369"/>
      <c r="D9" s="370"/>
      <c r="E9" s="388"/>
      <c r="F9" s="391"/>
      <c r="G9" s="377"/>
      <c r="H9" s="22" t="s">
        <v>15</v>
      </c>
      <c r="I9" s="23" t="s">
        <v>16</v>
      </c>
      <c r="J9" s="24" t="s">
        <v>37</v>
      </c>
      <c r="K9" s="22" t="s">
        <v>15</v>
      </c>
      <c r="L9" s="23" t="s">
        <v>16</v>
      </c>
      <c r="M9" s="24" t="s">
        <v>37</v>
      </c>
      <c r="N9" s="22" t="s">
        <v>15</v>
      </c>
      <c r="O9" s="23" t="s">
        <v>16</v>
      </c>
      <c r="P9" s="24" t="s">
        <v>37</v>
      </c>
      <c r="Q9" s="22" t="s">
        <v>15</v>
      </c>
      <c r="R9" s="23" t="s">
        <v>16</v>
      </c>
      <c r="S9" s="24" t="s">
        <v>37</v>
      </c>
    </row>
    <row r="10" spans="1:19" s="276" customFormat="1" ht="18" customHeight="1" thickBot="1">
      <c r="B10" s="94"/>
      <c r="C10" s="95"/>
      <c r="D10" s="95"/>
      <c r="E10" s="96" t="s">
        <v>108</v>
      </c>
      <c r="F10" s="277">
        <f>Planilha!J99</f>
        <v>49940.470000000016</v>
      </c>
      <c r="G10" s="97">
        <f>F10/F$12</f>
        <v>1</v>
      </c>
      <c r="H10" s="279">
        <f>$F10*I10%</f>
        <v>19976.188000000009</v>
      </c>
      <c r="I10" s="25">
        <v>40</v>
      </c>
      <c r="J10" s="26">
        <f>I10</f>
        <v>40</v>
      </c>
      <c r="K10" s="280">
        <f>$F10*L10%</f>
        <v>24970.235000000008</v>
      </c>
      <c r="L10" s="25">
        <v>50</v>
      </c>
      <c r="M10" s="27">
        <f>L10+J10</f>
        <v>90</v>
      </c>
      <c r="N10" s="280">
        <f>$F10*O10%</f>
        <v>4994.0470000000023</v>
      </c>
      <c r="O10" s="25">
        <v>10</v>
      </c>
      <c r="P10" s="27">
        <f>O10+M10</f>
        <v>100</v>
      </c>
      <c r="Q10" s="280">
        <f>$F10*R10%</f>
        <v>0</v>
      </c>
      <c r="R10" s="25">
        <v>0</v>
      </c>
      <c r="S10" s="27">
        <f>R10+P10</f>
        <v>100</v>
      </c>
    </row>
    <row r="11" spans="1:19" ht="18" customHeight="1" thickBot="1">
      <c r="A11" s="55"/>
      <c r="B11" s="28"/>
      <c r="C11" s="29"/>
      <c r="D11" s="29"/>
      <c r="E11" s="54"/>
      <c r="F11" s="30"/>
      <c r="G11" s="31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</row>
    <row r="12" spans="1:19" ht="18" customHeight="1" thickBot="1">
      <c r="A12" s="55"/>
      <c r="B12" s="362" t="s">
        <v>38</v>
      </c>
      <c r="C12" s="363"/>
      <c r="D12" s="364"/>
      <c r="E12" s="34" t="s">
        <v>39</v>
      </c>
      <c r="F12" s="278">
        <f>SUM(F10:F10)</f>
        <v>49940.470000000016</v>
      </c>
      <c r="G12" s="35">
        <f>SUM(G10:G10)</f>
        <v>1</v>
      </c>
      <c r="H12" s="36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3"/>
    </row>
    <row r="13" spans="1:19" ht="18" customHeight="1" thickBot="1">
      <c r="A13" s="55"/>
      <c r="B13" s="365"/>
      <c r="C13" s="366"/>
      <c r="D13" s="367"/>
      <c r="E13" s="38" t="s">
        <v>40</v>
      </c>
      <c r="F13" s="39"/>
      <c r="G13" s="40"/>
      <c r="H13" s="371">
        <f>H15/$F$12</f>
        <v>0.40000000000000008</v>
      </c>
      <c r="I13" s="372"/>
      <c r="J13" s="373"/>
      <c r="K13" s="371">
        <f>K15/$F$12</f>
        <v>0.5</v>
      </c>
      <c r="L13" s="372"/>
      <c r="M13" s="373"/>
      <c r="N13" s="371">
        <f>N15/$F$12</f>
        <v>0.10000000000000002</v>
      </c>
      <c r="O13" s="372"/>
      <c r="P13" s="373"/>
      <c r="Q13" s="371">
        <f>Q15/$F$12</f>
        <v>0</v>
      </c>
      <c r="R13" s="372"/>
      <c r="S13" s="373"/>
    </row>
    <row r="14" spans="1:19" ht="18" customHeight="1" thickBot="1">
      <c r="A14" s="55"/>
      <c r="B14" s="365"/>
      <c r="C14" s="366"/>
      <c r="D14" s="367"/>
      <c r="E14" s="38" t="s">
        <v>41</v>
      </c>
      <c r="F14" s="39"/>
      <c r="G14" s="40"/>
      <c r="H14" s="371">
        <f>H13</f>
        <v>0.40000000000000008</v>
      </c>
      <c r="I14" s="372"/>
      <c r="J14" s="373"/>
      <c r="K14" s="371">
        <f>K13+H14</f>
        <v>0.90000000000000013</v>
      </c>
      <c r="L14" s="372"/>
      <c r="M14" s="373"/>
      <c r="N14" s="371">
        <f>N13+K14</f>
        <v>1.0000000000000002</v>
      </c>
      <c r="O14" s="372"/>
      <c r="P14" s="373"/>
      <c r="Q14" s="371">
        <f>Q13+N14</f>
        <v>1.0000000000000002</v>
      </c>
      <c r="R14" s="372"/>
      <c r="S14" s="373"/>
    </row>
    <row r="15" spans="1:19" ht="18" customHeight="1" thickBot="1">
      <c r="A15" s="55"/>
      <c r="B15" s="365"/>
      <c r="C15" s="366"/>
      <c r="D15" s="367"/>
      <c r="E15" s="38" t="s">
        <v>42</v>
      </c>
      <c r="F15" s="39"/>
      <c r="G15" s="40"/>
      <c r="H15" s="359">
        <f>SUM(H10:H10)</f>
        <v>19976.188000000009</v>
      </c>
      <c r="I15" s="360"/>
      <c r="J15" s="361"/>
      <c r="K15" s="359">
        <f>SUM(K10:K10)</f>
        <v>24970.235000000008</v>
      </c>
      <c r="L15" s="360"/>
      <c r="M15" s="361"/>
      <c r="N15" s="359">
        <f>SUM(N10:N10)</f>
        <v>4994.0470000000023</v>
      </c>
      <c r="O15" s="360"/>
      <c r="P15" s="361"/>
      <c r="Q15" s="359">
        <f>SUM(Q10:Q10)</f>
        <v>0</v>
      </c>
      <c r="R15" s="360"/>
      <c r="S15" s="361"/>
    </row>
    <row r="16" spans="1:19" ht="18" customHeight="1" thickBot="1">
      <c r="A16" s="55"/>
      <c r="B16" s="368"/>
      <c r="C16" s="369"/>
      <c r="D16" s="370"/>
      <c r="E16" s="38" t="s">
        <v>43</v>
      </c>
      <c r="F16" s="39"/>
      <c r="G16" s="40"/>
      <c r="H16" s="359">
        <f>H15</f>
        <v>19976.188000000009</v>
      </c>
      <c r="I16" s="360"/>
      <c r="J16" s="361"/>
      <c r="K16" s="359">
        <f>K15+H16</f>
        <v>44946.423000000017</v>
      </c>
      <c r="L16" s="360"/>
      <c r="M16" s="361"/>
      <c r="N16" s="359">
        <f>N15+K16</f>
        <v>49940.470000000016</v>
      </c>
      <c r="O16" s="360"/>
      <c r="P16" s="361"/>
      <c r="Q16" s="359">
        <f>Q15+N16</f>
        <v>49940.470000000016</v>
      </c>
      <c r="R16" s="360"/>
      <c r="S16" s="361"/>
    </row>
    <row r="17" spans="1:19" ht="18" customHeight="1" thickBot="1">
      <c r="A17" s="55"/>
      <c r="B17" s="10"/>
      <c r="C17" s="11"/>
      <c r="D17" s="11"/>
      <c r="E17" s="11"/>
      <c r="F17" s="11"/>
      <c r="G17" s="11"/>
      <c r="H17" s="11"/>
      <c r="I17" s="11"/>
      <c r="J17" s="12"/>
      <c r="K17" s="11"/>
      <c r="L17" s="11"/>
      <c r="M17" s="12"/>
      <c r="N17" s="11"/>
      <c r="O17" s="11"/>
      <c r="P17" s="11"/>
      <c r="Q17" s="11"/>
      <c r="R17" s="11"/>
      <c r="S17" s="13"/>
    </row>
    <row r="18" spans="1:19" ht="18" customHeight="1" thickBot="1">
      <c r="A18" s="55"/>
      <c r="B18" s="14"/>
      <c r="C18" s="15"/>
      <c r="D18" s="15"/>
      <c r="E18" s="15"/>
      <c r="F18" s="15"/>
      <c r="G18" s="15"/>
      <c r="H18" s="56" t="s">
        <v>100</v>
      </c>
      <c r="I18" s="56"/>
      <c r="J18" s="12"/>
      <c r="K18" s="15"/>
      <c r="L18" s="15"/>
      <c r="M18" s="15"/>
      <c r="N18" s="15"/>
      <c r="O18" s="15"/>
      <c r="P18" s="15"/>
      <c r="Q18" s="15"/>
      <c r="R18" s="15"/>
      <c r="S18" s="16"/>
    </row>
    <row r="19" spans="1:19" ht="18" customHeight="1" thickBot="1">
      <c r="A19" s="55"/>
      <c r="B19" s="356" t="s">
        <v>44</v>
      </c>
      <c r="C19" s="357"/>
      <c r="D19" s="357"/>
      <c r="E19" s="357"/>
      <c r="F19" s="357"/>
      <c r="G19" s="358"/>
      <c r="H19" s="17"/>
      <c r="I19" s="18"/>
      <c r="J19" s="18"/>
      <c r="K19" s="18"/>
      <c r="L19" s="18"/>
      <c r="M19" s="18"/>
      <c r="N19" s="18"/>
      <c r="O19" s="18"/>
      <c r="P19" s="18"/>
      <c r="Q19" s="18"/>
      <c r="R19" s="19"/>
      <c r="S19" s="20"/>
    </row>
    <row r="20" spans="1:19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</row>
  </sheetData>
  <sheetProtection algorithmName="SHA-512" hashValue="CPrCRZ7ilcjw722UmJ0kW+l0ZbYOnBdfc4tsRV1xW8GhmB1B7oVtFmKHGho250km72tzmiWso5yxUey3DufYJw==" saltValue="56t1StQm7jBqnoDMgfIr+A==" spinCount="100000" sheet="1" objects="1" scenarios="1" selectLockedCells="1" selectUnlockedCells="1"/>
  <mergeCells count="33">
    <mergeCell ref="B5:D5"/>
    <mergeCell ref="B6:D6"/>
    <mergeCell ref="B7:D9"/>
    <mergeCell ref="E7:E9"/>
    <mergeCell ref="F7:F9"/>
    <mergeCell ref="E4:G4"/>
    <mergeCell ref="H15:J15"/>
    <mergeCell ref="K15:M15"/>
    <mergeCell ref="N15:P15"/>
    <mergeCell ref="Q15:S15"/>
    <mergeCell ref="G7:G9"/>
    <mergeCell ref="Q14:S14"/>
    <mergeCell ref="H13:J13"/>
    <mergeCell ref="K13:M13"/>
    <mergeCell ref="N13:P13"/>
    <mergeCell ref="Q13:S13"/>
    <mergeCell ref="H8:J8"/>
    <mergeCell ref="K8:M8"/>
    <mergeCell ref="N8:P8"/>
    <mergeCell ref="Q8:S8"/>
    <mergeCell ref="H7:J7"/>
    <mergeCell ref="K7:M7"/>
    <mergeCell ref="N7:P7"/>
    <mergeCell ref="Q7:S7"/>
    <mergeCell ref="B19:G19"/>
    <mergeCell ref="N16:P16"/>
    <mergeCell ref="Q16:S16"/>
    <mergeCell ref="B12:D16"/>
    <mergeCell ref="H14:J14"/>
    <mergeCell ref="K14:M14"/>
    <mergeCell ref="N14:P14"/>
    <mergeCell ref="H16:J16"/>
    <mergeCell ref="K16:M16"/>
  </mergeCells>
  <printOptions horizontalCentered="1"/>
  <pageMargins left="0.31496062992125984" right="0.31496062992125984" top="1.1811023622047245" bottom="0.78740157480314965" header="0.31496062992125984" footer="0.31496062992125984"/>
  <pageSetup paperSize="9" scale="60" orientation="landscape" verticalDpi="0" r:id="rId1"/>
  <headerFooter>
    <oddFooter>&amp;R&amp;9&amp;P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8</vt:i4>
      </vt:variant>
    </vt:vector>
  </HeadingPairs>
  <TitlesOfParts>
    <vt:vector size="13" baseType="lpstr">
      <vt:lpstr>BDI (24,19%)</vt:lpstr>
      <vt:lpstr>BDI-red (11,10%)</vt:lpstr>
      <vt:lpstr>Planilha</vt:lpstr>
      <vt:lpstr>Comp</vt:lpstr>
      <vt:lpstr>Cronograma</vt:lpstr>
      <vt:lpstr>'BDI (24,19%)'!Area_de_impressao</vt:lpstr>
      <vt:lpstr>'BDI-red (11,10%)'!Area_de_impressao</vt:lpstr>
      <vt:lpstr>Comp!Area_de_impressao</vt:lpstr>
      <vt:lpstr>Cronograma!Area_de_impressao</vt:lpstr>
      <vt:lpstr>Planilha!Area_de_impressao</vt:lpstr>
      <vt:lpstr>Comp!Titulos_de_impressao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2026-07-28T17:10:58Z</dcterms:modified>
</cp:coreProperties>
</file>