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07968870-9F87-48B7-A872-C03268D716F9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00,00%)" sheetId="23" r:id="rId1"/>
    <sheet name="planilha" sheetId="5" r:id="rId2"/>
    <sheet name="Comp" sheetId="7" r:id="rId3"/>
    <sheet name="CronoFF-1" sheetId="22" r:id="rId4"/>
  </sheets>
  <definedNames>
    <definedName name="_xlnm._FilterDatabase" localSheetId="1" hidden="1">planilha!$C$15:$D$95</definedName>
    <definedName name="_xlnm.Print_Area" localSheetId="0">'BDI (00,00%)'!$B$2:$H$26</definedName>
    <definedName name="_xlnm.Print_Area" localSheetId="2">Comp!$B$2:$H$19</definedName>
    <definedName name="_xlnm.Print_Area" localSheetId="3">'CronoFF-1'!$B$2:$S$19</definedName>
    <definedName name="_xlnm.Print_Area" localSheetId="1">planilha!$B$2:$J$100</definedName>
    <definedName name="_xlnm.Print_Titles" localSheetId="2">Comp!$B:$H,Comp!$2:$13</definedName>
    <definedName name="_xlnm.Print_Titles" localSheetId="1">planilha!$B:$J,planilha!$2:$15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G11" i="7"/>
  <c r="C11" i="7"/>
  <c r="C10" i="7"/>
  <c r="C9" i="7"/>
  <c r="C8" i="7"/>
  <c r="H4" i="7"/>
  <c r="E78" i="5" l="1"/>
  <c r="H16" i="7" l="1"/>
  <c r="H14" i="7" l="1"/>
  <c r="E19" i="23" l="1"/>
  <c r="D18" i="23"/>
  <c r="D20" i="23" s="1"/>
  <c r="E20" i="23" s="1"/>
  <c r="E17" i="23"/>
  <c r="J10" i="22"/>
  <c r="M10" i="22" s="1"/>
  <c r="P10" i="22" s="1"/>
  <c r="S10" i="22" s="1"/>
  <c r="E18" i="23" l="1"/>
  <c r="E21" i="23" s="1"/>
  <c r="D21" i="23"/>
  <c r="J7" i="5" s="1"/>
  <c r="I78" i="5" l="1"/>
  <c r="J78" i="5" s="1"/>
  <c r="I84" i="5"/>
  <c r="J84" i="5" s="1"/>
  <c r="I65" i="5"/>
  <c r="J65" i="5" s="1"/>
  <c r="I49" i="5"/>
  <c r="J49" i="5" s="1"/>
  <c r="I44" i="5"/>
  <c r="J44" i="5" s="1"/>
  <c r="I19" i="5"/>
  <c r="J19" i="5" s="1"/>
  <c r="I26" i="5"/>
  <c r="J26" i="5" s="1"/>
  <c r="I64" i="5"/>
  <c r="J64" i="5" s="1"/>
  <c r="I53" i="5"/>
  <c r="J53" i="5" s="1"/>
  <c r="I27" i="5"/>
  <c r="J27" i="5" s="1"/>
  <c r="I75" i="5"/>
  <c r="J75" i="5" s="1"/>
  <c r="I22" i="5"/>
  <c r="J22" i="5" s="1"/>
  <c r="I47" i="5"/>
  <c r="J47" i="5" s="1"/>
  <c r="I40" i="5"/>
  <c r="J40" i="5" s="1"/>
  <c r="I29" i="5"/>
  <c r="J29" i="5" s="1"/>
  <c r="J28" i="5" s="1"/>
  <c r="I83" i="5"/>
  <c r="J83" i="5" s="1"/>
  <c r="I74" i="5"/>
  <c r="J74" i="5" s="1"/>
  <c r="I46" i="5"/>
  <c r="J46" i="5" s="1"/>
  <c r="I50" i="5"/>
  <c r="J50" i="5" s="1"/>
  <c r="I92" i="5"/>
  <c r="J92" i="5" s="1"/>
  <c r="I81" i="5"/>
  <c r="J81" i="5" s="1"/>
  <c r="I63" i="5"/>
  <c r="J63" i="5" s="1"/>
  <c r="I48" i="5"/>
  <c r="J48" i="5" s="1"/>
  <c r="I43" i="5"/>
  <c r="J43" i="5" s="1"/>
  <c r="I34" i="5"/>
  <c r="J34" i="5" s="1"/>
  <c r="J33" i="5" s="1"/>
  <c r="I42" i="5"/>
  <c r="J42" i="5" s="1"/>
  <c r="I23" i="5"/>
  <c r="J23" i="5" s="1"/>
  <c r="I54" i="5"/>
  <c r="J54" i="5" s="1"/>
  <c r="I73" i="5"/>
  <c r="J73" i="5" s="1"/>
  <c r="I72" i="5"/>
  <c r="J72" i="5" s="1"/>
  <c r="I68" i="5"/>
  <c r="J68" i="5" s="1"/>
  <c r="I57" i="5"/>
  <c r="J57" i="5" s="1"/>
  <c r="I62" i="5"/>
  <c r="J62" i="5" s="1"/>
  <c r="I80" i="5"/>
  <c r="J80" i="5" s="1"/>
  <c r="I18" i="5"/>
  <c r="J18" i="5" s="1"/>
  <c r="I91" i="5"/>
  <c r="J91" i="5" s="1"/>
  <c r="I41" i="5"/>
  <c r="J41" i="5" s="1"/>
  <c r="I60" i="5"/>
  <c r="J60" i="5" s="1"/>
  <c r="I56" i="5"/>
  <c r="J56" i="5" s="1"/>
  <c r="I67" i="5"/>
  <c r="J67" i="5" s="1"/>
  <c r="I90" i="5"/>
  <c r="J90" i="5" s="1"/>
  <c r="I79" i="5"/>
  <c r="J79" i="5" s="1"/>
  <c r="I66" i="5"/>
  <c r="J66" i="5" s="1"/>
  <c r="I52" i="5"/>
  <c r="J52" i="5" s="1"/>
  <c r="I24" i="5"/>
  <c r="J24" i="5" s="1"/>
  <c r="I31" i="5"/>
  <c r="J31" i="5" s="1"/>
  <c r="I59" i="5"/>
  <c r="J59" i="5" s="1"/>
  <c r="I86" i="5"/>
  <c r="J86" i="5" s="1"/>
  <c r="I71" i="5"/>
  <c r="J71" i="5" s="1"/>
  <c r="I89" i="5"/>
  <c r="J89" i="5" s="1"/>
  <c r="I32" i="5"/>
  <c r="J32" i="5" s="1"/>
  <c r="I39" i="5"/>
  <c r="J39" i="5" s="1"/>
  <c r="I51" i="5"/>
  <c r="J51" i="5" s="1"/>
  <c r="I25" i="5"/>
  <c r="J25" i="5" s="1"/>
  <c r="I87" i="5"/>
  <c r="J87" i="5" s="1"/>
  <c r="I88" i="5"/>
  <c r="J88" i="5" s="1"/>
  <c r="I95" i="5"/>
  <c r="J95" i="5" s="1"/>
  <c r="J94" i="5" s="1"/>
  <c r="J93" i="5" s="1"/>
  <c r="I85" i="5"/>
  <c r="J85" i="5" s="1"/>
  <c r="I76" i="5"/>
  <c r="J76" i="5" s="1"/>
  <c r="I38" i="5"/>
  <c r="J38" i="5" s="1"/>
  <c r="I82" i="5"/>
  <c r="J82" i="5" s="1"/>
  <c r="I37" i="5"/>
  <c r="J37" i="5" s="1"/>
  <c r="I45" i="5"/>
  <c r="J45" i="5" s="1"/>
  <c r="I58" i="5"/>
  <c r="J58" i="5" s="1"/>
  <c r="J17" i="5" l="1"/>
  <c r="J16" i="5" s="1"/>
  <c r="J21" i="5"/>
  <c r="J30" i="5"/>
  <c r="J55" i="5"/>
  <c r="J36" i="5"/>
  <c r="J61" i="5"/>
  <c r="J70" i="5"/>
  <c r="J77" i="5"/>
  <c r="J20" i="5" l="1"/>
  <c r="J69" i="5"/>
  <c r="J35" i="5"/>
  <c r="J97" i="5" l="1"/>
  <c r="F10" i="22" s="1"/>
  <c r="H10" i="22" s="1"/>
  <c r="H15" i="22" s="1"/>
  <c r="N10" i="22" l="1"/>
  <c r="N15" i="22" s="1"/>
  <c r="K10" i="22"/>
  <c r="K15" i="22" s="1"/>
  <c r="Q10" i="22"/>
  <c r="Q15" i="22" s="1"/>
  <c r="F12" i="22"/>
  <c r="G10" i="22" s="1"/>
  <c r="G12" i="22" s="1"/>
  <c r="H16" i="22"/>
  <c r="H13" i="22" l="1"/>
  <c r="H14" i="22" s="1"/>
  <c r="N13" i="22"/>
  <c r="K13" i="22"/>
  <c r="K16" i="22"/>
  <c r="N16" i="22" s="1"/>
  <c r="Q16" i="22" s="1"/>
  <c r="Q13" i="22"/>
  <c r="K14" i="22" l="1"/>
  <c r="N14" i="22" s="1"/>
  <c r="Q14" i="22" s="1"/>
</calcChain>
</file>

<file path=xl/sharedStrings.xml><?xml version="1.0" encoding="utf-8"?>
<sst xmlns="http://schemas.openxmlformats.org/spreadsheetml/2006/main" count="455" uniqueCount="273">
  <si>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</si>
  <si>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</si>
  <si>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</si>
  <si>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</si>
  <si>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</si>
  <si>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</si>
  <si>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</si>
  <si>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</si>
  <si>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</si>
  <si>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</si>
  <si>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</si>
  <si>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</si>
  <si>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</si>
  <si>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</si>
  <si>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</si>
  <si>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</si>
  <si>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</si>
  <si>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</si>
  <si>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</si>
  <si>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DESCRIÇÃO DO INSUMO</t>
  </si>
  <si>
    <t>COEFICIENTE</t>
  </si>
  <si>
    <t>CUSTO UNITÁRIO</t>
  </si>
  <si>
    <t>FONTE</t>
  </si>
  <si>
    <t>Objeto</t>
  </si>
  <si>
    <t>SINAPI</t>
  </si>
  <si>
    <t>UN</t>
  </si>
  <si>
    <t>M3</t>
  </si>
  <si>
    <t>M2</t>
  </si>
  <si>
    <t>FDE</t>
  </si>
  <si>
    <t>COT.</t>
  </si>
  <si>
    <t>DEMOLIÇÕES E RETIRADAS</t>
  </si>
  <si>
    <t>97644</t>
  </si>
  <si>
    <t>REMOÇÃO DE ENTULHO SEPARADO DE OBRA COM CAÇAMBA METÁLICA - TERRA, ALVENARIA, CONCRETO, ARGAMASSA, MADEIRA, PAPEL, PLASTICO OU METAL.</t>
  </si>
  <si>
    <t>REMOÇÃO DE PINTURA EM MASSA COM LIXAMENTO</t>
  </si>
  <si>
    <t>RETIRADA DE ESQUADRIA METÁLICA EM GERAL</t>
  </si>
  <si>
    <t>UNIDADE:</t>
  </si>
  <si>
    <t>OBJETO:</t>
  </si>
  <si>
    <t>REFORMA E ADEQUAÇÃO DA UNIDADE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</si>
  <si>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</si>
  <si>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</si>
  <si>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</si>
  <si>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</si>
  <si>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</si>
  <si>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</si>
  <si>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</si>
  <si>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</si>
  <si>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</si>
  <si>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</si>
  <si>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</si>
  <si>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</si>
  <si>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</si>
  <si>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</si>
  <si>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</si>
  <si>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</si>
  <si>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</si>
  <si>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</si>
  <si>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</si>
  <si>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</si>
  <si>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</si>
  <si>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</si>
  <si>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</si>
  <si>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</si>
  <si>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</si>
  <si>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</si>
  <si>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</si>
  <si>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</si>
  <si>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</si>
  <si>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</si>
  <si>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</si>
  <si>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</si>
  <si>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</si>
  <si>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</si>
  <si>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</si>
  <si>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</si>
  <si>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</si>
  <si>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</si>
  <si>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</si>
  <si>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</si>
  <si>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</si>
  <si>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Declaro para os devidos fins que para o cálculo deste BDI, optamos pelo Orçamento SEM DESONERAÇÃO, e que esta alternativa é a mais adequada para a Administração Pública.</t>
  </si>
  <si>
    <t>SERVIÇOS PRELIMINARES</t>
  </si>
  <si>
    <t>88485</t>
  </si>
  <si>
    <t>88497</t>
  </si>
  <si>
    <t>88484</t>
  </si>
  <si>
    <t>88496</t>
  </si>
  <si>
    <t>APILOAMENTO PARA SIMPLES REGULARIZACAO</t>
  </si>
  <si>
    <t>CANTEIRO</t>
  </si>
  <si>
    <t>UNXMÊS</t>
  </si>
  <si>
    <t>97113</t>
  </si>
  <si>
    <t>96620</t>
  </si>
  <si>
    <t>87745</t>
  </si>
  <si>
    <t>90830</t>
  </si>
  <si>
    <t>87879</t>
  </si>
  <si>
    <t>87529</t>
  </si>
  <si>
    <t>88488</t>
  </si>
  <si>
    <t>88489</t>
  </si>
  <si>
    <t>1.1</t>
  </si>
  <si>
    <t>1.1.1</t>
  </si>
  <si>
    <t>1.1.2</t>
  </si>
  <si>
    <t>REMOÇÃO DE PORTAS, DE FORMA MANUAL, SEM REAPROVEITAMENTO. AF_09/2023</t>
  </si>
  <si>
    <t>MASSA ÚNICA, EM ARGAMASSA TRAÇO 1:2:8, PREPARO MECÂNICO, APLICADA MANUALMENTE EM PAREDES INTERNAS DE AMBIENTES COM ÁREA ENTRE 5M² E 10M², E = 17,5MM, COM TALISCAS. AF_03/2024</t>
  </si>
  <si>
    <t>4.1</t>
  </si>
  <si>
    <t>APLICAÇÃO DE LONA PLÁSTICA PARA EXECUÇÃO DE PAVIMENTOS DE CONCRETO. AF_04/2022</t>
  </si>
  <si>
    <t>LASTRO DE CONCRETO MAGRO, APLICADO EM PISOS, LAJES SOBRE SOLO OU RADIERS. AF_01/2024</t>
  </si>
  <si>
    <t>CONTRAPISO EM ARGAMASSA TRAÇO 1:4 (CIMENTO E AREIA), PREPARO MECÂNICO COM BETONEIRA 400 L, APLICADO EM ÁREAS MOLHADAS SOBRE LAJE, ADERIDO, ACABAMENTO NÃO REFORÇADO, ESPESSURA 3CM. AF_07/2021</t>
  </si>
  <si>
    <t>FECHADURA DE EMBUTIR COM CILINDRO, EXTERNA, COMPLETA, ACABAMENTO PADRÃO MÉDIO, INCLUSO EXECUÇÃO DE FURO - FORNECIMENTO E INSTALAÇÃO. AF_12/2019</t>
  </si>
  <si>
    <t>FUNDO SELADOR ACRÍLICO, APLICAÇÃO MANUAL EM TETO, UMA DEMÃO. AF_04/2023</t>
  </si>
  <si>
    <t>PINTURA LÁTEX ACRÍLICA PREMIUM, APLICAÇÃO MANUAL EM TETO, DUAS DEMÃOS. AF_04/2023</t>
  </si>
  <si>
    <t>4.2</t>
  </si>
  <si>
    <t>4.2.5</t>
  </si>
  <si>
    <t>4.2.6</t>
  </si>
  <si>
    <t>4.2.7</t>
  </si>
  <si>
    <t>4.2.8</t>
  </si>
  <si>
    <t>FUNDO SELADOR ACRÍLICO, APLICAÇÃO MANUAL EM PAREDE, UMA DEMÃO. AF_04/2023</t>
  </si>
  <si>
    <t>EMASSAMENTO COM MASSA LÁTEX, APLICAÇÃO EM PAREDE, DUAS DEMÃOS, LIXAMENTO MANUAL. AF_04/2023</t>
  </si>
  <si>
    <t>PINTURA LÁTEX ACRÍLICA PREMIUM, APLICAÇÃO MANUAL EM PAREDES, DUAS DEMÃOS. AF_04/2023</t>
  </si>
  <si>
    <t>02.02.150</t>
  </si>
  <si>
    <t>02.08.050</t>
  </si>
  <si>
    <t>04.09.020</t>
  </si>
  <si>
    <t>13.50.002</t>
  </si>
  <si>
    <t>DEMOLIÇAO PISO GRANILITE, LADRILHO HIDRAULICO, CERAMICO, CACOS, INCLUSIVE BASE</t>
  </si>
  <si>
    <t>13.50.016</t>
  </si>
  <si>
    <t>DEMOLICAO RODAPES EM GERAL INCLUSIVE ARGAMASSA ASSENTAMENTO</t>
  </si>
  <si>
    <t>03.10.140</t>
  </si>
  <si>
    <t>05.07.040</t>
  </si>
  <si>
    <t>97631</t>
  </si>
  <si>
    <t>DEMOLIÇÃO DE ARGAMASSAS, DE FORMA MANUAL, SEM REAPROVEITAMENTO. AF_09/2023</t>
  </si>
  <si>
    <t>Unidade</t>
  </si>
  <si>
    <t>BDI=</t>
  </si>
  <si>
    <t>Local</t>
  </si>
  <si>
    <t>LEIS SOCIAIS=</t>
  </si>
  <si>
    <t>Cidade:</t>
  </si>
  <si>
    <t>02.01.010</t>
  </si>
  <si>
    <t>24.01.030</t>
  </si>
  <si>
    <t>CDHU-D</t>
  </si>
  <si>
    <t>26.01.230</t>
  </si>
  <si>
    <t>CAIXILHO EM FERRO BASCULANTE, SOB MEDIDA</t>
  </si>
  <si>
    <t>VIDRO FANTASIA DE 3/4 MM</t>
  </si>
  <si>
    <t>18.08.072</t>
  </si>
  <si>
    <t>18.08.062</t>
  </si>
  <si>
    <t>REVESTIMENTO EM PORCELANATO ESMALTADO POLIDO PARA ÁREA INTERNA E AMBIENTE COM TRÁFEGO MÉDIO, GRUPO DE ABSORÇÃO BIA, ASSENTADO COM ARGAMASSA COLANTE INDUSTRIALIZADA, REJUNTADO</t>
  </si>
  <si>
    <t>RODAPÉ EM PORCELANATO ESMALTADO POLIDO PARA ÁREA INTERNA E AMBIENTE COM TRÁFEGO MÉDIO, GRUPO DE ABSORÇÃO BIA, ASSENTADO COM ARGAMASSA COLANTE INDUSTRIALIZADA, REJUNTADO</t>
  </si>
  <si>
    <t>100759</t>
  </si>
  <si>
    <t>PINTURA COM TINTA ALQUÍDICA DE ACABAMENTO (ESMALTE SINTÉTICO BRILHANTE) PULVERIZADA SOBRE SUPERFÍCIES METÁLICAS (EXCETO PERFIL) EXECUTADO EM OBRA (02 DEMÃOS). AF_01/2020_PE</t>
  </si>
  <si>
    <t>25.02.042</t>
  </si>
  <si>
    <t>PORTA DE CORRER EM ALUMÍNIO TIPO LAMBRI BRANCO, SOB MEDIDA</t>
  </si>
  <si>
    <t>CIRCULAÇÃO 4</t>
  </si>
  <si>
    <t>LOCAÇÃO DE CONTAINER TIPO DEPÓSITO - ÁREA MÍNIMA DE 13,80 M²</t>
  </si>
  <si>
    <t>PLACA EM LONA COM IMPRESSÃO DIGITAL E ESTRUTURA EM MADEIRA</t>
  </si>
  <si>
    <t>2.3</t>
  </si>
  <si>
    <t>2.3.1</t>
  </si>
  <si>
    <t>2.3.2</t>
  </si>
  <si>
    <t>TOTAL DO ORÇAMENTO</t>
  </si>
  <si>
    <t>LIMPEZA FINAL</t>
  </si>
  <si>
    <t>LIMPEZA FINAL DE OBRA</t>
  </si>
  <si>
    <t>COMP. 004</t>
  </si>
  <si>
    <t>16.11.005</t>
  </si>
  <si>
    <t>LIMPEZA DA OBRA</t>
  </si>
  <si>
    <t>CIRCULAÇÃO 5</t>
  </si>
  <si>
    <t>94342</t>
  </si>
  <si>
    <t>ATERRO MANUAL DE VALAS COM AREIA PARA ATERRO. AF_08/2023</t>
  </si>
  <si>
    <t>CHAPISCO APLICADO EM ALVENARIAS E ESTRUTURAS DE CONCRETO INTERNAS, COM COLHER DE PEDREIRO. ARGAMASSA TRAÇO 1:3 COM PREPARO EM BETONEIRA 400L. AF_10/2022</t>
  </si>
  <si>
    <t>REFEITORIO</t>
  </si>
  <si>
    <t>CORREDOR 2</t>
  </si>
  <si>
    <t>25.01.020</t>
  </si>
  <si>
    <t>CAIXILHO EM ALUMÍNIO FIXO, SOB MEDIDA</t>
  </si>
  <si>
    <t>100874</t>
  </si>
  <si>
    <t>PUXADOR PARA PCD, FIXADO NA PORTA - FORNECIMENTO E INSTALAÇÃO. AF_01/2020</t>
  </si>
  <si>
    <t>96486</t>
  </si>
  <si>
    <t>FORRO EM RÉGUAS DE PVC, LISO, PARA AMBIENTES COMERCIAIS, INCLUSIVE ESTRUTURA BIDIRECIONAL DE FIXAÇÃO. AF_08/2023_PS</t>
  </si>
  <si>
    <t>16.31.025</t>
  </si>
  <si>
    <t>ESTACA REACAO P/20T CRAVADA ATE 5,00 M DE PROFUNDIDADE</t>
  </si>
  <si>
    <t>SAE - CIRCULAÇÃO 2</t>
  </si>
  <si>
    <t>16.35.003</t>
  </si>
  <si>
    <t>ESCARIFICACAO COM DISCO DE DESBASTE ATE 0,5CM DE PROFUNDIDADE</t>
  </si>
  <si>
    <t>SAE - A.C.</t>
  </si>
  <si>
    <t>97638</t>
  </si>
  <si>
    <t>REMOÇÃO DE CHAPAS E PERFIS DE DRYWALL, DE FORMA MANUAL, SEM REAPROVEITAMENTO. AF_09/2023</t>
  </si>
  <si>
    <t>96370</t>
  </si>
  <si>
    <t>PAREDE COM SISTEMA EM CHAPAS DE GESSO PARA DRYWALL, USO INTERNO, COM UMA FACE SIMPLES E ESTRUTURA METÁLICA COM GUIAS SIMPLES, SEM VÃOS. AF_07/2023_PS</t>
  </si>
  <si>
    <t>104761</t>
  </si>
  <si>
    <t>FURO MECANIZADO EM CONCRETO, COM MARTELO DEMOLIDOR, PARA INSTALAÇÕES ELÉTRICAS, DIÂMETROS MENORES OU IGUAIS A 40 MM. AF_09/2023</t>
  </si>
  <si>
    <t>90439</t>
  </si>
  <si>
    <t>FURO MECANIZADO EM CONCRETO, COM MARTELO DEMOLIDOR, PARA INSTALAÇÕES HIDRÁULICAS, DIÂMETROS MENORES OU IGUAIS A 40 MM. AF_09/2023</t>
  </si>
  <si>
    <t>46.02.010</t>
  </si>
  <si>
    <t>46.01.020</t>
  </si>
  <si>
    <t>89987</t>
  </si>
  <si>
    <t>REGISTRO DE GAVETA BRUTO, LATÃO, ROSCÁVEL, 3/4", COM ACABAMENTO E CANOPLA CROMADOS - FORNECIMENTO E INSTALAÇÃO. AF_08/2021</t>
  </si>
  <si>
    <t>91855</t>
  </si>
  <si>
    <t>ELETRODUTO FLEXÍVEL CORRUGADO REFORÇADO, PVC, DN 25 MM (3/4"), PARA CIRCUITOS TERMINAIS, INSTALADO EM PAREDE - FORNECIMENTO E INSTALAÇÃO. AF_03/2023</t>
  </si>
  <si>
    <t>92001</t>
  </si>
  <si>
    <t>TOMADA BAIXA DE EMBUTIR (1 MÓDULO), 2P+T 20 A, INCLUINDO SUPORTE E PLACA - FORNECIMENTO E INSTALAÇÃO. AF_03/2023</t>
  </si>
  <si>
    <t>91941</t>
  </si>
  <si>
    <t>CAIXA RETANGULAR 4" X 2" BAIXA (0,30 M DO PISO), PVC, INSTALADA EM PAREDE - FORNECIMENTO E INSTALAÇÃO. AF_03/2023</t>
  </si>
  <si>
    <t>91926</t>
  </si>
  <si>
    <t>CABO DE COBRE FLEXÍVEL ISOLADO, 2,5 MM², ANTI-CHAMA 450/750 V, PARA CIRCUITOS TERMINAIS - FORNECIMENTO E INSTALAÇÃO. AF_03/2023</t>
  </si>
  <si>
    <t>COMP.</t>
  </si>
  <si>
    <t>ADEQUAÇÃO DA PORTA METALICA ABRIR DUAS FOLHAS - INVERTER FOLHA DE ABERTURA</t>
  </si>
  <si>
    <t>3.3</t>
  </si>
  <si>
    <t>3.3.1</t>
  </si>
  <si>
    <t>3.3.2</t>
  </si>
  <si>
    <t>3.3.3</t>
  </si>
  <si>
    <t>3.3.4</t>
  </si>
  <si>
    <t>3.3.5</t>
  </si>
  <si>
    <t>3.3.6</t>
  </si>
  <si>
    <t>3.3.7</t>
  </si>
  <si>
    <t>4.1.1</t>
  </si>
  <si>
    <t>4.1.2</t>
  </si>
  <si>
    <t>4.1.3</t>
  </si>
  <si>
    <t>4.1.4</t>
  </si>
  <si>
    <t>4.1.5</t>
  </si>
  <si>
    <t>4.1.6</t>
  </si>
  <si>
    <t>4.2.1</t>
  </si>
  <si>
    <t>4.2.2</t>
  </si>
  <si>
    <t>4.2.3</t>
  </si>
  <si>
    <t>4.2.4</t>
  </si>
  <si>
    <t>4.2.9</t>
  </si>
  <si>
    <t>4.2.10</t>
  </si>
  <si>
    <t>4.2.11</t>
  </si>
  <si>
    <t>4.2.12</t>
  </si>
  <si>
    <t>4.2.13</t>
  </si>
  <si>
    <t>4.2.14</t>
  </si>
  <si>
    <t>4.2.15</t>
  </si>
  <si>
    <t>TUBO DE PVC RÍGIDO SOLDÁVEL MARROM, DN= 25 MM, (3/4´), INCLUSIVE CONEXÕES</t>
  </si>
  <si>
    <t>TUBO DE PVC RÍGIDO BRANCO, PONTAS LISAS, SOLDÁVEL, LINHA ESGOTO SÉRIE NORMAL, DN= 40 MM, INCLUSIVE CONEXÕES</t>
  </si>
  <si>
    <t>ADEQUAÇÃO DA PORTA METALICA ABRIR DUAS FOLHAS - INVERTER FOLHA DE ABERTURA, COM MUDANÇA DE FECHADURA, TRINCOS E MATA JUNTA.</t>
  </si>
  <si>
    <t>PLANILHA ORÇAMENTÁRIA - SEM DESONERAÇÃO</t>
  </si>
  <si>
    <t>COMPLEXO DE DOENÇAS CRÔNICAS TRANSMISSÍVEIS.</t>
  </si>
  <si>
    <t>COMPOSIÇÕES ANALITICAS AUXILIARES</t>
  </si>
  <si>
    <t>UNIDADE I - SAE</t>
  </si>
  <si>
    <t>UNIDADE IV - DST</t>
  </si>
  <si>
    <t>RUA IPIRANGA, 291</t>
  </si>
  <si>
    <t>VILA CURTI</t>
  </si>
  <si>
    <t>EMASSAMENTO COM MASSA LÁTEX, APLICAÇÃO EM TETO, DUAS DEMÃOS, LIXAMENTO MANUAL. AF_04/2023</t>
  </si>
  <si>
    <t>REF.: PREÇOS: SINAPI-JUL./2026; CDHU-BOL.202; FDE-JUL./2026</t>
  </si>
  <si>
    <t>2.1</t>
  </si>
  <si>
    <t>2.1.1</t>
  </si>
  <si>
    <t>2.1.2</t>
  </si>
  <si>
    <t>2.1.3</t>
  </si>
  <si>
    <t>2.1.4</t>
  </si>
  <si>
    <t>2.1.5</t>
  </si>
  <si>
    <t>2.1.6</t>
  </si>
  <si>
    <t>2.2</t>
  </si>
  <si>
    <t>2.2.1</t>
  </si>
  <si>
    <t>2.4</t>
  </si>
  <si>
    <t>2.4.1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</si>
  <si>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</si>
  <si>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</si>
  <si>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</si>
  <si>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</si>
  <si>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</si>
  <si>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</si>
  <si>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</si>
  <si>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</si>
  <si>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</si>
  <si>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</si>
  <si>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</si>
  <si>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</si>
  <si>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</si>
  <si>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</si>
  <si>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</si>
  <si>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</si>
  <si>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</si>
  <si>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</si>
  <si>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</si>
  <si>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3.2</t>
  </si>
  <si>
    <t>3.2.1</t>
  </si>
  <si>
    <t>3.2.2</t>
  </si>
  <si>
    <t>3.2.3</t>
  </si>
  <si>
    <t>3.2.4</t>
  </si>
  <si>
    <t>3.2.5</t>
  </si>
  <si>
    <t>5.1</t>
  </si>
  <si>
    <t>5.1.1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</si>
</sst>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General;General;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9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b/>
      <i/>
      <sz val="8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8"/>
      <color rgb="FF00B0F0"/>
      <name val="Calibri"/>
      <family val="2"/>
    </font>
    <font>
      <sz val="8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13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11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8" fillId="33" borderId="0" applyNumberFormat="0" applyBorder="0" applyAlignment="0" applyProtection="0"/>
    <xf numFmtId="0" fontId="18" fillId="15" borderId="0" applyNumberFormat="0" applyBorder="0" applyAlignment="0" applyProtection="0"/>
    <xf numFmtId="0" fontId="18" fillId="2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9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2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29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6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6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2" borderId="0" applyNumberFormat="0" applyBorder="0" applyAlignment="0" applyProtection="0"/>
    <xf numFmtId="0" fontId="18" fillId="15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16" borderId="0" applyNumberFormat="0" applyBorder="0" applyAlignment="0" applyProtection="0"/>
    <xf numFmtId="0" fontId="18" fillId="15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9" borderId="0" applyNumberFormat="0" applyBorder="0" applyAlignment="0" applyProtection="0"/>
    <xf numFmtId="0" fontId="24" fillId="6" borderId="0" applyNumberFormat="0" applyBorder="0" applyAlignment="0" applyProtection="0"/>
    <xf numFmtId="0" fontId="19" fillId="17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46" borderId="21" applyNumberFormat="0" applyAlignment="0" applyProtection="0"/>
    <xf numFmtId="0" fontId="20" fillId="41" borderId="21" applyNumberFormat="0" applyAlignment="0" applyProtection="0"/>
    <xf numFmtId="0" fontId="37" fillId="47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8" borderId="21" applyNumberFormat="0" applyAlignment="0" applyProtection="0"/>
    <xf numFmtId="0" fontId="37" fillId="47" borderId="21" applyNumberFormat="0" applyAlignment="0" applyProtection="0"/>
    <xf numFmtId="0" fontId="21" fillId="50" borderId="22" applyNumberFormat="0" applyAlignment="0" applyProtection="0"/>
    <xf numFmtId="0" fontId="21" fillId="49" borderId="22" applyNumberFormat="0" applyAlignment="0" applyProtection="0"/>
    <xf numFmtId="0" fontId="21" fillId="49" borderId="22" applyNumberFormat="0" applyAlignment="0" applyProtection="0"/>
    <xf numFmtId="0" fontId="22" fillId="0" borderId="23" applyNumberFormat="0" applyFill="0" applyAlignment="0" applyProtection="0"/>
    <xf numFmtId="0" fontId="10" fillId="0" borderId="24" applyNumberFormat="0" applyFill="0" applyAlignment="0" applyProtection="0"/>
    <xf numFmtId="0" fontId="10" fillId="0" borderId="24" applyNumberFormat="0" applyFill="0" applyAlignment="0" applyProtection="0"/>
    <xf numFmtId="0" fontId="21" fillId="49" borderId="22" applyNumberFormat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38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54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5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56" borderId="0" applyNumberFormat="0" applyBorder="0" applyAlignment="0" applyProtection="0"/>
    <xf numFmtId="0" fontId="18" fillId="55" borderId="0" applyNumberFormat="0" applyBorder="0" applyAlignment="0" applyProtection="0"/>
    <xf numFmtId="0" fontId="18" fillId="3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5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23" fillId="23" borderId="21" applyNumberFormat="0" applyAlignment="0" applyProtection="0"/>
    <xf numFmtId="0" fontId="23" fillId="30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16" borderId="21" applyNumberFormat="0" applyAlignment="0" applyProtection="0"/>
    <xf numFmtId="0" fontId="23" fillId="30" borderId="21" applyNumberFormat="0" applyAlignment="0" applyProtection="0"/>
    <xf numFmtId="0" fontId="1" fillId="0" borderId="0"/>
    <xf numFmtId="0" fontId="1" fillId="0" borderId="0"/>
    <xf numFmtId="0" fontId="27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9" fillId="0" borderId="25" applyNumberFormat="0" applyFill="0" applyAlignment="0" applyProtection="0"/>
    <xf numFmtId="0" fontId="30" fillId="0" borderId="26" applyNumberFormat="0" applyFill="0" applyAlignment="0" applyProtection="0"/>
    <xf numFmtId="0" fontId="31" fillId="0" borderId="27" applyNumberFormat="0" applyFill="0" applyAlignment="0" applyProtection="0"/>
    <xf numFmtId="0" fontId="31" fillId="0" borderId="0" applyNumberFormat="0" applyFill="0" applyBorder="0" applyAlignment="0" applyProtection="0"/>
    <xf numFmtId="0" fontId="24" fillId="14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3" fillId="10" borderId="21" applyNumberFormat="0" applyAlignment="0" applyProtection="0"/>
    <xf numFmtId="0" fontId="22" fillId="0" borderId="23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5" fillId="19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25" fillId="30" borderId="0" applyNumberFormat="0" applyBorder="0" applyAlignment="0" applyProtection="0"/>
    <xf numFmtId="0" fontId="17" fillId="0" borderId="0"/>
    <xf numFmtId="0" fontId="1" fillId="0" borderId="0"/>
    <xf numFmtId="0" fontId="4" fillId="0" borderId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9" fillId="0" borderId="0">
      <alignment vertical="center"/>
    </xf>
    <xf numFmtId="0" fontId="32" fillId="0" borderId="0"/>
    <xf numFmtId="0" fontId="1" fillId="0" borderId="0"/>
    <xf numFmtId="0" fontId="1" fillId="0" borderId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9" borderId="28" applyNumberFormat="0" applyAlignment="0" applyProtection="0"/>
    <xf numFmtId="0" fontId="4" fillId="18" borderId="28" applyNumberFormat="0" applyFont="0" applyAlignment="0" applyProtection="0"/>
    <xf numFmtId="0" fontId="1" fillId="18" borderId="28" applyNumberFormat="0" applyFont="0" applyAlignment="0" applyProtection="0"/>
    <xf numFmtId="0" fontId="26" fillId="46" borderId="29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6" fillId="41" borderId="29" applyNumberFormat="0" applyAlignment="0" applyProtection="0"/>
    <xf numFmtId="0" fontId="26" fillId="47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8" borderId="29" applyNumberFormat="0" applyAlignment="0" applyProtection="0"/>
    <xf numFmtId="0" fontId="26" fillId="47" borderId="29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4" fillId="0" borderId="30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8" fillId="0" borderId="0" applyNumberFormat="0" applyFill="0" applyBorder="0" applyAlignment="0" applyProtection="0"/>
    <xf numFmtId="0" fontId="34" fillId="0" borderId="31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31" applyNumberFormat="0" applyFill="0" applyAlignment="0" applyProtection="0"/>
    <xf numFmtId="0" fontId="30" fillId="0" borderId="26" applyNumberFormat="0" applyFill="0" applyAlignment="0" applyProtection="0"/>
    <xf numFmtId="0" fontId="35" fillId="0" borderId="32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5" fillId="0" borderId="26" applyNumberFormat="0" applyFill="0" applyAlignment="0" applyProtection="0"/>
    <xf numFmtId="0" fontId="35" fillId="0" borderId="32" applyNumberFormat="0" applyFill="0" applyAlignment="0" applyProtection="0"/>
    <xf numFmtId="0" fontId="31" fillId="0" borderId="27" applyNumberFormat="0" applyFill="0" applyAlignment="0" applyProtection="0"/>
    <xf numFmtId="0" fontId="36" fillId="0" borderId="33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6" fillId="0" borderId="34" applyNumberFormat="0" applyFill="0" applyAlignment="0" applyProtection="0"/>
    <xf numFmtId="0" fontId="36" fillId="0" borderId="33" applyNumberFormat="0" applyFill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6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40" fillId="0" borderId="0"/>
    <xf numFmtId="167" fontId="40" fillId="0" borderId="0" applyFont="0" applyFill="0" applyBorder="0" applyAlignment="0" applyProtection="0"/>
    <xf numFmtId="0" fontId="41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9" fillId="0" borderId="0">
      <alignment vertical="center"/>
    </xf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7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5" fillId="0" borderId="0"/>
    <xf numFmtId="167" fontId="45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11" fillId="0" borderId="36" applyNumberFormat="0" applyFill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26" fillId="48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7" borderId="29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11" fillId="0" borderId="35" applyNumberFormat="0" applyFill="0" applyAlignment="0" applyProtection="0"/>
    <xf numFmtId="0" fontId="20" fillId="48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26" fillId="41" borderId="29" applyNumberFormat="0" applyAlignment="0" applyProtection="0"/>
    <xf numFmtId="0" fontId="1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20" fillId="46" borderId="21" applyNumberFormat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" fillId="18" borderId="28" applyNumberFormat="0" applyFont="0" applyAlignment="0" applyProtection="0"/>
    <xf numFmtId="0" fontId="26" fillId="41" borderId="29" applyNumberFormat="0" applyAlignment="0" applyProtection="0"/>
    <xf numFmtId="0" fontId="26" fillId="47" borderId="29" applyNumberFormat="0" applyAlignment="0" applyProtection="0"/>
    <xf numFmtId="0" fontId="20" fillId="41" borderId="21" applyNumberFormat="0" applyAlignment="0" applyProtection="0"/>
    <xf numFmtId="0" fontId="26" fillId="47" borderId="29" applyNumberFormat="0" applyAlignment="0" applyProtection="0"/>
    <xf numFmtId="0" fontId="20" fillId="41" borderId="21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3" fillId="10" borderId="21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4" fillId="19" borderId="28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26" fillId="47" borderId="29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7" borderId="29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20" fillId="41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1" fillId="0" borderId="36" applyNumberFormat="0" applyFill="0" applyAlignment="0" applyProtection="0"/>
    <xf numFmtId="0" fontId="1" fillId="18" borderId="28" applyNumberFormat="0" applyFont="0" applyAlignment="0" applyProtection="0"/>
    <xf numFmtId="0" fontId="26" fillId="47" borderId="29" applyNumberFormat="0" applyAlignment="0" applyProtection="0"/>
    <xf numFmtId="0" fontId="23" fillId="23" borderId="21" applyNumberFormat="0" applyAlignment="0" applyProtection="0"/>
    <xf numFmtId="0" fontId="26" fillId="47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9" borderId="28" applyNumberForma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23" fillId="30" borderId="21" applyNumberFormat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11" fillId="0" borderId="35" applyNumberFormat="0" applyFill="0" applyAlignment="0" applyProtection="0"/>
    <xf numFmtId="0" fontId="20" fillId="41" borderId="21" applyNumberForma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1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0" fontId="23" fillId="16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1" fillId="58" borderId="28" applyNumberFormat="0" applyAlignment="0" applyProtection="0"/>
    <xf numFmtId="0" fontId="26" fillId="46" borderId="29" applyNumberFormat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6" borderId="29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0" fontId="23" fillId="23" borderId="21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23" fillId="30" borderId="21" applyNumberForma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26" fillId="41" borderId="29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1" fillId="18" borderId="28" applyNumberFormat="0" applyFont="0" applyAlignment="0" applyProtection="0"/>
    <xf numFmtId="0" fontId="4" fillId="18" borderId="28" applyNumberFormat="0" applyFont="0" applyAlignment="0" applyProtection="0"/>
    <xf numFmtId="0" fontId="23" fillId="10" borderId="21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6" fillId="46" borderId="29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26" fillId="47" borderId="29" applyNumberFormat="0" applyAlignment="0" applyProtection="0"/>
    <xf numFmtId="0" fontId="23" fillId="30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20" fillId="48" borderId="21" applyNumberFormat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0" fontId="26" fillId="41" borderId="29" applyNumberFormat="0" applyAlignment="0" applyProtection="0"/>
    <xf numFmtId="0" fontId="20" fillId="48" borderId="21" applyNumberForma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3" fillId="10" borderId="21" applyNumberFormat="0" applyAlignment="0" applyProtection="0"/>
    <xf numFmtId="0" fontId="1" fillId="58" borderId="28" applyNumberFormat="0" applyAlignment="0" applyProtection="0"/>
    <xf numFmtId="0" fontId="11" fillId="0" borderId="36" applyNumberFormat="0" applyFill="0" applyAlignment="0" applyProtection="0"/>
    <xf numFmtId="0" fontId="20" fillId="41" borderId="21" applyNumberFormat="0" applyAlignment="0" applyProtection="0"/>
    <xf numFmtId="0" fontId="20" fillId="46" borderId="21" applyNumberFormat="0" applyAlignment="0" applyProtection="0"/>
    <xf numFmtId="0" fontId="11" fillId="0" borderId="36" applyNumberFormat="0" applyFill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26" fillId="46" borderId="29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8" borderId="29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4" fillId="19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23" fillId="30" borderId="21" applyNumberFormat="0" applyAlignment="0" applyProtection="0"/>
    <xf numFmtId="0" fontId="1" fillId="58" borderId="28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0" fillId="46" borderId="21" applyNumberFormat="0" applyAlignment="0" applyProtection="0"/>
    <xf numFmtId="0" fontId="1" fillId="58" borderId="28" applyNumberFormat="0" applyAlignment="0" applyProtection="0"/>
    <xf numFmtId="0" fontId="37" fillId="47" borderId="21" applyNumberFormat="0" applyAlignment="0" applyProtection="0"/>
    <xf numFmtId="0" fontId="23" fillId="30" borderId="21" applyNumberFormat="0" applyAlignment="0" applyProtection="0"/>
    <xf numFmtId="0" fontId="26" fillId="48" borderId="29" applyNumberForma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23" fillId="30" borderId="21" applyNumberFormat="0" applyAlignment="0" applyProtection="0"/>
    <xf numFmtId="0" fontId="1" fillId="58" borderId="28" applyNumberFormat="0" applyAlignment="0" applyProtection="0"/>
    <xf numFmtId="0" fontId="4" fillId="19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3" fillId="16" borderId="21" applyNumberFormat="0" applyAlignment="0" applyProtection="0"/>
    <xf numFmtId="0" fontId="26" fillId="48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20" fillId="41" borderId="21" applyNumberFormat="0" applyAlignment="0" applyProtection="0"/>
    <xf numFmtId="0" fontId="23" fillId="16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6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7" fillId="0" borderId="0"/>
    <xf numFmtId="167" fontId="67" fillId="0" borderId="0" applyFont="0" applyFill="0" applyBorder="0" applyAlignment="0" applyProtection="0"/>
    <xf numFmtId="0" fontId="4" fillId="0" borderId="0"/>
    <xf numFmtId="0" fontId="4" fillId="0" borderId="0"/>
    <xf numFmtId="0" fontId="70" fillId="0" borderId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413">
    <xf numFmtId="0" fontId="0" fillId="0" borderId="0" xfId="0"/>
    <xf numFmtId="0" fontId="12" fillId="0" borderId="0" xfId="0" applyFont="1"/>
    <xf numFmtId="0" fontId="0" fillId="0" borderId="0" xfId="0"/>
    <xf numFmtId="0" fontId="46" fillId="4" borderId="19" xfId="427" applyFont="1" applyFill="1" applyBorder="1" applyAlignment="1" applyProtection="1">
      <alignment vertical="center"/>
      <protection hidden="1"/>
    </xf>
    <xf numFmtId="0" fontId="46" fillId="4" borderId="39" xfId="427" applyFont="1" applyFill="1" applyBorder="1" applyAlignment="1" applyProtection="1">
      <alignment vertical="center"/>
      <protection hidden="1"/>
    </xf>
    <xf numFmtId="0" fontId="46" fillId="4" borderId="19" xfId="427" applyFont="1" applyFill="1" applyBorder="1" applyAlignment="1" applyProtection="1">
      <alignment horizontal="center" vertical="center"/>
      <protection hidden="1"/>
    </xf>
    <xf numFmtId="0" fontId="46" fillId="4" borderId="20" xfId="427" applyFont="1" applyFill="1" applyBorder="1" applyAlignment="1" applyProtection="1">
      <alignment vertical="center"/>
      <protection hidden="1"/>
    </xf>
    <xf numFmtId="0" fontId="47" fillId="3" borderId="42" xfId="427" applyFont="1" applyFill="1" applyBorder="1" applyAlignment="1" applyProtection="1">
      <alignment horizontal="center"/>
      <protection hidden="1"/>
    </xf>
    <xf numFmtId="0" fontId="47" fillId="3" borderId="15" xfId="427" applyFont="1" applyFill="1" applyBorder="1" applyAlignment="1" applyProtection="1">
      <alignment horizontal="center"/>
      <protection hidden="1"/>
    </xf>
    <xf numFmtId="0" fontId="5" fillId="0" borderId="19" xfId="427" applyFont="1" applyBorder="1" applyAlignment="1" applyProtection="1">
      <protection hidden="1"/>
    </xf>
    <xf numFmtId="0" fontId="5" fillId="0" borderId="39" xfId="427" applyFont="1" applyBorder="1" applyAlignment="1" applyProtection="1">
      <protection hidden="1"/>
    </xf>
    <xf numFmtId="0" fontId="50" fillId="0" borderId="39" xfId="427" applyFont="1" applyBorder="1" applyAlignment="1" applyProtection="1">
      <alignment horizontal="center" vertical="center"/>
      <protection hidden="1"/>
    </xf>
    <xf numFmtId="0" fontId="5" fillId="0" borderId="20" xfId="427" applyFont="1" applyBorder="1" applyAlignment="1" applyProtection="1">
      <protection hidden="1"/>
    </xf>
    <xf numFmtId="0" fontId="55" fillId="2" borderId="45" xfId="427" applyFont="1" applyFill="1" applyBorder="1" applyAlignment="1" applyProtection="1">
      <alignment horizontal="center"/>
      <protection hidden="1"/>
    </xf>
    <xf numFmtId="0" fontId="55" fillId="2" borderId="46" xfId="427" applyFont="1" applyFill="1" applyBorder="1" applyAlignment="1" applyProtection="1">
      <alignment horizontal="center"/>
      <protection hidden="1"/>
    </xf>
    <xf numFmtId="0" fontId="55" fillId="2" borderId="44" xfId="427" applyFont="1" applyFill="1" applyBorder="1" applyAlignment="1" applyProtection="1">
      <alignment horizontal="center"/>
      <protection hidden="1"/>
    </xf>
    <xf numFmtId="168" fontId="56" fillId="0" borderId="50" xfId="427" applyNumberFormat="1" applyFont="1" applyFill="1" applyBorder="1" applyAlignment="1" applyProtection="1">
      <alignment horizontal="center" vertical="center"/>
    </xf>
    <xf numFmtId="168" fontId="56" fillId="0" borderId="38" xfId="427" applyNumberFormat="1" applyFont="1" applyFill="1" applyBorder="1" applyAlignment="1" applyProtection="1">
      <alignment horizontal="center" vertical="center"/>
    </xf>
    <xf numFmtId="168" fontId="56" fillId="0" borderId="51" xfId="427" applyNumberFormat="1" applyFont="1" applyFill="1" applyBorder="1" applyAlignment="1" applyProtection="1">
      <alignment horizontal="center" vertical="center"/>
    </xf>
    <xf numFmtId="168" fontId="56" fillId="0" borderId="52" xfId="427" applyNumberFormat="1" applyFont="1" applyFill="1" applyBorder="1" applyAlignment="1" applyProtection="1">
      <alignment horizontal="center" vertical="center"/>
    </xf>
    <xf numFmtId="175" fontId="55" fillId="0" borderId="19" xfId="427" applyNumberFormat="1" applyFont="1" applyBorder="1" applyAlignment="1" applyProtection="1">
      <alignment horizontal="center" vertical="center" wrapText="1"/>
    </xf>
    <xf numFmtId="175" fontId="55" fillId="0" borderId="39" xfId="427" applyNumberFormat="1" applyFont="1" applyBorder="1" applyAlignment="1" applyProtection="1">
      <alignment horizontal="center" vertical="center" wrapText="1"/>
    </xf>
    <xf numFmtId="4" fontId="55" fillId="0" borderId="53" xfId="427" applyNumberFormat="1" applyFont="1" applyBorder="1" applyAlignment="1" applyProtection="1">
      <alignment horizontal="right" vertical="center" indent="1"/>
    </xf>
    <xf numFmtId="174" fontId="55" fillId="0" borderId="53" xfId="427" applyNumberFormat="1" applyFont="1" applyBorder="1" applyAlignment="1" applyProtection="1">
      <alignment horizontal="center" vertical="center"/>
    </xf>
    <xf numFmtId="168" fontId="56" fillId="0" borderId="53" xfId="427" applyNumberFormat="1" applyFont="1" applyFill="1" applyBorder="1" applyAlignment="1" applyProtection="1">
      <alignment horizontal="center" vertical="center"/>
    </xf>
    <xf numFmtId="168" fontId="56" fillId="0" borderId="54" xfId="427" applyNumberFormat="1" applyFont="1" applyFill="1" applyBorder="1" applyAlignment="1" applyProtection="1">
      <alignment horizontal="center" vertical="center"/>
    </xf>
    <xf numFmtId="0" fontId="55" fillId="2" borderId="19" xfId="427" applyFont="1" applyFill="1" applyBorder="1" applyAlignment="1" applyProtection="1">
      <alignment horizontal="left" vertical="center"/>
    </xf>
    <xf numFmtId="4" fontId="55" fillId="2" borderId="55" xfId="427" applyNumberFormat="1" applyFont="1" applyFill="1" applyBorder="1" applyAlignment="1" applyProtection="1">
      <alignment horizontal="center" vertical="center"/>
    </xf>
    <xf numFmtId="10" fontId="55" fillId="2" borderId="55" xfId="427" applyNumberFormat="1" applyFont="1" applyFill="1" applyBorder="1" applyAlignment="1" applyProtection="1">
      <alignment horizontal="center" vertical="center"/>
    </xf>
    <xf numFmtId="173" fontId="56" fillId="0" borderId="56" xfId="427" applyNumberFormat="1" applyFont="1" applyBorder="1" applyAlignment="1" applyProtection="1"/>
    <xf numFmtId="173" fontId="56" fillId="0" borderId="57" xfId="427" applyNumberFormat="1" applyFont="1" applyBorder="1" applyAlignment="1" applyProtection="1"/>
    <xf numFmtId="0" fontId="55" fillId="2" borderId="19" xfId="427" applyFont="1" applyFill="1" applyBorder="1" applyAlignment="1" applyProtection="1">
      <alignment vertical="center"/>
    </xf>
    <xf numFmtId="0" fontId="55" fillId="2" borderId="39" xfId="427" applyFont="1" applyFill="1" applyBorder="1" applyAlignment="1" applyProtection="1">
      <alignment vertical="center"/>
    </xf>
    <xf numFmtId="0" fontId="55" fillId="2" borderId="20" xfId="427" applyFont="1" applyFill="1" applyBorder="1" applyAlignment="1" applyProtection="1">
      <alignment vertical="center"/>
    </xf>
    <xf numFmtId="0" fontId="52" fillId="3" borderId="42" xfId="427" applyFont="1" applyFill="1" applyBorder="1" applyAlignment="1" applyProtection="1">
      <alignment horizontal="left"/>
      <protection hidden="1"/>
    </xf>
    <xf numFmtId="0" fontId="5" fillId="3" borderId="58" xfId="427" applyFont="1" applyFill="1" applyBorder="1" applyAlignment="1" applyProtection="1">
      <alignment vertical="center"/>
    </xf>
    <xf numFmtId="0" fontId="5" fillId="3" borderId="40" xfId="427" applyFont="1" applyFill="1" applyBorder="1" applyAlignment="1" applyProtection="1">
      <alignment vertical="center"/>
    </xf>
    <xf numFmtId="0" fontId="4" fillId="0" borderId="40" xfId="427" applyBorder="1" applyAlignment="1" applyProtection="1"/>
    <xf numFmtId="4" fontId="48" fillId="3" borderId="40" xfId="427" applyNumberFormat="1" applyFont="1" applyFill="1" applyBorder="1" applyAlignment="1" applyProtection="1"/>
    <xf numFmtId="4" fontId="48" fillId="3" borderId="41" xfId="427" applyNumberFormat="1" applyFont="1" applyFill="1" applyBorder="1" applyAlignment="1" applyProtection="1"/>
    <xf numFmtId="0" fontId="48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8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53" fillId="60" borderId="0" xfId="427" applyNumberFormat="1" applyFont="1" applyFill="1" applyBorder="1" applyAlignment="1" applyProtection="1"/>
    <xf numFmtId="4" fontId="49" fillId="60" borderId="0" xfId="427" applyNumberFormat="1" applyFont="1" applyFill="1" applyBorder="1" applyAlignment="1" applyProtection="1"/>
    <xf numFmtId="4" fontId="48" fillId="60" borderId="14" xfId="427" applyNumberFormat="1" applyFont="1" applyFill="1" applyBorder="1" applyAlignment="1" applyProtection="1"/>
    <xf numFmtId="0" fontId="55" fillId="0" borderId="39" xfId="427" applyFont="1" applyBorder="1" applyAlignment="1" applyProtection="1">
      <alignment vertical="center"/>
    </xf>
    <xf numFmtId="0" fontId="44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4" fillId="0" borderId="0" xfId="0" applyFont="1" applyProtection="1"/>
    <xf numFmtId="0" fontId="0" fillId="0" borderId="0" xfId="0" applyProtection="1"/>
    <xf numFmtId="0" fontId="16" fillId="0" borderId="0" xfId="0" applyFont="1" applyProtection="1"/>
    <xf numFmtId="4" fontId="61" fillId="0" borderId="75" xfId="427" applyNumberFormat="1" applyFont="1" applyFill="1" applyBorder="1" applyAlignment="1" applyProtection="1">
      <alignment horizontal="center" vertical="center" wrapText="1"/>
    </xf>
    <xf numFmtId="0" fontId="61" fillId="0" borderId="74" xfId="427" applyFont="1" applyBorder="1" applyAlignment="1" applyProtection="1">
      <alignment horizontal="center" vertical="center"/>
    </xf>
    <xf numFmtId="0" fontId="61" fillId="0" borderId="75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8" xfId="270" applyNumberFormat="1" applyFont="1" applyFill="1" applyBorder="1" applyAlignment="1" applyProtection="1">
      <alignment horizontal="center" vertical="center"/>
    </xf>
    <xf numFmtId="0" fontId="4" fillId="0" borderId="78" xfId="427" applyBorder="1" applyAlignment="1" applyProtection="1">
      <alignment horizontal="center" vertical="center" wrapText="1"/>
    </xf>
    <xf numFmtId="2" fontId="63" fillId="1" borderId="81" xfId="427" applyNumberFormat="1" applyFont="1" applyFill="1" applyBorder="1" applyAlignment="1" applyProtection="1">
      <alignment horizontal="center" vertical="center"/>
    </xf>
    <xf numFmtId="10" fontId="4" fillId="0" borderId="83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7" applyAlignment="1" applyProtection="1">
      <alignment vertical="center"/>
    </xf>
    <xf numFmtId="0" fontId="65" fillId="0" borderId="5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61" fillId="0" borderId="79" xfId="427" applyFont="1" applyBorder="1" applyAlignment="1" applyProtection="1">
      <alignment horizontal="center" vertical="center" wrapText="1"/>
    </xf>
    <xf numFmtId="10" fontId="4" fillId="0" borderId="83" xfId="270" applyNumberFormat="1" applyFont="1" applyFill="1" applyBorder="1" applyAlignment="1" applyProtection="1">
      <alignment horizontal="center" vertical="center"/>
    </xf>
    <xf numFmtId="10" fontId="4" fillId="0" borderId="84" xfId="270" applyNumberFormat="1" applyFont="1" applyFill="1" applyBorder="1" applyAlignment="1" applyProtection="1">
      <alignment horizontal="center" vertical="center"/>
    </xf>
    <xf numFmtId="4" fontId="61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61" fillId="0" borderId="76" xfId="427" applyFont="1" applyFill="1" applyBorder="1" applyAlignment="1" applyProtection="1">
      <alignment horizontal="center" vertical="center"/>
    </xf>
    <xf numFmtId="0" fontId="62" fillId="0" borderId="0" xfId="427" applyFont="1" applyAlignment="1" applyProtection="1"/>
    <xf numFmtId="10" fontId="64" fillId="0" borderId="80" xfId="427" applyNumberFormat="1" applyFont="1" applyFill="1" applyBorder="1" applyAlignment="1" applyProtection="1">
      <alignment horizontal="center" vertical="center"/>
    </xf>
    <xf numFmtId="0" fontId="65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61" fillId="0" borderId="75" xfId="427" applyFont="1" applyFill="1" applyBorder="1" applyAlignment="1" applyProtection="1">
      <alignment horizontal="center" vertical="center"/>
    </xf>
    <xf numFmtId="2" fontId="63" fillId="1" borderId="82" xfId="427" applyNumberFormat="1" applyFont="1" applyFill="1" applyBorder="1" applyAlignment="1" applyProtection="1">
      <alignment horizontal="center" vertical="center"/>
    </xf>
    <xf numFmtId="4" fontId="61" fillId="0" borderId="60" xfId="427" applyNumberFormat="1" applyFont="1" applyFill="1" applyBorder="1" applyAlignment="1" applyProtection="1">
      <alignment horizontal="center" vertical="center"/>
    </xf>
    <xf numFmtId="0" fontId="4" fillId="0" borderId="77" xfId="427" applyBorder="1" applyAlignment="1" applyProtection="1">
      <alignment horizontal="center" vertical="center"/>
    </xf>
    <xf numFmtId="10" fontId="4" fillId="0" borderId="8" xfId="427" applyNumberFormat="1" applyFont="1" applyFill="1" applyBorder="1" applyAlignment="1" applyProtection="1">
      <alignment horizontal="center" vertical="center"/>
    </xf>
    <xf numFmtId="0" fontId="61" fillId="0" borderId="43" xfId="427" applyFont="1" applyFill="1" applyBorder="1" applyAlignment="1" applyProtection="1">
      <alignment horizontal="center" vertical="center" wrapText="1"/>
    </xf>
    <xf numFmtId="0" fontId="4" fillId="0" borderId="77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8" xfId="427" applyFont="1" applyFill="1" applyBorder="1" applyAlignment="1" applyProtection="1">
      <alignment horizontal="center" vertical="center" wrapText="1"/>
    </xf>
    <xf numFmtId="175" fontId="55" fillId="0" borderId="47" xfId="427" applyNumberFormat="1" applyFont="1" applyFill="1" applyBorder="1" applyAlignment="1" applyProtection="1">
      <alignment horizontal="center" vertical="center" wrapText="1"/>
    </xf>
    <xf numFmtId="175" fontId="55" fillId="0" borderId="48" xfId="427" applyNumberFormat="1" applyFont="1" applyFill="1" applyBorder="1" applyAlignment="1" applyProtection="1">
      <alignment horizontal="center" vertical="center" wrapText="1"/>
    </xf>
    <xf numFmtId="0" fontId="55" fillId="0" borderId="49" xfId="427" applyFont="1" applyFill="1" applyBorder="1" applyAlignment="1" applyProtection="1">
      <alignment vertical="center"/>
    </xf>
    <xf numFmtId="4" fontId="55" fillId="0" borderId="49" xfId="427" applyNumberFormat="1" applyFont="1" applyFill="1" applyBorder="1" applyAlignment="1" applyProtection="1">
      <alignment horizontal="right" vertical="center" indent="1"/>
    </xf>
    <xf numFmtId="174" fontId="55" fillId="0" borderId="49" xfId="427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68" fillId="0" borderId="0" xfId="0" applyFont="1" applyAlignment="1">
      <alignment vertical="center"/>
    </xf>
    <xf numFmtId="2" fontId="68" fillId="0" borderId="0" xfId="0" applyNumberFormat="1" applyFont="1" applyAlignment="1">
      <alignment vertical="center"/>
    </xf>
    <xf numFmtId="171" fontId="68" fillId="0" borderId="0" xfId="0" applyNumberFormat="1" applyFont="1" applyAlignment="1">
      <alignment vertical="center"/>
    </xf>
    <xf numFmtId="0" fontId="68" fillId="0" borderId="0" xfId="0" applyFont="1"/>
    <xf numFmtId="0" fontId="6" fillId="0" borderId="7" xfId="0" applyFont="1" applyFill="1" applyBorder="1" applyAlignment="1" applyProtection="1">
      <alignment horizontal="center" vertical="center"/>
    </xf>
    <xf numFmtId="2" fontId="6" fillId="0" borderId="7" xfId="0" applyNumberFormat="1" applyFont="1" applyFill="1" applyBorder="1" applyAlignment="1" applyProtection="1">
      <alignment horizontal="justify" vertical="center" wrapText="1"/>
    </xf>
    <xf numFmtId="41" fontId="6" fillId="0" borderId="7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2" fontId="71" fillId="62" borderId="2" xfId="0" applyNumberFormat="1" applyFont="1" applyFill="1" applyBorder="1" applyAlignment="1" applyProtection="1">
      <alignment horizontal="justify" vertical="center" wrapText="1"/>
    </xf>
    <xf numFmtId="0" fontId="71" fillId="62" borderId="1" xfId="0" applyFont="1" applyFill="1" applyBorder="1" applyAlignment="1" applyProtection="1">
      <alignment horizontal="center" vertical="center"/>
    </xf>
    <xf numFmtId="49" fontId="72" fillId="0" borderId="1" xfId="0" applyNumberFormat="1" applyFont="1" applyFill="1" applyBorder="1" applyAlignment="1" applyProtection="1">
      <alignment horizontal="center" vertical="center" wrapText="1"/>
    </xf>
    <xf numFmtId="172" fontId="72" fillId="0" borderId="1" xfId="10" applyNumberFormat="1" applyFont="1" applyFill="1" applyBorder="1" applyAlignment="1" applyProtection="1">
      <alignment horizontal="right" vertical="center" wrapText="1"/>
    </xf>
    <xf numFmtId="2" fontId="72" fillId="0" borderId="1" xfId="0" applyNumberFormat="1" applyFont="1" applyFill="1" applyBorder="1" applyAlignment="1" applyProtection="1">
      <alignment horizontal="justify" vertical="center" wrapText="1"/>
    </xf>
    <xf numFmtId="0" fontId="7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75" fillId="0" borderId="0" xfId="0" applyFont="1" applyProtection="1"/>
    <xf numFmtId="0" fontId="76" fillId="0" borderId="0" xfId="0" applyFont="1" applyAlignment="1" applyProtection="1">
      <alignment vertical="center" wrapText="1"/>
    </xf>
    <xf numFmtId="0" fontId="76" fillId="0" borderId="0" xfId="0" applyFont="1" applyAlignment="1" applyProtection="1">
      <alignment horizontal="justify" vertical="center" wrapText="1"/>
    </xf>
    <xf numFmtId="0" fontId="75" fillId="0" borderId="0" xfId="0" applyFont="1" applyAlignment="1" applyProtection="1">
      <alignment horizontal="justify"/>
    </xf>
    <xf numFmtId="0" fontId="6" fillId="0" borderId="10" xfId="0" applyFont="1" applyBorder="1" applyAlignment="1" applyProtection="1">
      <alignment horizontal="center" vertical="center"/>
    </xf>
    <xf numFmtId="0" fontId="6" fillId="0" borderId="73" xfId="0" applyFont="1" applyBorder="1" applyAlignment="1" applyProtection="1">
      <alignment horizontal="justify" vertical="center"/>
    </xf>
    <xf numFmtId="41" fontId="6" fillId="0" borderId="73" xfId="0" applyNumberFormat="1" applyFont="1" applyBorder="1" applyAlignment="1" applyProtection="1">
      <alignment horizontal="center" vertical="center"/>
    </xf>
    <xf numFmtId="0" fontId="6" fillId="0" borderId="73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5" fillId="0" borderId="16" xfId="0" applyNumberFormat="1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left" vertical="center"/>
    </xf>
    <xf numFmtId="0" fontId="48" fillId="0" borderId="0" xfId="0" applyFont="1" applyAlignment="1" applyProtection="1">
      <alignment vertical="center"/>
    </xf>
    <xf numFmtId="0" fontId="74" fillId="0" borderId="0" xfId="0" applyFont="1" applyAlignment="1" applyProtection="1">
      <alignment horizontal="justify" vertical="center" wrapText="1"/>
    </xf>
    <xf numFmtId="49" fontId="74" fillId="0" borderId="0" xfId="0" applyNumberFormat="1" applyFont="1" applyAlignment="1" applyProtection="1">
      <alignment vertical="center" wrapText="1"/>
    </xf>
    <xf numFmtId="0" fontId="72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10" fontId="15" fillId="0" borderId="16" xfId="0" applyNumberFormat="1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79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74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74" fillId="63" borderId="9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74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74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9" fillId="0" borderId="1" xfId="0" applyFont="1" applyFill="1" applyBorder="1" applyAlignment="1" applyProtection="1">
      <alignment horizontal="center" vertical="center" wrapText="1"/>
    </xf>
    <xf numFmtId="0" fontId="74" fillId="62" borderId="1" xfId="0" applyFont="1" applyFill="1" applyBorder="1" applyAlignment="1" applyProtection="1">
      <alignment horizontal="center" vertical="center"/>
    </xf>
    <xf numFmtId="0" fontId="76" fillId="0" borderId="0" xfId="0" applyFont="1" applyFill="1" applyAlignment="1" applyProtection="1">
      <alignment vertical="center" wrapText="1"/>
    </xf>
    <xf numFmtId="0" fontId="75" fillId="0" borderId="0" xfId="0" applyFont="1" applyFill="1" applyProtection="1"/>
    <xf numFmtId="0" fontId="6" fillId="0" borderId="73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8" fillId="0" borderId="0" xfId="0" applyFont="1" applyFill="1" applyAlignment="1" applyProtection="1">
      <alignment vertical="center"/>
    </xf>
    <xf numFmtId="41" fontId="50" fillId="0" borderId="0" xfId="0" applyNumberFormat="1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73" fillId="64" borderId="7" xfId="0" applyFont="1" applyFill="1" applyBorder="1" applyAlignment="1" applyProtection="1">
      <alignment horizontal="center" vertical="center"/>
    </xf>
    <xf numFmtId="0" fontId="73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9" fillId="0" borderId="1" xfId="0" applyNumberFormat="1" applyFont="1" applyFill="1" applyBorder="1" applyAlignment="1" applyProtection="1">
      <alignment horizontal="center" vertical="center" wrapText="1"/>
    </xf>
    <xf numFmtId="166" fontId="73" fillId="64" borderId="3" xfId="0" applyNumberFormat="1" applyFont="1" applyFill="1" applyBorder="1" applyAlignment="1" applyProtection="1">
      <alignment horizontal="justify" vertical="center" wrapText="1"/>
    </xf>
    <xf numFmtId="2" fontId="74" fillId="62" borderId="3" xfId="0" applyNumberFormat="1" applyFont="1" applyFill="1" applyBorder="1" applyAlignment="1" applyProtection="1">
      <alignment horizontal="justify" vertical="center" wrapText="1"/>
    </xf>
    <xf numFmtId="2" fontId="73" fillId="64" borderId="3" xfId="0" applyNumberFormat="1" applyFont="1" applyFill="1" applyBorder="1" applyAlignment="1" applyProtection="1">
      <alignment horizontal="justify" vertical="center" wrapText="1"/>
    </xf>
    <xf numFmtId="41" fontId="73" fillId="64" borderId="2" xfId="0" applyNumberFormat="1" applyFont="1" applyFill="1" applyBorder="1" applyAlignment="1" applyProtection="1">
      <alignment horizontal="center" vertical="center"/>
    </xf>
    <xf numFmtId="43" fontId="73" fillId="64" borderId="2" xfId="7" applyFont="1" applyFill="1" applyBorder="1" applyAlignment="1" applyProtection="1">
      <alignment horizontal="right" vertical="center"/>
    </xf>
    <xf numFmtId="164" fontId="73" fillId="64" borderId="2" xfId="7" applyNumberFormat="1" applyFont="1" applyFill="1" applyBorder="1" applyAlignment="1" applyProtection="1">
      <alignment horizontal="right" vertical="center" wrapText="1"/>
    </xf>
    <xf numFmtId="164" fontId="73" fillId="64" borderId="9" xfId="7" applyNumberFormat="1" applyFont="1" applyFill="1" applyBorder="1" applyAlignment="1" applyProtection="1">
      <alignment horizontal="right" vertical="center"/>
    </xf>
    <xf numFmtId="41" fontId="74" fillId="62" borderId="2" xfId="0" applyNumberFormat="1" applyFont="1" applyFill="1" applyBorder="1" applyAlignment="1" applyProtection="1">
      <alignment horizontal="center" vertical="center"/>
    </xf>
    <xf numFmtId="43" fontId="74" fillId="62" borderId="2" xfId="7" applyFont="1" applyFill="1" applyBorder="1" applyAlignment="1" applyProtection="1">
      <alignment horizontal="right" vertical="center"/>
    </xf>
    <xf numFmtId="164" fontId="74" fillId="62" borderId="9" xfId="7" applyNumberFormat="1" applyFont="1" applyFill="1" applyBorder="1" applyAlignment="1" applyProtection="1">
      <alignment horizontal="right" vertical="center"/>
    </xf>
    <xf numFmtId="2" fontId="73" fillId="64" borderId="4" xfId="0" applyNumberFormat="1" applyFont="1" applyFill="1" applyBorder="1" applyAlignment="1" applyProtection="1">
      <alignment horizontal="justify" vertical="center" wrapText="1"/>
    </xf>
    <xf numFmtId="41" fontId="73" fillId="64" borderId="86" xfId="0" applyNumberFormat="1" applyFont="1" applyFill="1" applyBorder="1" applyAlignment="1" applyProtection="1">
      <alignment horizontal="center" vertical="center"/>
    </xf>
    <xf numFmtId="164" fontId="73" fillId="64" borderId="13" xfId="7" applyNumberFormat="1" applyFont="1" applyFill="1" applyBorder="1" applyAlignment="1" applyProtection="1">
      <alignment horizontal="right" vertical="center"/>
    </xf>
    <xf numFmtId="0" fontId="6" fillId="0" borderId="73" xfId="0" applyFont="1" applyFill="1" applyBorder="1" applyAlignment="1" applyProtection="1">
      <alignment horizontal="center" vertical="center" wrapText="1"/>
    </xf>
    <xf numFmtId="0" fontId="77" fillId="0" borderId="0" xfId="0" applyFont="1" applyFill="1" applyAlignment="1" applyProtection="1">
      <alignment horizontal="left" vertical="center"/>
    </xf>
    <xf numFmtId="0" fontId="78" fillId="0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9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80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1" fillId="63" borderId="9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172" fontId="7" fillId="62" borderId="1" xfId="0" applyNumberFormat="1" applyFont="1" applyFill="1" applyBorder="1" applyAlignment="1" applyProtection="1">
      <alignment horizontal="center" vertical="center"/>
    </xf>
    <xf numFmtId="164" fontId="7" fillId="62" borderId="9" xfId="0" applyNumberFormat="1" applyFont="1" applyFill="1" applyBorder="1" applyAlignment="1" applyProtection="1">
      <alignment vertical="center"/>
    </xf>
    <xf numFmtId="0" fontId="7" fillId="62" borderId="1" xfId="0" applyFont="1" applyFill="1" applyBorder="1" applyAlignment="1" applyProtection="1">
      <alignment horizontal="center" vertical="center"/>
    </xf>
    <xf numFmtId="49" fontId="7" fillId="62" borderId="1" xfId="0" applyNumberFormat="1" applyFont="1" applyFill="1" applyBorder="1" applyAlignment="1" applyProtection="1">
      <alignment horizontal="center" vertical="center"/>
    </xf>
    <xf numFmtId="2" fontId="7" fillId="62" borderId="1" xfId="0" applyNumberFormat="1" applyFont="1" applyFill="1" applyBorder="1" applyAlignment="1" applyProtection="1">
      <alignment horizontal="justify" vertical="center"/>
    </xf>
    <xf numFmtId="17" fontId="7" fillId="62" borderId="1" xfId="0" applyNumberFormat="1" applyFont="1" applyFill="1" applyBorder="1" applyAlignment="1" applyProtection="1">
      <alignment horizontal="center" vertical="center"/>
    </xf>
    <xf numFmtId="0" fontId="68" fillId="0" borderId="0" xfId="0" applyFont="1" applyAlignment="1">
      <alignment horizontal="center" vertical="center"/>
    </xf>
    <xf numFmtId="43" fontId="6" fillId="0" borderId="1" xfId="10" applyFont="1" applyFill="1" applyBorder="1" applyAlignment="1" applyProtection="1">
      <alignment horizontal="right" vertical="center"/>
    </xf>
    <xf numFmtId="164" fontId="6" fillId="0" borderId="1" xfId="10" applyNumberFormat="1" applyFont="1" applyFill="1" applyBorder="1" applyAlignment="1" applyProtection="1">
      <alignment horizontal="right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73" fillId="64" borderId="1" xfId="0" applyFont="1" applyFill="1" applyBorder="1" applyAlignment="1" applyProtection="1">
      <alignment horizontal="center" vertical="center" wrapText="1"/>
    </xf>
    <xf numFmtId="49" fontId="73" fillId="64" borderId="1" xfId="0" applyNumberFormat="1" applyFont="1" applyFill="1" applyBorder="1" applyAlignment="1" applyProtection="1">
      <alignment horizontal="center" vertical="center" wrapText="1"/>
    </xf>
    <xf numFmtId="43" fontId="6" fillId="0" borderId="7" xfId="7" applyFont="1" applyFill="1" applyBorder="1" applyAlignment="1" applyProtection="1">
      <alignment horizontal="right" vertical="center"/>
    </xf>
    <xf numFmtId="0" fontId="68" fillId="0" borderId="0" xfId="0" applyFont="1" applyFill="1"/>
    <xf numFmtId="0" fontId="3" fillId="0" borderId="3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73" xfId="0" applyFont="1" applyBorder="1" applyAlignment="1" applyProtection="1">
      <alignment horizontal="centerContinuous" vertical="center"/>
    </xf>
    <xf numFmtId="2" fontId="3" fillId="0" borderId="73" xfId="0" applyNumberFormat="1" applyFont="1" applyBorder="1" applyAlignment="1" applyProtection="1">
      <alignment horizontal="centerContinuous" vertical="center"/>
    </xf>
    <xf numFmtId="0" fontId="3" fillId="0" borderId="18" xfId="0" applyFont="1" applyBorder="1" applyAlignment="1" applyProtection="1">
      <alignment horizontal="centerContinuous" vertical="center"/>
    </xf>
    <xf numFmtId="0" fontId="3" fillId="0" borderId="5" xfId="0" applyFont="1" applyBorder="1" applyAlignment="1" applyProtection="1">
      <alignment horizontal="left" vertical="center"/>
    </xf>
    <xf numFmtId="0" fontId="86" fillId="0" borderId="0" xfId="0" applyFont="1" applyBorder="1" applyAlignment="1" applyProtection="1">
      <alignment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6" xfId="0" applyFont="1" applyBorder="1" applyAlignment="1" applyProtection="1">
      <alignment vertical="center"/>
    </xf>
    <xf numFmtId="0" fontId="8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8" fillId="0" borderId="0" xfId="0" applyNumberFormat="1" applyFont="1" applyBorder="1" applyAlignment="1" applyProtection="1">
      <alignment horizontal="left" vertical="center"/>
    </xf>
    <xf numFmtId="41" fontId="8" fillId="0" borderId="16" xfId="0" applyNumberFormat="1" applyFont="1" applyBorder="1" applyAlignment="1" applyProtection="1">
      <alignment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0" xfId="0" applyFont="1" applyProtection="1"/>
    <xf numFmtId="172" fontId="3" fillId="0" borderId="0" xfId="0" applyNumberFormat="1" applyFont="1" applyAlignment="1" applyProtection="1">
      <alignment vertical="center"/>
    </xf>
    <xf numFmtId="2" fontId="74" fillId="62" borderId="3" xfId="0" applyNumberFormat="1" applyFont="1" applyFill="1" applyBorder="1" applyAlignment="1" applyProtection="1">
      <alignment vertical="center" wrapText="1"/>
    </xf>
    <xf numFmtId="2" fontId="74" fillId="62" borderId="2" xfId="0" applyNumberFormat="1" applyFont="1" applyFill="1" applyBorder="1" applyAlignment="1" applyProtection="1">
      <alignment vertical="center" wrapText="1"/>
    </xf>
    <xf numFmtId="2" fontId="74" fillId="62" borderId="9" xfId="0" applyNumberFormat="1" applyFont="1" applyFill="1" applyBorder="1" applyAlignment="1" applyProtection="1">
      <alignment vertical="center" wrapText="1"/>
    </xf>
    <xf numFmtId="164" fontId="74" fillId="62" borderId="2" xfId="0" applyNumberFormat="1" applyFont="1" applyFill="1" applyBorder="1" applyAlignment="1" applyProtection="1">
      <alignment vertical="center" wrapText="1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9" xfId="0" applyNumberFormat="1" applyFont="1" applyBorder="1" applyAlignment="1" applyProtection="1">
      <alignment vertical="center"/>
    </xf>
    <xf numFmtId="0" fontId="89" fillId="0" borderId="0" xfId="0" applyFont="1" applyFill="1" applyAlignment="1" applyProtection="1">
      <alignment horizontal="left" vertical="center"/>
    </xf>
    <xf numFmtId="0" fontId="3" fillId="0" borderId="5" xfId="0" applyFont="1" applyBorder="1" applyAlignment="1" applyProtection="1">
      <alignment vertical="center"/>
    </xf>
    <xf numFmtId="0" fontId="84" fillId="0" borderId="0" xfId="0" applyFont="1" applyBorder="1" applyAlignment="1" applyProtection="1">
      <alignment horizontal="left" vertical="center"/>
    </xf>
    <xf numFmtId="0" fontId="85" fillId="0" borderId="0" xfId="0" applyFont="1" applyBorder="1" applyAlignment="1" applyProtection="1">
      <alignment vertical="center"/>
    </xf>
    <xf numFmtId="0" fontId="7" fillId="0" borderId="16" xfId="0" applyFont="1" applyBorder="1" applyAlignment="1" applyProtection="1">
      <alignment horizontal="centerContinuous" vertical="center"/>
    </xf>
    <xf numFmtId="0" fontId="7" fillId="0" borderId="5" xfId="0" applyFont="1" applyBorder="1" applyAlignment="1" applyProtection="1">
      <alignment vertical="center"/>
    </xf>
    <xf numFmtId="0" fontId="88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1" fontId="88" fillId="0" borderId="0" xfId="0" applyNumberFormat="1" applyFont="1" applyBorder="1" applyAlignment="1" applyProtection="1">
      <alignment vertical="center"/>
    </xf>
    <xf numFmtId="0" fontId="7" fillId="0" borderId="16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justify" vertical="center" wrapText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41" fontId="3" fillId="0" borderId="12" xfId="0" applyNumberFormat="1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89" fillId="0" borderId="0" xfId="0" applyFont="1" applyFill="1" applyBorder="1" applyAlignment="1" applyProtection="1">
      <alignment horizontal="left" vertical="center"/>
    </xf>
    <xf numFmtId="0" fontId="74" fillId="0" borderId="0" xfId="0" applyFont="1" applyFill="1" applyBorder="1" applyAlignment="1" applyProtection="1">
      <alignment horizontal="left" vertical="center"/>
    </xf>
    <xf numFmtId="0" fontId="74" fillId="0" borderId="0" xfId="0" applyFont="1" applyBorder="1" applyAlignment="1" applyProtection="1">
      <alignment horizontal="justify" vertical="center" wrapText="1"/>
    </xf>
    <xf numFmtId="49" fontId="74" fillId="0" borderId="0" xfId="0" applyNumberFormat="1" applyFont="1" applyBorder="1" applyAlignment="1" applyProtection="1">
      <alignment vertical="center" wrapText="1"/>
    </xf>
    <xf numFmtId="0" fontId="72" fillId="0" borderId="0" xfId="0" applyFont="1" applyBorder="1" applyAlignment="1" applyProtection="1">
      <alignment horizontal="right" vertical="center"/>
    </xf>
    <xf numFmtId="41" fontId="89" fillId="0" borderId="0" xfId="0" applyNumberFormat="1" applyFont="1" applyFill="1" applyBorder="1" applyAlignment="1" applyProtection="1">
      <alignment horizontal="left" vertical="center"/>
    </xf>
    <xf numFmtId="0" fontId="74" fillId="0" borderId="0" xfId="0" applyFont="1" applyBorder="1" applyAlignment="1" applyProtection="1">
      <alignment vertical="center" wrapText="1"/>
    </xf>
    <xf numFmtId="49" fontId="74" fillId="0" borderId="5" xfId="0" applyNumberFormat="1" applyFont="1" applyBorder="1" applyAlignment="1" applyProtection="1">
      <alignment horizontal="left" vertical="center"/>
    </xf>
    <xf numFmtId="0" fontId="74" fillId="0" borderId="16" xfId="0" applyFont="1" applyBorder="1" applyAlignment="1" applyProtection="1">
      <alignment vertical="center" wrapText="1"/>
    </xf>
    <xf numFmtId="0" fontId="6" fillId="0" borderId="11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justify" vertical="center"/>
    </xf>
    <xf numFmtId="41" fontId="6" fillId="0" borderId="12" xfId="0" applyNumberFormat="1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74" fillId="63" borderId="1" xfId="0" applyFont="1" applyFill="1" applyBorder="1" applyAlignment="1" applyProtection="1">
      <alignment horizontal="center" vertical="center" wrapText="1"/>
    </xf>
    <xf numFmtId="0" fontId="90" fillId="3" borderId="0" xfId="427" applyFont="1" applyFill="1" applyBorder="1" applyAlignment="1" applyProtection="1"/>
    <xf numFmtId="0" fontId="53" fillId="3" borderId="42" xfId="427" applyFont="1" applyFill="1" applyBorder="1" applyAlignment="1" applyProtection="1"/>
    <xf numFmtId="0" fontId="6" fillId="0" borderId="0" xfId="0" applyFont="1" applyFill="1" applyAlignment="1" applyProtection="1">
      <alignment horizontal="center" vertical="center" wrapText="1"/>
    </xf>
    <xf numFmtId="0" fontId="74" fillId="63" borderId="1" xfId="0" applyFont="1" applyFill="1" applyBorder="1" applyAlignment="1" applyProtection="1">
      <alignment horizontal="centerContinuous" vertical="center" wrapText="1"/>
    </xf>
    <xf numFmtId="41" fontId="74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7" fontId="73" fillId="64" borderId="1" xfId="7" applyNumberFormat="1" applyFont="1" applyFill="1" applyBorder="1" applyAlignment="1" applyProtection="1">
      <alignment horizontal="right" vertical="center"/>
    </xf>
    <xf numFmtId="0" fontId="73" fillId="0" borderId="0" xfId="0" applyFont="1" applyAlignment="1" applyProtection="1">
      <alignment horizontal="center" vertical="center"/>
    </xf>
    <xf numFmtId="0" fontId="74" fillId="62" borderId="1" xfId="0" applyFont="1" applyFill="1" applyBorder="1" applyAlignment="1" applyProtection="1">
      <alignment horizontal="center" vertical="center" wrapText="1"/>
    </xf>
    <xf numFmtId="49" fontId="74" fillId="62" borderId="1" xfId="0" applyNumberFormat="1" applyFont="1" applyFill="1" applyBorder="1" applyAlignment="1" applyProtection="1">
      <alignment horizontal="center" vertical="center" wrapText="1"/>
    </xf>
    <xf numFmtId="164" fontId="74" fillId="62" borderId="2" xfId="7" applyNumberFormat="1" applyFont="1" applyFill="1" applyBorder="1" applyAlignment="1" applyProtection="1">
      <alignment horizontal="right" vertical="center" wrapText="1"/>
    </xf>
    <xf numFmtId="7" fontId="74" fillId="62" borderId="1" xfId="7" applyNumberFormat="1" applyFont="1" applyFill="1" applyBorder="1" applyAlignment="1" applyProtection="1">
      <alignment horizontal="right" vertical="center"/>
    </xf>
    <xf numFmtId="0" fontId="74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0" fontId="73" fillId="64" borderId="6" xfId="0" applyFont="1" applyFill="1" applyBorder="1" applyAlignment="1" applyProtection="1">
      <alignment horizontal="center" vertical="center" wrapText="1"/>
    </xf>
    <xf numFmtId="49" fontId="73" fillId="64" borderId="13" xfId="0" applyNumberFormat="1" applyFont="1" applyFill="1" applyBorder="1" applyAlignment="1" applyProtection="1">
      <alignment horizontal="center" vertical="center" wrapText="1"/>
    </xf>
    <xf numFmtId="43" fontId="73" fillId="64" borderId="86" xfId="7" applyFont="1" applyFill="1" applyBorder="1" applyAlignment="1" applyProtection="1">
      <alignment horizontal="right" vertical="center" wrapText="1"/>
    </xf>
    <xf numFmtId="164" fontId="73" fillId="64" borderId="86" xfId="7" applyNumberFormat="1" applyFont="1" applyFill="1" applyBorder="1" applyAlignment="1" applyProtection="1">
      <alignment horizontal="right" vertical="center" wrapText="1"/>
    </xf>
    <xf numFmtId="7" fontId="73" fillId="64" borderId="7" xfId="7" applyNumberFormat="1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10" fontId="4" fillId="4" borderId="1" xfId="427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164" fontId="6" fillId="67" borderId="1" xfId="7" applyNumberFormat="1" applyFont="1" applyFill="1" applyBorder="1" applyAlignment="1" applyProtection="1">
      <alignment horizontal="right" vertical="center" wrapText="1"/>
      <protection locked="0"/>
    </xf>
    <xf numFmtId="164" fontId="6" fillId="67" borderId="1" xfId="10" applyNumberFormat="1" applyFont="1" applyFill="1" applyBorder="1" applyAlignment="1" applyProtection="1">
      <alignment horizontal="right" vertical="center" wrapText="1"/>
      <protection locked="0"/>
    </xf>
    <xf numFmtId="164" fontId="6" fillId="67" borderId="7" xfId="7" applyNumberFormat="1" applyFont="1" applyFill="1" applyBorder="1" applyAlignment="1" applyProtection="1">
      <alignment horizontal="right" vertical="center" wrapText="1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3" fillId="0" borderId="2" xfId="0" applyNumberFormat="1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  <protection locked="0"/>
    </xf>
    <xf numFmtId="164" fontId="72" fillId="67" borderId="1" xfId="0" applyNumberFormat="1" applyFont="1" applyFill="1" applyBorder="1" applyAlignment="1" applyProtection="1">
      <alignment vertical="center" wrapText="1"/>
      <protection locked="0"/>
    </xf>
    <xf numFmtId="0" fontId="5" fillId="0" borderId="19" xfId="427" applyFont="1" applyBorder="1" applyAlignment="1" applyProtection="1">
      <alignment wrapText="1"/>
      <protection locked="0" hidden="1"/>
    </xf>
    <xf numFmtId="0" fontId="5" fillId="0" borderId="39" xfId="427" applyFont="1" applyBorder="1" applyAlignment="1" applyProtection="1">
      <alignment wrapText="1"/>
      <protection locked="0" hidden="1"/>
    </xf>
    <xf numFmtId="0" fontId="51" fillId="0" borderId="39" xfId="427" applyFont="1" applyBorder="1" applyAlignment="1" applyProtection="1">
      <alignment horizontal="center" vertical="center"/>
      <protection locked="0" hidden="1"/>
    </xf>
    <xf numFmtId="0" fontId="5" fillId="0" borderId="20" xfId="427" applyFont="1" applyBorder="1" applyAlignment="1" applyProtection="1">
      <alignment wrapText="1"/>
      <protection locked="0" hidden="1"/>
    </xf>
    <xf numFmtId="168" fontId="56" fillId="0" borderId="37" xfId="427" applyNumberFormat="1" applyFont="1" applyFill="1" applyBorder="1" applyAlignment="1" applyProtection="1">
      <alignment horizontal="center" vertical="center"/>
      <protection locked="0"/>
    </xf>
    <xf numFmtId="0" fontId="50" fillId="0" borderId="19" xfId="427" applyFont="1" applyBorder="1" applyAlignment="1" applyProtection="1">
      <alignment vertical="center"/>
      <protection locked="0" hidden="1"/>
    </xf>
    <xf numFmtId="0" fontId="50" fillId="0" borderId="39" xfId="427" applyFont="1" applyBorder="1" applyAlignment="1" applyProtection="1">
      <alignment vertical="center"/>
      <protection locked="0" hidden="1"/>
    </xf>
    <xf numFmtId="0" fontId="58" fillId="0" borderId="39" xfId="427" applyFont="1" applyBorder="1" applyAlignment="1" applyProtection="1">
      <alignment vertical="center"/>
      <protection locked="0" hidden="1"/>
    </xf>
    <xf numFmtId="0" fontId="50" fillId="0" borderId="39" xfId="427" applyFont="1" applyBorder="1" applyAlignment="1" applyProtection="1">
      <alignment horizontal="center" vertical="center"/>
      <protection locked="0" hidden="1"/>
    </xf>
    <xf numFmtId="0" fontId="50" fillId="0" borderId="20" xfId="427" applyFont="1" applyBorder="1" applyAlignment="1" applyProtection="1">
      <alignment vertical="center"/>
      <protection locked="0" hidden="1"/>
    </xf>
    <xf numFmtId="0" fontId="15" fillId="0" borderId="43" xfId="427" applyFont="1" applyBorder="1" applyAlignment="1" applyProtection="1">
      <alignment wrapText="1"/>
      <protection locked="0" hidden="1"/>
    </xf>
    <xf numFmtId="0" fontId="15" fillId="0" borderId="39" xfId="427" applyFont="1" applyBorder="1" applyAlignment="1" applyProtection="1">
      <alignment wrapText="1"/>
      <protection locked="0" hidden="1"/>
    </xf>
    <xf numFmtId="0" fontId="15" fillId="0" borderId="39" xfId="427" applyFont="1" applyBorder="1" applyAlignment="1" applyProtection="1">
      <alignment horizontal="left" wrapText="1"/>
      <protection locked="0" hidden="1"/>
    </xf>
    <xf numFmtId="0" fontId="15" fillId="0" borderId="20" xfId="427" applyFont="1" applyBorder="1" applyAlignment="1" applyProtection="1">
      <alignment horizontal="left" wrapText="1"/>
      <protection locked="0" hidden="1"/>
    </xf>
    <xf numFmtId="0" fontId="66" fillId="0" borderId="19" xfId="427" applyFont="1" applyBorder="1" applyAlignment="1" applyProtection="1">
      <alignment horizontal="justify" vertical="center" wrapText="1"/>
    </xf>
    <xf numFmtId="0" fontId="66" fillId="0" borderId="39" xfId="427" applyFont="1" applyBorder="1" applyAlignment="1" applyProtection="1">
      <alignment horizontal="justify" vertical="center" wrapText="1"/>
    </xf>
    <xf numFmtId="0" fontId="66" fillId="0" borderId="20" xfId="427" applyFont="1" applyBorder="1" applyAlignment="1" applyProtection="1">
      <alignment horizontal="justify" vertical="center" wrapText="1"/>
    </xf>
    <xf numFmtId="0" fontId="66" fillId="0" borderId="79" xfId="427" applyFont="1" applyBorder="1" applyAlignment="1" applyProtection="1">
      <alignment horizontal="justify" vertical="top" wrapText="1"/>
    </xf>
    <xf numFmtId="0" fontId="66" fillId="0" borderId="81" xfId="427" applyFont="1" applyBorder="1" applyAlignment="1" applyProtection="1">
      <alignment horizontal="justify" vertical="top" wrapText="1"/>
    </xf>
    <xf numFmtId="0" fontId="66" fillId="0" borderId="82" xfId="427" applyFont="1" applyBorder="1" applyAlignment="1" applyProtection="1">
      <alignment horizontal="justify" vertical="top" wrapText="1"/>
    </xf>
    <xf numFmtId="0" fontId="4" fillId="0" borderId="19" xfId="427" applyBorder="1" applyAlignment="1" applyProtection="1">
      <alignment horizontal="center"/>
      <protection locked="0"/>
    </xf>
    <xf numFmtId="0" fontId="4" fillId="0" borderId="39" xfId="427" applyBorder="1" applyAlignment="1" applyProtection="1">
      <alignment horizontal="center"/>
      <protection locked="0"/>
    </xf>
    <xf numFmtId="0" fontId="4" fillId="0" borderId="20" xfId="427" applyBorder="1" applyAlignment="1" applyProtection="1">
      <alignment horizontal="center"/>
      <protection locked="0"/>
    </xf>
    <xf numFmtId="0" fontId="62" fillId="0" borderId="0" xfId="427" applyFont="1" applyAlignment="1" applyProtection="1">
      <alignment horizontal="center"/>
    </xf>
    <xf numFmtId="167" fontId="61" fillId="4" borderId="79" xfId="259" applyFont="1" applyFill="1" applyBorder="1" applyAlignment="1" applyProtection="1">
      <alignment horizontal="left" vertical="center"/>
    </xf>
    <xf numFmtId="167" fontId="61" fillId="4" borderId="81" xfId="259" applyFont="1" applyFill="1" applyBorder="1" applyAlignment="1" applyProtection="1">
      <alignment horizontal="left" vertical="center"/>
    </xf>
    <xf numFmtId="167" fontId="61" fillId="4" borderId="82" xfId="259" applyFont="1" applyFill="1" applyBorder="1" applyAlignment="1" applyProtection="1">
      <alignment horizontal="left" vertical="center"/>
    </xf>
    <xf numFmtId="0" fontId="4" fillId="0" borderId="67" xfId="427" applyFill="1" applyBorder="1" applyAlignment="1" applyProtection="1">
      <alignment horizontal="left" wrapText="1"/>
    </xf>
    <xf numFmtId="0" fontId="4" fillId="0" borderId="68" xfId="427" applyFill="1" applyBorder="1" applyAlignment="1" applyProtection="1">
      <alignment horizontal="left" wrapText="1"/>
    </xf>
    <xf numFmtId="0" fontId="4" fillId="0" borderId="85" xfId="427" applyFill="1" applyBorder="1" applyAlignment="1" applyProtection="1">
      <alignment horizontal="left" wrapText="1"/>
    </xf>
    <xf numFmtId="10" fontId="4" fillId="4" borderId="75" xfId="427" applyNumberFormat="1" applyFill="1" applyBorder="1" applyAlignment="1" applyProtection="1">
      <alignment horizontal="center" vertical="center"/>
      <protection locked="0"/>
    </xf>
    <xf numFmtId="10" fontId="4" fillId="4" borderId="76" xfId="427" applyNumberFormat="1" applyFill="1" applyBorder="1" applyAlignment="1" applyProtection="1">
      <alignment horizontal="center" vertical="center"/>
      <protection locked="0"/>
    </xf>
    <xf numFmtId="0" fontId="4" fillId="0" borderId="45" xfId="427" applyFill="1" applyBorder="1" applyAlignment="1" applyProtection="1">
      <alignment horizontal="left"/>
    </xf>
    <xf numFmtId="0" fontId="4" fillId="0" borderId="46" xfId="427" applyFill="1" applyBorder="1" applyAlignment="1" applyProtection="1">
      <alignment horizontal="left"/>
    </xf>
    <xf numFmtId="10" fontId="4" fillId="4" borderId="46" xfId="427" applyNumberFormat="1" applyFill="1" applyBorder="1" applyAlignment="1" applyProtection="1">
      <alignment horizontal="center" vertical="center"/>
      <protection locked="0"/>
    </xf>
    <xf numFmtId="10" fontId="4" fillId="4" borderId="44" xfId="427" applyNumberFormat="1" applyFill="1" applyBorder="1" applyAlignment="1" applyProtection="1">
      <alignment horizontal="center" vertical="center"/>
      <protection locked="0"/>
    </xf>
    <xf numFmtId="0" fontId="65" fillId="0" borderId="19" xfId="427" applyFont="1" applyBorder="1" applyAlignment="1" applyProtection="1">
      <alignment horizontal="center" vertical="top"/>
    </xf>
    <xf numFmtId="0" fontId="65" fillId="0" borderId="39" xfId="427" applyFont="1" applyBorder="1" applyAlignment="1" applyProtection="1">
      <alignment horizontal="center" vertical="top"/>
    </xf>
    <xf numFmtId="0" fontId="65" fillId="0" borderId="20" xfId="427" applyFont="1" applyBorder="1" applyAlignment="1" applyProtection="1">
      <alignment horizontal="center" vertical="top"/>
    </xf>
    <xf numFmtId="0" fontId="51" fillId="59" borderId="1" xfId="0" applyFont="1" applyFill="1" applyBorder="1" applyAlignment="1" applyProtection="1">
      <alignment horizontal="center" vertical="center"/>
    </xf>
    <xf numFmtId="14" fontId="47" fillId="59" borderId="1" xfId="0" applyNumberFormat="1" applyFont="1" applyFill="1" applyBorder="1" applyAlignment="1" applyProtection="1">
      <alignment horizontal="center" vertical="center" wrapText="1"/>
    </xf>
    <xf numFmtId="0" fontId="47" fillId="59" borderId="1" xfId="0" applyFont="1" applyFill="1" applyBorder="1" applyAlignment="1" applyProtection="1">
      <alignment horizontal="center" vertical="center" wrapText="1"/>
    </xf>
    <xf numFmtId="0" fontId="81" fillId="0" borderId="3" xfId="0" applyFont="1" applyBorder="1" applyAlignment="1" applyProtection="1">
      <alignment horizontal="center" vertical="center"/>
      <protection locked="0"/>
    </xf>
    <xf numFmtId="0" fontId="81" fillId="0" borderId="2" xfId="0" applyFont="1" applyBorder="1" applyAlignment="1" applyProtection="1">
      <alignment horizontal="center" vertical="center"/>
      <protection locked="0"/>
    </xf>
    <xf numFmtId="0" fontId="81" fillId="0" borderId="9" xfId="0" applyFont="1" applyBorder="1" applyAlignment="1" applyProtection="1">
      <alignment horizontal="center" vertical="center"/>
      <protection locked="0"/>
    </xf>
    <xf numFmtId="0" fontId="81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82" fillId="66" borderId="1" xfId="0" applyFont="1" applyFill="1" applyBorder="1" applyAlignment="1" applyProtection="1">
      <alignment horizontal="center" vertical="center"/>
    </xf>
    <xf numFmtId="14" fontId="83" fillId="66" borderId="1" xfId="0" applyNumberFormat="1" applyFont="1" applyFill="1" applyBorder="1" applyAlignment="1" applyProtection="1">
      <alignment horizontal="center" vertical="center"/>
    </xf>
    <xf numFmtId="0" fontId="83" fillId="66" borderId="1" xfId="0" applyFont="1" applyFill="1" applyBorder="1" applyAlignment="1" applyProtection="1">
      <alignment horizontal="center" vertical="center"/>
    </xf>
    <xf numFmtId="0" fontId="7" fillId="62" borderId="3" xfId="0" applyFont="1" applyFill="1" applyBorder="1" applyAlignment="1" applyProtection="1">
      <alignment horizontal="center" vertical="center" wrapText="1"/>
    </xf>
    <xf numFmtId="0" fontId="7" fillId="62" borderId="9" xfId="0" applyFont="1" applyFill="1" applyBorder="1" applyAlignment="1" applyProtection="1">
      <alignment horizontal="center" vertical="center" wrapText="1"/>
    </xf>
    <xf numFmtId="0" fontId="55" fillId="2" borderId="66" xfId="427" applyFont="1" applyFill="1" applyBorder="1" applyAlignment="1" applyProtection="1">
      <alignment horizontal="center"/>
      <protection hidden="1"/>
    </xf>
    <xf numFmtId="0" fontId="55" fillId="2" borderId="67" xfId="427" applyFont="1" applyFill="1" applyBorder="1" applyAlignment="1" applyProtection="1">
      <alignment horizontal="center"/>
      <protection hidden="1"/>
    </xf>
    <xf numFmtId="0" fontId="55" fillId="2" borderId="68" xfId="427" applyFont="1" applyFill="1" applyBorder="1" applyAlignment="1" applyProtection="1">
      <alignment horizontal="center"/>
      <protection hidden="1"/>
    </xf>
    <xf numFmtId="0" fontId="55" fillId="2" borderId="69" xfId="427" applyFont="1" applyFill="1" applyBorder="1" applyAlignment="1" applyProtection="1">
      <alignment horizontal="center"/>
      <protection hidden="1"/>
    </xf>
    <xf numFmtId="0" fontId="59" fillId="0" borderId="19" xfId="427" applyFont="1" applyBorder="1" applyAlignment="1" applyProtection="1">
      <alignment horizontal="center"/>
      <protection locked="0" hidden="1"/>
    </xf>
    <xf numFmtId="0" fontId="59" fillId="0" borderId="39" xfId="427" applyFont="1" applyBorder="1" applyAlignment="1" applyProtection="1">
      <alignment horizontal="center"/>
      <protection locked="0" hidden="1"/>
    </xf>
    <xf numFmtId="0" fontId="59" fillId="0" borderId="60" xfId="427" applyFont="1" applyBorder="1" applyAlignment="1" applyProtection="1">
      <alignment horizontal="center"/>
      <protection locked="0" hidden="1"/>
    </xf>
    <xf numFmtId="173" fontId="55" fillId="2" borderId="19" xfId="427" applyNumberFormat="1" applyFont="1" applyFill="1" applyBorder="1" applyAlignment="1" applyProtection="1">
      <alignment horizontal="center" vertical="center"/>
    </xf>
    <xf numFmtId="173" fontId="55" fillId="2" borderId="39" xfId="427" applyNumberFormat="1" applyFont="1" applyFill="1" applyBorder="1" applyAlignment="1" applyProtection="1">
      <alignment horizontal="center" vertical="center"/>
    </xf>
    <xf numFmtId="173" fontId="55" fillId="2" borderId="20" xfId="427" applyNumberFormat="1" applyFont="1" applyFill="1" applyBorder="1" applyAlignment="1" applyProtection="1">
      <alignment horizontal="center" vertical="center"/>
    </xf>
    <xf numFmtId="0" fontId="55" fillId="2" borderId="58" xfId="427" applyFont="1" applyFill="1" applyBorder="1" applyAlignment="1" applyProtection="1">
      <alignment horizontal="center" vertical="center"/>
      <protection hidden="1"/>
    </xf>
    <xf numFmtId="0" fontId="55" fillId="2" borderId="40" xfId="427" applyFont="1" applyFill="1" applyBorder="1" applyAlignment="1" applyProtection="1">
      <alignment horizontal="center" vertical="center"/>
      <protection hidden="1"/>
    </xf>
    <xf numFmtId="0" fontId="55" fillId="2" borderId="41" xfId="427" applyFont="1" applyFill="1" applyBorder="1" applyAlignment="1" applyProtection="1">
      <alignment horizontal="center" vertical="center"/>
      <protection hidden="1"/>
    </xf>
    <xf numFmtId="0" fontId="55" fillId="2" borderId="61" xfId="427" applyFont="1" applyFill="1" applyBorder="1" applyAlignment="1" applyProtection="1">
      <alignment horizontal="center" vertical="center"/>
      <protection hidden="1"/>
    </xf>
    <xf numFmtId="0" fontId="55" fillId="2" borderId="0" xfId="427" applyFont="1" applyFill="1" applyBorder="1" applyAlignment="1" applyProtection="1">
      <alignment horizontal="center" vertical="center"/>
      <protection hidden="1"/>
    </xf>
    <xf numFmtId="0" fontId="55" fillId="2" borderId="14" xfId="427" applyFont="1" applyFill="1" applyBorder="1" applyAlignment="1" applyProtection="1">
      <alignment horizontal="center" vertical="center"/>
      <protection hidden="1"/>
    </xf>
    <xf numFmtId="0" fontId="55" fillId="2" borderId="62" xfId="427" applyFont="1" applyFill="1" applyBorder="1" applyAlignment="1" applyProtection="1">
      <alignment horizontal="center" vertical="center"/>
      <protection hidden="1"/>
    </xf>
    <xf numFmtId="0" fontId="55" fillId="2" borderId="42" xfId="427" applyFont="1" applyFill="1" applyBorder="1" applyAlignment="1" applyProtection="1">
      <alignment horizontal="center" vertical="center"/>
      <protection hidden="1"/>
    </xf>
    <xf numFmtId="0" fontId="55" fillId="2" borderId="15" xfId="427" applyFont="1" applyFill="1" applyBorder="1" applyAlignment="1" applyProtection="1">
      <alignment horizontal="center" vertical="center"/>
      <protection hidden="1"/>
    </xf>
    <xf numFmtId="10" fontId="55" fillId="2" borderId="19" xfId="427" applyNumberFormat="1" applyFont="1" applyFill="1" applyBorder="1" applyAlignment="1" applyProtection="1">
      <alignment horizontal="center" vertical="center"/>
    </xf>
    <xf numFmtId="10" fontId="55" fillId="2" borderId="39" xfId="427" applyNumberFormat="1" applyFont="1" applyFill="1" applyBorder="1" applyAlignment="1" applyProtection="1">
      <alignment horizontal="center" vertical="center"/>
    </xf>
    <xf numFmtId="10" fontId="55" fillId="2" borderId="20" xfId="427" applyNumberFormat="1" applyFont="1" applyFill="1" applyBorder="1" applyAlignment="1" applyProtection="1">
      <alignment horizontal="center" vertical="center"/>
    </xf>
    <xf numFmtId="0" fontId="54" fillId="3" borderId="40" xfId="427" applyFont="1" applyFill="1" applyBorder="1" applyAlignment="1" applyProtection="1">
      <alignment horizontal="justify" vertical="center" wrapText="1"/>
    </xf>
    <xf numFmtId="10" fontId="55" fillId="2" borderId="66" xfId="427" applyNumberFormat="1" applyFont="1" applyFill="1" applyBorder="1" applyAlignment="1" applyProtection="1">
      <alignment horizontal="center" vertical="center" wrapText="1"/>
      <protection hidden="1"/>
    </xf>
    <xf numFmtId="10" fontId="55" fillId="2" borderId="71" xfId="427" applyNumberFormat="1" applyFont="1" applyFill="1" applyBorder="1" applyAlignment="1" applyProtection="1">
      <alignment horizontal="center" vertical="center" wrapText="1"/>
      <protection hidden="1"/>
    </xf>
    <xf numFmtId="10" fontId="55" fillId="2" borderId="59" xfId="427" applyNumberFormat="1" applyFont="1" applyFill="1" applyBorder="1" applyAlignment="1" applyProtection="1">
      <alignment horizontal="center" vertical="center" wrapText="1"/>
      <protection hidden="1"/>
    </xf>
    <xf numFmtId="0" fontId="55" fillId="2" borderId="65" xfId="427" applyFont="1" applyFill="1" applyBorder="1" applyAlignment="1" applyProtection="1">
      <alignment horizontal="center"/>
      <protection hidden="1"/>
    </xf>
    <xf numFmtId="49" fontId="55" fillId="2" borderId="63" xfId="427" applyNumberFormat="1" applyFont="1" applyFill="1" applyBorder="1" applyAlignment="1" applyProtection="1">
      <alignment horizontal="center"/>
      <protection hidden="1"/>
    </xf>
    <xf numFmtId="49" fontId="55" fillId="2" borderId="2" xfId="427" applyNumberFormat="1" applyFont="1" applyFill="1" applyBorder="1" applyAlignment="1" applyProtection="1">
      <alignment horizontal="center"/>
      <protection hidden="1"/>
    </xf>
    <xf numFmtId="49" fontId="55" fillId="2" borderId="64" xfId="427" applyNumberFormat="1" applyFont="1" applyFill="1" applyBorder="1" applyAlignment="1" applyProtection="1">
      <alignment horizontal="center"/>
      <protection hidden="1"/>
    </xf>
    <xf numFmtId="0" fontId="5" fillId="3" borderId="61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62" xfId="427" applyFont="1" applyFill="1" applyBorder="1" applyAlignment="1" applyProtection="1">
      <alignment horizontal="left" vertical="center"/>
    </xf>
    <xf numFmtId="0" fontId="5" fillId="3" borderId="42" xfId="427" applyFont="1" applyFill="1" applyBorder="1" applyAlignment="1" applyProtection="1">
      <alignment horizontal="left" vertical="center"/>
    </xf>
    <xf numFmtId="0" fontId="57" fillId="2" borderId="70" xfId="427" applyFont="1" applyFill="1" applyBorder="1" applyAlignment="1" applyProtection="1">
      <alignment horizontal="center" vertical="center" wrapText="1"/>
      <protection hidden="1"/>
    </xf>
    <xf numFmtId="0" fontId="57" fillId="2" borderId="71" xfId="427" applyFont="1" applyFill="1" applyBorder="1" applyAlignment="1" applyProtection="1">
      <alignment horizontal="center" vertical="center" wrapText="1"/>
      <protection hidden="1"/>
    </xf>
    <xf numFmtId="0" fontId="57" fillId="2" borderId="72" xfId="427" applyFont="1" applyFill="1" applyBorder="1" applyAlignment="1" applyProtection="1">
      <alignment horizontal="center" vertical="center" wrapText="1"/>
      <protection hidden="1"/>
    </xf>
    <xf numFmtId="4" fontId="55" fillId="2" borderId="66" xfId="427" applyNumberFormat="1" applyFont="1" applyFill="1" applyBorder="1" applyAlignment="1" applyProtection="1">
      <alignment horizontal="center" vertical="center" wrapText="1"/>
      <protection hidden="1"/>
    </xf>
    <xf numFmtId="4" fontId="55" fillId="2" borderId="71" xfId="427" applyNumberFormat="1" applyFont="1" applyFill="1" applyBorder="1" applyAlignment="1" applyProtection="1">
      <alignment horizontal="center" vertical="center" wrapText="1"/>
      <protection hidden="1"/>
    </xf>
    <xf numFmtId="4" fontId="55" fillId="2" borderId="59" xfId="427" applyNumberFormat="1" applyFont="1" applyFill="1" applyBorder="1" applyAlignment="1" applyProtection="1">
      <alignment horizontal="center" vertical="center" wrapText="1"/>
      <protection hidden="1"/>
    </xf>
  </cellXfs>
  <cellStyles count="1005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ta 10" xfId="281" xr:uid="{00000000-0005-0000-0000-000067020000}"/>
    <cellStyle name="Nota 10 2" xfId="282" xr:uid="{00000000-0005-0000-0000-000068020000}"/>
    <cellStyle name="Nota 10 2 2" xfId="738" xr:uid="{00000000-0005-0000-0000-000069020000}"/>
    <cellStyle name="Nota 10 2 3" xfId="835" xr:uid="{00000000-0005-0000-0000-00006A020000}"/>
    <cellStyle name="Nota 10 2 4" xfId="936" xr:uid="{00000000-0005-0000-0000-00006B020000}"/>
    <cellStyle name="Nota 10 2 5" xfId="688" xr:uid="{00000000-0005-0000-0000-00006C020000}"/>
    <cellStyle name="Nota 10 3" xfId="864" xr:uid="{00000000-0005-0000-0000-00006D020000}"/>
    <cellStyle name="Nota 10 4" xfId="961" xr:uid="{00000000-0005-0000-0000-00006E020000}"/>
    <cellStyle name="Nota 10 5" xfId="679" xr:uid="{00000000-0005-0000-0000-00006F020000}"/>
    <cellStyle name="Nota 10 6" xfId="927" xr:uid="{00000000-0005-0000-0000-000070020000}"/>
    <cellStyle name="Nota 11" xfId="283" xr:uid="{00000000-0005-0000-0000-000071020000}"/>
    <cellStyle name="Nota 11 2" xfId="284" xr:uid="{00000000-0005-0000-0000-000072020000}"/>
    <cellStyle name="Nota 11 2 2" xfId="795" xr:uid="{00000000-0005-0000-0000-000073020000}"/>
    <cellStyle name="Nota 11 2 3" xfId="762" xr:uid="{00000000-0005-0000-0000-000074020000}"/>
    <cellStyle name="Nota 11 2 4" xfId="818" xr:uid="{00000000-0005-0000-0000-000075020000}"/>
    <cellStyle name="Nota 11 2 5" xfId="912" xr:uid="{00000000-0005-0000-0000-000076020000}"/>
    <cellStyle name="Nota 11 3" xfId="401" xr:uid="{00000000-0005-0000-0000-000077020000}"/>
    <cellStyle name="Nota 11 3 2" xfId="402" xr:uid="{00000000-0005-0000-0000-000078020000}"/>
    <cellStyle name="Nota 11 3 2 2" xfId="743" xr:uid="{00000000-0005-0000-0000-000079020000}"/>
    <cellStyle name="Nota 11 3 2 3" xfId="696" xr:uid="{00000000-0005-0000-0000-00007A020000}"/>
    <cellStyle name="Nota 11 3 2 4" xfId="873" xr:uid="{00000000-0005-0000-0000-00007B020000}"/>
    <cellStyle name="Nota 11 3 2 5" xfId="809" xr:uid="{00000000-0005-0000-0000-00007C020000}"/>
    <cellStyle name="Nota 11 3 3" xfId="403" xr:uid="{00000000-0005-0000-0000-00007D020000}"/>
    <cellStyle name="Nota 11 3 3 2" xfId="704" xr:uid="{00000000-0005-0000-0000-00007E020000}"/>
    <cellStyle name="Nota 11 3 3 3" xfId="695" xr:uid="{00000000-0005-0000-0000-00007F020000}"/>
    <cellStyle name="Nota 11 3 3 4" xfId="870" xr:uid="{00000000-0005-0000-0000-000080020000}"/>
    <cellStyle name="Nota 11 3 3 5" xfId="843" xr:uid="{00000000-0005-0000-0000-000081020000}"/>
    <cellStyle name="Nota 11 3 4" xfId="792" xr:uid="{00000000-0005-0000-0000-000082020000}"/>
    <cellStyle name="Nota 11 3 5" xfId="730" xr:uid="{00000000-0005-0000-0000-000083020000}"/>
    <cellStyle name="Nota 11 3 6" xfId="726" xr:uid="{00000000-0005-0000-0000-000084020000}"/>
    <cellStyle name="Nota 11 3 7" xfId="937" xr:uid="{00000000-0005-0000-0000-000085020000}"/>
    <cellStyle name="Nota 11 4" xfId="837" xr:uid="{00000000-0005-0000-0000-000086020000}"/>
    <cellStyle name="Nota 11 5" xfId="827" xr:uid="{00000000-0005-0000-0000-000087020000}"/>
    <cellStyle name="Nota 11 6" xfId="921" xr:uid="{00000000-0005-0000-0000-000088020000}"/>
    <cellStyle name="Nota 11 7" xfId="969" xr:uid="{00000000-0005-0000-0000-000089020000}"/>
    <cellStyle name="Nota 12" xfId="285" xr:uid="{00000000-0005-0000-0000-00008A020000}"/>
    <cellStyle name="Nota 12 2" xfId="286" xr:uid="{00000000-0005-0000-0000-00008B020000}"/>
    <cellStyle name="Nota 12 2 2" xfId="904" xr:uid="{00000000-0005-0000-0000-00008C020000}"/>
    <cellStyle name="Nota 12 2 3" xfId="785" xr:uid="{00000000-0005-0000-0000-00008D020000}"/>
    <cellStyle name="Nota 12 2 4" xfId="954" xr:uid="{00000000-0005-0000-0000-00008E020000}"/>
    <cellStyle name="Nota 12 2 5" xfId="862" xr:uid="{00000000-0005-0000-0000-00008F020000}"/>
    <cellStyle name="Nota 12 3" xfId="716" xr:uid="{00000000-0005-0000-0000-000090020000}"/>
    <cellStyle name="Nota 12 4" xfId="890" xr:uid="{00000000-0005-0000-0000-000091020000}"/>
    <cellStyle name="Nota 12 5" xfId="800" xr:uid="{00000000-0005-0000-0000-000092020000}"/>
    <cellStyle name="Nota 12 6" xfId="714" xr:uid="{00000000-0005-0000-0000-000093020000}"/>
    <cellStyle name="Nota 13" xfId="287" xr:uid="{00000000-0005-0000-0000-000094020000}"/>
    <cellStyle name="Nota 13 2" xfId="288" xr:uid="{00000000-0005-0000-0000-000095020000}"/>
    <cellStyle name="Nota 13 2 2" xfId="923" xr:uid="{00000000-0005-0000-0000-000096020000}"/>
    <cellStyle name="Nota 13 2 3" xfId="832" xr:uid="{00000000-0005-0000-0000-000097020000}"/>
    <cellStyle name="Nota 13 2 4" xfId="965" xr:uid="{00000000-0005-0000-0000-000098020000}"/>
    <cellStyle name="Nota 13 2 5" xfId="898" xr:uid="{00000000-0005-0000-0000-000099020000}"/>
    <cellStyle name="Nota 13 3" xfId="289" xr:uid="{00000000-0005-0000-0000-00009A020000}"/>
    <cellStyle name="Nota 13 3 2" xfId="836" xr:uid="{00000000-0005-0000-0000-00009B020000}"/>
    <cellStyle name="Nota 13 3 3" xfId="834" xr:uid="{00000000-0005-0000-0000-00009C020000}"/>
    <cellStyle name="Nota 13 3 4" xfId="811" xr:uid="{00000000-0005-0000-0000-00009D020000}"/>
    <cellStyle name="Nota 13 3 5" xfId="980" xr:uid="{00000000-0005-0000-0000-00009E020000}"/>
    <cellStyle name="Nota 13 4" xfId="926" xr:uid="{00000000-0005-0000-0000-00009F020000}"/>
    <cellStyle name="Nota 13 5" xfId="889" xr:uid="{00000000-0005-0000-0000-0000A0020000}"/>
    <cellStyle name="Nota 13 6" xfId="691" xr:uid="{00000000-0005-0000-0000-0000A1020000}"/>
    <cellStyle name="Nota 13 7" xfId="880" xr:uid="{00000000-0005-0000-0000-0000A2020000}"/>
    <cellStyle name="Nota 14" xfId="290" xr:uid="{00000000-0005-0000-0000-0000A3020000}"/>
    <cellStyle name="Nota 14 2" xfId="878" xr:uid="{00000000-0005-0000-0000-0000A4020000}"/>
    <cellStyle name="Nota 14 3" xfId="929" xr:uid="{00000000-0005-0000-0000-0000A5020000}"/>
    <cellStyle name="Nota 14 4" xfId="779" xr:uid="{00000000-0005-0000-0000-0000A6020000}"/>
    <cellStyle name="Nota 14 5" xfId="721" xr:uid="{00000000-0005-0000-0000-0000A7020000}"/>
    <cellStyle name="Nota 15" xfId="404" xr:uid="{00000000-0005-0000-0000-0000A8020000}"/>
    <cellStyle name="Nota 15 2" xfId="405" xr:uid="{00000000-0005-0000-0000-0000A9020000}"/>
    <cellStyle name="Nota 15 2 2" xfId="866" xr:uid="{00000000-0005-0000-0000-0000AA020000}"/>
    <cellStyle name="Nota 15 2 3" xfId="865" xr:uid="{00000000-0005-0000-0000-0000AB020000}"/>
    <cellStyle name="Nota 15 2 4" xfId="760" xr:uid="{00000000-0005-0000-0000-0000AC020000}"/>
    <cellStyle name="Nota 15 2 5" xfId="924" xr:uid="{00000000-0005-0000-0000-0000AD020000}"/>
    <cellStyle name="Nota 15 3" xfId="406" xr:uid="{00000000-0005-0000-0000-0000AE020000}"/>
    <cellStyle name="Nota 15 3 2" xfId="887" xr:uid="{00000000-0005-0000-0000-0000AF020000}"/>
    <cellStyle name="Nota 15 3 3" xfId="825" xr:uid="{00000000-0005-0000-0000-0000B0020000}"/>
    <cellStyle name="Nota 15 3 4" xfId="682" xr:uid="{00000000-0005-0000-0000-0000B1020000}"/>
    <cellStyle name="Nota 15 3 5" xfId="701" xr:uid="{00000000-0005-0000-0000-0000B2020000}"/>
    <cellStyle name="Nota 15 4" xfId="407" xr:uid="{00000000-0005-0000-0000-0000B3020000}"/>
    <cellStyle name="Nota 15 4 2" xfId="907" xr:uid="{00000000-0005-0000-0000-0000B4020000}"/>
    <cellStyle name="Nota 15 4 3" xfId="678" xr:uid="{00000000-0005-0000-0000-0000B5020000}"/>
    <cellStyle name="Nota 15 4 4" xfId="959" xr:uid="{00000000-0005-0000-0000-0000B6020000}"/>
    <cellStyle name="Nota 15 4 5" xfId="709" xr:uid="{00000000-0005-0000-0000-0000B7020000}"/>
    <cellStyle name="Nota 15 5" xfId="729" xr:uid="{00000000-0005-0000-0000-0000B8020000}"/>
    <cellStyle name="Nota 15 6" xfId="939" xr:uid="{00000000-0005-0000-0000-0000B9020000}"/>
    <cellStyle name="Nota 15 7" xfId="765" xr:uid="{00000000-0005-0000-0000-0000BA020000}"/>
    <cellStyle name="Nota 15 8" xfId="793" xr:uid="{00000000-0005-0000-0000-0000BB020000}"/>
    <cellStyle name="Nota 16" xfId="408" xr:uid="{00000000-0005-0000-0000-0000BC020000}"/>
    <cellStyle name="Nota 16 2" xfId="409" xr:uid="{00000000-0005-0000-0000-0000BD020000}"/>
    <cellStyle name="Nota 16 2 2" xfId="858" xr:uid="{00000000-0005-0000-0000-0000BE020000}"/>
    <cellStyle name="Nota 16 2 3" xfId="854" xr:uid="{00000000-0005-0000-0000-0000BF020000}"/>
    <cellStyle name="Nota 16 2 4" xfId="859" xr:uid="{00000000-0005-0000-0000-0000C0020000}"/>
    <cellStyle name="Nota 16 2 5" xfId="677" xr:uid="{00000000-0005-0000-0000-0000C1020000}"/>
    <cellStyle name="Nota 16 3" xfId="410" xr:uid="{00000000-0005-0000-0000-0000C2020000}"/>
    <cellStyle name="Nota 16 3 2" xfId="903" xr:uid="{00000000-0005-0000-0000-0000C3020000}"/>
    <cellStyle name="Nota 16 3 3" xfId="919" xr:uid="{00000000-0005-0000-0000-0000C4020000}"/>
    <cellStyle name="Nota 16 3 4" xfId="852" xr:uid="{00000000-0005-0000-0000-0000C5020000}"/>
    <cellStyle name="Nota 16 3 5" xfId="958" xr:uid="{00000000-0005-0000-0000-0000C6020000}"/>
    <cellStyle name="Nota 16 4" xfId="897" xr:uid="{00000000-0005-0000-0000-0000C7020000}"/>
    <cellStyle name="Nota 16 5" xfId="871" xr:uid="{00000000-0005-0000-0000-0000C8020000}"/>
    <cellStyle name="Nota 16 6" xfId="828" xr:uid="{00000000-0005-0000-0000-0000C9020000}"/>
    <cellStyle name="Nota 16 7" xfId="780" xr:uid="{00000000-0005-0000-0000-0000CA020000}"/>
    <cellStyle name="Nota 17" xfId="411" xr:uid="{00000000-0005-0000-0000-0000CB020000}"/>
    <cellStyle name="Nota 17 2" xfId="742" xr:uid="{00000000-0005-0000-0000-0000CC020000}"/>
    <cellStyle name="Nota 17 3" xfId="755" xr:uid="{00000000-0005-0000-0000-0000CD020000}"/>
    <cellStyle name="Nota 17 4" xfId="778" xr:uid="{00000000-0005-0000-0000-0000CE020000}"/>
    <cellStyle name="Nota 17 5" xfId="700" xr:uid="{00000000-0005-0000-0000-0000CF020000}"/>
    <cellStyle name="Nota 2" xfId="291" xr:uid="{00000000-0005-0000-0000-0000D0020000}"/>
    <cellStyle name="Nota 2 2" xfId="292" xr:uid="{00000000-0005-0000-0000-0000D1020000}"/>
    <cellStyle name="Nota 2 2 2" xfId="745" xr:uid="{00000000-0005-0000-0000-0000D2020000}"/>
    <cellStyle name="Nota 2 2 3" xfId="942" xr:uid="{00000000-0005-0000-0000-0000D3020000}"/>
    <cellStyle name="Nota 2 2 4" xfId="806" xr:uid="{00000000-0005-0000-0000-0000D4020000}"/>
    <cellStyle name="Nota 2 2 5" xfId="768" xr:uid="{00000000-0005-0000-0000-0000D5020000}"/>
    <cellStyle name="Nota 2 3" xfId="648" xr:uid="{00000000-0005-0000-0000-0000D6020000}"/>
    <cellStyle name="Nota 2 3 2" xfId="861" xr:uid="{00000000-0005-0000-0000-0000D7020000}"/>
    <cellStyle name="Nota 2 3 3" xfId="712" xr:uid="{00000000-0005-0000-0000-0000D8020000}"/>
    <cellStyle name="Nota 2 3 4" xfId="727" xr:uid="{00000000-0005-0000-0000-0000D9020000}"/>
    <cellStyle name="Nota 2 3 5" xfId="982" xr:uid="{00000000-0005-0000-0000-0000DA020000}"/>
    <cellStyle name="Nota 2 4" xfId="649" xr:uid="{00000000-0005-0000-0000-0000DB020000}"/>
    <cellStyle name="Nota 2 4 2" xfId="740" xr:uid="{00000000-0005-0000-0000-0000DC020000}"/>
    <cellStyle name="Nota 2 4 3" xfId="875" xr:uid="{00000000-0005-0000-0000-0000DD020000}"/>
    <cellStyle name="Nota 2 4 4" xfId="741" xr:uid="{00000000-0005-0000-0000-0000DE020000}"/>
    <cellStyle name="Nota 2 4 5" xfId="775" xr:uid="{00000000-0005-0000-0000-0000DF020000}"/>
    <cellStyle name="Nota 2 5" xfId="737" xr:uid="{00000000-0005-0000-0000-0000E0020000}"/>
    <cellStyle name="Nota 2 6" xfId="808" xr:uid="{00000000-0005-0000-0000-0000E1020000}"/>
    <cellStyle name="Nota 2 7" xfId="711" xr:uid="{00000000-0005-0000-0000-0000E2020000}"/>
    <cellStyle name="Nota 2 8" xfId="932" xr:uid="{00000000-0005-0000-0000-0000E3020000}"/>
    <cellStyle name="Nota 3" xfId="293" xr:uid="{00000000-0005-0000-0000-0000E4020000}"/>
    <cellStyle name="Nota 3 2" xfId="650" xr:uid="{00000000-0005-0000-0000-0000E5020000}"/>
    <cellStyle name="Nota 3 2 2" xfId="776" xr:uid="{00000000-0005-0000-0000-0000E6020000}"/>
    <cellStyle name="Nota 3 2 3" xfId="839" xr:uid="{00000000-0005-0000-0000-0000E7020000}"/>
    <cellStyle name="Nota 3 2 4" xfId="951" xr:uid="{00000000-0005-0000-0000-0000E8020000}"/>
    <cellStyle name="Nota 3 2 5" xfId="846" xr:uid="{00000000-0005-0000-0000-0000E9020000}"/>
    <cellStyle name="Nota 3 3" xfId="651" xr:uid="{00000000-0005-0000-0000-0000EA020000}"/>
    <cellStyle name="Nota 3 3 2" xfId="915" xr:uid="{00000000-0005-0000-0000-0000EB020000}"/>
    <cellStyle name="Nota 3 3 3" xfId="914" xr:uid="{00000000-0005-0000-0000-0000EC020000}"/>
    <cellStyle name="Nota 3 3 4" xfId="838" xr:uid="{00000000-0005-0000-0000-0000ED020000}"/>
    <cellStyle name="Nota 3 3 5" xfId="773" xr:uid="{00000000-0005-0000-0000-0000EE020000}"/>
    <cellStyle name="Nota 3 4" xfId="823" xr:uid="{00000000-0005-0000-0000-0000EF020000}"/>
    <cellStyle name="Nota 3 5" xfId="910" xr:uid="{00000000-0005-0000-0000-0000F0020000}"/>
    <cellStyle name="Nota 3 6" xfId="902" xr:uid="{00000000-0005-0000-0000-0000F1020000}"/>
    <cellStyle name="Nota 3 7" xfId="899" xr:uid="{00000000-0005-0000-0000-0000F2020000}"/>
    <cellStyle name="Nota 4" xfId="294" xr:uid="{00000000-0005-0000-0000-0000F3020000}"/>
    <cellStyle name="Nota 4 2" xfId="652" xr:uid="{00000000-0005-0000-0000-0000F4020000}"/>
    <cellStyle name="Nota 4 2 2" xfId="753" xr:uid="{00000000-0005-0000-0000-0000F5020000}"/>
    <cellStyle name="Nota 4 2 3" xfId="819" xr:uid="{00000000-0005-0000-0000-0000F6020000}"/>
    <cellStyle name="Nota 4 2 4" xfId="953" xr:uid="{00000000-0005-0000-0000-0000F7020000}"/>
    <cellStyle name="Nota 4 2 5" xfId="692" xr:uid="{00000000-0005-0000-0000-0000F8020000}"/>
    <cellStyle name="Nota 4 3" xfId="653" xr:uid="{00000000-0005-0000-0000-0000F9020000}"/>
    <cellStyle name="Nota 4 3 2" xfId="739" xr:uid="{00000000-0005-0000-0000-0000FA020000}"/>
    <cellStyle name="Nota 4 3 3" xfId="782" xr:uid="{00000000-0005-0000-0000-0000FB020000}"/>
    <cellStyle name="Nota 4 3 4" xfId="883" xr:uid="{00000000-0005-0000-0000-0000FC020000}"/>
    <cellStyle name="Nota 4 3 5" xfId="804" xr:uid="{00000000-0005-0000-0000-0000FD020000}"/>
    <cellStyle name="Nota 4 4" xfId="710" xr:uid="{00000000-0005-0000-0000-0000FE020000}"/>
    <cellStyle name="Nota 4 5" xfId="771" xr:uid="{00000000-0005-0000-0000-0000FF020000}"/>
    <cellStyle name="Nota 4 6" xfId="973" xr:uid="{00000000-0005-0000-0000-000000030000}"/>
    <cellStyle name="Nota 4 7" xfId="681" xr:uid="{00000000-0005-0000-0000-000001030000}"/>
    <cellStyle name="Nota 5" xfId="295" xr:uid="{00000000-0005-0000-0000-000002030000}"/>
    <cellStyle name="Nota 5 2" xfId="654" xr:uid="{00000000-0005-0000-0000-000003030000}"/>
    <cellStyle name="Nota 5 2 2" xfId="769" xr:uid="{00000000-0005-0000-0000-000004030000}"/>
    <cellStyle name="Nota 5 2 3" xfId="938" xr:uid="{00000000-0005-0000-0000-000005030000}"/>
    <cellStyle name="Nota 5 2 4" xfId="757" xr:uid="{00000000-0005-0000-0000-000006030000}"/>
    <cellStyle name="Nota 5 2 5" xfId="798" xr:uid="{00000000-0005-0000-0000-000007030000}"/>
    <cellStyle name="Nota 5 3" xfId="655" xr:uid="{00000000-0005-0000-0000-000008030000}"/>
    <cellStyle name="Nota 5 3 2" xfId="794" xr:uid="{00000000-0005-0000-0000-000009030000}"/>
    <cellStyle name="Nota 5 3 3" xfId="810" xr:uid="{00000000-0005-0000-0000-00000A030000}"/>
    <cellStyle name="Nota 5 3 4" xfId="872" xr:uid="{00000000-0005-0000-0000-00000B030000}"/>
    <cellStyle name="Nota 5 3 5" xfId="962" xr:uid="{00000000-0005-0000-0000-00000C030000}"/>
    <cellStyle name="Nota 5 4" xfId="911" xr:uid="{00000000-0005-0000-0000-00000D030000}"/>
    <cellStyle name="Nota 5 5" xfId="683" xr:uid="{00000000-0005-0000-0000-00000E030000}"/>
    <cellStyle name="Nota 5 6" xfId="707" xr:uid="{00000000-0005-0000-0000-00000F030000}"/>
    <cellStyle name="Nota 5 7" xfId="717" xr:uid="{00000000-0005-0000-0000-000010030000}"/>
    <cellStyle name="Nota 6" xfId="296" xr:uid="{00000000-0005-0000-0000-000011030000}"/>
    <cellStyle name="Nota 6 2" xfId="656" xr:uid="{00000000-0005-0000-0000-000012030000}"/>
    <cellStyle name="Nota 6 2 2" xfId="752" xr:uid="{00000000-0005-0000-0000-000013030000}"/>
    <cellStyle name="Nota 6 2 3" xfId="702" xr:uid="{00000000-0005-0000-0000-000014030000}"/>
    <cellStyle name="Nota 6 2 4" xfId="948" xr:uid="{00000000-0005-0000-0000-000015030000}"/>
    <cellStyle name="Nota 6 2 5" xfId="706" xr:uid="{00000000-0005-0000-0000-000016030000}"/>
    <cellStyle name="Nota 6 3" xfId="657" xr:uid="{00000000-0005-0000-0000-000017030000}"/>
    <cellStyle name="Nota 6 3 2" xfId="815" xr:uid="{00000000-0005-0000-0000-000018030000}"/>
    <cellStyle name="Nota 6 3 3" xfId="892" xr:uid="{00000000-0005-0000-0000-000019030000}"/>
    <cellStyle name="Nota 6 3 4" xfId="977" xr:uid="{00000000-0005-0000-0000-00001A030000}"/>
    <cellStyle name="Nota 6 3 5" xfId="860" xr:uid="{00000000-0005-0000-0000-00001B030000}"/>
    <cellStyle name="Nota 6 4" xfId="786" xr:uid="{00000000-0005-0000-0000-00001C030000}"/>
    <cellStyle name="Nota 6 5" xfId="814" xr:uid="{00000000-0005-0000-0000-00001D030000}"/>
    <cellStyle name="Nota 6 6" xfId="722" xr:uid="{00000000-0005-0000-0000-00001E030000}"/>
    <cellStyle name="Nota 6 7" xfId="690" xr:uid="{00000000-0005-0000-0000-00001F030000}"/>
    <cellStyle name="Nota 7" xfId="297" xr:uid="{00000000-0005-0000-0000-000020030000}"/>
    <cellStyle name="Nota 7 2" xfId="658" xr:uid="{00000000-0005-0000-0000-000021030000}"/>
    <cellStyle name="Nota 7 2 2" xfId="922" xr:uid="{00000000-0005-0000-0000-000022030000}"/>
    <cellStyle name="Nota 7 2 3" xfId="731" xr:uid="{00000000-0005-0000-0000-000023030000}"/>
    <cellStyle name="Nota 7 2 4" xfId="698" xr:uid="{00000000-0005-0000-0000-000024030000}"/>
    <cellStyle name="Nota 7 2 5" xfId="735" xr:uid="{00000000-0005-0000-0000-000025030000}"/>
    <cellStyle name="Nota 7 3" xfId="659" xr:uid="{00000000-0005-0000-0000-000026030000}"/>
    <cellStyle name="Nota 7 3 2" xfId="772" xr:uid="{00000000-0005-0000-0000-000027030000}"/>
    <cellStyle name="Nota 7 3 3" xfId="909" xr:uid="{00000000-0005-0000-0000-000028030000}"/>
    <cellStyle name="Nota 7 3 4" xfId="680" xr:uid="{00000000-0005-0000-0000-000029030000}"/>
    <cellStyle name="Nota 7 3 5" xfId="908" xr:uid="{00000000-0005-0000-0000-00002A030000}"/>
    <cellStyle name="Nota 7 4" xfId="705" xr:uid="{00000000-0005-0000-0000-00002B030000}"/>
    <cellStyle name="Nota 7 5" xfId="686" xr:uid="{00000000-0005-0000-0000-00002C030000}"/>
    <cellStyle name="Nota 7 6" xfId="944" xr:uid="{00000000-0005-0000-0000-00002D030000}"/>
    <cellStyle name="Nota 7 7" xfId="684" xr:uid="{00000000-0005-0000-0000-00002E030000}"/>
    <cellStyle name="Nota 8" xfId="298" xr:uid="{00000000-0005-0000-0000-00002F030000}"/>
    <cellStyle name="Nota 8 2" xfId="796" xr:uid="{00000000-0005-0000-0000-000030030000}"/>
    <cellStyle name="Nota 8 3" xfId="758" xr:uid="{00000000-0005-0000-0000-000031030000}"/>
    <cellStyle name="Nota 8 4" xfId="917" xr:uid="{00000000-0005-0000-0000-000032030000}"/>
    <cellStyle name="Nota 8 5" xfId="952" xr:uid="{00000000-0005-0000-0000-000033030000}"/>
    <cellStyle name="Nota 9" xfId="299" xr:uid="{00000000-0005-0000-0000-000034030000}"/>
    <cellStyle name="Nota 9 2" xfId="736" xr:uid="{00000000-0005-0000-0000-000035030000}"/>
    <cellStyle name="Nota 9 3" xfId="960" xr:uid="{00000000-0005-0000-0000-000036030000}"/>
    <cellStyle name="Nota 9 4" xfId="970" xr:uid="{00000000-0005-0000-0000-000037030000}"/>
    <cellStyle name="Nota 9 5" xfId="974" xr:uid="{00000000-0005-0000-0000-000038030000}"/>
    <cellStyle name="Note" xfId="300" xr:uid="{00000000-0005-0000-0000-000039030000}"/>
    <cellStyle name="Note 2" xfId="660" xr:uid="{00000000-0005-0000-0000-00003A030000}"/>
    <cellStyle name="Note 2 2" xfId="816" xr:uid="{00000000-0005-0000-0000-00003B030000}"/>
    <cellStyle name="Note 2 3" xfId="840" xr:uid="{00000000-0005-0000-0000-00003C030000}"/>
    <cellStyle name="Note 2 4" xfId="725" xr:uid="{00000000-0005-0000-0000-00003D030000}"/>
    <cellStyle name="Note 2 5" xfId="788" xr:uid="{00000000-0005-0000-0000-00003E030000}"/>
    <cellStyle name="Note 3" xfId="746" xr:uid="{00000000-0005-0000-0000-00003F030000}"/>
    <cellStyle name="Note 4" xfId="851" xr:uid="{00000000-0005-0000-0000-000040030000}"/>
    <cellStyle name="Note 5" xfId="884" xr:uid="{00000000-0005-0000-0000-000041030000}"/>
    <cellStyle name="Note 6" xfId="807" xr:uid="{00000000-0005-0000-0000-000042030000}"/>
    <cellStyle name="Output" xfId="301" xr:uid="{00000000-0005-0000-0000-000043030000}"/>
    <cellStyle name="Output 2" xfId="824" xr:uid="{00000000-0005-0000-0000-000044030000}"/>
    <cellStyle name="Output 3" xfId="829" xr:uid="{00000000-0005-0000-0000-000045030000}"/>
    <cellStyle name="Output 4" xfId="901" xr:uid="{00000000-0005-0000-0000-000046030000}"/>
    <cellStyle name="Output 5" xfId="856" xr:uid="{00000000-0005-0000-0000-000047030000}"/>
    <cellStyle name="Porcentagem 2" xfId="4" xr:uid="{00000000-0005-0000-0000-000048030000}"/>
    <cellStyle name="Porcentagem 2 2" xfId="302" xr:uid="{00000000-0005-0000-0000-000049030000}"/>
    <cellStyle name="Porcentagem 2 2 2" xfId="661" xr:uid="{00000000-0005-0000-0000-00004A030000}"/>
    <cellStyle name="Porcentagem 2 3" xfId="412" xr:uid="{00000000-0005-0000-0000-00004B030000}"/>
    <cellStyle name="Porcentagem 2 4" xfId="424" xr:uid="{00000000-0005-0000-0000-00004C030000}"/>
    <cellStyle name="Porcentagem 2 5" xfId="1000" xr:uid="{00000000-0005-0000-0000-00004D030000}"/>
    <cellStyle name="Porcentagem 2 6" xfId="997" xr:uid="{00000000-0005-0000-0000-00004E030000}"/>
    <cellStyle name="Porcentagem 3" xfId="5" xr:uid="{00000000-0005-0000-0000-00004F030000}"/>
    <cellStyle name="Porcentagem 3 2" xfId="6" xr:uid="{00000000-0005-0000-0000-000050030000}"/>
    <cellStyle name="Porcentagem 3 2 2" xfId="662" xr:uid="{00000000-0005-0000-0000-000051030000}"/>
    <cellStyle name="Porcentagem 3 3" xfId="303" xr:uid="{00000000-0005-0000-0000-000052030000}"/>
    <cellStyle name="Porcentagem 3 4" xfId="413" xr:uid="{00000000-0005-0000-0000-000053030000}"/>
    <cellStyle name="Porcentagem 3 4 2" xfId="663" xr:uid="{00000000-0005-0000-0000-000054030000}"/>
    <cellStyle name="Porcentagem 3 5" xfId="425" xr:uid="{00000000-0005-0000-0000-000055030000}"/>
    <cellStyle name="Porcentagem 3 6" xfId="664" xr:uid="{00000000-0005-0000-0000-000056030000}"/>
    <cellStyle name="Porcentagem 4" xfId="414" xr:uid="{00000000-0005-0000-0000-000057030000}"/>
    <cellStyle name="Porcentagem 4 2" xfId="665" xr:uid="{00000000-0005-0000-0000-000058030000}"/>
    <cellStyle name="Porcentagem 5" xfId="666" xr:uid="{00000000-0005-0000-0000-000059030000}"/>
    <cellStyle name="Saída 2" xfId="304" xr:uid="{00000000-0005-0000-0000-00005A030000}"/>
    <cellStyle name="Saída 2 2" xfId="305" xr:uid="{00000000-0005-0000-0000-00005B030000}"/>
    <cellStyle name="Saída 2 2 2" xfId="763" xr:uid="{00000000-0005-0000-0000-00005C030000}"/>
    <cellStyle name="Saída 2 2 3" xfId="791" xr:uid="{00000000-0005-0000-0000-00005D030000}"/>
    <cellStyle name="Saída 2 2 4" xfId="748" xr:uid="{00000000-0005-0000-0000-00005E030000}"/>
    <cellStyle name="Saída 2 2 5" xfId="868" xr:uid="{00000000-0005-0000-0000-00005F030000}"/>
    <cellStyle name="Saída 2 3" xfId="867" xr:uid="{00000000-0005-0000-0000-000060030000}"/>
    <cellStyle name="Saída 2 4" xfId="761" xr:uid="{00000000-0005-0000-0000-000061030000}"/>
    <cellStyle name="Saída 2 5" xfId="848" xr:uid="{00000000-0005-0000-0000-000062030000}"/>
    <cellStyle name="Saída 2 6" xfId="777" xr:uid="{00000000-0005-0000-0000-000063030000}"/>
    <cellStyle name="Saída 3" xfId="306" xr:uid="{00000000-0005-0000-0000-000064030000}"/>
    <cellStyle name="Saída 3 2" xfId="676" xr:uid="{00000000-0005-0000-0000-000065030000}"/>
    <cellStyle name="Saída 3 3" xfId="820" xr:uid="{00000000-0005-0000-0000-000066030000}"/>
    <cellStyle name="Saída 3 4" xfId="693" xr:uid="{00000000-0005-0000-0000-000067030000}"/>
    <cellStyle name="Saída 3 5" xfId="920" xr:uid="{00000000-0005-0000-0000-000068030000}"/>
    <cellStyle name="Saída 4" xfId="307" xr:uid="{00000000-0005-0000-0000-000069030000}"/>
    <cellStyle name="Saída 4 2" xfId="764" xr:uid="{00000000-0005-0000-0000-00006A030000}"/>
    <cellStyle name="Saída 4 3" xfId="744" xr:uid="{00000000-0005-0000-0000-00006B030000}"/>
    <cellStyle name="Saída 4 4" xfId="713" xr:uid="{00000000-0005-0000-0000-00006C030000}"/>
    <cellStyle name="Saída 4 5" xfId="975" xr:uid="{00000000-0005-0000-0000-00006D030000}"/>
    <cellStyle name="Saída 5" xfId="308" xr:uid="{00000000-0005-0000-0000-00006E030000}"/>
    <cellStyle name="Saída 5 2" xfId="724" xr:uid="{00000000-0005-0000-0000-00006F030000}"/>
    <cellStyle name="Saída 5 3" xfId="728" xr:uid="{00000000-0005-0000-0000-000070030000}"/>
    <cellStyle name="Saída 5 4" xfId="876" xr:uid="{00000000-0005-0000-0000-000071030000}"/>
    <cellStyle name="Saída 5 5" xfId="685" xr:uid="{00000000-0005-0000-0000-000072030000}"/>
    <cellStyle name="Saída 6" xfId="309" xr:uid="{00000000-0005-0000-0000-000073030000}"/>
    <cellStyle name="Saída 6 2" xfId="885" xr:uid="{00000000-0005-0000-0000-000074030000}"/>
    <cellStyle name="Saída 6 3" xfId="747" xr:uid="{00000000-0005-0000-0000-000075030000}"/>
    <cellStyle name="Saída 6 4" xfId="963" xr:uid="{00000000-0005-0000-0000-000076030000}"/>
    <cellStyle name="Saída 6 5" xfId="972" xr:uid="{00000000-0005-0000-0000-000077030000}"/>
    <cellStyle name="Saída 7" xfId="310" xr:uid="{00000000-0005-0000-0000-000078030000}"/>
    <cellStyle name="Saída 7 2" xfId="697" xr:uid="{00000000-0005-0000-0000-000079030000}"/>
    <cellStyle name="Saída 7 3" xfId="874" xr:uid="{00000000-0005-0000-0000-00007A030000}"/>
    <cellStyle name="Saída 7 4" xfId="833" xr:uid="{00000000-0005-0000-0000-00007B030000}"/>
    <cellStyle name="Saída 7 5" xfId="918" xr:uid="{00000000-0005-0000-0000-00007C030000}"/>
    <cellStyle name="Saída 8" xfId="311" xr:uid="{00000000-0005-0000-0000-00007D030000}"/>
    <cellStyle name="Saída 8 2" xfId="694" xr:uid="{00000000-0005-0000-0000-00007E030000}"/>
    <cellStyle name="Saída 8 3" xfId="905" xr:uid="{00000000-0005-0000-0000-00007F030000}"/>
    <cellStyle name="Saída 8 4" xfId="947" xr:uid="{00000000-0005-0000-0000-000080030000}"/>
    <cellStyle name="Saída 8 5" xfId="957" xr:uid="{00000000-0005-0000-0000-000081030000}"/>
    <cellStyle name="Saída 9" xfId="312" xr:uid="{00000000-0005-0000-0000-000082030000}"/>
    <cellStyle name="Saída 9 2" xfId="789" xr:uid="{00000000-0005-0000-0000-000083030000}"/>
    <cellStyle name="Saída 9 3" xfId="750" xr:uid="{00000000-0005-0000-0000-000084030000}"/>
    <cellStyle name="Saída 9 4" xfId="703" xr:uid="{00000000-0005-0000-0000-000085030000}"/>
    <cellStyle name="Saída 9 5" xfId="770" xr:uid="{00000000-0005-0000-0000-000086030000}"/>
    <cellStyle name="Separador de milhares 2" xfId="313" xr:uid="{00000000-0005-0000-0000-000087030000}"/>
    <cellStyle name="Separador de milhares 2 2" xfId="667" xr:uid="{00000000-0005-0000-0000-000088030000}"/>
    <cellStyle name="Separador de milhares 2 3" xfId="668" xr:uid="{00000000-0005-0000-0000-000089030000}"/>
    <cellStyle name="Separador de milhares 4" xfId="314" xr:uid="{00000000-0005-0000-0000-00008A030000}"/>
    <cellStyle name="Separador de milhares 4 2" xfId="669" xr:uid="{00000000-0005-0000-0000-00008B030000}"/>
    <cellStyle name="Separador de milhares 4 3" xfId="670" xr:uid="{00000000-0005-0000-0000-00008C030000}"/>
    <cellStyle name="Texto de Aviso 2" xfId="315" xr:uid="{00000000-0005-0000-0000-00008D030000}"/>
    <cellStyle name="Texto Explicativo 2" xfId="316" xr:uid="{00000000-0005-0000-0000-00008E030000}"/>
    <cellStyle name="Title" xfId="317" xr:uid="{00000000-0005-0000-0000-00008F030000}"/>
    <cellStyle name="Título 1 1" xfId="318" xr:uid="{00000000-0005-0000-0000-000090030000}"/>
    <cellStyle name="Título 1 1 2" xfId="319" xr:uid="{00000000-0005-0000-0000-000091030000}"/>
    <cellStyle name="Título 1 1 3" xfId="320" xr:uid="{00000000-0005-0000-0000-000092030000}"/>
    <cellStyle name="Título 1 1 4" xfId="321" xr:uid="{00000000-0005-0000-0000-000093030000}"/>
    <cellStyle name="Título 1 1 5" xfId="322" xr:uid="{00000000-0005-0000-0000-000094030000}"/>
    <cellStyle name="Título 1 1 6" xfId="323" xr:uid="{00000000-0005-0000-0000-000095030000}"/>
    <cellStyle name="Título 1 1 7" xfId="324" xr:uid="{00000000-0005-0000-0000-000096030000}"/>
    <cellStyle name="Título 1 2" xfId="325" xr:uid="{00000000-0005-0000-0000-000097030000}"/>
    <cellStyle name="Título 1 2 2" xfId="326" xr:uid="{00000000-0005-0000-0000-000098030000}"/>
    <cellStyle name="Título 1 3" xfId="327" xr:uid="{00000000-0005-0000-0000-000099030000}"/>
    <cellStyle name="Título 1 4" xfId="328" xr:uid="{00000000-0005-0000-0000-00009A030000}"/>
    <cellStyle name="Título 1 5" xfId="329" xr:uid="{00000000-0005-0000-0000-00009B030000}"/>
    <cellStyle name="Título 1 6" xfId="330" xr:uid="{00000000-0005-0000-0000-00009C030000}"/>
    <cellStyle name="Título 1 7" xfId="331" xr:uid="{00000000-0005-0000-0000-00009D030000}"/>
    <cellStyle name="Título 1 8" xfId="332" xr:uid="{00000000-0005-0000-0000-00009E030000}"/>
    <cellStyle name="Título 1 9" xfId="333" xr:uid="{00000000-0005-0000-0000-00009F030000}"/>
    <cellStyle name="Título 2 2" xfId="334" xr:uid="{00000000-0005-0000-0000-0000A0030000}"/>
    <cellStyle name="Título 2 2 2" xfId="335" xr:uid="{00000000-0005-0000-0000-0000A1030000}"/>
    <cellStyle name="Título 2 3" xfId="336" xr:uid="{00000000-0005-0000-0000-0000A2030000}"/>
    <cellStyle name="Título 2 4" xfId="337" xr:uid="{00000000-0005-0000-0000-0000A3030000}"/>
    <cellStyle name="Título 2 5" xfId="338" xr:uid="{00000000-0005-0000-0000-0000A4030000}"/>
    <cellStyle name="Título 2 6" xfId="339" xr:uid="{00000000-0005-0000-0000-0000A5030000}"/>
    <cellStyle name="Título 2 7" xfId="340" xr:uid="{00000000-0005-0000-0000-0000A6030000}"/>
    <cellStyle name="Título 2 8" xfId="341" xr:uid="{00000000-0005-0000-0000-0000A7030000}"/>
    <cellStyle name="Título 2 9" xfId="342" xr:uid="{00000000-0005-0000-0000-0000A8030000}"/>
    <cellStyle name="Título 3 2" xfId="343" xr:uid="{00000000-0005-0000-0000-0000A9030000}"/>
    <cellStyle name="Título 3 2 2" xfId="344" xr:uid="{00000000-0005-0000-0000-0000AA030000}"/>
    <cellStyle name="Título 3 3" xfId="345" xr:uid="{00000000-0005-0000-0000-0000AB030000}"/>
    <cellStyle name="Título 3 4" xfId="346" xr:uid="{00000000-0005-0000-0000-0000AC030000}"/>
    <cellStyle name="Título 3 5" xfId="347" xr:uid="{00000000-0005-0000-0000-0000AD030000}"/>
    <cellStyle name="Título 3 6" xfId="348" xr:uid="{00000000-0005-0000-0000-0000AE030000}"/>
    <cellStyle name="Título 3 7" xfId="349" xr:uid="{00000000-0005-0000-0000-0000AF030000}"/>
    <cellStyle name="Título 3 8" xfId="350" xr:uid="{00000000-0005-0000-0000-0000B0030000}"/>
    <cellStyle name="Título 3 9" xfId="351" xr:uid="{00000000-0005-0000-0000-0000B1030000}"/>
    <cellStyle name="Título 4 2" xfId="352" xr:uid="{00000000-0005-0000-0000-0000B2030000}"/>
    <cellStyle name="Título 4 2 2" xfId="353" xr:uid="{00000000-0005-0000-0000-0000B3030000}"/>
    <cellStyle name="Título 4 3" xfId="354" xr:uid="{00000000-0005-0000-0000-0000B4030000}"/>
    <cellStyle name="Título 4 4" xfId="355" xr:uid="{00000000-0005-0000-0000-0000B5030000}"/>
    <cellStyle name="Título 4 5" xfId="356" xr:uid="{00000000-0005-0000-0000-0000B6030000}"/>
    <cellStyle name="Título 4 6" xfId="357" xr:uid="{00000000-0005-0000-0000-0000B7030000}"/>
    <cellStyle name="Título 4 7" xfId="358" xr:uid="{00000000-0005-0000-0000-0000B8030000}"/>
    <cellStyle name="Título 4 8" xfId="359" xr:uid="{00000000-0005-0000-0000-0000B9030000}"/>
    <cellStyle name="Título 5" xfId="360" xr:uid="{00000000-0005-0000-0000-0000BA030000}"/>
    <cellStyle name="Total 2" xfId="361" xr:uid="{00000000-0005-0000-0000-0000BB030000}"/>
    <cellStyle name="Total 2 2" xfId="781" xr:uid="{00000000-0005-0000-0000-0000BC030000}"/>
    <cellStyle name="Total 2 3" xfId="759" xr:uid="{00000000-0005-0000-0000-0000BD030000}"/>
    <cellStyle name="Total 2 4" xfId="774" xr:uid="{00000000-0005-0000-0000-0000BE030000}"/>
    <cellStyle name="Total 2 5" xfId="913" xr:uid="{00000000-0005-0000-0000-0000BF030000}"/>
    <cellStyle name="Total 3" xfId="362" xr:uid="{00000000-0005-0000-0000-0000C0030000}"/>
    <cellStyle name="Total 3 2" xfId="857" xr:uid="{00000000-0005-0000-0000-0000C1030000}"/>
    <cellStyle name="Total 3 3" xfId="955" xr:uid="{00000000-0005-0000-0000-0000C2030000}"/>
    <cellStyle name="Total 3 4" xfId="900" xr:uid="{00000000-0005-0000-0000-0000C3030000}"/>
    <cellStyle name="Total 3 5" xfId="847" xr:uid="{00000000-0005-0000-0000-0000C4030000}"/>
    <cellStyle name="Total 4" xfId="363" xr:uid="{00000000-0005-0000-0000-0000C5030000}"/>
    <cellStyle name="Total 4 2" xfId="882" xr:uid="{00000000-0005-0000-0000-0000C6030000}"/>
    <cellStyle name="Total 4 3" xfId="802" xr:uid="{00000000-0005-0000-0000-0000C7030000}"/>
    <cellStyle name="Total 4 4" xfId="756" xr:uid="{00000000-0005-0000-0000-0000C8030000}"/>
    <cellStyle name="Total 4 5" xfId="812" xr:uid="{00000000-0005-0000-0000-0000C9030000}"/>
    <cellStyle name="Total 5" xfId="364" xr:uid="{00000000-0005-0000-0000-0000CA030000}"/>
    <cellStyle name="Total 5 2" xfId="715" xr:uid="{00000000-0005-0000-0000-0000CB030000}"/>
    <cellStyle name="Total 5 3" xfId="719" xr:uid="{00000000-0005-0000-0000-0000CC030000}"/>
    <cellStyle name="Total 5 4" xfId="797" xr:uid="{00000000-0005-0000-0000-0000CD030000}"/>
    <cellStyle name="Total 5 5" xfId="906" xr:uid="{00000000-0005-0000-0000-0000CE030000}"/>
    <cellStyle name="Total 6" xfId="365" xr:uid="{00000000-0005-0000-0000-0000CF030000}"/>
    <cellStyle name="Total 6 2" xfId="805" xr:uid="{00000000-0005-0000-0000-0000D0030000}"/>
    <cellStyle name="Total 6 3" xfId="863" xr:uid="{00000000-0005-0000-0000-0000D1030000}"/>
    <cellStyle name="Total 6 4" xfId="732" xr:uid="{00000000-0005-0000-0000-0000D2030000}"/>
    <cellStyle name="Total 6 5" xfId="979" xr:uid="{00000000-0005-0000-0000-0000D3030000}"/>
    <cellStyle name="Total 7" xfId="366" xr:uid="{00000000-0005-0000-0000-0000D4030000}"/>
    <cellStyle name="Total 7 2" xfId="766" xr:uid="{00000000-0005-0000-0000-0000D5030000}"/>
    <cellStyle name="Total 7 3" xfId="842" xr:uid="{00000000-0005-0000-0000-0000D6030000}"/>
    <cellStyle name="Total 7 4" xfId="855" xr:uid="{00000000-0005-0000-0000-0000D7030000}"/>
    <cellStyle name="Total 7 5" xfId="964" xr:uid="{00000000-0005-0000-0000-0000D8030000}"/>
    <cellStyle name="Total 8" xfId="367" xr:uid="{00000000-0005-0000-0000-0000D9030000}"/>
    <cellStyle name="Total 8 2" xfId="787" xr:uid="{00000000-0005-0000-0000-0000DA030000}"/>
    <cellStyle name="Total 8 3" xfId="893" xr:uid="{00000000-0005-0000-0000-0000DB030000}"/>
    <cellStyle name="Total 8 4" xfId="896" xr:uid="{00000000-0005-0000-0000-0000DC030000}"/>
    <cellStyle name="Total 8 5" xfId="687" xr:uid="{00000000-0005-0000-0000-0000DD030000}"/>
    <cellStyle name="Vírgula" xfId="7" builtinId="3"/>
    <cellStyle name="Vírgula 2" xfId="8" xr:uid="{00000000-0005-0000-0000-0000DF030000}"/>
    <cellStyle name="Vírgula 2 2" xfId="368" xr:uid="{00000000-0005-0000-0000-0000E0030000}"/>
    <cellStyle name="Vírgula 2 2 2" xfId="671" xr:uid="{00000000-0005-0000-0000-0000E1030000}"/>
    <cellStyle name="Vírgula 2 3" xfId="415" xr:uid="{00000000-0005-0000-0000-0000E2030000}"/>
    <cellStyle name="Vírgula 2 4" xfId="426" xr:uid="{00000000-0005-0000-0000-0000E3030000}"/>
    <cellStyle name="Vírgula 3" xfId="9" xr:uid="{00000000-0005-0000-0000-0000E4030000}"/>
    <cellStyle name="Vírgula 3 2" xfId="10" xr:uid="{00000000-0005-0000-0000-0000E5030000}"/>
    <cellStyle name="Vírgula 3 2 2" xfId="672" xr:uid="{00000000-0005-0000-0000-0000E6030000}"/>
    <cellStyle name="Vírgula 3 3" xfId="673" xr:uid="{00000000-0005-0000-0000-0000E7030000}"/>
    <cellStyle name="Vírgula 4" xfId="416" xr:uid="{00000000-0005-0000-0000-0000E8030000}"/>
    <cellStyle name="Vírgula 4 2" xfId="674" xr:uid="{00000000-0005-0000-0000-0000E9030000}"/>
    <cellStyle name="Vírgula 5" xfId="675" xr:uid="{00000000-0005-0000-0000-0000EA030000}"/>
    <cellStyle name="Vírgula 6" xfId="1001" xr:uid="{00000000-0005-0000-0000-0000EB030000}"/>
    <cellStyle name="Warning Text" xfId="369" xr:uid="{00000000-0005-0000-0000-0000EC030000}"/>
  </cellStyles>
  <dxfs count="45"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38593" name="Object 1" hidden="1">
              <a:extLst>
                <a:ext uri="{63B3BB69-23CF-44E3-9099-C40C66FF867C}">
                  <a14:compatExt spid="_x0000_s238593"/>
                </a:ext>
                <a:ext uri="{FF2B5EF4-FFF2-40B4-BE49-F238E27FC236}">
                  <a16:creationId xmlns:a16="http://schemas.microsoft.com/office/drawing/2014/main" id="{00000000-0008-0000-00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B1:J40"/>
  <sheetViews>
    <sheetView showGridLines="0" zoomScaleNormal="100" workbookViewId="0">
      <selection activeCell="B2" sqref="B2:H2"/>
    </sheetView>
  </sheetViews>
  <sheetFormatPr defaultColWidth="9.140625" defaultRowHeight="15"/>
  <cols>
    <col min="1" max="1" width="3.7109375" style="51" customWidth="1"/>
    <col min="2" max="2" width="32.7109375" style="51" customWidth="1"/>
    <col min="3" max="3" width="10.7109375" style="51" customWidth="1"/>
    <col min="4" max="5" width="15.7109375" style="51" customWidth="1"/>
    <col min="6" max="16384" width="9.140625" style="51"/>
  </cols>
  <sheetData>
    <row r="1" spans="2:10" ht="15.75" thickBot="1">
      <c r="B1" s="56"/>
      <c r="C1" s="56"/>
      <c r="D1" s="56"/>
      <c r="E1" s="56"/>
      <c r="F1" s="56"/>
      <c r="G1" s="56"/>
      <c r="H1" s="56"/>
      <c r="I1" s="56"/>
      <c r="J1" s="56"/>
    </row>
    <row r="2" spans="2:10" ht="89.25" customHeight="1" thickBot="1">
      <c r="B2" s="338"/>
      <c r="C2" s="339"/>
      <c r="D2" s="339"/>
      <c r="E2" s="339"/>
      <c r="F2" s="339"/>
      <c r="G2" s="339"/>
      <c r="H2" s="340"/>
      <c r="I2" s="56"/>
      <c r="J2" s="56"/>
    </row>
    <row r="3" spans="2:10" ht="15" customHeight="1"/>
    <row r="4" spans="2:10" ht="20.100000000000001" customHeight="1">
      <c r="B4" s="341" t="s">
        <v>50</v>
      </c>
      <c r="C4" s="341"/>
      <c r="D4" s="341"/>
      <c r="E4" s="341"/>
      <c r="F4" s="341"/>
      <c r="G4" s="341"/>
      <c r="H4" s="341"/>
      <c r="I4" s="72"/>
      <c r="J4" s="56"/>
    </row>
    <row r="5" spans="2:10" ht="15" customHeight="1" thickBot="1">
      <c r="B5" s="56"/>
      <c r="C5" s="56"/>
      <c r="D5" s="56"/>
      <c r="E5" s="56"/>
      <c r="F5" s="56"/>
      <c r="G5" s="56"/>
      <c r="H5" s="56"/>
      <c r="I5" s="56"/>
      <c r="J5" s="56"/>
    </row>
    <row r="6" spans="2:10" ht="25.5" customHeight="1" thickBot="1">
      <c r="B6" s="342" t="s">
        <v>51</v>
      </c>
      <c r="C6" s="343"/>
      <c r="D6" s="343"/>
      <c r="E6" s="343"/>
      <c r="F6" s="343"/>
      <c r="G6" s="343"/>
      <c r="H6" s="344"/>
      <c r="I6" s="62"/>
      <c r="J6" s="62"/>
    </row>
    <row r="7" spans="2:10" ht="15" customHeight="1" thickBot="1">
      <c r="B7" s="56"/>
      <c r="C7" s="56"/>
      <c r="D7" s="56"/>
      <c r="E7" s="56"/>
      <c r="F7" s="56"/>
      <c r="G7" s="56"/>
      <c r="H7" s="56"/>
      <c r="I7" s="56"/>
      <c r="J7" s="56"/>
    </row>
    <row r="8" spans="2:10" ht="24.95" customHeight="1">
      <c r="B8" s="345" t="s">
        <v>52</v>
      </c>
      <c r="C8" s="346"/>
      <c r="D8" s="346"/>
      <c r="E8" s="346"/>
      <c r="F8" s="347"/>
      <c r="G8" s="348">
        <v>0</v>
      </c>
      <c r="H8" s="349"/>
      <c r="I8" s="56"/>
      <c r="J8" s="56"/>
    </row>
    <row r="9" spans="2:10" ht="15" customHeight="1" thickBot="1">
      <c r="B9" s="350" t="s">
        <v>53</v>
      </c>
      <c r="C9" s="351"/>
      <c r="D9" s="351"/>
      <c r="E9" s="351"/>
      <c r="F9" s="351"/>
      <c r="G9" s="352">
        <v>0</v>
      </c>
      <c r="H9" s="353"/>
      <c r="I9" s="56"/>
      <c r="J9" s="56"/>
    </row>
    <row r="10" spans="2:10" ht="15" customHeight="1" thickBot="1">
      <c r="B10" s="56"/>
      <c r="C10" s="56"/>
      <c r="D10" s="56"/>
      <c r="E10" s="56"/>
      <c r="F10" s="56"/>
      <c r="G10" s="56"/>
      <c r="H10" s="56"/>
      <c r="I10" s="56"/>
      <c r="J10" s="56"/>
    </row>
    <row r="11" spans="2:10" s="49" customFormat="1" ht="45" customHeight="1">
      <c r="B11" s="54" t="s">
        <v>54</v>
      </c>
      <c r="C11" s="55" t="s">
        <v>55</v>
      </c>
      <c r="D11" s="53" t="s">
        <v>56</v>
      </c>
      <c r="E11" s="53" t="s">
        <v>57</v>
      </c>
      <c r="F11" s="76" t="s">
        <v>58</v>
      </c>
      <c r="G11" s="76" t="s">
        <v>59</v>
      </c>
      <c r="H11" s="71" t="s">
        <v>60</v>
      </c>
      <c r="I11" s="62"/>
      <c r="J11" s="62"/>
    </row>
    <row r="12" spans="2:10" ht="15" customHeight="1">
      <c r="B12" s="79" t="s">
        <v>61</v>
      </c>
      <c r="C12" s="75" t="s">
        <v>12</v>
      </c>
      <c r="D12" s="302">
        <v>0</v>
      </c>
      <c r="E12" s="69" t="s">
        <v>62</v>
      </c>
      <c r="F12" s="57">
        <v>0.03</v>
      </c>
      <c r="G12" s="57">
        <v>0.04</v>
      </c>
      <c r="H12" s="68">
        <v>5.5E-2</v>
      </c>
      <c r="I12" s="56"/>
      <c r="J12" s="65"/>
    </row>
    <row r="13" spans="2:10" ht="15" customHeight="1">
      <c r="B13" s="79" t="s">
        <v>63</v>
      </c>
      <c r="C13" s="75" t="s">
        <v>64</v>
      </c>
      <c r="D13" s="302">
        <v>0</v>
      </c>
      <c r="E13" s="69" t="s">
        <v>62</v>
      </c>
      <c r="F13" s="57">
        <v>8.0000000000000002E-3</v>
      </c>
      <c r="G13" s="57">
        <v>8.0000000000000002E-3</v>
      </c>
      <c r="H13" s="68">
        <v>0.01</v>
      </c>
      <c r="I13" s="56"/>
      <c r="J13" s="56"/>
    </row>
    <row r="14" spans="2:10" ht="15" customHeight="1">
      <c r="B14" s="79" t="s">
        <v>65</v>
      </c>
      <c r="C14" s="75" t="s">
        <v>14</v>
      </c>
      <c r="D14" s="302">
        <v>0</v>
      </c>
      <c r="E14" s="69" t="s">
        <v>62</v>
      </c>
      <c r="F14" s="57">
        <v>9.7000000000000003E-3</v>
      </c>
      <c r="G14" s="57">
        <v>1.2699999999999999E-2</v>
      </c>
      <c r="H14" s="68">
        <v>1.2699999999999999E-2</v>
      </c>
      <c r="I14" s="56"/>
      <c r="J14" s="56"/>
    </row>
    <row r="15" spans="2:10" ht="15" customHeight="1">
      <c r="B15" s="79" t="s">
        <v>66</v>
      </c>
      <c r="C15" s="75" t="s">
        <v>13</v>
      </c>
      <c r="D15" s="302">
        <v>0</v>
      </c>
      <c r="E15" s="69" t="s">
        <v>62</v>
      </c>
      <c r="F15" s="57">
        <v>5.8999999999999999E-3</v>
      </c>
      <c r="G15" s="57">
        <v>1.23E-2</v>
      </c>
      <c r="H15" s="68">
        <v>1.3899999999999999E-2</v>
      </c>
      <c r="I15" s="56"/>
      <c r="J15" s="56"/>
    </row>
    <row r="16" spans="2:10" ht="15" customHeight="1">
      <c r="B16" s="79" t="s">
        <v>67</v>
      </c>
      <c r="C16" s="75" t="s">
        <v>11</v>
      </c>
      <c r="D16" s="302">
        <v>0</v>
      </c>
      <c r="E16" s="69" t="s">
        <v>62</v>
      </c>
      <c r="F16" s="57">
        <v>6.1600000000000002E-2</v>
      </c>
      <c r="G16" s="57">
        <v>7.400000000000001E-2</v>
      </c>
      <c r="H16" s="68">
        <v>8.9600000000000013E-2</v>
      </c>
      <c r="I16" s="56"/>
      <c r="J16" s="56"/>
    </row>
    <row r="17" spans="2:8" ht="30" customHeight="1">
      <c r="B17" s="82" t="s">
        <v>68</v>
      </c>
      <c r="C17" s="83" t="s">
        <v>18</v>
      </c>
      <c r="D17" s="302">
        <v>0</v>
      </c>
      <c r="E17" s="69" t="str">
        <f>IF(AND(D17&gt;=F17, D17&lt;=H17), "OK", "Não OK")</f>
        <v>Não OK</v>
      </c>
      <c r="F17" s="64">
        <v>3.6499999999999998E-2</v>
      </c>
      <c r="G17" s="64">
        <v>3.6499999999999998E-2</v>
      </c>
      <c r="H17" s="67">
        <v>3.6499999999999998E-2</v>
      </c>
    </row>
    <row r="18" spans="2:8" ht="30" customHeight="1">
      <c r="B18" s="82" t="s">
        <v>69</v>
      </c>
      <c r="C18" s="83" t="s">
        <v>70</v>
      </c>
      <c r="D18" s="70">
        <f>G9*G8</f>
        <v>0</v>
      </c>
      <c r="E18" s="69" t="str">
        <f>IF(AND(D18&gt;=F18, D18&lt;=H18), "OK", "Não OK")</f>
        <v>OK</v>
      </c>
      <c r="F18" s="64">
        <v>0</v>
      </c>
      <c r="G18" s="64">
        <v>2.5000000000000001E-2</v>
      </c>
      <c r="H18" s="67">
        <v>0.05</v>
      </c>
    </row>
    <row r="19" spans="2:8" ht="45" customHeight="1">
      <c r="B19" s="82" t="s">
        <v>71</v>
      </c>
      <c r="C19" s="83" t="s">
        <v>72</v>
      </c>
      <c r="D19" s="302">
        <v>0</v>
      </c>
      <c r="E19" s="69" t="str">
        <f>IF(AND(D19&gt;=F19, D19&lt;=H19), "OK", "Não OK")</f>
        <v>OK</v>
      </c>
      <c r="F19" s="61">
        <v>0</v>
      </c>
      <c r="G19" s="61">
        <v>0.02</v>
      </c>
      <c r="H19" s="60">
        <v>4.4999999999999998E-2</v>
      </c>
    </row>
    <row r="20" spans="2:8" ht="30" customHeight="1" thickBot="1">
      <c r="B20" s="58" t="s">
        <v>73</v>
      </c>
      <c r="C20" s="84" t="s">
        <v>74</v>
      </c>
      <c r="D20" s="80">
        <f>ROUND((((1+D12+D13+D14)*(1+D15)*(1+D16)/(1-(D17+D18)))-1),4)</f>
        <v>0</v>
      </c>
      <c r="E20" s="69" t="str">
        <f>IF(AND(D20&gt;=F20, D20&lt;=H20), "OK", "Não OK")</f>
        <v>Não OK</v>
      </c>
      <c r="F20" s="57">
        <v>0.2034</v>
      </c>
      <c r="G20" s="57">
        <v>0.22120000000000001</v>
      </c>
      <c r="H20" s="68">
        <v>0.25</v>
      </c>
    </row>
    <row r="21" spans="2:8" ht="45" customHeight="1" thickBot="1">
      <c r="B21" s="66" t="s">
        <v>75</v>
      </c>
      <c r="C21" s="81" t="s">
        <v>76</v>
      </c>
      <c r="D21" s="73">
        <f>ROUND((((1+D12+D13+D14)*(1+D15)*(1+D16)/(1-(D17+D18+D19)))-1),4)</f>
        <v>0</v>
      </c>
      <c r="E21" s="78" t="str">
        <f>IF(COUNTIF($E$12:$E$20,"NÃO OK")&gt;0,"NÃO OK","OK")</f>
        <v>NÃO OK</v>
      </c>
      <c r="F21" s="59"/>
      <c r="G21" s="59"/>
      <c r="H21" s="77"/>
    </row>
    <row r="22" spans="2:8" ht="15" customHeight="1" thickBot="1">
      <c r="B22" s="56"/>
      <c r="C22" s="56"/>
      <c r="D22" s="56"/>
      <c r="E22" s="56"/>
      <c r="F22" s="56"/>
      <c r="G22" s="56"/>
      <c r="H22" s="56"/>
    </row>
    <row r="23" spans="2:8" ht="57.95" customHeight="1" thickBot="1">
      <c r="B23" s="354" t="s">
        <v>77</v>
      </c>
      <c r="C23" s="355"/>
      <c r="D23" s="355"/>
      <c r="E23" s="355"/>
      <c r="F23" s="355"/>
      <c r="G23" s="355"/>
      <c r="H23" s="356"/>
    </row>
    <row r="24" spans="2:8" ht="15" customHeight="1" thickBot="1">
      <c r="B24" s="63"/>
      <c r="C24" s="74"/>
      <c r="D24" s="74"/>
      <c r="E24" s="74"/>
      <c r="F24" s="74"/>
      <c r="G24" s="74"/>
      <c r="H24" s="74"/>
    </row>
    <row r="25" spans="2:8" ht="50.1" customHeight="1" thickBot="1">
      <c r="B25" s="332" t="s">
        <v>78</v>
      </c>
      <c r="C25" s="333"/>
      <c r="D25" s="333"/>
      <c r="E25" s="333"/>
      <c r="F25" s="333"/>
      <c r="G25" s="333"/>
      <c r="H25" s="334"/>
    </row>
    <row r="26" spans="2:8" ht="39.950000000000003" customHeight="1" thickBot="1">
      <c r="B26" s="335" t="s">
        <v>79</v>
      </c>
      <c r="C26" s="336"/>
      <c r="D26" s="336"/>
      <c r="E26" s="336"/>
      <c r="F26" s="336"/>
      <c r="G26" s="336"/>
      <c r="H26" s="337"/>
    </row>
    <row r="32" spans="2:8">
      <c r="B32" s="50"/>
    </row>
    <row r="33" spans="2:2">
      <c r="B33" s="50"/>
    </row>
    <row r="34" spans="2:2">
      <c r="B34" s="52"/>
    </row>
    <row r="35" spans="2:2">
      <c r="B35" s="52"/>
    </row>
    <row r="36" spans="2:2">
      <c r="B36" s="52"/>
    </row>
    <row r="39" spans="2:2">
      <c r="B39" s="52"/>
    </row>
    <row r="40" spans="2:2">
      <c r="B40" s="52"/>
    </row>
  </sheetData>
  <sheetProtection algorithmName="SHA-512" hashValue="CjYb2yvEpWN2PgZBg1Wf2cquvIx1mp8xD39iXDunIyltRz3fHHSnmxLLwj8PYQWMJGqLZnxolcnmc/ijVDlRpA==" saltValue="5yoesesRHW0/39iUJea9UA==" spinCount="100000" sheet="1" objects="1" scenarios="1" selectLockedCells="1"/>
  <mergeCells count="10">
    <mergeCell ref="B25:H25"/>
    <mergeCell ref="B26:H26"/>
    <mergeCell ref="B2:H2"/>
    <mergeCell ref="B4:H4"/>
    <mergeCell ref="B6:H6"/>
    <mergeCell ref="B8:F8"/>
    <mergeCell ref="G8:H8"/>
    <mergeCell ref="B9:F9"/>
    <mergeCell ref="G9:H9"/>
    <mergeCell ref="B23:H23"/>
  </mergeCells>
  <conditionalFormatting sqref="E17:E21">
    <cfRule type="cellIs" dxfId="44" priority="1" operator="equal">
      <formula>"NÃO OK"</formula>
    </cfRule>
    <cfRule type="cellIs" dxfId="43" priority="2" operator="equal">
      <formula>"OK"</formula>
    </cfRule>
  </conditionalFormatting>
  <pageMargins left="0.70866141732283472" right="0.11811023622047245" top="0.59055118110236227" bottom="0.78740157480314965" header="0.11811023622047245" footer="0.11811023622047245"/>
  <pageSetup paperSize="9" scale="91" orientation="portrait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38593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3859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>
    <outlinePr summaryBelow="0"/>
  </sheetPr>
  <dimension ref="B1:J100"/>
  <sheetViews>
    <sheetView showGridLines="0" tabSelected="1" zoomScaleNormal="100" zoomScaleSheetLayoutView="100" workbookViewId="0">
      <selection activeCell="F2" sqref="F2"/>
    </sheetView>
  </sheetViews>
  <sheetFormatPr defaultColWidth="9.140625" defaultRowHeight="11.25"/>
  <cols>
    <col min="1" max="1" width="5.7109375" style="111" customWidth="1"/>
    <col min="2" max="2" width="9.7109375" style="111" customWidth="1"/>
    <col min="3" max="3" width="11" style="279" customWidth="1"/>
    <col min="4" max="4" width="10.7109375" style="279" customWidth="1"/>
    <col min="5" max="5" width="45.7109375" style="111" customWidth="1"/>
    <col min="6" max="6" width="6.5703125" style="147" customWidth="1"/>
    <col min="7" max="7" width="9.7109375" style="148" customWidth="1"/>
    <col min="8" max="8" width="11.7109375" style="148" customWidth="1"/>
    <col min="9" max="9" width="12.7109375" style="111" customWidth="1"/>
    <col min="10" max="10" width="15.7109375" style="111" customWidth="1"/>
    <col min="11" max="16384" width="9.140625" style="111"/>
  </cols>
  <sheetData>
    <row r="1" spans="2:10" s="148" customFormat="1" ht="18.75" customHeight="1">
      <c r="B1" s="183"/>
      <c r="C1" s="279"/>
      <c r="D1" s="279"/>
      <c r="F1" s="210"/>
    </row>
    <row r="2" spans="2:10" ht="82.5" customHeight="1">
      <c r="B2" s="303"/>
      <c r="C2" s="304"/>
      <c r="D2" s="304"/>
      <c r="E2" s="305"/>
      <c r="F2" s="306"/>
      <c r="G2" s="307"/>
      <c r="H2" s="308"/>
      <c r="I2" s="307"/>
      <c r="J2" s="309"/>
    </row>
    <row r="3" spans="2:10" ht="11.25" customHeight="1">
      <c r="B3" s="112"/>
      <c r="C3" s="155"/>
      <c r="D3" s="154"/>
      <c r="E3" s="114"/>
      <c r="F3" s="113"/>
      <c r="G3" s="113"/>
      <c r="H3" s="154"/>
      <c r="I3" s="113"/>
      <c r="J3" s="110"/>
    </row>
    <row r="4" spans="2:10" ht="35.1" customHeight="1">
      <c r="B4" s="357" t="s">
        <v>226</v>
      </c>
      <c r="C4" s="357"/>
      <c r="D4" s="357"/>
      <c r="E4" s="357"/>
      <c r="F4" s="357"/>
      <c r="G4" s="357"/>
      <c r="H4" s="357"/>
      <c r="I4" s="358">
        <v>46261</v>
      </c>
      <c r="J4" s="359"/>
    </row>
    <row r="5" spans="2:10" ht="11.25" customHeight="1">
      <c r="B5" s="112"/>
      <c r="C5" s="155"/>
      <c r="D5" s="155"/>
      <c r="E5" s="115"/>
      <c r="F5" s="112"/>
      <c r="G5" s="112"/>
      <c r="H5" s="155"/>
      <c r="I5" s="112"/>
      <c r="J5" s="112"/>
    </row>
    <row r="6" spans="2:10" ht="9" customHeight="1">
      <c r="B6" s="116"/>
      <c r="C6" s="178"/>
      <c r="D6" s="178"/>
      <c r="E6" s="117"/>
      <c r="F6" s="118"/>
      <c r="G6" s="119"/>
      <c r="H6" s="156"/>
      <c r="I6" s="119"/>
      <c r="J6" s="120"/>
    </row>
    <row r="7" spans="2:10" ht="22.5" customHeight="1">
      <c r="B7" s="121" t="s">
        <v>127</v>
      </c>
      <c r="C7" s="179" t="s">
        <v>227</v>
      </c>
      <c r="D7" s="182"/>
      <c r="E7" s="122"/>
      <c r="F7" s="123"/>
      <c r="G7" s="123"/>
      <c r="H7" s="157"/>
      <c r="I7" s="124" t="s">
        <v>128</v>
      </c>
      <c r="J7" s="125">
        <f>'BDI (00,00%)'!D21</f>
        <v>0</v>
      </c>
    </row>
    <row r="8" spans="2:10" ht="22.5" customHeight="1">
      <c r="B8" s="126" t="s">
        <v>23</v>
      </c>
      <c r="C8" s="180" t="s">
        <v>37</v>
      </c>
      <c r="D8" s="158"/>
      <c r="E8" s="127"/>
      <c r="F8" s="127"/>
      <c r="G8" s="127"/>
      <c r="H8" s="158"/>
      <c r="I8" s="131" t="s">
        <v>130</v>
      </c>
      <c r="J8" s="125"/>
    </row>
    <row r="9" spans="2:10" ht="22.5" customHeight="1">
      <c r="B9" s="126" t="s">
        <v>129</v>
      </c>
      <c r="C9" s="245" t="s">
        <v>231</v>
      </c>
      <c r="D9" s="183"/>
      <c r="E9" s="128"/>
      <c r="F9" s="129"/>
      <c r="G9" s="130"/>
      <c r="H9" s="159"/>
      <c r="I9" s="131"/>
      <c r="J9" s="132"/>
    </row>
    <row r="10" spans="2:10" ht="15" customHeight="1">
      <c r="B10" s="267"/>
      <c r="C10" s="260" t="s">
        <v>232</v>
      </c>
      <c r="D10" s="261"/>
      <c r="E10" s="262"/>
      <c r="F10" s="263"/>
      <c r="G10" s="264" t="s">
        <v>131</v>
      </c>
      <c r="H10" s="265" t="s">
        <v>39</v>
      </c>
      <c r="I10" s="266"/>
      <c r="J10" s="268"/>
    </row>
    <row r="11" spans="2:10" ht="9" customHeight="1">
      <c r="B11" s="269"/>
      <c r="C11" s="270"/>
      <c r="D11" s="270"/>
      <c r="E11" s="271"/>
      <c r="F11" s="272"/>
      <c r="G11" s="273"/>
      <c r="H11" s="274"/>
      <c r="I11" s="273"/>
      <c r="J11" s="275"/>
    </row>
    <row r="12" spans="2:10" ht="11.25" customHeight="1">
      <c r="B12" s="133"/>
      <c r="C12" s="148"/>
      <c r="D12" s="148"/>
      <c r="E12" s="115"/>
      <c r="F12" s="112"/>
      <c r="G12" s="124"/>
      <c r="H12" s="155"/>
      <c r="I12" s="112"/>
      <c r="J12" s="112"/>
    </row>
    <row r="13" spans="2:10" ht="24.95" customHeight="1">
      <c r="B13" s="134" t="s">
        <v>234</v>
      </c>
      <c r="C13" s="135"/>
      <c r="D13" s="135"/>
      <c r="E13" s="136"/>
      <c r="F13" s="137"/>
      <c r="G13" s="138"/>
      <c r="H13" s="139"/>
      <c r="I13" s="135"/>
      <c r="J13" s="140"/>
    </row>
    <row r="14" spans="2:10">
      <c r="B14" s="141"/>
      <c r="C14" s="181"/>
      <c r="D14" s="181"/>
      <c r="E14" s="143"/>
      <c r="F14" s="144"/>
      <c r="G14" s="141"/>
      <c r="H14" s="160"/>
      <c r="I14" s="142"/>
      <c r="J14" s="145"/>
    </row>
    <row r="15" spans="2:10" s="282" customFormat="1" ht="22.5">
      <c r="B15" s="276" t="s">
        <v>0</v>
      </c>
      <c r="C15" s="280" t="s">
        <v>22</v>
      </c>
      <c r="D15" s="280" t="s">
        <v>1</v>
      </c>
      <c r="E15" s="276" t="s">
        <v>2</v>
      </c>
      <c r="F15" s="281" t="s">
        <v>3</v>
      </c>
      <c r="G15" s="276" t="s">
        <v>4</v>
      </c>
      <c r="H15" s="276" t="s">
        <v>6</v>
      </c>
      <c r="I15" s="276" t="s">
        <v>5</v>
      </c>
      <c r="J15" s="276" t="s">
        <v>7</v>
      </c>
    </row>
    <row r="16" spans="2:10" s="284" customFormat="1" ht="20.100000000000001" customHeight="1">
      <c r="B16" s="162">
        <v>1</v>
      </c>
      <c r="C16" s="211"/>
      <c r="D16" s="212"/>
      <c r="E16" s="165" t="s">
        <v>80</v>
      </c>
      <c r="F16" s="168"/>
      <c r="G16" s="169"/>
      <c r="H16" s="170"/>
      <c r="I16" s="171"/>
      <c r="J16" s="283">
        <f>J17</f>
        <v>0</v>
      </c>
    </row>
    <row r="17" spans="2:10" s="289" customFormat="1" ht="15" customHeight="1">
      <c r="B17" s="153" t="s">
        <v>96</v>
      </c>
      <c r="C17" s="285"/>
      <c r="D17" s="286"/>
      <c r="E17" s="166" t="s">
        <v>86</v>
      </c>
      <c r="F17" s="172"/>
      <c r="G17" s="173"/>
      <c r="H17" s="287"/>
      <c r="I17" s="174"/>
      <c r="J17" s="288">
        <f>SUM(J18:J19)</f>
        <v>0</v>
      </c>
    </row>
    <row r="18" spans="2:10" ht="15" customHeight="1">
      <c r="B18" s="98" t="s">
        <v>97</v>
      </c>
      <c r="C18" s="109" t="s">
        <v>134</v>
      </c>
      <c r="D18" s="163" t="s">
        <v>116</v>
      </c>
      <c r="E18" s="99" t="s">
        <v>147</v>
      </c>
      <c r="F18" s="100" t="s">
        <v>87</v>
      </c>
      <c r="G18" s="146">
        <v>2</v>
      </c>
      <c r="H18" s="310">
        <v>0</v>
      </c>
      <c r="I18" s="149">
        <f>ROUND(ROUND(H18,2)*(1+J$7),2)</f>
        <v>0</v>
      </c>
      <c r="J18" s="290">
        <f>ROUND(G18*I18,2)</f>
        <v>0</v>
      </c>
    </row>
    <row r="19" spans="2:10" ht="15" customHeight="1">
      <c r="B19" s="98" t="s">
        <v>98</v>
      </c>
      <c r="C19" s="109" t="s">
        <v>134</v>
      </c>
      <c r="D19" s="163" t="s">
        <v>117</v>
      </c>
      <c r="E19" s="99" t="s">
        <v>148</v>
      </c>
      <c r="F19" s="100" t="s">
        <v>27</v>
      </c>
      <c r="G19" s="146">
        <v>4.5</v>
      </c>
      <c r="H19" s="310">
        <v>0</v>
      </c>
      <c r="I19" s="149">
        <f>ROUND(ROUND(H19,2)*(1+J$7),2)</f>
        <v>0</v>
      </c>
      <c r="J19" s="290">
        <f>ROUND(G19*I19,2)</f>
        <v>0</v>
      </c>
    </row>
    <row r="20" spans="2:10" s="284" customFormat="1" ht="20.100000000000001" customHeight="1">
      <c r="B20" s="162">
        <v>2</v>
      </c>
      <c r="C20" s="211"/>
      <c r="D20" s="212"/>
      <c r="E20" s="167" t="s">
        <v>30</v>
      </c>
      <c r="F20" s="168"/>
      <c r="G20" s="169"/>
      <c r="H20" s="170"/>
      <c r="I20" s="171"/>
      <c r="J20" s="283">
        <f>J21+J28+J30+J33</f>
        <v>0</v>
      </c>
    </row>
    <row r="21" spans="2:10" s="289" customFormat="1" ht="15" customHeight="1">
      <c r="B21" s="153" t="s">
        <v>235</v>
      </c>
      <c r="C21" s="285"/>
      <c r="D21" s="286"/>
      <c r="E21" s="166" t="s">
        <v>158</v>
      </c>
      <c r="F21" s="172"/>
      <c r="G21" s="173"/>
      <c r="H21" s="287"/>
      <c r="I21" s="174"/>
      <c r="J21" s="288">
        <f>SUM(J22:J27)</f>
        <v>0</v>
      </c>
    </row>
    <row r="22" spans="2:10" ht="22.5">
      <c r="B22" s="98" t="s">
        <v>236</v>
      </c>
      <c r="C22" s="109" t="s">
        <v>28</v>
      </c>
      <c r="D22" s="163" t="s">
        <v>119</v>
      </c>
      <c r="E22" s="99" t="s">
        <v>120</v>
      </c>
      <c r="F22" s="100" t="s">
        <v>27</v>
      </c>
      <c r="G22" s="146">
        <v>32.33</v>
      </c>
      <c r="H22" s="310">
        <v>0</v>
      </c>
      <c r="I22" s="149">
        <f t="shared" ref="I22:I27" si="0">ROUND(ROUND(H22,2)*(1+J$7),2)</f>
        <v>0</v>
      </c>
      <c r="J22" s="290">
        <f t="shared" ref="J22:J27" si="1">ROUND(G22*I22,2)</f>
        <v>0</v>
      </c>
    </row>
    <row r="23" spans="2:10" ht="22.5">
      <c r="B23" s="98" t="s">
        <v>237</v>
      </c>
      <c r="C23" s="109" t="s">
        <v>28</v>
      </c>
      <c r="D23" s="163" t="s">
        <v>121</v>
      </c>
      <c r="E23" s="99" t="s">
        <v>122</v>
      </c>
      <c r="F23" s="100" t="s">
        <v>10</v>
      </c>
      <c r="G23" s="146">
        <v>33.4</v>
      </c>
      <c r="H23" s="310">
        <v>0</v>
      </c>
      <c r="I23" s="149">
        <f t="shared" si="0"/>
        <v>0</v>
      </c>
      <c r="J23" s="290">
        <f t="shared" si="1"/>
        <v>0</v>
      </c>
    </row>
    <row r="24" spans="2:10" ht="15" customHeight="1">
      <c r="B24" s="98" t="s">
        <v>238</v>
      </c>
      <c r="C24" s="109" t="s">
        <v>134</v>
      </c>
      <c r="D24" s="163" t="s">
        <v>118</v>
      </c>
      <c r="E24" s="99" t="s">
        <v>34</v>
      </c>
      <c r="F24" s="100" t="s">
        <v>27</v>
      </c>
      <c r="G24" s="146">
        <v>8.84</v>
      </c>
      <c r="H24" s="310">
        <v>0</v>
      </c>
      <c r="I24" s="149">
        <f t="shared" si="0"/>
        <v>0</v>
      </c>
      <c r="J24" s="290">
        <f t="shared" si="1"/>
        <v>0</v>
      </c>
    </row>
    <row r="25" spans="2:10" ht="22.5">
      <c r="B25" s="98" t="s">
        <v>239</v>
      </c>
      <c r="C25" s="109" t="s">
        <v>24</v>
      </c>
      <c r="D25" s="163" t="s">
        <v>125</v>
      </c>
      <c r="E25" s="99" t="s">
        <v>126</v>
      </c>
      <c r="F25" s="100" t="s">
        <v>27</v>
      </c>
      <c r="G25" s="146">
        <v>4.8099999999999996</v>
      </c>
      <c r="H25" s="310">
        <v>0</v>
      </c>
      <c r="I25" s="149">
        <f t="shared" si="0"/>
        <v>0</v>
      </c>
      <c r="J25" s="290">
        <f t="shared" si="1"/>
        <v>0</v>
      </c>
    </row>
    <row r="26" spans="2:10" ht="15" customHeight="1">
      <c r="B26" s="98" t="s">
        <v>240</v>
      </c>
      <c r="C26" s="109" t="s">
        <v>134</v>
      </c>
      <c r="D26" s="163" t="s">
        <v>123</v>
      </c>
      <c r="E26" s="99" t="s">
        <v>33</v>
      </c>
      <c r="F26" s="100" t="s">
        <v>27</v>
      </c>
      <c r="G26" s="146">
        <v>138.47999999999999</v>
      </c>
      <c r="H26" s="310">
        <v>0</v>
      </c>
      <c r="I26" s="149">
        <f t="shared" si="0"/>
        <v>0</v>
      </c>
      <c r="J26" s="290">
        <f t="shared" si="1"/>
        <v>0</v>
      </c>
    </row>
    <row r="27" spans="2:10" ht="33.75">
      <c r="B27" s="98" t="s">
        <v>241</v>
      </c>
      <c r="C27" s="109" t="s">
        <v>134</v>
      </c>
      <c r="D27" s="163" t="s">
        <v>124</v>
      </c>
      <c r="E27" s="99" t="s">
        <v>32</v>
      </c>
      <c r="F27" s="100" t="s">
        <v>26</v>
      </c>
      <c r="G27" s="146">
        <v>4.6100000000000003</v>
      </c>
      <c r="H27" s="310">
        <v>0</v>
      </c>
      <c r="I27" s="149">
        <f t="shared" si="0"/>
        <v>0</v>
      </c>
      <c r="J27" s="290">
        <f t="shared" si="1"/>
        <v>0</v>
      </c>
    </row>
    <row r="28" spans="2:10" s="289" customFormat="1" ht="15" customHeight="1">
      <c r="B28" s="153" t="s">
        <v>242</v>
      </c>
      <c r="C28" s="285"/>
      <c r="D28" s="286"/>
      <c r="E28" s="166" t="s">
        <v>162</v>
      </c>
      <c r="F28" s="172"/>
      <c r="G28" s="173"/>
      <c r="H28" s="287"/>
      <c r="I28" s="174"/>
      <c r="J28" s="288">
        <f>SUM(J29:J29)</f>
        <v>0</v>
      </c>
    </row>
    <row r="29" spans="2:10" ht="15" customHeight="1">
      <c r="B29" s="98" t="s">
        <v>243</v>
      </c>
      <c r="C29" s="109" t="s">
        <v>134</v>
      </c>
      <c r="D29" s="163" t="s">
        <v>123</v>
      </c>
      <c r="E29" s="99" t="s">
        <v>33</v>
      </c>
      <c r="F29" s="100" t="s">
        <v>27</v>
      </c>
      <c r="G29" s="146">
        <v>88.61</v>
      </c>
      <c r="H29" s="310">
        <v>0</v>
      </c>
      <c r="I29" s="149">
        <f t="shared" ref="I29" si="2">ROUND(ROUND(H29,2)*(1+J$7),2)</f>
        <v>0</v>
      </c>
      <c r="J29" s="290">
        <f t="shared" ref="J29" si="3">ROUND(G29*I29,2)</f>
        <v>0</v>
      </c>
    </row>
    <row r="30" spans="2:10" s="289" customFormat="1" ht="15" customHeight="1">
      <c r="B30" s="153" t="s">
        <v>149</v>
      </c>
      <c r="C30" s="285"/>
      <c r="D30" s="286"/>
      <c r="E30" s="166" t="s">
        <v>172</v>
      </c>
      <c r="F30" s="172"/>
      <c r="G30" s="173"/>
      <c r="H30" s="287"/>
      <c r="I30" s="174"/>
      <c r="J30" s="288">
        <f>SUM(J31:J32)</f>
        <v>0</v>
      </c>
    </row>
    <row r="31" spans="2:10" ht="22.5">
      <c r="B31" s="98" t="s">
        <v>150</v>
      </c>
      <c r="C31" s="109" t="s">
        <v>24</v>
      </c>
      <c r="D31" s="163" t="s">
        <v>31</v>
      </c>
      <c r="E31" s="99" t="s">
        <v>99</v>
      </c>
      <c r="F31" s="100" t="s">
        <v>27</v>
      </c>
      <c r="G31" s="146">
        <v>1.89</v>
      </c>
      <c r="H31" s="310">
        <v>0</v>
      </c>
      <c r="I31" s="149">
        <f>ROUND(ROUND(H31,2)*(1+J$7),2)</f>
        <v>0</v>
      </c>
      <c r="J31" s="290">
        <f>ROUND(G31*I31,2)</f>
        <v>0</v>
      </c>
    </row>
    <row r="32" spans="2:10" ht="22.5">
      <c r="B32" s="98" t="s">
        <v>151</v>
      </c>
      <c r="C32" s="109" t="s">
        <v>28</v>
      </c>
      <c r="D32" s="163" t="s">
        <v>121</v>
      </c>
      <c r="E32" s="99" t="s">
        <v>122</v>
      </c>
      <c r="F32" s="100" t="s">
        <v>10</v>
      </c>
      <c r="G32" s="146">
        <v>1</v>
      </c>
      <c r="H32" s="310">
        <v>0</v>
      </c>
      <c r="I32" s="149">
        <f t="shared" ref="I32" si="4">ROUND(ROUND(H32,2)*(1+J$7),2)</f>
        <v>0</v>
      </c>
      <c r="J32" s="290">
        <f t="shared" ref="J32" si="5">ROUND(G32*I32,2)</f>
        <v>0</v>
      </c>
    </row>
    <row r="33" spans="2:10" s="289" customFormat="1" ht="15" customHeight="1">
      <c r="B33" s="153" t="s">
        <v>244</v>
      </c>
      <c r="C33" s="285"/>
      <c r="D33" s="286"/>
      <c r="E33" s="166" t="s">
        <v>175</v>
      </c>
      <c r="F33" s="172"/>
      <c r="G33" s="173"/>
      <c r="H33" s="287"/>
      <c r="I33" s="174"/>
      <c r="J33" s="288">
        <f>SUM(J34)</f>
        <v>0</v>
      </c>
    </row>
    <row r="34" spans="2:10" ht="22.5">
      <c r="B34" s="98" t="s">
        <v>245</v>
      </c>
      <c r="C34" s="109" t="s">
        <v>24</v>
      </c>
      <c r="D34" s="108" t="s">
        <v>176</v>
      </c>
      <c r="E34" s="150" t="s">
        <v>177</v>
      </c>
      <c r="F34" s="100" t="s">
        <v>27</v>
      </c>
      <c r="G34" s="146">
        <v>3.15</v>
      </c>
      <c r="H34" s="310">
        <v>0</v>
      </c>
      <c r="I34" s="149">
        <f t="shared" ref="I34" si="6">ROUND(ROUND(H34,2)*(1+J$7),2)</f>
        <v>0</v>
      </c>
      <c r="J34" s="290">
        <f t="shared" ref="J34" si="7">ROUND(G34*I34,2)</f>
        <v>0</v>
      </c>
    </row>
    <row r="35" spans="2:10" s="284" customFormat="1" ht="20.100000000000001" customHeight="1">
      <c r="B35" s="162">
        <v>3</v>
      </c>
      <c r="C35" s="211"/>
      <c r="D35" s="212"/>
      <c r="E35" s="167" t="s">
        <v>230</v>
      </c>
      <c r="F35" s="168"/>
      <c r="G35" s="169"/>
      <c r="H35" s="170"/>
      <c r="I35" s="171"/>
      <c r="J35" s="283">
        <f>J36+J55+J61</f>
        <v>0</v>
      </c>
    </row>
    <row r="36" spans="2:10" s="289" customFormat="1" ht="15" customHeight="1">
      <c r="B36" s="153" t="s">
        <v>246</v>
      </c>
      <c r="C36" s="285"/>
      <c r="D36" s="286"/>
      <c r="E36" s="166" t="s">
        <v>158</v>
      </c>
      <c r="F36" s="172"/>
      <c r="G36" s="173"/>
      <c r="H36" s="287"/>
      <c r="I36" s="174"/>
      <c r="J36" s="288">
        <f>SUM(J37:J54)</f>
        <v>0</v>
      </c>
    </row>
    <row r="37" spans="2:10" ht="15" customHeight="1">
      <c r="B37" s="98" t="s">
        <v>247</v>
      </c>
      <c r="C37" s="109" t="s">
        <v>24</v>
      </c>
      <c r="D37" s="163" t="s">
        <v>159</v>
      </c>
      <c r="E37" s="99" t="s">
        <v>160</v>
      </c>
      <c r="F37" s="100" t="s">
        <v>26</v>
      </c>
      <c r="G37" s="146">
        <v>3.24</v>
      </c>
      <c r="H37" s="310">
        <v>0</v>
      </c>
      <c r="I37" s="149">
        <f t="shared" ref="I37:I41" si="8">ROUND(ROUND(H37,2)*(1+J$7),2)</f>
        <v>0</v>
      </c>
      <c r="J37" s="290">
        <f t="shared" ref="J37:J41" si="9">ROUND(G37*I37,2)</f>
        <v>0</v>
      </c>
    </row>
    <row r="38" spans="2:10" ht="33.75">
      <c r="B38" s="98" t="s">
        <v>248</v>
      </c>
      <c r="C38" s="109" t="s">
        <v>24</v>
      </c>
      <c r="D38" s="163" t="s">
        <v>92</v>
      </c>
      <c r="E38" s="99" t="s">
        <v>161</v>
      </c>
      <c r="F38" s="100" t="s">
        <v>27</v>
      </c>
      <c r="G38" s="208">
        <v>16.399999999999999</v>
      </c>
      <c r="H38" s="311">
        <v>0</v>
      </c>
      <c r="I38" s="209">
        <f t="shared" si="8"/>
        <v>0</v>
      </c>
      <c r="J38" s="290">
        <f t="shared" si="9"/>
        <v>0</v>
      </c>
    </row>
    <row r="39" spans="2:10" ht="33.75" customHeight="1">
      <c r="B39" s="98" t="s">
        <v>249</v>
      </c>
      <c r="C39" s="109" t="s">
        <v>24</v>
      </c>
      <c r="D39" s="163" t="s">
        <v>93</v>
      </c>
      <c r="E39" s="99" t="s">
        <v>100</v>
      </c>
      <c r="F39" s="100" t="s">
        <v>27</v>
      </c>
      <c r="G39" s="146">
        <v>11.59</v>
      </c>
      <c r="H39" s="310">
        <v>0</v>
      </c>
      <c r="I39" s="149">
        <f t="shared" si="8"/>
        <v>0</v>
      </c>
      <c r="J39" s="290">
        <f t="shared" si="9"/>
        <v>0</v>
      </c>
    </row>
    <row r="40" spans="2:10" ht="15" customHeight="1">
      <c r="B40" s="98" t="s">
        <v>250</v>
      </c>
      <c r="C40" s="109" t="s">
        <v>134</v>
      </c>
      <c r="D40" s="163" t="s">
        <v>133</v>
      </c>
      <c r="E40" s="99" t="s">
        <v>136</v>
      </c>
      <c r="F40" s="100" t="s">
        <v>27</v>
      </c>
      <c r="G40" s="146">
        <v>8.84</v>
      </c>
      <c r="H40" s="310">
        <v>0</v>
      </c>
      <c r="I40" s="149">
        <f t="shared" si="8"/>
        <v>0</v>
      </c>
      <c r="J40" s="290">
        <f t="shared" si="9"/>
        <v>0</v>
      </c>
    </row>
    <row r="41" spans="2:10" ht="15" customHeight="1">
      <c r="B41" s="98" t="s">
        <v>251</v>
      </c>
      <c r="C41" s="109" t="s">
        <v>134</v>
      </c>
      <c r="D41" s="163" t="s">
        <v>135</v>
      </c>
      <c r="E41" s="99" t="s">
        <v>137</v>
      </c>
      <c r="F41" s="100" t="s">
        <v>27</v>
      </c>
      <c r="G41" s="146">
        <v>8.84</v>
      </c>
      <c r="H41" s="310">
        <v>0</v>
      </c>
      <c r="I41" s="149">
        <f t="shared" si="8"/>
        <v>0</v>
      </c>
      <c r="J41" s="290">
        <f t="shared" si="9"/>
        <v>0</v>
      </c>
    </row>
    <row r="42" spans="2:10" ht="15" customHeight="1">
      <c r="B42" s="98" t="s">
        <v>252</v>
      </c>
      <c r="C42" s="109" t="s">
        <v>28</v>
      </c>
      <c r="D42" s="163" t="s">
        <v>132</v>
      </c>
      <c r="E42" s="99" t="s">
        <v>85</v>
      </c>
      <c r="F42" s="100" t="s">
        <v>27</v>
      </c>
      <c r="G42" s="146">
        <v>32.33</v>
      </c>
      <c r="H42" s="310">
        <v>0</v>
      </c>
      <c r="I42" s="149">
        <f t="shared" ref="I42:I54" si="10">ROUND(ROUND(H42,2)*(1+J$7),2)</f>
        <v>0</v>
      </c>
      <c r="J42" s="290">
        <f t="shared" ref="J42:J54" si="11">ROUND(G42*I42,2)</f>
        <v>0</v>
      </c>
    </row>
    <row r="43" spans="2:10" ht="22.5">
      <c r="B43" s="98" t="s">
        <v>253</v>
      </c>
      <c r="C43" s="107" t="s">
        <v>24</v>
      </c>
      <c r="D43" s="108" t="s">
        <v>88</v>
      </c>
      <c r="E43" s="150" t="s">
        <v>102</v>
      </c>
      <c r="F43" s="151" t="s">
        <v>27</v>
      </c>
      <c r="G43" s="146">
        <v>32.33</v>
      </c>
      <c r="H43" s="310">
        <v>0</v>
      </c>
      <c r="I43" s="149">
        <f t="shared" si="10"/>
        <v>0</v>
      </c>
      <c r="J43" s="290">
        <f t="shared" si="11"/>
        <v>0</v>
      </c>
    </row>
    <row r="44" spans="2:10" ht="22.5">
      <c r="B44" s="98" t="s">
        <v>254</v>
      </c>
      <c r="C44" s="107" t="s">
        <v>24</v>
      </c>
      <c r="D44" s="108" t="s">
        <v>89</v>
      </c>
      <c r="E44" s="150" t="s">
        <v>103</v>
      </c>
      <c r="F44" s="151" t="s">
        <v>26</v>
      </c>
      <c r="G44" s="146">
        <v>1.94</v>
      </c>
      <c r="H44" s="310">
        <v>0</v>
      </c>
      <c r="I44" s="149">
        <f t="shared" si="10"/>
        <v>0</v>
      </c>
      <c r="J44" s="290">
        <f t="shared" si="11"/>
        <v>0</v>
      </c>
    </row>
    <row r="45" spans="2:10" ht="45">
      <c r="B45" s="98" t="s">
        <v>255</v>
      </c>
      <c r="C45" s="107" t="s">
        <v>24</v>
      </c>
      <c r="D45" s="108" t="s">
        <v>90</v>
      </c>
      <c r="E45" s="150" t="s">
        <v>104</v>
      </c>
      <c r="F45" s="151" t="s">
        <v>27</v>
      </c>
      <c r="G45" s="146">
        <v>32.33</v>
      </c>
      <c r="H45" s="310">
        <v>0</v>
      </c>
      <c r="I45" s="149">
        <f t="shared" si="10"/>
        <v>0</v>
      </c>
      <c r="J45" s="290">
        <f t="shared" si="11"/>
        <v>0</v>
      </c>
    </row>
    <row r="46" spans="2:10" ht="45">
      <c r="B46" s="98" t="s">
        <v>256</v>
      </c>
      <c r="C46" s="109" t="s">
        <v>134</v>
      </c>
      <c r="D46" s="98" t="s">
        <v>139</v>
      </c>
      <c r="E46" s="150" t="s">
        <v>140</v>
      </c>
      <c r="F46" s="151" t="s">
        <v>27</v>
      </c>
      <c r="G46" s="146">
        <v>32.33</v>
      </c>
      <c r="H46" s="310">
        <v>0</v>
      </c>
      <c r="I46" s="149">
        <f t="shared" si="10"/>
        <v>0</v>
      </c>
      <c r="J46" s="290">
        <f t="shared" si="11"/>
        <v>0</v>
      </c>
    </row>
    <row r="47" spans="2:10" ht="45">
      <c r="B47" s="98" t="s">
        <v>257</v>
      </c>
      <c r="C47" s="109" t="s">
        <v>134</v>
      </c>
      <c r="D47" s="163" t="s">
        <v>138</v>
      </c>
      <c r="E47" s="99" t="s">
        <v>141</v>
      </c>
      <c r="F47" s="100" t="s">
        <v>10</v>
      </c>
      <c r="G47" s="146">
        <v>32.869999999999997</v>
      </c>
      <c r="H47" s="310">
        <v>0</v>
      </c>
      <c r="I47" s="149">
        <f t="shared" si="10"/>
        <v>0</v>
      </c>
      <c r="J47" s="290">
        <f t="shared" si="11"/>
        <v>0</v>
      </c>
    </row>
    <row r="48" spans="2:10" ht="22.5">
      <c r="B48" s="98" t="s">
        <v>258</v>
      </c>
      <c r="C48" s="109" t="s">
        <v>24</v>
      </c>
      <c r="D48" s="163" t="s">
        <v>83</v>
      </c>
      <c r="E48" s="150" t="s">
        <v>106</v>
      </c>
      <c r="F48" s="151" t="s">
        <v>27</v>
      </c>
      <c r="G48" s="146">
        <v>32.33</v>
      </c>
      <c r="H48" s="310">
        <v>0</v>
      </c>
      <c r="I48" s="149">
        <f t="shared" si="10"/>
        <v>0</v>
      </c>
      <c r="J48" s="290">
        <f t="shared" si="11"/>
        <v>0</v>
      </c>
    </row>
    <row r="49" spans="2:10" ht="22.5">
      <c r="B49" s="98" t="s">
        <v>259</v>
      </c>
      <c r="C49" s="109" t="s">
        <v>24</v>
      </c>
      <c r="D49" s="163" t="s">
        <v>81</v>
      </c>
      <c r="E49" s="150" t="s">
        <v>113</v>
      </c>
      <c r="F49" s="151" t="s">
        <v>27</v>
      </c>
      <c r="G49" s="146">
        <v>119.55</v>
      </c>
      <c r="H49" s="310">
        <v>0</v>
      </c>
      <c r="I49" s="149">
        <f t="shared" si="10"/>
        <v>0</v>
      </c>
      <c r="J49" s="290">
        <f t="shared" si="11"/>
        <v>0</v>
      </c>
    </row>
    <row r="50" spans="2:10" ht="22.5">
      <c r="B50" s="98" t="s">
        <v>260</v>
      </c>
      <c r="C50" s="109" t="s">
        <v>24</v>
      </c>
      <c r="D50" s="163" t="s">
        <v>84</v>
      </c>
      <c r="E50" s="150" t="s">
        <v>233</v>
      </c>
      <c r="F50" s="151" t="s">
        <v>27</v>
      </c>
      <c r="G50" s="146">
        <v>32.33</v>
      </c>
      <c r="H50" s="310">
        <v>0</v>
      </c>
      <c r="I50" s="149">
        <f t="shared" si="10"/>
        <v>0</v>
      </c>
      <c r="J50" s="290">
        <f t="shared" si="11"/>
        <v>0</v>
      </c>
    </row>
    <row r="51" spans="2:10" ht="22.5">
      <c r="B51" s="98" t="s">
        <v>261</v>
      </c>
      <c r="C51" s="109" t="s">
        <v>24</v>
      </c>
      <c r="D51" s="163" t="s">
        <v>82</v>
      </c>
      <c r="E51" s="150" t="s">
        <v>114</v>
      </c>
      <c r="F51" s="151" t="s">
        <v>27</v>
      </c>
      <c r="G51" s="146">
        <v>106.43</v>
      </c>
      <c r="H51" s="310">
        <v>0</v>
      </c>
      <c r="I51" s="149">
        <f t="shared" si="10"/>
        <v>0</v>
      </c>
      <c r="J51" s="290">
        <f t="shared" si="11"/>
        <v>0</v>
      </c>
    </row>
    <row r="52" spans="2:10" ht="22.5">
      <c r="B52" s="98" t="s">
        <v>262</v>
      </c>
      <c r="C52" s="152" t="s">
        <v>24</v>
      </c>
      <c r="D52" s="164" t="s">
        <v>94</v>
      </c>
      <c r="E52" s="150" t="s">
        <v>107</v>
      </c>
      <c r="F52" s="151" t="s">
        <v>27</v>
      </c>
      <c r="G52" s="146">
        <v>32.33</v>
      </c>
      <c r="H52" s="310">
        <v>0</v>
      </c>
      <c r="I52" s="149">
        <f t="shared" si="10"/>
        <v>0</v>
      </c>
      <c r="J52" s="290">
        <f t="shared" si="11"/>
        <v>0</v>
      </c>
    </row>
    <row r="53" spans="2:10" ht="22.5">
      <c r="B53" s="98" t="s">
        <v>263</v>
      </c>
      <c r="C53" s="109" t="s">
        <v>24</v>
      </c>
      <c r="D53" s="163" t="s">
        <v>95</v>
      </c>
      <c r="E53" s="150" t="s">
        <v>115</v>
      </c>
      <c r="F53" s="151" t="s">
        <v>27</v>
      </c>
      <c r="G53" s="146">
        <v>119.55</v>
      </c>
      <c r="H53" s="310">
        <v>0</v>
      </c>
      <c r="I53" s="149">
        <f t="shared" si="10"/>
        <v>0</v>
      </c>
      <c r="J53" s="290">
        <f t="shared" si="11"/>
        <v>0</v>
      </c>
    </row>
    <row r="54" spans="2:10" ht="33.75" customHeight="1">
      <c r="B54" s="98" t="s">
        <v>264</v>
      </c>
      <c r="C54" s="109" t="s">
        <v>24</v>
      </c>
      <c r="D54" s="163" t="s">
        <v>142</v>
      </c>
      <c r="E54" s="99" t="s">
        <v>143</v>
      </c>
      <c r="F54" s="151" t="s">
        <v>27</v>
      </c>
      <c r="G54" s="146">
        <v>26.62</v>
      </c>
      <c r="H54" s="310">
        <v>0</v>
      </c>
      <c r="I54" s="149">
        <f t="shared" si="10"/>
        <v>0</v>
      </c>
      <c r="J54" s="290">
        <f t="shared" si="11"/>
        <v>0</v>
      </c>
    </row>
    <row r="55" spans="2:10" s="289" customFormat="1" ht="15" customHeight="1">
      <c r="B55" s="153" t="s">
        <v>265</v>
      </c>
      <c r="C55" s="285"/>
      <c r="D55" s="286"/>
      <c r="E55" s="166" t="s">
        <v>162</v>
      </c>
      <c r="F55" s="172"/>
      <c r="G55" s="173"/>
      <c r="H55" s="287"/>
      <c r="I55" s="174"/>
      <c r="J55" s="288">
        <f>SUM(J56:J60)</f>
        <v>0</v>
      </c>
    </row>
    <row r="56" spans="2:10" ht="15" customHeight="1">
      <c r="B56" s="98" t="s">
        <v>266</v>
      </c>
      <c r="C56" s="109" t="s">
        <v>28</v>
      </c>
      <c r="D56" s="163" t="s">
        <v>170</v>
      </c>
      <c r="E56" s="99" t="s">
        <v>171</v>
      </c>
      <c r="F56" s="100" t="s">
        <v>25</v>
      </c>
      <c r="G56" s="146">
        <v>2</v>
      </c>
      <c r="H56" s="310">
        <v>0</v>
      </c>
      <c r="I56" s="149">
        <f t="shared" ref="I56" si="12">ROUND(ROUND(H56,2)*(1+J$7),2)</f>
        <v>0</v>
      </c>
      <c r="J56" s="290">
        <f t="shared" ref="J56" si="13">ROUND(G56*I56,2)</f>
        <v>0</v>
      </c>
    </row>
    <row r="57" spans="2:10" ht="22.5">
      <c r="B57" s="98" t="s">
        <v>267</v>
      </c>
      <c r="C57" s="109" t="s">
        <v>24</v>
      </c>
      <c r="D57" s="163" t="s">
        <v>81</v>
      </c>
      <c r="E57" s="150" t="s">
        <v>113</v>
      </c>
      <c r="F57" s="151" t="s">
        <v>27</v>
      </c>
      <c r="G57" s="146">
        <v>88.61</v>
      </c>
      <c r="H57" s="310">
        <v>0</v>
      </c>
      <c r="I57" s="149">
        <f t="shared" ref="I57:I59" si="14">ROUND(ROUND(H57,2)*(1+J$7),2)</f>
        <v>0</v>
      </c>
      <c r="J57" s="290">
        <f t="shared" ref="J57:J59" si="15">ROUND(G57*I57,2)</f>
        <v>0</v>
      </c>
    </row>
    <row r="58" spans="2:10" ht="22.5">
      <c r="B58" s="98" t="s">
        <v>268</v>
      </c>
      <c r="C58" s="109" t="s">
        <v>24</v>
      </c>
      <c r="D58" s="163" t="s">
        <v>82</v>
      </c>
      <c r="E58" s="150" t="s">
        <v>114</v>
      </c>
      <c r="F58" s="151" t="s">
        <v>27</v>
      </c>
      <c r="G58" s="146">
        <v>88.61</v>
      </c>
      <c r="H58" s="310">
        <v>0</v>
      </c>
      <c r="I58" s="149">
        <f t="shared" si="14"/>
        <v>0</v>
      </c>
      <c r="J58" s="290">
        <f t="shared" si="15"/>
        <v>0</v>
      </c>
    </row>
    <row r="59" spans="2:10" ht="22.5">
      <c r="B59" s="98" t="s">
        <v>269</v>
      </c>
      <c r="C59" s="152" t="s">
        <v>24</v>
      </c>
      <c r="D59" s="164" t="s">
        <v>94</v>
      </c>
      <c r="E59" s="150" t="s">
        <v>107</v>
      </c>
      <c r="F59" s="151" t="s">
        <v>27</v>
      </c>
      <c r="G59" s="146">
        <v>88.61</v>
      </c>
      <c r="H59" s="310">
        <v>0</v>
      </c>
      <c r="I59" s="149">
        <f t="shared" si="14"/>
        <v>0</v>
      </c>
      <c r="J59" s="290">
        <f t="shared" si="15"/>
        <v>0</v>
      </c>
    </row>
    <row r="60" spans="2:10" ht="33.75" customHeight="1">
      <c r="B60" s="98" t="s">
        <v>270</v>
      </c>
      <c r="C60" s="109" t="s">
        <v>24</v>
      </c>
      <c r="D60" s="163" t="s">
        <v>142</v>
      </c>
      <c r="E60" s="99" t="s">
        <v>143</v>
      </c>
      <c r="F60" s="151" t="s">
        <v>27</v>
      </c>
      <c r="G60" s="146">
        <v>33.69</v>
      </c>
      <c r="H60" s="310">
        <v>0</v>
      </c>
      <c r="I60" s="149">
        <f t="shared" ref="I60" si="16">ROUND(ROUND(H60,2)*(1+J$7),2)</f>
        <v>0</v>
      </c>
      <c r="J60" s="290">
        <f t="shared" ref="J60" si="17">ROUND(G60*I60,2)</f>
        <v>0</v>
      </c>
    </row>
    <row r="61" spans="2:10" s="289" customFormat="1" ht="15" customHeight="1">
      <c r="B61" s="153" t="s">
        <v>198</v>
      </c>
      <c r="C61" s="285"/>
      <c r="D61" s="286"/>
      <c r="E61" s="238" t="s">
        <v>146</v>
      </c>
      <c r="F61" s="239"/>
      <c r="G61" s="239"/>
      <c r="H61" s="241"/>
      <c r="I61" s="240"/>
      <c r="J61" s="288">
        <f>SUM(J62:J68)</f>
        <v>0</v>
      </c>
    </row>
    <row r="62" spans="2:10" ht="22.5">
      <c r="B62" s="98" t="s">
        <v>199</v>
      </c>
      <c r="C62" s="109" t="s">
        <v>24</v>
      </c>
      <c r="D62" s="163" t="s">
        <v>83</v>
      </c>
      <c r="E62" s="150" t="s">
        <v>106</v>
      </c>
      <c r="F62" s="151" t="s">
        <v>27</v>
      </c>
      <c r="G62" s="146">
        <v>16.100000000000001</v>
      </c>
      <c r="H62" s="310">
        <v>0</v>
      </c>
      <c r="I62" s="149">
        <f t="shared" ref="I62:I68" si="18">ROUND(ROUND(H62,2)*(1+J$7),2)</f>
        <v>0</v>
      </c>
      <c r="J62" s="290">
        <f t="shared" ref="J62:J68" si="19">ROUND(G62*I62,2)</f>
        <v>0</v>
      </c>
    </row>
    <row r="63" spans="2:10" ht="22.5">
      <c r="B63" s="98" t="s">
        <v>200</v>
      </c>
      <c r="C63" s="109" t="s">
        <v>24</v>
      </c>
      <c r="D63" s="163" t="s">
        <v>81</v>
      </c>
      <c r="E63" s="150" t="s">
        <v>113</v>
      </c>
      <c r="F63" s="151" t="s">
        <v>27</v>
      </c>
      <c r="G63" s="146">
        <v>146.13999999999999</v>
      </c>
      <c r="H63" s="310">
        <v>0</v>
      </c>
      <c r="I63" s="149">
        <f t="shared" si="18"/>
        <v>0</v>
      </c>
      <c r="J63" s="290">
        <f t="shared" si="19"/>
        <v>0</v>
      </c>
    </row>
    <row r="64" spans="2:10" ht="22.5">
      <c r="B64" s="98" t="s">
        <v>201</v>
      </c>
      <c r="C64" s="109" t="s">
        <v>24</v>
      </c>
      <c r="D64" s="163" t="s">
        <v>84</v>
      </c>
      <c r="E64" s="150" t="s">
        <v>233</v>
      </c>
      <c r="F64" s="151" t="s">
        <v>27</v>
      </c>
      <c r="G64" s="146">
        <v>16.100000000000001</v>
      </c>
      <c r="H64" s="310">
        <v>0</v>
      </c>
      <c r="I64" s="149">
        <f t="shared" si="18"/>
        <v>0</v>
      </c>
      <c r="J64" s="290">
        <f t="shared" si="19"/>
        <v>0</v>
      </c>
    </row>
    <row r="65" spans="2:10" ht="22.5">
      <c r="B65" s="98" t="s">
        <v>202</v>
      </c>
      <c r="C65" s="109" t="s">
        <v>24</v>
      </c>
      <c r="D65" s="163" t="s">
        <v>82</v>
      </c>
      <c r="E65" s="150" t="s">
        <v>114</v>
      </c>
      <c r="F65" s="151" t="s">
        <v>27</v>
      </c>
      <c r="G65" s="146">
        <v>146.13999999999999</v>
      </c>
      <c r="H65" s="310">
        <v>0</v>
      </c>
      <c r="I65" s="149">
        <f t="shared" si="18"/>
        <v>0</v>
      </c>
      <c r="J65" s="290">
        <f t="shared" si="19"/>
        <v>0</v>
      </c>
    </row>
    <row r="66" spans="2:10" ht="22.5">
      <c r="B66" s="98" t="s">
        <v>203</v>
      </c>
      <c r="C66" s="152" t="s">
        <v>24</v>
      </c>
      <c r="D66" s="164" t="s">
        <v>94</v>
      </c>
      <c r="E66" s="150" t="s">
        <v>107</v>
      </c>
      <c r="F66" s="151" t="s">
        <v>27</v>
      </c>
      <c r="G66" s="146">
        <v>16.100000000000001</v>
      </c>
      <c r="H66" s="310">
        <v>0</v>
      </c>
      <c r="I66" s="149">
        <f t="shared" si="18"/>
        <v>0</v>
      </c>
      <c r="J66" s="290">
        <f t="shared" si="19"/>
        <v>0</v>
      </c>
    </row>
    <row r="67" spans="2:10" ht="22.5">
      <c r="B67" s="98" t="s">
        <v>204</v>
      </c>
      <c r="C67" s="109" t="s">
        <v>24</v>
      </c>
      <c r="D67" s="163" t="s">
        <v>95</v>
      </c>
      <c r="E67" s="150" t="s">
        <v>115</v>
      </c>
      <c r="F67" s="151" t="s">
        <v>27</v>
      </c>
      <c r="G67" s="146">
        <v>146.13999999999999</v>
      </c>
      <c r="H67" s="310">
        <v>0</v>
      </c>
      <c r="I67" s="149">
        <f t="shared" si="18"/>
        <v>0</v>
      </c>
      <c r="J67" s="290">
        <f t="shared" si="19"/>
        <v>0</v>
      </c>
    </row>
    <row r="68" spans="2:10" ht="22.5">
      <c r="B68" s="98" t="s">
        <v>205</v>
      </c>
      <c r="C68" s="109" t="s">
        <v>24</v>
      </c>
      <c r="D68" s="108" t="s">
        <v>168</v>
      </c>
      <c r="E68" s="150" t="s">
        <v>169</v>
      </c>
      <c r="F68" s="151" t="s">
        <v>27</v>
      </c>
      <c r="G68" s="146">
        <v>1.49</v>
      </c>
      <c r="H68" s="310">
        <v>0</v>
      </c>
      <c r="I68" s="149">
        <f t="shared" si="18"/>
        <v>0</v>
      </c>
      <c r="J68" s="290">
        <f t="shared" si="19"/>
        <v>0</v>
      </c>
    </row>
    <row r="69" spans="2:10" s="284" customFormat="1" ht="20.100000000000001" customHeight="1">
      <c r="B69" s="162">
        <v>4</v>
      </c>
      <c r="C69" s="211"/>
      <c r="D69" s="212"/>
      <c r="E69" s="167" t="s">
        <v>229</v>
      </c>
      <c r="F69" s="168"/>
      <c r="G69" s="169"/>
      <c r="H69" s="170"/>
      <c r="I69" s="171"/>
      <c r="J69" s="283">
        <f>J70+J77</f>
        <v>0</v>
      </c>
    </row>
    <row r="70" spans="2:10" s="289" customFormat="1" ht="15" customHeight="1">
      <c r="B70" s="153" t="s">
        <v>101</v>
      </c>
      <c r="C70" s="285"/>
      <c r="D70" s="286"/>
      <c r="E70" s="166" t="s">
        <v>163</v>
      </c>
      <c r="F70" s="172"/>
      <c r="G70" s="173"/>
      <c r="H70" s="287"/>
      <c r="I70" s="174"/>
      <c r="J70" s="288">
        <f>SUM(J71:J76)</f>
        <v>0</v>
      </c>
    </row>
    <row r="71" spans="2:10" ht="15" customHeight="1">
      <c r="B71" s="98" t="s">
        <v>206</v>
      </c>
      <c r="C71" s="109" t="s">
        <v>134</v>
      </c>
      <c r="D71" s="163" t="s">
        <v>144</v>
      </c>
      <c r="E71" s="99" t="s">
        <v>145</v>
      </c>
      <c r="F71" s="100" t="s">
        <v>27</v>
      </c>
      <c r="G71" s="146">
        <v>4.41</v>
      </c>
      <c r="H71" s="310">
        <v>0</v>
      </c>
      <c r="I71" s="149">
        <f t="shared" ref="I71:I76" si="20">ROUND(ROUND(H71,2)*(1+J$7),2)</f>
        <v>0</v>
      </c>
      <c r="J71" s="290">
        <f t="shared" ref="J71:J76" si="21">ROUND(G71*I71,2)</f>
        <v>0</v>
      </c>
    </row>
    <row r="72" spans="2:10" ht="33.75">
      <c r="B72" s="98" t="s">
        <v>207</v>
      </c>
      <c r="C72" s="109" t="s">
        <v>24</v>
      </c>
      <c r="D72" s="163" t="s">
        <v>91</v>
      </c>
      <c r="E72" s="99" t="s">
        <v>105</v>
      </c>
      <c r="F72" s="100" t="s">
        <v>25</v>
      </c>
      <c r="G72" s="146">
        <v>2</v>
      </c>
      <c r="H72" s="310">
        <v>0</v>
      </c>
      <c r="I72" s="149">
        <f t="shared" si="20"/>
        <v>0</v>
      </c>
      <c r="J72" s="290">
        <f t="shared" si="21"/>
        <v>0</v>
      </c>
    </row>
    <row r="73" spans="2:10" ht="22.5">
      <c r="B73" s="98" t="s">
        <v>208</v>
      </c>
      <c r="C73" s="109" t="s">
        <v>24</v>
      </c>
      <c r="D73" s="108" t="s">
        <v>166</v>
      </c>
      <c r="E73" s="150" t="s">
        <v>167</v>
      </c>
      <c r="F73" s="100" t="s">
        <v>25</v>
      </c>
      <c r="G73" s="146">
        <v>1</v>
      </c>
      <c r="H73" s="310">
        <v>0</v>
      </c>
      <c r="I73" s="149">
        <f t="shared" si="20"/>
        <v>0</v>
      </c>
      <c r="J73" s="290">
        <f t="shared" ref="J73" si="22">ROUND(G73*I73,2)</f>
        <v>0</v>
      </c>
    </row>
    <row r="74" spans="2:10" ht="15" customHeight="1">
      <c r="B74" s="98" t="s">
        <v>209</v>
      </c>
      <c r="C74" s="109" t="s">
        <v>134</v>
      </c>
      <c r="D74" s="163" t="s">
        <v>164</v>
      </c>
      <c r="E74" s="99" t="s">
        <v>165</v>
      </c>
      <c r="F74" s="100" t="s">
        <v>27</v>
      </c>
      <c r="G74" s="146">
        <v>3.57</v>
      </c>
      <c r="H74" s="310">
        <v>0</v>
      </c>
      <c r="I74" s="149">
        <f t="shared" si="20"/>
        <v>0</v>
      </c>
      <c r="J74" s="290">
        <f t="shared" si="21"/>
        <v>0</v>
      </c>
    </row>
    <row r="75" spans="2:10" ht="15" customHeight="1">
      <c r="B75" s="98" t="s">
        <v>210</v>
      </c>
      <c r="C75" s="109" t="s">
        <v>134</v>
      </c>
      <c r="D75" s="163" t="s">
        <v>135</v>
      </c>
      <c r="E75" s="99" t="s">
        <v>137</v>
      </c>
      <c r="F75" s="100" t="s">
        <v>27</v>
      </c>
      <c r="G75" s="146">
        <v>2.52</v>
      </c>
      <c r="H75" s="310">
        <v>0</v>
      </c>
      <c r="I75" s="149">
        <f t="shared" si="20"/>
        <v>0</v>
      </c>
      <c r="J75" s="290">
        <f t="shared" si="21"/>
        <v>0</v>
      </c>
    </row>
    <row r="76" spans="2:10" ht="22.5">
      <c r="B76" s="98" t="s">
        <v>211</v>
      </c>
      <c r="C76" s="107" t="s">
        <v>28</v>
      </c>
      <c r="D76" s="108" t="s">
        <v>173</v>
      </c>
      <c r="E76" s="150" t="s">
        <v>174</v>
      </c>
      <c r="F76" s="100" t="s">
        <v>27</v>
      </c>
      <c r="G76" s="146">
        <v>1</v>
      </c>
      <c r="H76" s="310">
        <v>0</v>
      </c>
      <c r="I76" s="149">
        <f t="shared" si="20"/>
        <v>0</v>
      </c>
      <c r="J76" s="290">
        <f t="shared" si="21"/>
        <v>0</v>
      </c>
    </row>
    <row r="77" spans="2:10" s="289" customFormat="1" ht="15" customHeight="1">
      <c r="B77" s="153" t="s">
        <v>108</v>
      </c>
      <c r="C77" s="285"/>
      <c r="D77" s="286"/>
      <c r="E77" s="166" t="s">
        <v>12</v>
      </c>
      <c r="F77" s="172"/>
      <c r="G77" s="173"/>
      <c r="H77" s="287"/>
      <c r="I77" s="174"/>
      <c r="J77" s="288">
        <f>SUM(J78:J92)</f>
        <v>0</v>
      </c>
    </row>
    <row r="78" spans="2:10" ht="22.5">
      <c r="B78" s="98" t="s">
        <v>212</v>
      </c>
      <c r="C78" s="107" t="s">
        <v>196</v>
      </c>
      <c r="D78" s="108" t="s">
        <v>155</v>
      </c>
      <c r="E78" s="150" t="str">
        <f>Comp!D14</f>
        <v>ADEQUAÇÃO DA PORTA METALICA ABRIR DUAS FOLHAS - INVERTER FOLHA DE ABERTURA</v>
      </c>
      <c r="F78" s="151" t="s">
        <v>25</v>
      </c>
      <c r="G78" s="146">
        <v>1</v>
      </c>
      <c r="H78" s="310">
        <v>0</v>
      </c>
      <c r="I78" s="149">
        <f t="shared" ref="I78" si="23">ROUND(ROUND(H78,2)*(1+J$7),2)</f>
        <v>0</v>
      </c>
      <c r="J78" s="290">
        <f t="shared" ref="J78" si="24">ROUND(G78*I78,2)</f>
        <v>0</v>
      </c>
    </row>
    <row r="79" spans="2:10" ht="33.75">
      <c r="B79" s="98" t="s">
        <v>213</v>
      </c>
      <c r="C79" s="109" t="s">
        <v>24</v>
      </c>
      <c r="D79" s="108" t="s">
        <v>178</v>
      </c>
      <c r="E79" s="150" t="s">
        <v>179</v>
      </c>
      <c r="F79" s="100" t="s">
        <v>27</v>
      </c>
      <c r="G79" s="146">
        <v>3.15</v>
      </c>
      <c r="H79" s="310">
        <v>0</v>
      </c>
      <c r="I79" s="149">
        <f t="shared" ref="I79" si="25">ROUND(ROUND(H79,2)*(1+J$7),2)</f>
        <v>0</v>
      </c>
      <c r="J79" s="290">
        <f t="shared" ref="J79" si="26">ROUND(G79*I79,2)</f>
        <v>0</v>
      </c>
    </row>
    <row r="80" spans="2:10" ht="33.75">
      <c r="B80" s="98" t="s">
        <v>214</v>
      </c>
      <c r="C80" s="109" t="s">
        <v>24</v>
      </c>
      <c r="D80" s="108" t="s">
        <v>180</v>
      </c>
      <c r="E80" s="150" t="s">
        <v>181</v>
      </c>
      <c r="F80" s="100" t="s">
        <v>25</v>
      </c>
      <c r="G80" s="146">
        <v>1</v>
      </c>
      <c r="H80" s="310">
        <v>0</v>
      </c>
      <c r="I80" s="149">
        <f t="shared" ref="I80:I85" si="27">ROUND(ROUND(H80,2)*(1+J$7),2)</f>
        <v>0</v>
      </c>
      <c r="J80" s="290">
        <f t="shared" ref="J80:J85" si="28">ROUND(G80*I80,2)</f>
        <v>0</v>
      </c>
    </row>
    <row r="81" spans="2:10" ht="33.75">
      <c r="B81" s="98" t="s">
        <v>215</v>
      </c>
      <c r="C81" s="109" t="s">
        <v>24</v>
      </c>
      <c r="D81" s="108" t="s">
        <v>182</v>
      </c>
      <c r="E81" s="150" t="s">
        <v>183</v>
      </c>
      <c r="F81" s="100" t="s">
        <v>25</v>
      </c>
      <c r="G81" s="146">
        <v>1</v>
      </c>
      <c r="H81" s="310">
        <v>0</v>
      </c>
      <c r="I81" s="149">
        <f t="shared" si="27"/>
        <v>0</v>
      </c>
      <c r="J81" s="290">
        <f t="shared" si="28"/>
        <v>0</v>
      </c>
    </row>
    <row r="82" spans="2:10" ht="22.5">
      <c r="B82" s="98" t="s">
        <v>109</v>
      </c>
      <c r="C82" s="109" t="s">
        <v>134</v>
      </c>
      <c r="D82" s="108" t="s">
        <v>185</v>
      </c>
      <c r="E82" s="150" t="s">
        <v>223</v>
      </c>
      <c r="F82" s="151" t="s">
        <v>10</v>
      </c>
      <c r="G82" s="146">
        <v>6</v>
      </c>
      <c r="H82" s="310">
        <v>0</v>
      </c>
      <c r="I82" s="149">
        <f t="shared" si="27"/>
        <v>0</v>
      </c>
      <c r="J82" s="290">
        <f t="shared" si="28"/>
        <v>0</v>
      </c>
    </row>
    <row r="83" spans="2:10" ht="22.5">
      <c r="B83" s="98" t="s">
        <v>110</v>
      </c>
      <c r="C83" s="109" t="s">
        <v>134</v>
      </c>
      <c r="D83" s="108" t="s">
        <v>184</v>
      </c>
      <c r="E83" s="150" t="s">
        <v>224</v>
      </c>
      <c r="F83" s="151" t="s">
        <v>10</v>
      </c>
      <c r="G83" s="146">
        <v>3</v>
      </c>
      <c r="H83" s="310">
        <v>0</v>
      </c>
      <c r="I83" s="149">
        <f t="shared" si="27"/>
        <v>0</v>
      </c>
      <c r="J83" s="290">
        <f t="shared" si="28"/>
        <v>0</v>
      </c>
    </row>
    <row r="84" spans="2:10" ht="33.75">
      <c r="B84" s="98" t="s">
        <v>111</v>
      </c>
      <c r="C84" s="109" t="s">
        <v>24</v>
      </c>
      <c r="D84" s="108" t="s">
        <v>186</v>
      </c>
      <c r="E84" s="150" t="s">
        <v>187</v>
      </c>
      <c r="F84" s="100" t="s">
        <v>25</v>
      </c>
      <c r="G84" s="146">
        <v>1</v>
      </c>
      <c r="H84" s="310">
        <v>0</v>
      </c>
      <c r="I84" s="149">
        <f t="shared" si="27"/>
        <v>0</v>
      </c>
      <c r="J84" s="290">
        <f t="shared" si="28"/>
        <v>0</v>
      </c>
    </row>
    <row r="85" spans="2:10" ht="33.75">
      <c r="B85" s="98" t="s">
        <v>112</v>
      </c>
      <c r="C85" s="109" t="s">
        <v>24</v>
      </c>
      <c r="D85" s="108" t="s">
        <v>188</v>
      </c>
      <c r="E85" s="150" t="s">
        <v>189</v>
      </c>
      <c r="F85" s="151" t="s">
        <v>10</v>
      </c>
      <c r="G85" s="146">
        <v>3</v>
      </c>
      <c r="H85" s="310">
        <v>0</v>
      </c>
      <c r="I85" s="149">
        <f t="shared" si="27"/>
        <v>0</v>
      </c>
      <c r="J85" s="290">
        <f t="shared" si="28"/>
        <v>0</v>
      </c>
    </row>
    <row r="86" spans="2:10" ht="22.5" customHeight="1">
      <c r="B86" s="98" t="s">
        <v>216</v>
      </c>
      <c r="C86" s="109" t="s">
        <v>24</v>
      </c>
      <c r="D86" s="108" t="s">
        <v>192</v>
      </c>
      <c r="E86" s="150" t="s">
        <v>193</v>
      </c>
      <c r="F86" s="100" t="s">
        <v>25</v>
      </c>
      <c r="G86" s="146">
        <v>1</v>
      </c>
      <c r="H86" s="310">
        <v>0</v>
      </c>
      <c r="I86" s="149">
        <f t="shared" ref="I86:I92" si="29">ROUND(ROUND(H86,2)*(1+J$7),2)</f>
        <v>0</v>
      </c>
      <c r="J86" s="290">
        <f t="shared" ref="J86:J92" si="30">ROUND(G86*I86,2)</f>
        <v>0</v>
      </c>
    </row>
    <row r="87" spans="2:10" ht="22.5" customHeight="1">
      <c r="B87" s="98" t="s">
        <v>217</v>
      </c>
      <c r="C87" s="109" t="s">
        <v>24</v>
      </c>
      <c r="D87" s="108" t="s">
        <v>190</v>
      </c>
      <c r="E87" s="150" t="s">
        <v>191</v>
      </c>
      <c r="F87" s="100" t="s">
        <v>25</v>
      </c>
      <c r="G87" s="146">
        <v>1</v>
      </c>
      <c r="H87" s="310">
        <v>0</v>
      </c>
      <c r="I87" s="149">
        <f t="shared" si="29"/>
        <v>0</v>
      </c>
      <c r="J87" s="290">
        <f t="shared" si="30"/>
        <v>0</v>
      </c>
    </row>
    <row r="88" spans="2:10" ht="33.75">
      <c r="B88" s="98" t="s">
        <v>218</v>
      </c>
      <c r="C88" s="109" t="s">
        <v>24</v>
      </c>
      <c r="D88" s="108" t="s">
        <v>194</v>
      </c>
      <c r="E88" s="150" t="s">
        <v>195</v>
      </c>
      <c r="F88" s="151" t="s">
        <v>10</v>
      </c>
      <c r="G88" s="146">
        <v>21</v>
      </c>
      <c r="H88" s="310">
        <v>0</v>
      </c>
      <c r="I88" s="149">
        <f t="shared" si="29"/>
        <v>0</v>
      </c>
      <c r="J88" s="290">
        <f t="shared" si="30"/>
        <v>0</v>
      </c>
    </row>
    <row r="89" spans="2:10" ht="22.5">
      <c r="B89" s="98" t="s">
        <v>219</v>
      </c>
      <c r="C89" s="109" t="s">
        <v>24</v>
      </c>
      <c r="D89" s="163" t="s">
        <v>81</v>
      </c>
      <c r="E89" s="150" t="s">
        <v>113</v>
      </c>
      <c r="F89" s="151" t="s">
        <v>27</v>
      </c>
      <c r="G89" s="146">
        <v>6.45</v>
      </c>
      <c r="H89" s="310">
        <v>0</v>
      </c>
      <c r="I89" s="149">
        <f t="shared" si="29"/>
        <v>0</v>
      </c>
      <c r="J89" s="290">
        <f t="shared" si="30"/>
        <v>0</v>
      </c>
    </row>
    <row r="90" spans="2:10" ht="22.5">
      <c r="B90" s="98" t="s">
        <v>220</v>
      </c>
      <c r="C90" s="109" t="s">
        <v>24</v>
      </c>
      <c r="D90" s="163" t="s">
        <v>82</v>
      </c>
      <c r="E90" s="150" t="s">
        <v>114</v>
      </c>
      <c r="F90" s="151" t="s">
        <v>27</v>
      </c>
      <c r="G90" s="146">
        <v>6.45</v>
      </c>
      <c r="H90" s="310">
        <v>0</v>
      </c>
      <c r="I90" s="149">
        <f t="shared" si="29"/>
        <v>0</v>
      </c>
      <c r="J90" s="290">
        <f t="shared" si="30"/>
        <v>0</v>
      </c>
    </row>
    <row r="91" spans="2:10" ht="22.5">
      <c r="B91" s="98" t="s">
        <v>221</v>
      </c>
      <c r="C91" s="109" t="s">
        <v>24</v>
      </c>
      <c r="D91" s="163" t="s">
        <v>95</v>
      </c>
      <c r="E91" s="150" t="s">
        <v>115</v>
      </c>
      <c r="F91" s="151" t="s">
        <v>27</v>
      </c>
      <c r="G91" s="146">
        <v>6.45</v>
      </c>
      <c r="H91" s="310">
        <v>0</v>
      </c>
      <c r="I91" s="149">
        <f t="shared" si="29"/>
        <v>0</v>
      </c>
      <c r="J91" s="290">
        <f t="shared" si="30"/>
        <v>0</v>
      </c>
    </row>
    <row r="92" spans="2:10" ht="33.75" customHeight="1">
      <c r="B92" s="98" t="s">
        <v>222</v>
      </c>
      <c r="C92" s="109" t="s">
        <v>24</v>
      </c>
      <c r="D92" s="163" t="s">
        <v>142</v>
      </c>
      <c r="E92" s="99" t="s">
        <v>143</v>
      </c>
      <c r="F92" s="151" t="s">
        <v>27</v>
      </c>
      <c r="G92" s="146">
        <v>7.25</v>
      </c>
      <c r="H92" s="310">
        <v>0</v>
      </c>
      <c r="I92" s="149">
        <f t="shared" si="29"/>
        <v>0</v>
      </c>
      <c r="J92" s="290">
        <f t="shared" si="30"/>
        <v>0</v>
      </c>
    </row>
    <row r="93" spans="2:10" s="284" customFormat="1" ht="20.100000000000001" customHeight="1">
      <c r="B93" s="161">
        <v>5</v>
      </c>
      <c r="C93" s="291"/>
      <c r="D93" s="292"/>
      <c r="E93" s="175" t="s">
        <v>153</v>
      </c>
      <c r="F93" s="176"/>
      <c r="G93" s="293"/>
      <c r="H93" s="294"/>
      <c r="I93" s="177"/>
      <c r="J93" s="295">
        <f>J94</f>
        <v>0</v>
      </c>
    </row>
    <row r="94" spans="2:10" s="289" customFormat="1" ht="15" customHeight="1">
      <c r="B94" s="153" t="s">
        <v>271</v>
      </c>
      <c r="C94" s="285"/>
      <c r="D94" s="286"/>
      <c r="E94" s="200" t="s">
        <v>154</v>
      </c>
      <c r="F94" s="172"/>
      <c r="G94" s="173"/>
      <c r="H94" s="287"/>
      <c r="I94" s="174"/>
      <c r="J94" s="288">
        <f>SUM(J95)</f>
        <v>0</v>
      </c>
    </row>
    <row r="95" spans="2:10" ht="15" customHeight="1">
      <c r="B95" s="95" t="s">
        <v>272</v>
      </c>
      <c r="C95" s="296" t="s">
        <v>28</v>
      </c>
      <c r="D95" s="297" t="s">
        <v>156</v>
      </c>
      <c r="E95" s="96" t="s">
        <v>157</v>
      </c>
      <c r="F95" s="97" t="s">
        <v>27</v>
      </c>
      <c r="G95" s="213">
        <v>114.7</v>
      </c>
      <c r="H95" s="312">
        <v>0</v>
      </c>
      <c r="I95" s="149">
        <f>ROUND(ROUND(H95,2)*(1+J$7),2)</f>
        <v>0</v>
      </c>
      <c r="J95" s="298">
        <f>ROUND(G95*I95,2)</f>
        <v>0</v>
      </c>
    </row>
    <row r="96" spans="2:10" s="184" customFormat="1" ht="11.25" customHeight="1">
      <c r="B96" s="185"/>
      <c r="C96" s="186"/>
      <c r="D96" s="187"/>
      <c r="E96" s="188"/>
      <c r="F96" s="189"/>
      <c r="G96" s="190"/>
      <c r="H96" s="191"/>
      <c r="I96" s="190"/>
      <c r="J96" s="192"/>
    </row>
    <row r="97" spans="2:10" s="184" customFormat="1" ht="24.95" customHeight="1">
      <c r="B97" s="193"/>
      <c r="C97" s="194"/>
      <c r="D97" s="194"/>
      <c r="E97" s="195" t="s">
        <v>152</v>
      </c>
      <c r="F97" s="196"/>
      <c r="G97" s="193"/>
      <c r="H97" s="193"/>
      <c r="I97" s="193"/>
      <c r="J97" s="198">
        <f>J16+J20+J35+J69+J93</f>
        <v>0</v>
      </c>
    </row>
    <row r="98" spans="2:10" s="184" customFormat="1" ht="11.25" customHeight="1">
      <c r="B98" s="299"/>
      <c r="C98" s="186"/>
      <c r="D98" s="186"/>
      <c r="E98" s="197"/>
      <c r="F98" s="189"/>
      <c r="G98" s="300"/>
      <c r="H98" s="300"/>
      <c r="I98" s="300"/>
      <c r="J98" s="301"/>
    </row>
    <row r="99" spans="2:10" s="184" customFormat="1" ht="15" customHeight="1">
      <c r="B99" s="360"/>
      <c r="C99" s="361"/>
      <c r="D99" s="361"/>
      <c r="E99" s="361"/>
      <c r="F99" s="361"/>
      <c r="G99" s="361"/>
      <c r="H99" s="361"/>
      <c r="I99" s="361"/>
      <c r="J99" s="362"/>
    </row>
    <row r="100" spans="2:10" s="184" customFormat="1" ht="15" customHeight="1">
      <c r="B100" s="363"/>
      <c r="C100" s="363"/>
      <c r="D100" s="363"/>
      <c r="E100" s="363"/>
      <c r="F100" s="364"/>
      <c r="G100" s="364"/>
      <c r="H100" s="364"/>
      <c r="I100" s="364"/>
      <c r="J100" s="364"/>
    </row>
  </sheetData>
  <sheetProtection algorithmName="SHA-512" hashValue="rtmhCQngE4ZOCcnB2n/w+heBQydMae83NxhuXqbDWxNcKkc1LIVUVWOLpVgav+HFaVhp2Q1S9NYDudpw6SoWUw==" saltValue="FiZ3c+SwqYyVPA+I7NGKLg==" spinCount="100000" sheet="1" objects="1" scenarios="1" selectLockedCells="1"/>
  <autoFilter ref="C15:D95" xr:uid="{00000000-0009-0000-0000-000001000000}"/>
  <mergeCells count="5">
    <mergeCell ref="B4:H4"/>
    <mergeCell ref="I4:J4"/>
    <mergeCell ref="B99:J99"/>
    <mergeCell ref="B100:E100"/>
    <mergeCell ref="F100:J100"/>
  </mergeCells>
  <phoneticPr fontId="13" type="noConversion"/>
  <conditionalFormatting sqref="B7:B8">
    <cfRule type="expression" dxfId="42" priority="3654" stopIfTrue="1">
      <formula>OR(#REF!="M",#REF!="A")</formula>
    </cfRule>
  </conditionalFormatting>
  <conditionalFormatting sqref="B15:B95">
    <cfRule type="expression" dxfId="41" priority="134" stopIfTrue="1">
      <formula>OR(#REF!="M",#REF!="A")</formula>
    </cfRule>
  </conditionalFormatting>
  <conditionalFormatting sqref="C18:C19">
    <cfRule type="expression" dxfId="40" priority="1796" stopIfTrue="1">
      <formula>OR(#REF!="M",#REF!="A")</formula>
    </cfRule>
  </conditionalFormatting>
  <conditionalFormatting sqref="C1:D1 F1:I1 C15:D16 F15:I20 D18:D19 C20:D20 I26:I27 G37:H37 G71:H71 G74:H74 C95:D95 F95:H95 C101:D64768 F101:I64768">
    <cfRule type="expression" dxfId="39" priority="14225" stopIfTrue="1">
      <formula>OR(#REF!="M",#REF!="A")</formula>
    </cfRule>
  </conditionalFormatting>
  <conditionalFormatting sqref="C2:D2 F2:I2 C3:C4 C5:D6 F5:I6 F7:F8 F9:H9">
    <cfRule type="expression" dxfId="38" priority="3655" stopIfTrue="1">
      <formula>OR(#REF!="M",#REF!="A")</formula>
    </cfRule>
  </conditionalFormatting>
  <conditionalFormatting sqref="C9:D14 F10:I14">
    <cfRule type="expression" dxfId="37" priority="26" stopIfTrue="1">
      <formula>OR(#REF!="M",#REF!="A")</formula>
    </cfRule>
  </conditionalFormatting>
  <conditionalFormatting sqref="C17:D17">
    <cfRule type="expression" dxfId="36" priority="6368" stopIfTrue="1">
      <formula>OR(#REF!="M",#REF!="A")</formula>
    </cfRule>
  </conditionalFormatting>
  <conditionalFormatting sqref="C21:D94">
    <cfRule type="expression" dxfId="35" priority="122" stopIfTrue="1">
      <formula>OR(#REF!="M",#REF!="A")</formula>
    </cfRule>
  </conditionalFormatting>
  <conditionalFormatting sqref="C96:D100 F96:I100">
    <cfRule type="expression" dxfId="34" priority="1774" stopIfTrue="1">
      <formula>OR(#REF!="M",#REF!="A")</formula>
    </cfRule>
  </conditionalFormatting>
  <conditionalFormatting sqref="D3">
    <cfRule type="expression" dxfId="33" priority="3658" stopIfTrue="1">
      <formula>OR(#REF!="M",#REF!="A")</formula>
    </cfRule>
  </conditionalFormatting>
  <conditionalFormatting sqref="E1 E15:E16 E20 E95 E101:E64768">
    <cfRule type="expression" dxfId="32" priority="14227" stopIfTrue="1">
      <formula>OR(#REF!="M",#REF!="A")</formula>
    </cfRule>
  </conditionalFormatting>
  <conditionalFormatting sqref="E2">
    <cfRule type="expression" dxfId="31" priority="3656" stopIfTrue="1">
      <formula>OR(#REF!="M",#REF!="A")</formula>
    </cfRule>
  </conditionalFormatting>
  <conditionalFormatting sqref="E5:E14">
    <cfRule type="expression" dxfId="30" priority="27" stopIfTrue="1">
      <formula>OR(#REF!="M",#REF!="A")</formula>
    </cfRule>
  </conditionalFormatting>
  <conditionalFormatting sqref="E17:E19">
    <cfRule type="expression" dxfId="29" priority="6369" stopIfTrue="1">
      <formula>OR(#REF!="M",#REF!="A")</formula>
    </cfRule>
  </conditionalFormatting>
  <conditionalFormatting sqref="E21:E94">
    <cfRule type="expression" dxfId="28" priority="25" stopIfTrue="1">
      <formula>OR(#REF!="M",#REF!="A")</formula>
    </cfRule>
  </conditionalFormatting>
  <conditionalFormatting sqref="E96:E100">
    <cfRule type="expression" dxfId="27" priority="1775" stopIfTrue="1">
      <formula>OR(#REF!="M",#REF!="A")</formula>
    </cfRule>
  </conditionalFormatting>
  <conditionalFormatting sqref="F37:F39">
    <cfRule type="expression" dxfId="26" priority="368" stopIfTrue="1">
      <formula>OR(#REF!="M",#REF!="A")</formula>
    </cfRule>
  </conditionalFormatting>
  <conditionalFormatting sqref="F43:F46">
    <cfRule type="expression" dxfId="25" priority="625" stopIfTrue="1">
      <formula>OR(#REF!="M",#REF!="A")</formula>
    </cfRule>
  </conditionalFormatting>
  <conditionalFormatting sqref="F71:F74">
    <cfRule type="expression" dxfId="24" priority="429" stopIfTrue="1">
      <formula>OR(#REF!="M",#REF!="A")</formula>
    </cfRule>
  </conditionalFormatting>
  <conditionalFormatting sqref="F47:G54">
    <cfRule type="expression" dxfId="23" priority="521" stopIfTrue="1">
      <formula>OR(#REF!="M",#REF!="A")</formula>
    </cfRule>
  </conditionalFormatting>
  <conditionalFormatting sqref="F22:H27">
    <cfRule type="expression" dxfId="22" priority="83" stopIfTrue="1">
      <formula>OR(#REF!="M",#REF!="A")</formula>
    </cfRule>
  </conditionalFormatting>
  <conditionalFormatting sqref="F75:H75">
    <cfRule type="expression" dxfId="21" priority="24" stopIfTrue="1">
      <formula>OR(#REF!="M",#REF!="A")</formula>
    </cfRule>
  </conditionalFormatting>
  <conditionalFormatting sqref="F21:I21">
    <cfRule type="expression" dxfId="20" priority="4837" stopIfTrue="1">
      <formula>OR(#REF!="M",#REF!="A")</formula>
    </cfRule>
  </conditionalFormatting>
  <conditionalFormatting sqref="F28:I36">
    <cfRule type="expression" dxfId="19" priority="69" stopIfTrue="1">
      <formula>OR(#REF!="M",#REF!="A")</formula>
    </cfRule>
  </conditionalFormatting>
  <conditionalFormatting sqref="F40:I42">
    <cfRule type="expression" dxfId="18" priority="553" stopIfTrue="1">
      <formula>OR(#REF!="M",#REF!="A")</formula>
    </cfRule>
  </conditionalFormatting>
  <conditionalFormatting sqref="G45:G46">
    <cfRule type="expression" dxfId="17" priority="366" stopIfTrue="1">
      <formula>OR(#REF!="M",#REF!="A")</formula>
    </cfRule>
  </conditionalFormatting>
  <conditionalFormatting sqref="G38:H38">
    <cfRule type="expression" dxfId="16" priority="583" stopIfTrue="1">
      <formula>OR(#REF!="M",#REF!="A")</formula>
    </cfRule>
  </conditionalFormatting>
  <conditionalFormatting sqref="G43:H44">
    <cfRule type="expression" dxfId="15" priority="622" stopIfTrue="1">
      <formula>OR(#REF!="M",#REF!="A")</formula>
    </cfRule>
  </conditionalFormatting>
  <conditionalFormatting sqref="G72:H73">
    <cfRule type="expression" dxfId="14" priority="71" stopIfTrue="1">
      <formula>OR(#REF!="M",#REF!="A")</formula>
    </cfRule>
  </conditionalFormatting>
  <conditionalFormatting sqref="G39:I39">
    <cfRule type="expression" dxfId="13" priority="367" stopIfTrue="1">
      <formula>OR(#REF!="M",#REF!="A")</formula>
    </cfRule>
  </conditionalFormatting>
  <conditionalFormatting sqref="H45:H54 F55:I60 F62:I70 F76:I94">
    <cfRule type="expression" dxfId="12" priority="72" stopIfTrue="1">
      <formula>OR(#REF!="M",#REF!="A")</formula>
    </cfRule>
  </conditionalFormatting>
  <conditionalFormatting sqref="I22:I25">
    <cfRule type="expression" dxfId="11" priority="789" stopIfTrue="1">
      <formula>OR(#REF!="M",#REF!="A")</formula>
    </cfRule>
  </conditionalFormatting>
  <conditionalFormatting sqref="I37:I38">
    <cfRule type="expression" dxfId="10" priority="586" stopIfTrue="1">
      <formula>OR(#REF!="M",#REF!="A")</formula>
    </cfRule>
  </conditionalFormatting>
  <conditionalFormatting sqref="I43:I54">
    <cfRule type="expression" dxfId="9" priority="519" stopIfTrue="1">
      <formula>OR(#REF!="M",#REF!="A")</formula>
    </cfRule>
  </conditionalFormatting>
  <conditionalFormatting sqref="I71:I75">
    <cfRule type="expression" dxfId="8" priority="424" stopIfTrue="1">
      <formula>OR(#REF!="M",#REF!="A")</formula>
    </cfRule>
  </conditionalFormatting>
  <conditionalFormatting sqref="I95">
    <cfRule type="expression" dxfId="7" priority="835" stopIfTrue="1">
      <formula>OR(#REF!="M",#REF!="A")</formula>
    </cfRule>
  </conditionalFormatting>
  <conditionalFormatting sqref="J1 J15:J16 J20 J101:J64768">
    <cfRule type="expression" dxfId="6" priority="14230" stopIfTrue="1">
      <formula>OR(#REF!="M",#REF!="A")</formula>
    </cfRule>
  </conditionalFormatting>
  <conditionalFormatting sqref="J2 J5:J6">
    <cfRule type="expression" dxfId="5" priority="3657" stopIfTrue="1">
      <formula>OR(#REF!="M",#REF!="A")</formula>
    </cfRule>
  </conditionalFormatting>
  <conditionalFormatting sqref="J10:J14">
    <cfRule type="expression" dxfId="4" priority="28" stopIfTrue="1">
      <formula>OR(#REF!="M",#REF!="A")</formula>
    </cfRule>
  </conditionalFormatting>
  <conditionalFormatting sqref="J17:J19">
    <cfRule type="expression" dxfId="3" priority="1797" stopIfTrue="1">
      <formula>OR(#REF!="M",#REF!="A")</formula>
    </cfRule>
  </conditionalFormatting>
  <conditionalFormatting sqref="J21:J100">
    <cfRule type="expression" dxfId="2" priority="128" stopIfTrue="1">
      <formula>OR(#REF!="M",#REF!="A")</formula>
    </cfRule>
  </conditionalFormatting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headerFooter>
    <oddFooter>&amp;R&amp;9&amp;P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6"/>
  <dimension ref="A1:K19"/>
  <sheetViews>
    <sheetView showGridLines="0" zoomScaleNormal="100" zoomScaleSheetLayoutView="100" workbookViewId="0">
      <selection activeCell="E2" sqref="E2"/>
    </sheetView>
  </sheetViews>
  <sheetFormatPr defaultColWidth="9.140625" defaultRowHeight="11.25"/>
  <cols>
    <col min="1" max="1" width="5.7109375" style="1" customWidth="1"/>
    <col min="2" max="2" width="11.42578125" style="91" customWidth="1"/>
    <col min="3" max="3" width="16" style="91" customWidth="1"/>
    <col min="4" max="4" width="43" style="92" customWidth="1"/>
    <col min="5" max="5" width="9.42578125" style="91" bestFit="1" customWidth="1"/>
    <col min="6" max="6" width="10.42578125" style="93" bestFit="1" customWidth="1"/>
    <col min="7" max="7" width="11.85546875" style="91" bestFit="1" customWidth="1"/>
    <col min="8" max="8" width="15.7109375" style="91" customWidth="1"/>
    <col min="9" max="9" width="4.7109375" style="214" customWidth="1"/>
    <col min="10" max="10" width="8.42578125" style="94" customWidth="1"/>
    <col min="11" max="11" width="16.85546875" style="207" customWidth="1"/>
    <col min="12" max="12" width="11.42578125" style="1" customWidth="1"/>
    <col min="13" max="13" width="14.5703125" style="1" customWidth="1"/>
    <col min="14" max="14" width="18.5703125" style="1" customWidth="1"/>
    <col min="15" max="15" width="16.7109375" style="1" customWidth="1"/>
    <col min="16" max="16" width="13.85546875" style="1" customWidth="1"/>
    <col min="17" max="17" width="9.42578125" style="1" bestFit="1" customWidth="1"/>
    <col min="18" max="19" width="9.28515625" style="1" bestFit="1" customWidth="1"/>
    <col min="20" max="16384" width="9.140625" style="1"/>
  </cols>
  <sheetData>
    <row r="1" spans="1:11" s="236" customFormat="1" ht="24.75" customHeight="1">
      <c r="B1" s="217"/>
      <c r="C1" s="217"/>
      <c r="D1" s="218"/>
      <c r="E1" s="217"/>
      <c r="F1" s="237"/>
      <c r="G1" s="217"/>
      <c r="H1" s="217"/>
    </row>
    <row r="2" spans="1:11" s="236" customFormat="1" ht="82.5" customHeight="1">
      <c r="A2" s="51"/>
      <c r="B2" s="313"/>
      <c r="C2" s="314"/>
      <c r="D2" s="315"/>
      <c r="E2" s="314"/>
      <c r="F2" s="314"/>
      <c r="G2" s="314"/>
      <c r="H2" s="316"/>
      <c r="I2" s="51"/>
      <c r="J2" s="51"/>
      <c r="K2" s="51"/>
    </row>
    <row r="3" spans="1:11" s="236" customFormat="1" ht="11.25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s="236" customFormat="1" ht="17.45" customHeight="1">
      <c r="A4" s="51"/>
      <c r="B4" s="368" t="s">
        <v>228</v>
      </c>
      <c r="C4" s="368"/>
      <c r="D4" s="368"/>
      <c r="E4" s="368"/>
      <c r="F4" s="368"/>
      <c r="G4" s="368"/>
      <c r="H4" s="369">
        <f>planilha!I4</f>
        <v>46261</v>
      </c>
      <c r="I4" s="51"/>
    </row>
    <row r="5" spans="1:11" s="236" customFormat="1" ht="17.45" customHeight="1">
      <c r="A5" s="51"/>
      <c r="B5" s="368"/>
      <c r="C5" s="368"/>
      <c r="D5" s="368"/>
      <c r="E5" s="368"/>
      <c r="F5" s="368"/>
      <c r="G5" s="368"/>
      <c r="H5" s="370"/>
      <c r="I5" s="51"/>
    </row>
    <row r="6" spans="1:11" s="236" customFormat="1" ht="11.25" customHeight="1">
      <c r="A6" s="51"/>
      <c r="B6" s="217"/>
      <c r="C6" s="217"/>
      <c r="D6" s="218"/>
      <c r="E6" s="217"/>
      <c r="F6" s="217"/>
      <c r="G6" s="217"/>
      <c r="H6" s="217"/>
      <c r="I6" s="51"/>
    </row>
    <row r="7" spans="1:11" s="236" customFormat="1" ht="9" customHeight="1">
      <c r="B7" s="219"/>
      <c r="C7" s="220"/>
      <c r="D7" s="221"/>
      <c r="E7" s="220"/>
      <c r="F7" s="220"/>
      <c r="G7" s="220"/>
      <c r="H7" s="222"/>
      <c r="I7" s="51"/>
    </row>
    <row r="8" spans="1:11" s="236" customFormat="1" ht="22.5" customHeight="1">
      <c r="B8" s="246" t="s">
        <v>127</v>
      </c>
      <c r="C8" s="247" t="str">
        <f>planilha!C7</f>
        <v>COMPLEXO DE DOENÇAS CRÔNICAS TRANSMISSÍVEIS.</v>
      </c>
      <c r="D8" s="248"/>
      <c r="E8" s="248"/>
      <c r="F8" s="248"/>
      <c r="G8" s="248"/>
      <c r="H8" s="249"/>
      <c r="I8" s="51"/>
    </row>
    <row r="9" spans="1:11" s="236" customFormat="1" ht="22.5" customHeight="1">
      <c r="B9" s="223" t="s">
        <v>23</v>
      </c>
      <c r="C9" s="224" t="str">
        <f>planilha!C8</f>
        <v>REFORMA E ADEQUAÇÃO DA UNIDADE</v>
      </c>
      <c r="D9" s="225"/>
      <c r="E9" s="226"/>
      <c r="F9" s="226"/>
      <c r="G9" s="226"/>
      <c r="H9" s="227"/>
      <c r="I9" s="51"/>
    </row>
    <row r="10" spans="1:11" s="236" customFormat="1" ht="22.5" customHeight="1">
      <c r="B10" s="223" t="s">
        <v>129</v>
      </c>
      <c r="C10" s="228" t="str">
        <f>planilha!C9</f>
        <v>RUA IPIRANGA, 291</v>
      </c>
      <c r="D10" s="229"/>
      <c r="E10" s="229"/>
      <c r="F10" s="230"/>
      <c r="G10" s="231"/>
      <c r="H10" s="232"/>
      <c r="I10" s="51"/>
    </row>
    <row r="11" spans="1:11" s="236" customFormat="1" ht="15" customHeight="1">
      <c r="B11" s="250"/>
      <c r="C11" s="251" t="str">
        <f>planilha!C10</f>
        <v>VILA CURTI</v>
      </c>
      <c r="D11" s="252"/>
      <c r="E11" s="252"/>
      <c r="F11" s="230" t="s">
        <v>131</v>
      </c>
      <c r="G11" s="253" t="str">
        <f>planilha!H10</f>
        <v>SÃO JOSÉ DO RIO PRETO - SP</v>
      </c>
      <c r="H11" s="254"/>
      <c r="I11" s="51"/>
    </row>
    <row r="12" spans="1:11" s="236" customFormat="1" ht="9" customHeight="1">
      <c r="B12" s="255"/>
      <c r="C12" s="233"/>
      <c r="D12" s="256"/>
      <c r="E12" s="257"/>
      <c r="F12" s="233"/>
      <c r="G12" s="258"/>
      <c r="H12" s="259"/>
      <c r="I12" s="51"/>
      <c r="J12" s="51"/>
      <c r="K12" s="51"/>
    </row>
    <row r="13" spans="1:11" s="236" customFormat="1" ht="11.25" customHeight="1">
      <c r="B13" s="299"/>
      <c r="C13" s="300"/>
      <c r="D13" s="234"/>
      <c r="E13" s="235"/>
      <c r="F13" s="300"/>
      <c r="G13" s="189"/>
      <c r="H13" s="301"/>
      <c r="I13" s="51"/>
      <c r="J13" s="51"/>
      <c r="K13" s="51"/>
    </row>
    <row r="14" spans="1:11" ht="22.5">
      <c r="B14" s="371" t="s">
        <v>155</v>
      </c>
      <c r="C14" s="372"/>
      <c r="D14" s="101" t="s">
        <v>197</v>
      </c>
      <c r="E14" s="102" t="s">
        <v>25</v>
      </c>
      <c r="F14" s="201"/>
      <c r="G14" s="206"/>
      <c r="H14" s="202">
        <f>SUM(H16:H16)</f>
        <v>0</v>
      </c>
    </row>
    <row r="15" spans="1:11" ht="15" customHeight="1">
      <c r="B15" s="203" t="s">
        <v>22</v>
      </c>
      <c r="C15" s="204" t="s">
        <v>1</v>
      </c>
      <c r="D15" s="205" t="s">
        <v>19</v>
      </c>
      <c r="E15" s="203" t="s">
        <v>8</v>
      </c>
      <c r="F15" s="201" t="s">
        <v>20</v>
      </c>
      <c r="G15" s="203" t="s">
        <v>21</v>
      </c>
      <c r="H15" s="203" t="s">
        <v>9</v>
      </c>
    </row>
    <row r="16" spans="1:11" ht="33.75">
      <c r="B16" s="106" t="s">
        <v>29</v>
      </c>
      <c r="C16" s="103"/>
      <c r="D16" s="105" t="s">
        <v>225</v>
      </c>
      <c r="E16" s="106" t="s">
        <v>25</v>
      </c>
      <c r="F16" s="104">
        <v>1</v>
      </c>
      <c r="G16" s="317">
        <v>0</v>
      </c>
      <c r="H16" s="199" t="str">
        <f>IF(G16=0,"",ROUND(F16*G16,2))</f>
        <v/>
      </c>
    </row>
    <row r="17" spans="2:8" s="236" customFormat="1">
      <c r="B17" s="215"/>
      <c r="C17" s="242"/>
      <c r="D17" s="188"/>
      <c r="E17" s="300"/>
      <c r="F17" s="243"/>
      <c r="G17" s="216"/>
      <c r="H17" s="244"/>
    </row>
    <row r="18" spans="2:8" s="236" customFormat="1" ht="15" customHeight="1">
      <c r="B18" s="360"/>
      <c r="C18" s="361"/>
      <c r="D18" s="361"/>
      <c r="E18" s="361"/>
      <c r="F18" s="361"/>
      <c r="G18" s="361"/>
      <c r="H18" s="362"/>
    </row>
    <row r="19" spans="2:8" s="236" customFormat="1" ht="15" customHeight="1">
      <c r="B19" s="360"/>
      <c r="C19" s="361"/>
      <c r="D19" s="362"/>
      <c r="E19" s="365"/>
      <c r="F19" s="366"/>
      <c r="G19" s="366"/>
      <c r="H19" s="367"/>
    </row>
  </sheetData>
  <sheetProtection algorithmName="SHA-512" hashValue="1+58eZ8hCVwCLq884ivD1Jdtj4WwP+OatrwUkwdUfG/s3cspOKJpLey3eThyxV+ZE3UEfK+WOL4Irtx3/gmuoQ==" saltValue="NJjD9f66fRQf4bOr8kd0Tw==" spinCount="100000" sheet="1" objects="1" scenarios="1" selectLockedCells="1"/>
  <mergeCells count="6">
    <mergeCell ref="B18:H18"/>
    <mergeCell ref="B19:D19"/>
    <mergeCell ref="E19:H19"/>
    <mergeCell ref="B4:G5"/>
    <mergeCell ref="H4:H5"/>
    <mergeCell ref="B14:C14"/>
  </mergeCells>
  <phoneticPr fontId="13" type="noConversion"/>
  <conditionalFormatting sqref="B12:C12">
    <cfRule type="expression" dxfId="1" priority="2" stopIfTrue="1">
      <formula>OR(#REF!="M",#REF!="A")</formula>
    </cfRule>
  </conditionalFormatting>
  <conditionalFormatting sqref="B13:C13">
    <cfRule type="expression" dxfId="0" priority="1" stopIfTrue="1">
      <formula>OR(#REF!="M",#REF!="A")</formula>
    </cfRule>
  </conditionalFormatting>
  <pageMargins left="0.70866141732283472" right="0.11811023622047245" top="0.59055118110236227" bottom="0.59055118110236227" header="0.31496062992125984" footer="0.31496062992125984"/>
  <pageSetup paperSize="9" scale="80" fitToHeight="0" orientation="portrait" r:id="rId1"/>
  <headerFooter>
    <oddFooter>&amp;R&amp;9&amp;P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"/>
  <sheetViews>
    <sheetView showGridLines="0" zoomScaleNormal="100" workbookViewId="0">
      <selection activeCell="G2" sqref="G2"/>
    </sheetView>
  </sheetViews>
  <sheetFormatPr defaultRowHeight="15"/>
  <cols>
    <col min="1" max="4" width="3.7109375" style="2" customWidth="1"/>
    <col min="5" max="5" width="46.85546875" style="2" customWidth="1"/>
    <col min="6" max="6" width="16.7109375" style="2" customWidth="1"/>
    <col min="7" max="7" width="12.7109375" style="2" customWidth="1"/>
    <col min="8" max="8" width="16.7109375" style="2" customWidth="1"/>
    <col min="9" max="10" width="9.7109375" style="2" customWidth="1"/>
    <col min="11" max="11" width="16.7109375" style="2" customWidth="1"/>
    <col min="12" max="13" width="9.7109375" style="2" customWidth="1"/>
    <col min="14" max="14" width="16.7109375" style="2" customWidth="1"/>
    <col min="15" max="16" width="9.7109375" style="2" customWidth="1"/>
    <col min="17" max="17" width="16.7109375" style="2" customWidth="1"/>
    <col min="18" max="19" width="9.7109375" style="2" customWidth="1"/>
    <col min="20" max="16384" width="9.140625" style="2"/>
  </cols>
  <sheetData>
    <row r="1" spans="1:19" ht="15.75" thickBot="1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111" customHeight="1" thickBot="1">
      <c r="B2" s="318"/>
      <c r="C2" s="319"/>
      <c r="D2" s="319"/>
      <c r="E2" s="319"/>
      <c r="F2" s="319"/>
      <c r="G2" s="319"/>
      <c r="H2" s="319"/>
      <c r="I2" s="319"/>
      <c r="J2" s="320"/>
      <c r="K2" s="319"/>
      <c r="L2" s="319"/>
      <c r="M2" s="319"/>
      <c r="N2" s="319"/>
      <c r="O2" s="319"/>
      <c r="P2" s="319"/>
      <c r="Q2" s="319"/>
      <c r="R2" s="319"/>
      <c r="S2" s="321"/>
    </row>
    <row r="3" spans="1:19" ht="24.95" customHeight="1" thickBot="1">
      <c r="B3" s="3"/>
      <c r="C3" s="4"/>
      <c r="D3" s="4"/>
      <c r="E3" s="4"/>
      <c r="F3" s="4"/>
      <c r="G3" s="4"/>
      <c r="H3" s="4"/>
      <c r="I3" s="4"/>
      <c r="J3" s="5" t="s">
        <v>15</v>
      </c>
      <c r="K3" s="4"/>
      <c r="L3" s="4"/>
      <c r="M3" s="4"/>
      <c r="N3" s="4"/>
      <c r="O3" s="4"/>
      <c r="P3" s="4"/>
      <c r="Q3" s="4"/>
      <c r="R3" s="4"/>
      <c r="S3" s="6"/>
    </row>
    <row r="4" spans="1:19" ht="39" customHeight="1">
      <c r="B4" s="35" t="s">
        <v>35</v>
      </c>
      <c r="C4" s="36"/>
      <c r="D4" s="36"/>
      <c r="E4" s="395" t="str">
        <f>planilha!C7</f>
        <v>COMPLEXO DE DOENÇAS CRÔNICAS TRANSMISSÍVEIS.</v>
      </c>
      <c r="F4" s="395"/>
      <c r="G4" s="395"/>
      <c r="H4" s="37"/>
      <c r="I4" s="37"/>
      <c r="J4" s="38"/>
      <c r="K4" s="38"/>
      <c r="L4" s="38"/>
      <c r="M4" s="38"/>
      <c r="N4" s="38"/>
      <c r="O4" s="38"/>
      <c r="P4" s="38"/>
      <c r="Q4" s="38"/>
      <c r="R4" s="38"/>
      <c r="S4" s="39"/>
    </row>
    <row r="5" spans="1:19" ht="19.5" customHeight="1">
      <c r="B5" s="403" t="s">
        <v>36</v>
      </c>
      <c r="C5" s="404"/>
      <c r="D5" s="404"/>
      <c r="E5" s="277" t="str">
        <f>planilha!C8</f>
        <v>REFORMA E ADEQUAÇÃO DA UNIDADE</v>
      </c>
      <c r="F5" s="40"/>
      <c r="G5" s="41"/>
      <c r="H5" s="42"/>
      <c r="I5" s="42"/>
      <c r="J5" s="42"/>
      <c r="K5" s="42"/>
      <c r="L5" s="42"/>
      <c r="M5" s="43" t="s">
        <v>38</v>
      </c>
      <c r="N5" s="44" t="s">
        <v>39</v>
      </c>
      <c r="O5" s="45"/>
      <c r="P5" s="45"/>
      <c r="Q5" s="45"/>
      <c r="R5" s="42"/>
      <c r="S5" s="46"/>
    </row>
    <row r="6" spans="1:19" ht="19.5" customHeight="1" thickBot="1">
      <c r="B6" s="405" t="s">
        <v>40</v>
      </c>
      <c r="C6" s="406"/>
      <c r="D6" s="406"/>
      <c r="E6" s="278" t="str">
        <f>planilha!C9</f>
        <v>RUA IPIRANGA, 291</v>
      </c>
      <c r="F6" s="278" t="str">
        <f>planilha!C10</f>
        <v>VILA CURTI</v>
      </c>
      <c r="G6" s="34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ht="12.75" customHeight="1">
      <c r="B7" s="383" t="s">
        <v>0</v>
      </c>
      <c r="C7" s="384"/>
      <c r="D7" s="385"/>
      <c r="E7" s="407" t="s">
        <v>2</v>
      </c>
      <c r="F7" s="410" t="s">
        <v>41</v>
      </c>
      <c r="G7" s="396" t="s">
        <v>42</v>
      </c>
      <c r="H7" s="373">
        <v>1</v>
      </c>
      <c r="I7" s="373"/>
      <c r="J7" s="373"/>
      <c r="K7" s="373">
        <v>2</v>
      </c>
      <c r="L7" s="373"/>
      <c r="M7" s="373"/>
      <c r="N7" s="374">
        <v>3</v>
      </c>
      <c r="O7" s="375"/>
      <c r="P7" s="376"/>
      <c r="Q7" s="374">
        <v>4</v>
      </c>
      <c r="R7" s="375"/>
      <c r="S7" s="376"/>
    </row>
    <row r="8" spans="1:19" ht="12.75" customHeight="1">
      <c r="B8" s="386"/>
      <c r="C8" s="387"/>
      <c r="D8" s="388"/>
      <c r="E8" s="408"/>
      <c r="F8" s="411"/>
      <c r="G8" s="397"/>
      <c r="H8" s="399"/>
      <c r="I8" s="399"/>
      <c r="J8" s="399"/>
      <c r="K8" s="400"/>
      <c r="L8" s="401"/>
      <c r="M8" s="402"/>
      <c r="N8" s="400"/>
      <c r="O8" s="401"/>
      <c r="P8" s="402"/>
      <c r="Q8" s="400"/>
      <c r="R8" s="401"/>
      <c r="S8" s="402"/>
    </row>
    <row r="9" spans="1:19" ht="12.75" customHeight="1" thickBot="1">
      <c r="B9" s="389"/>
      <c r="C9" s="390"/>
      <c r="D9" s="391"/>
      <c r="E9" s="409"/>
      <c r="F9" s="412"/>
      <c r="G9" s="398"/>
      <c r="H9" s="13" t="s">
        <v>16</v>
      </c>
      <c r="I9" s="14" t="s">
        <v>17</v>
      </c>
      <c r="J9" s="15" t="s">
        <v>43</v>
      </c>
      <c r="K9" s="13" t="s">
        <v>16</v>
      </c>
      <c r="L9" s="14" t="s">
        <v>17</v>
      </c>
      <c r="M9" s="15" t="s">
        <v>43</v>
      </c>
      <c r="N9" s="13" t="s">
        <v>16</v>
      </c>
      <c r="O9" s="14" t="s">
        <v>17</v>
      </c>
      <c r="P9" s="15" t="s">
        <v>43</v>
      </c>
      <c r="Q9" s="13" t="s">
        <v>16</v>
      </c>
      <c r="R9" s="14" t="s">
        <v>17</v>
      </c>
      <c r="S9" s="15" t="s">
        <v>43</v>
      </c>
    </row>
    <row r="10" spans="1:19" s="90" customFormat="1" ht="18" customHeight="1" thickBot="1">
      <c r="B10" s="85"/>
      <c r="C10" s="86"/>
      <c r="D10" s="86"/>
      <c r="E10" s="87" t="s">
        <v>37</v>
      </c>
      <c r="F10" s="88">
        <f>planilha!J97</f>
        <v>0</v>
      </c>
      <c r="G10" s="89" t="e">
        <f>F10/F$12</f>
        <v>#DIV/0!</v>
      </c>
      <c r="H10" s="16">
        <f>$F10*I10%</f>
        <v>0</v>
      </c>
      <c r="I10" s="322">
        <v>0</v>
      </c>
      <c r="J10" s="17">
        <f>I10</f>
        <v>0</v>
      </c>
      <c r="K10" s="18">
        <f>$F10*L10%</f>
        <v>0</v>
      </c>
      <c r="L10" s="322">
        <v>0</v>
      </c>
      <c r="M10" s="19">
        <f>L10+J10</f>
        <v>0</v>
      </c>
      <c r="N10" s="18">
        <f>$F10*O10%</f>
        <v>0</v>
      </c>
      <c r="O10" s="322">
        <v>0</v>
      </c>
      <c r="P10" s="19">
        <f>O10+M10</f>
        <v>0</v>
      </c>
      <c r="Q10" s="18">
        <f>$F10*R10%</f>
        <v>0</v>
      </c>
      <c r="R10" s="322">
        <v>0</v>
      </c>
      <c r="S10" s="19">
        <f>R10+P10</f>
        <v>0</v>
      </c>
    </row>
    <row r="11" spans="1:19" ht="18" customHeight="1" thickBot="1">
      <c r="A11" s="48"/>
      <c r="B11" s="20"/>
      <c r="C11" s="21"/>
      <c r="D11" s="21"/>
      <c r="E11" s="47"/>
      <c r="F11" s="22"/>
      <c r="G11" s="23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</row>
    <row r="12" spans="1:19" ht="18" customHeight="1" thickBot="1">
      <c r="A12" s="48"/>
      <c r="B12" s="383" t="s">
        <v>44</v>
      </c>
      <c r="C12" s="384"/>
      <c r="D12" s="385"/>
      <c r="E12" s="26" t="s">
        <v>45</v>
      </c>
      <c r="F12" s="27">
        <f>SUM(F10:F10)</f>
        <v>0</v>
      </c>
      <c r="G12" s="28" t="e">
        <f>SUM(G10:G10)</f>
        <v>#DIV/0!</v>
      </c>
      <c r="H12" s="29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25"/>
    </row>
    <row r="13" spans="1:19" ht="18" customHeight="1" thickBot="1">
      <c r="A13" s="48"/>
      <c r="B13" s="386"/>
      <c r="C13" s="387"/>
      <c r="D13" s="388"/>
      <c r="E13" s="31" t="s">
        <v>46</v>
      </c>
      <c r="F13" s="32"/>
      <c r="G13" s="33"/>
      <c r="H13" s="392" t="e">
        <f>H15/$F$12</f>
        <v>#DIV/0!</v>
      </c>
      <c r="I13" s="393"/>
      <c r="J13" s="394"/>
      <c r="K13" s="392" t="e">
        <f>K15/$F$12</f>
        <v>#DIV/0!</v>
      </c>
      <c r="L13" s="393"/>
      <c r="M13" s="394"/>
      <c r="N13" s="392" t="e">
        <f>N15/$F$12</f>
        <v>#DIV/0!</v>
      </c>
      <c r="O13" s="393"/>
      <c r="P13" s="394"/>
      <c r="Q13" s="392" t="e">
        <f>Q15/$F$12</f>
        <v>#DIV/0!</v>
      </c>
      <c r="R13" s="393"/>
      <c r="S13" s="394"/>
    </row>
    <row r="14" spans="1:19" ht="18" customHeight="1" thickBot="1">
      <c r="A14" s="48"/>
      <c r="B14" s="386"/>
      <c r="C14" s="387"/>
      <c r="D14" s="388"/>
      <c r="E14" s="31" t="s">
        <v>47</v>
      </c>
      <c r="F14" s="32"/>
      <c r="G14" s="33"/>
      <c r="H14" s="392" t="e">
        <f>H13</f>
        <v>#DIV/0!</v>
      </c>
      <c r="I14" s="393"/>
      <c r="J14" s="394"/>
      <c r="K14" s="392" t="e">
        <f>K13+H14</f>
        <v>#DIV/0!</v>
      </c>
      <c r="L14" s="393"/>
      <c r="M14" s="394"/>
      <c r="N14" s="392" t="e">
        <f>N13+K14</f>
        <v>#DIV/0!</v>
      </c>
      <c r="O14" s="393"/>
      <c r="P14" s="394"/>
      <c r="Q14" s="392" t="e">
        <f>Q13+N14</f>
        <v>#DIV/0!</v>
      </c>
      <c r="R14" s="393"/>
      <c r="S14" s="394"/>
    </row>
    <row r="15" spans="1:19" ht="18" customHeight="1" thickBot="1">
      <c r="A15" s="48"/>
      <c r="B15" s="386"/>
      <c r="C15" s="387"/>
      <c r="D15" s="388"/>
      <c r="E15" s="31" t="s">
        <v>48</v>
      </c>
      <c r="F15" s="32"/>
      <c r="G15" s="33"/>
      <c r="H15" s="380">
        <f>SUM(H10:H10)</f>
        <v>0</v>
      </c>
      <c r="I15" s="381"/>
      <c r="J15" s="382"/>
      <c r="K15" s="380">
        <f>SUM(K10:K10)</f>
        <v>0</v>
      </c>
      <c r="L15" s="381"/>
      <c r="M15" s="382"/>
      <c r="N15" s="380">
        <f>SUM(N10:N10)</f>
        <v>0</v>
      </c>
      <c r="O15" s="381"/>
      <c r="P15" s="382"/>
      <c r="Q15" s="380">
        <f>SUM(Q10:Q10)</f>
        <v>0</v>
      </c>
      <c r="R15" s="381"/>
      <c r="S15" s="382"/>
    </row>
    <row r="16" spans="1:19" ht="18" customHeight="1" thickBot="1">
      <c r="A16" s="48"/>
      <c r="B16" s="389"/>
      <c r="C16" s="390"/>
      <c r="D16" s="391"/>
      <c r="E16" s="31" t="s">
        <v>49</v>
      </c>
      <c r="F16" s="32"/>
      <c r="G16" s="33"/>
      <c r="H16" s="380">
        <f>H15</f>
        <v>0</v>
      </c>
      <c r="I16" s="381"/>
      <c r="J16" s="382"/>
      <c r="K16" s="380">
        <f>K15+H16</f>
        <v>0</v>
      </c>
      <c r="L16" s="381"/>
      <c r="M16" s="382"/>
      <c r="N16" s="380">
        <f>N15+K16</f>
        <v>0</v>
      </c>
      <c r="O16" s="381"/>
      <c r="P16" s="382"/>
      <c r="Q16" s="380">
        <f>Q15+N16</f>
        <v>0</v>
      </c>
      <c r="R16" s="381"/>
      <c r="S16" s="382"/>
    </row>
    <row r="17" spans="1:19" ht="18" customHeight="1" thickBot="1">
      <c r="A17" s="48"/>
      <c r="B17" s="9"/>
      <c r="C17" s="10"/>
      <c r="D17" s="10"/>
      <c r="E17" s="10"/>
      <c r="F17" s="10"/>
      <c r="G17" s="10"/>
      <c r="H17" s="10"/>
      <c r="I17" s="10"/>
      <c r="J17" s="11"/>
      <c r="K17" s="10"/>
      <c r="L17" s="10"/>
      <c r="M17" s="11"/>
      <c r="N17" s="10"/>
      <c r="O17" s="10"/>
      <c r="P17" s="10"/>
      <c r="Q17" s="10"/>
      <c r="R17" s="10"/>
      <c r="S17" s="12"/>
    </row>
    <row r="18" spans="1:19" ht="18" customHeight="1" thickBot="1">
      <c r="A18" s="48"/>
      <c r="B18" s="323"/>
      <c r="C18" s="324"/>
      <c r="D18" s="324"/>
      <c r="E18" s="324"/>
      <c r="F18" s="324"/>
      <c r="G18" s="324"/>
      <c r="H18" s="324"/>
      <c r="I18" s="325"/>
      <c r="J18" s="326"/>
      <c r="K18" s="324"/>
      <c r="L18" s="324"/>
      <c r="M18" s="324"/>
      <c r="N18" s="324"/>
      <c r="O18" s="324"/>
      <c r="P18" s="324"/>
      <c r="Q18" s="324"/>
      <c r="R18" s="324"/>
      <c r="S18" s="327"/>
    </row>
    <row r="19" spans="1:19" ht="18" customHeight="1" thickBot="1">
      <c r="A19" s="48"/>
      <c r="B19" s="377"/>
      <c r="C19" s="378"/>
      <c r="D19" s="378"/>
      <c r="E19" s="378"/>
      <c r="F19" s="378"/>
      <c r="G19" s="379"/>
      <c r="H19" s="328"/>
      <c r="I19" s="329"/>
      <c r="J19" s="329"/>
      <c r="K19" s="329"/>
      <c r="L19" s="329"/>
      <c r="M19" s="329"/>
      <c r="N19" s="329"/>
      <c r="O19" s="329"/>
      <c r="P19" s="329"/>
      <c r="Q19" s="329"/>
      <c r="R19" s="330"/>
      <c r="S19" s="331"/>
    </row>
    <row r="20" spans="1:19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</row>
  </sheetData>
  <sheetProtection algorithmName="SHA-512" hashValue="SwpVibeZGrKJcVBWxnVb3j/KEyX8+a5bdz/rnE2Iq9L8AssYx0f604jVfJntoWkt2+TmJbbTJ7NtBBVa9jChmg==" saltValue="bBYZ7/uVYePFxcAAwD2Pag==" spinCount="100000" sheet="1" objects="1" scenarios="1" select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printOptions horizontalCentered="1"/>
  <pageMargins left="0.11811023622047245" right="0.11811023622047245" top="1.5748031496062993" bottom="0.78740157480314965" header="0.31496062992125984" footer="0.31496062992125984"/>
  <pageSetup paperSize="9" scale="62" orientation="landscape" r:id="rId1"/>
  <headerFoot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BDI (00,00%)</vt:lpstr>
      <vt:lpstr>planilha</vt:lpstr>
      <vt:lpstr>Comp</vt:lpstr>
      <vt:lpstr>CronoFF-1</vt:lpstr>
      <vt:lpstr>'BDI (00,00%)'!Area_de_impressao</vt:lpstr>
      <vt:lpstr>Comp!Area_de_impressao</vt:lpstr>
      <vt:lpstr>'CronoFF-1'!Area_de_impressao</vt:lpstr>
      <vt:lpstr>planilha!Area_de_impressao</vt:lpstr>
      <vt:lpstr>Comp!Titulos_de_impressao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2026-10-14T15:20:47Z</dcterms:modified>
</cp:coreProperties>
</file>