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785" yWindow="-15" windowWidth="10830" windowHeight="9630" tabRatio="540" firstSheet="1" activeTab="1"/>
  </bookViews>
  <sheets>
    <sheet name="Resumo do Orçamento" sheetId="1" state="hidden" r:id="rId1"/>
    <sheet name="Planilha Orçamentária" sheetId="2" r:id="rId2"/>
    <sheet name="Cronograma Físico-Financeiro" sheetId="7" r:id="rId3"/>
  </sheets>
  <externalReferences>
    <externalReference r:id="rId4"/>
  </externalReferences>
  <definedNames>
    <definedName name="_xlnm._FilterDatabase" localSheetId="1" hidden="1">'Planilha Orçamentária'!$A$9:$H$173</definedName>
    <definedName name="_xlnm.Print_Area" localSheetId="2">'Cronograma Físico-Financeiro'!$A$1:$F$50</definedName>
    <definedName name="_xlnm.Print_Area" localSheetId="1">'Planilha Orçamentária'!$A$1:$H$190</definedName>
    <definedName name="_xlnm.Print_Area" localSheetId="0">'Resumo do Orçamento'!$A$1:$E$48</definedName>
    <definedName name="_xlnm.Print_Titles" localSheetId="2">'Cronograma Físico-Financeiro'!$A:$F,'Cronograma Físico-Financeiro'!$1:$7</definedName>
    <definedName name="_xlnm.Print_Titles" localSheetId="1">'Planilha Orçamentária'!$A:$H,'Planilha Orçamentária'!$1:$7</definedName>
    <definedName name="_xlnm.Print_Titles" localSheetId="0">'Resumo do Orçamento'!$A:$E,'Resumo do Orçamento'!$1:$7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0" i="7" l="1"/>
  <c r="D27" i="7"/>
  <c r="D23" i="7"/>
  <c r="D15" i="7"/>
  <c r="G147" i="2" l="1"/>
  <c r="G104" i="2"/>
  <c r="G19" i="2" l="1"/>
  <c r="G18" i="2"/>
  <c r="H153" i="2" l="1"/>
  <c r="H146" i="2"/>
  <c r="H147" i="2"/>
  <c r="H148" i="2"/>
  <c r="H140" i="2"/>
  <c r="H141" i="2"/>
  <c r="H135" i="2"/>
  <c r="H136" i="2"/>
  <c r="H137" i="2"/>
  <c r="H131" i="2"/>
  <c r="H132" i="2"/>
  <c r="H127" i="2"/>
  <c r="H128" i="2"/>
  <c r="H121" i="2"/>
  <c r="H122" i="2"/>
  <c r="H123" i="2"/>
  <c r="H124" i="2"/>
  <c r="H113" i="2"/>
  <c r="H114" i="2"/>
  <c r="H115" i="2"/>
  <c r="H116" i="2"/>
  <c r="H117" i="2"/>
  <c r="H118" i="2"/>
  <c r="H102" i="2"/>
  <c r="H103" i="2"/>
  <c r="H104" i="2"/>
  <c r="H105" i="2"/>
  <c r="H106" i="2"/>
  <c r="H107" i="2"/>
  <c r="H95" i="2"/>
  <c r="H96" i="2"/>
  <c r="H97" i="2"/>
  <c r="H98" i="2"/>
  <c r="H99" i="2"/>
  <c r="H91" i="2"/>
  <c r="H92" i="2"/>
  <c r="H79" i="2"/>
  <c r="H80" i="2"/>
  <c r="H81" i="2"/>
  <c r="H82" i="2"/>
  <c r="H83" i="2"/>
  <c r="H84" i="2"/>
  <c r="H85" i="2"/>
  <c r="H86" i="2"/>
  <c r="H87" i="2"/>
  <c r="H88" i="2"/>
  <c r="H70" i="2"/>
  <c r="H71" i="2"/>
  <c r="H72" i="2"/>
  <c r="H73" i="2"/>
  <c r="H74" i="2"/>
  <c r="H75" i="2"/>
  <c r="H76" i="2"/>
  <c r="H63" i="2"/>
  <c r="H64" i="2"/>
  <c r="H57" i="2"/>
  <c r="H58" i="2"/>
  <c r="H59" i="2"/>
  <c r="H60" i="2"/>
  <c r="H48" i="2"/>
  <c r="H49" i="2"/>
  <c r="H50" i="2"/>
  <c r="H51" i="2"/>
  <c r="H39" i="2"/>
  <c r="H40" i="2"/>
  <c r="H41" i="2"/>
  <c r="H42" i="2"/>
  <c r="H43" i="2"/>
  <c r="H44" i="2"/>
  <c r="H45" i="2"/>
  <c r="H29" i="2"/>
  <c r="H30" i="2"/>
  <c r="H31" i="2"/>
  <c r="H32" i="2"/>
  <c r="H33" i="2"/>
  <c r="H24" i="2"/>
  <c r="H19" i="2"/>
  <c r="H12" i="2"/>
  <c r="H13" i="2"/>
  <c r="H14" i="2"/>
  <c r="H23" i="2"/>
  <c r="B2" i="7" l="1"/>
  <c r="A10" i="7"/>
  <c r="F10" i="7"/>
  <c r="A12" i="7"/>
  <c r="F12" i="7"/>
  <c r="A14" i="7"/>
  <c r="F14" i="7"/>
  <c r="A16" i="7"/>
  <c r="F16" i="7"/>
  <c r="A18" i="7"/>
  <c r="F18" i="7"/>
  <c r="A20" i="7"/>
  <c r="F20" i="7"/>
  <c r="A22" i="7"/>
  <c r="F22" i="7"/>
  <c r="A24" i="7"/>
  <c r="F24" i="7"/>
  <c r="A26" i="7"/>
  <c r="F26" i="7"/>
  <c r="A28" i="7"/>
  <c r="F28" i="7"/>
  <c r="H139" i="2" l="1"/>
  <c r="H28" i="2"/>
  <c r="H145" i="2"/>
  <c r="H134" i="2"/>
  <c r="H126" i="2"/>
  <c r="H120" i="2"/>
  <c r="H112" i="2"/>
  <c r="H101" i="2"/>
  <c r="H94" i="2"/>
  <c r="H78" i="2"/>
  <c r="H69" i="2"/>
  <c r="H62" i="2"/>
  <c r="H56" i="2"/>
  <c r="H47" i="2"/>
  <c r="H38" i="2"/>
  <c r="H11" i="2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H18" i="2" l="1"/>
  <c r="H138" i="2"/>
  <c r="C32" i="1" s="1"/>
  <c r="H46" i="2"/>
  <c r="C16" i="1" s="1"/>
  <c r="H133" i="2"/>
  <c r="C31" i="1" s="1"/>
  <c r="H144" i="2"/>
  <c r="H111" i="2"/>
  <c r="C27" i="1" s="1"/>
  <c r="H27" i="2"/>
  <c r="H22" i="2"/>
  <c r="H37" i="2"/>
  <c r="H10" i="2"/>
  <c r="C10" i="7" s="1"/>
  <c r="H61" i="2"/>
  <c r="C19" i="1" s="1"/>
  <c r="H90" i="2"/>
  <c r="H152" i="2"/>
  <c r="H130" i="2"/>
  <c r="H129" i="2" s="1"/>
  <c r="C30" i="1" s="1"/>
  <c r="H125" i="2"/>
  <c r="C28" i="1" s="1"/>
  <c r="H154" i="2" l="1"/>
  <c r="D11" i="7"/>
  <c r="C13" i="1"/>
  <c r="C16" i="7"/>
  <c r="E17" i="7" s="1"/>
  <c r="F17" i="7" s="1"/>
  <c r="C33" i="1"/>
  <c r="C26" i="7"/>
  <c r="C12" i="1"/>
  <c r="C14" i="7"/>
  <c r="H17" i="2"/>
  <c r="J156" i="2" s="1"/>
  <c r="H100" i="2"/>
  <c r="C25" i="1" s="1"/>
  <c r="H119" i="2"/>
  <c r="H110" i="2" s="1"/>
  <c r="H77" i="2"/>
  <c r="C22" i="1" s="1"/>
  <c r="H68" i="2"/>
  <c r="C21" i="1" s="1"/>
  <c r="H55" i="2"/>
  <c r="H54" i="2" s="1"/>
  <c r="H36" i="2"/>
  <c r="C15" i="1"/>
  <c r="H93" i="2"/>
  <c r="C24" i="1" s="1"/>
  <c r="H151" i="2"/>
  <c r="C10" i="1"/>
  <c r="C34" i="1" l="1"/>
  <c r="C28" i="7"/>
  <c r="E29" i="7" s="1"/>
  <c r="F29" i="7" s="1"/>
  <c r="C12" i="7"/>
  <c r="H156" i="2"/>
  <c r="E15" i="7"/>
  <c r="C14" i="1"/>
  <c r="C18" i="7"/>
  <c r="E19" i="7" s="1"/>
  <c r="F19" i="7" s="1"/>
  <c r="C26" i="1"/>
  <c r="C24" i="7"/>
  <c r="E27" i="7"/>
  <c r="C17" i="1"/>
  <c r="C20" i="7"/>
  <c r="E21" i="7" s="1"/>
  <c r="F21" i="7" s="1"/>
  <c r="F11" i="7"/>
  <c r="C29" i="1"/>
  <c r="C11" i="1"/>
  <c r="C18" i="1"/>
  <c r="H89" i="2"/>
  <c r="F15" i="7" l="1"/>
  <c r="H155" i="2"/>
  <c r="H157" i="2" s="1"/>
  <c r="D25" i="7"/>
  <c r="E25" i="7"/>
  <c r="F27" i="7"/>
  <c r="D13" i="7"/>
  <c r="C37" i="1"/>
  <c r="C23" i="1"/>
  <c r="H67" i="2"/>
  <c r="C22" i="7" l="1"/>
  <c r="E23" i="7" s="1"/>
  <c r="E30" i="7" s="1"/>
  <c r="J154" i="2"/>
  <c r="F25" i="7"/>
  <c r="F13" i="7"/>
  <c r="C20" i="1"/>
  <c r="J155" i="2" l="1"/>
  <c r="J157" i="2" s="1"/>
  <c r="J158" i="2" s="1"/>
  <c r="C35" i="1"/>
  <c r="D11" i="1" s="1"/>
  <c r="F23" i="7" l="1"/>
  <c r="D30" i="7"/>
  <c r="F30" i="7" s="1"/>
  <c r="D35" i="1"/>
  <c r="C36" i="1"/>
  <c r="C38" i="1" s="1"/>
  <c r="D33" i="1"/>
  <c r="D31" i="1"/>
  <c r="D16" i="1"/>
  <c r="D32" i="1"/>
  <c r="D25" i="1"/>
  <c r="D28" i="1"/>
  <c r="D30" i="1"/>
  <c r="D27" i="1"/>
  <c r="D12" i="1"/>
  <c r="D13" i="1"/>
  <c r="D22" i="1"/>
  <c r="D19" i="1"/>
  <c r="D18" i="1"/>
  <c r="D21" i="1"/>
  <c r="D15" i="1"/>
  <c r="D17" i="1"/>
  <c r="D10" i="1"/>
  <c r="D14" i="1"/>
  <c r="D29" i="1"/>
  <c r="D24" i="1"/>
  <c r="D26" i="1"/>
  <c r="D34" i="1"/>
  <c r="D23" i="1"/>
  <c r="D20" i="1"/>
</calcChain>
</file>

<file path=xl/sharedStrings.xml><?xml version="1.0" encoding="utf-8"?>
<sst xmlns="http://schemas.openxmlformats.org/spreadsheetml/2006/main" count="681" uniqueCount="383">
  <si>
    <t>RESUMO DO ORÇAMENTO</t>
  </si>
  <si>
    <t>DATA:</t>
  </si>
  <si>
    <t>NOME</t>
  </si>
  <si>
    <t>VERSÃO</t>
  </si>
  <si>
    <t>MÊS 
REFERÊNCIA</t>
  </si>
  <si>
    <t>CDHU</t>
  </si>
  <si>
    <t>SEM DESONERAÇÃO</t>
  </si>
  <si>
    <t>SINAPI</t>
  </si>
  <si>
    <t>SIURB</t>
  </si>
  <si>
    <t>FDE</t>
  </si>
  <si>
    <t>COMPOSIÇÕES PRÓPRIAS</t>
  </si>
  <si>
    <t>ITEM</t>
  </si>
  <si>
    <t>DESCRIÇÃO</t>
  </si>
  <si>
    <t>VALOR (R$)</t>
  </si>
  <si>
    <t>%</t>
  </si>
  <si>
    <t>Serviços Preliminares</t>
  </si>
  <si>
    <t>Projetos</t>
  </si>
  <si>
    <t>Administração da Obra</t>
  </si>
  <si>
    <t>Área Externa</t>
  </si>
  <si>
    <t>Área de Circulação</t>
  </si>
  <si>
    <t>Área de Circulação - Pisos e Bancadas</t>
  </si>
  <si>
    <t>Área de Circulação - Acessos</t>
  </si>
  <si>
    <t>Equipamentos</t>
  </si>
  <si>
    <t>Equipamentos Acessíveis</t>
  </si>
  <si>
    <t>Equipamentos de Proteção</t>
  </si>
  <si>
    <t>Reforma</t>
  </si>
  <si>
    <t>Portas, Divisórias e Janelas</t>
  </si>
  <si>
    <t>Paredes</t>
  </si>
  <si>
    <t>Pinturas</t>
  </si>
  <si>
    <t>Revestimentos</t>
  </si>
  <si>
    <t>Rampas sobre rampas existentes e Rampas com i&lt;5%</t>
  </si>
  <si>
    <t>Sanitários e Vestiários</t>
  </si>
  <si>
    <t>Acessórios</t>
  </si>
  <si>
    <t>Barras e Puxadores</t>
  </si>
  <si>
    <t>Vasos, Lavatórios e Chuveiros</t>
  </si>
  <si>
    <t>Remoção de louças e acessórios</t>
  </si>
  <si>
    <t>Hidráulica - Esgoto</t>
  </si>
  <si>
    <t>Hidráulica - Água Fria</t>
  </si>
  <si>
    <t>Sinalização</t>
  </si>
  <si>
    <t>Serviços Finais</t>
  </si>
  <si>
    <t>VALOR ORÇAMENTO SEM BDI E SEM O ITEM 2 (PROJETOS):</t>
  </si>
  <si>
    <t>VALOR DO BDI (20,47%):</t>
  </si>
  <si>
    <t>VALOR TOTAL DO ORÇAMENTO:</t>
  </si>
  <si>
    <t>PLANILHA ORÇAMENTÁRIA</t>
  </si>
  <si>
    <t xml:space="preserve">
</t>
  </si>
  <si>
    <t>CÓDIGO</t>
  </si>
  <si>
    <t>UN</t>
  </si>
  <si>
    <t>1</t>
  </si>
  <si>
    <t>1.1</t>
  </si>
  <si>
    <t>02.08.020</t>
  </si>
  <si>
    <t xml:space="preserve">PLACA DE IDENTIFICAÇÃO PARA OBRA </t>
  </si>
  <si>
    <t>M2</t>
  </si>
  <si>
    <t>1.2</t>
  </si>
  <si>
    <t>UNXMÊS</t>
  </si>
  <si>
    <t>1.3</t>
  </si>
  <si>
    <t>1.4</t>
  </si>
  <si>
    <t>02.03.110</t>
  </si>
  <si>
    <t>TAPUME MÓVEL PARA FECHAMENTO DE ÁREAS</t>
  </si>
  <si>
    <t>2</t>
  </si>
  <si>
    <r>
      <rPr>
        <sz val="10"/>
        <rFont val="Arial"/>
        <family val="2"/>
        <charset val="1"/>
      </rPr>
      <t>2.1</t>
    </r>
    <r>
      <rPr>
        <sz val="10"/>
        <color rgb="FF000000"/>
        <rFont val="Arial"/>
        <family val="2"/>
        <charset val="1"/>
      </rPr>
      <t>*</t>
    </r>
  </si>
  <si>
    <t>01.17.081</t>
  </si>
  <si>
    <t>PROJETO EXECUTIVO DE INSTALAÇÕES HIDRÁULICAS EM FORMATO A0</t>
  </si>
  <si>
    <t>2.2*</t>
  </si>
  <si>
    <t>01.17.041</t>
  </si>
  <si>
    <t>PROJETO EXECUTIVO DE ARQUITETURA EM FORMATO A0</t>
  </si>
  <si>
    <t>3</t>
  </si>
  <si>
    <t>3.1</t>
  </si>
  <si>
    <t>ENGENHEIRO CIVIL DE OBRA JUNIOR COM ENCARGOS COMPLEMENTARES</t>
  </si>
  <si>
    <t>H</t>
  </si>
  <si>
    <t>3.2</t>
  </si>
  <si>
    <t>MESTRE DE OBRAS COM ENCARGOS COMPLEMENTARES</t>
  </si>
  <si>
    <t>4</t>
  </si>
  <si>
    <t>4.1</t>
  </si>
  <si>
    <t>30.06.110</t>
  </si>
  <si>
    <t>SINALIZAÇÃO COM PICTOGRAMA PARA VAGA DE ESTACIONAMENTO, COM FAIXAS DEMARCATÓRIAS</t>
  </si>
  <si>
    <t>4.2</t>
  </si>
  <si>
    <t>30.06.090</t>
  </si>
  <si>
    <t>PLACA DE IDENTIFICAÇÃO PARA ESTACIONAMENTO, COM DESENHO UNIVERSAL DE ACESSIBILIDADE, TIPO PEDESTAL</t>
  </si>
  <si>
    <t>4.3</t>
  </si>
  <si>
    <t>SIURB - infra</t>
  </si>
  <si>
    <t>ARRANCAMENTO DE GUIAS, INCLUI CARGA EM CAMINHÃO</t>
  </si>
  <si>
    <t>M</t>
  </si>
  <si>
    <t>4.4</t>
  </si>
  <si>
    <t>SIURB - edif</t>
  </si>
  <si>
    <t>GUIA DE CONCRETO RETA OU CURVA, TIPO PMSP</t>
  </si>
  <si>
    <t>4.5</t>
  </si>
  <si>
    <t>DEMOLIÇÃO DE CONCRETO SIMPLES</t>
  </si>
  <si>
    <t>M3</t>
  </si>
  <si>
    <t>4.6</t>
  </si>
  <si>
    <t>EXECUÇÃO DE PASSEIO (CALÇADA) OU PISO DE CONCRETO COM CONCRETO MOLDADO IN LOCO, FEITO EM OBRA, ACABAMENTO CONVENCIONAL, ESPESSURA 8 CM, ARMADO.</t>
  </si>
  <si>
    <t>5</t>
  </si>
  <si>
    <r>
      <rPr>
        <b/>
        <sz val="10"/>
        <rFont val="Arial"/>
        <family val="2"/>
        <charset val="1"/>
      </rPr>
      <t>5</t>
    </r>
    <r>
      <rPr>
        <b/>
        <sz val="10"/>
        <color rgb="FF000000"/>
        <rFont val="Arial"/>
        <family val="2"/>
        <charset val="1"/>
      </rPr>
      <t>.1</t>
    </r>
  </si>
  <si>
    <r>
      <rPr>
        <b/>
        <sz val="10"/>
        <rFont val="Arial"/>
        <family val="2"/>
        <charset val="1"/>
      </rPr>
      <t>Área de Circulação</t>
    </r>
    <r>
      <rPr>
        <b/>
        <sz val="10"/>
        <color rgb="FF000000"/>
        <rFont val="Arial"/>
        <family val="2"/>
        <charset val="1"/>
      </rPr>
      <t xml:space="preserve"> - Pisos e Bancadas</t>
    </r>
  </si>
  <si>
    <r>
      <rPr>
        <sz val="10"/>
        <rFont val="Arial"/>
        <family val="2"/>
        <charset val="1"/>
      </rPr>
      <t>5.1</t>
    </r>
    <r>
      <rPr>
        <sz val="10"/>
        <color rgb="FF000000"/>
        <rFont val="Arial"/>
        <family val="2"/>
        <charset val="1"/>
      </rPr>
      <t>.1</t>
    </r>
  </si>
  <si>
    <t>30.04.030</t>
  </si>
  <si>
    <t>PISO EM LADRILHO HIDRÁULICO PODOTÁTIL VÁRIAS CORES (25X25X2,5CM), ASSENTADO COM ARGAMASSA MISTA</t>
  </si>
  <si>
    <r>
      <rPr>
        <sz val="10"/>
        <rFont val="Arial"/>
        <family val="2"/>
        <charset val="1"/>
      </rPr>
      <t>5.1</t>
    </r>
    <r>
      <rPr>
        <sz val="10"/>
        <color rgb="FF000000"/>
        <rFont val="Arial"/>
        <family val="2"/>
        <charset val="1"/>
      </rPr>
      <t>.2</t>
    </r>
  </si>
  <si>
    <t xml:space="preserve">CORTE DE CONCRETO COM DISCO DIAMANTADO ATÉ PROFUNDIDADE DE 13CM </t>
  </si>
  <si>
    <r>
      <rPr>
        <sz val="10"/>
        <rFont val="Arial"/>
        <family val="2"/>
        <charset val="1"/>
      </rPr>
      <t>5.1</t>
    </r>
    <r>
      <rPr>
        <sz val="10"/>
        <color rgb="FF000000"/>
        <rFont val="Arial"/>
        <family val="2"/>
        <charset val="1"/>
      </rPr>
      <t>.3</t>
    </r>
  </si>
  <si>
    <t>PISO PODOTÁTIL, ALERTA OU DIRECIONAL, EM BORRACHA SINTÉTICA ASSENTES COM COLA</t>
  </si>
  <si>
    <r>
      <rPr>
        <sz val="10"/>
        <rFont val="Arial"/>
        <family val="2"/>
        <charset val="1"/>
      </rPr>
      <t>5.1</t>
    </r>
    <r>
      <rPr>
        <sz val="10"/>
        <color rgb="FF000000"/>
        <rFont val="Arial"/>
        <family val="2"/>
        <charset val="1"/>
      </rPr>
      <t>.4</t>
    </r>
  </si>
  <si>
    <t>DEMARCAÇÃO E PINTURA DE SUPERFÍCIES - EPÓXI</t>
  </si>
  <si>
    <r>
      <rPr>
        <sz val="10"/>
        <rFont val="Arial"/>
        <family val="2"/>
        <charset val="1"/>
      </rPr>
      <t>5.1</t>
    </r>
    <r>
      <rPr>
        <sz val="10"/>
        <color rgb="FF000000"/>
        <rFont val="Arial"/>
        <family val="2"/>
        <charset val="1"/>
      </rPr>
      <t>.5</t>
    </r>
  </si>
  <si>
    <t>17.10.100</t>
  </si>
  <si>
    <t>SOLEIRA EM GRANILITE MOLDADO NO LOCAL</t>
  </si>
  <si>
    <r>
      <rPr>
        <sz val="10"/>
        <rFont val="Arial"/>
        <family val="2"/>
        <charset val="1"/>
      </rPr>
      <t>5.1</t>
    </r>
    <r>
      <rPr>
        <sz val="10"/>
        <color rgb="FF000000"/>
        <rFont val="Arial"/>
        <family val="2"/>
        <charset val="1"/>
      </rPr>
      <t>.6</t>
    </r>
  </si>
  <si>
    <t>04.04.030</t>
  </si>
  <si>
    <t>RETIRADA DE SOLEIRA OU PEITORIL EM PEDRA, GRANITO OU MÁRMORE</t>
  </si>
  <si>
    <r>
      <rPr>
        <sz val="10"/>
        <rFont val="Arial"/>
        <family val="2"/>
        <charset val="1"/>
      </rPr>
      <t>5.1</t>
    </r>
    <r>
      <rPr>
        <sz val="10"/>
        <color rgb="FF000000"/>
        <rFont val="Arial"/>
        <family val="2"/>
        <charset val="1"/>
      </rPr>
      <t>.7</t>
    </r>
  </si>
  <si>
    <t>44.02.062</t>
  </si>
  <si>
    <t>TAMPO/BANCADA EM GRANITO, COM FRONTÃO, ESPESSURA DE 2 CM, ACABAMENTO POLIDO</t>
  </si>
  <si>
    <r>
      <rPr>
        <sz val="10"/>
        <rFont val="Arial"/>
        <family val="2"/>
        <charset val="1"/>
      </rPr>
      <t>5.1</t>
    </r>
    <r>
      <rPr>
        <sz val="10"/>
        <color rgb="FF000000"/>
        <rFont val="Arial"/>
        <family val="2"/>
        <charset val="1"/>
      </rPr>
      <t>.8</t>
    </r>
  </si>
  <si>
    <t>DEMOLIÇÃO DE ALVENARIA</t>
  </si>
  <si>
    <r>
      <rPr>
        <b/>
        <sz val="10"/>
        <rFont val="Arial"/>
        <family val="2"/>
        <charset val="1"/>
      </rPr>
      <t>5</t>
    </r>
    <r>
      <rPr>
        <b/>
        <sz val="10"/>
        <color rgb="FF000000"/>
        <rFont val="Arial"/>
        <family val="2"/>
        <charset val="1"/>
      </rPr>
      <t>.2</t>
    </r>
  </si>
  <si>
    <r>
      <rPr>
        <b/>
        <sz val="10"/>
        <rFont val="Arial"/>
        <family val="2"/>
        <charset val="1"/>
      </rPr>
      <t>Área de Circulação</t>
    </r>
    <r>
      <rPr>
        <b/>
        <sz val="10"/>
        <color rgb="FF000000"/>
        <rFont val="Arial"/>
        <family val="2"/>
        <charset val="1"/>
      </rPr>
      <t xml:space="preserve"> - Acessos</t>
    </r>
  </si>
  <si>
    <t>5.2.1</t>
  </si>
  <si>
    <t>06.01.020</t>
  </si>
  <si>
    <t>ESCAVAÇÃO MANUAL EM SOLO DE 1ª E 2ª CATEGORIA EM CAMPO ABERTO</t>
  </si>
  <si>
    <t>5.2.2</t>
  </si>
  <si>
    <t>COMPACTAÇÃO DE TERRA, MEDIDA NO ATERRO</t>
  </si>
  <si>
    <t>5.2.3</t>
  </si>
  <si>
    <t xml:space="preserve">EXECUÇÃO DE PASSEIO (CALÇADA) OU PISO DE CONCRETO COM CONCRETO MOLDADO IN LOCO, FEITO EM OBRA, ACABAMENTO CONVENCIONAL, ESPESSURA 8 CM, ARMADO. </t>
  </si>
  <si>
    <t>5.2.4</t>
  </si>
  <si>
    <t>5.2.5</t>
  </si>
  <si>
    <t>FV.08 - MURETA DE BLOCOS DE CONCRETO</t>
  </si>
  <si>
    <t>6.1</t>
  </si>
  <si>
    <t>6.1.1</t>
  </si>
  <si>
    <t>30.03.042</t>
  </si>
  <si>
    <t>PURIFICADOR DE PRESSÃO ELÉTRICO EM CHAPA ELETROZINCADO PRÉ-PINTADA E TAMPO EM AÇO INOXIDÁVEL, CAPACIDADE DE REFRIGERAÇÃO DE 7,2 L/H</t>
  </si>
  <si>
    <t>6.1.2</t>
  </si>
  <si>
    <t>46.01.020</t>
  </si>
  <si>
    <t>TUBO DE PVC RÍGIDO SOLDÁVEL MARROM, DN= 25 MM, (3/4´), INCLUSIVE CONEXÕES</t>
  </si>
  <si>
    <t>6.1.3</t>
  </si>
  <si>
    <t>REGULARIZAÇÃO COM ARGAMASSA DE CIMENTO E AREIA - TRAÇO 1:3, ESPESSURA MÉDIA 30MM</t>
  </si>
  <si>
    <t>6.1.4</t>
  </si>
  <si>
    <t>32.17.012</t>
  </si>
  <si>
    <t>IMPERMEABILIZAÇÃO EM ARGAMASSA DE CONCRETO NÃO ESTRUTURAL COM ADITIVO HIDRÓFUGO</t>
  </si>
  <si>
    <t>6.1.5</t>
  </si>
  <si>
    <t>REVESTIMENTO CERÂMICO PARA PAREDES INTERNAS COM PLACAS TIPO ESMALTADA EXTRA DE DIMENSÕES 33X45 CM APLICADAS EM AMBIENTES DE ÁREA MAIOR QUE 5 M² NA ALTURA INTEIRA DAS PAREDES.</t>
  </si>
  <si>
    <t>6.2</t>
  </si>
  <si>
    <t>6.2.1</t>
  </si>
  <si>
    <t>04.09.160</t>
  </si>
  <si>
    <t>RETIRADA DE ENTELAMENTO METÁLICO EM GERAL</t>
  </si>
  <si>
    <t>6.2.2</t>
  </si>
  <si>
    <t>34.05.270</t>
  </si>
  <si>
    <t>ALAMBRADO EM TELA DE AÇO GALVANIZADO DE 2'', MONTANTES METÁLICOS RETO</t>
  </si>
  <si>
    <t>6.2.3</t>
  </si>
  <si>
    <t>APARELHO SINALIZADOR DE SAÍDA DE GARAGEM, COM CÉLULA FOTOELÉTRICA - FORNECIMENTO E INSTALAÇÃO. AF_07/2020</t>
  </si>
  <si>
    <t>7.1</t>
  </si>
  <si>
    <t>7.1.1</t>
  </si>
  <si>
    <t xml:space="preserve">REMOÇÃO DE PORTAS, DE FORMA MANUAL, SEM REAPROVEITAMENTO. </t>
  </si>
  <si>
    <t>7.1.2</t>
  </si>
  <si>
    <t xml:space="preserve">KIT DE PORTA DE MADEIRA PARA PINTURA, SEMI-OCA (LEVE OU MÉDIA), PADRÃO MÉDIO, 90X210CM, ESPESSURA DE 3,5CM, ITENS INCLUSOS: DOBRADIÇAS, MONTAGEM E INSTALAÇÃO DO BATENTE, FECHADURA COM EXECUÇÃO DO FURO - FORNECIMENTO E INSTALAÇÃO. </t>
  </si>
  <si>
    <t>7.1.3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</si>
  <si>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</si>
  <si>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 </t>
  </si>
  <si>
    <t>7.1.4</t>
  </si>
  <si>
    <t>PINTURA TINTA DE ACABAMENTO (PIGMENTADA) ESMALTE SINTÉTICO ACETINADO EM MADEIRA, 2 DEMÃOS.</t>
  </si>
  <si>
    <t>7.1.5</t>
  </si>
  <si>
    <t>MAÇANETA EM ZAMAC</t>
  </si>
  <si>
    <t>7.1.6</t>
  </si>
  <si>
    <t>28.01.550</t>
  </si>
  <si>
    <t>FECHADURA COM MAÇANETA TIPO ALAVANCA EM AÇO INOXIDÁVEL, PARA PORTA EXTERNA (ACESSÍVEL)</t>
  </si>
  <si>
    <t>7.1.7</t>
  </si>
  <si>
    <t>24.02.100</t>
  </si>
  <si>
    <t>PORTÃO TUBULAR EM TELA DE AÇO GALVANIZADO ATÉ 2,50 M DE ALTURA, COMPLETO</t>
  </si>
  <si>
    <t>7.1.8</t>
  </si>
  <si>
    <t>33.11.050</t>
  </si>
  <si>
    <t>ESMALTE À BASE ÁGUA EM SUPERFICIE METALICA, INCLUSIVE PREPARO.</t>
  </si>
  <si>
    <t>7.2</t>
  </si>
  <si>
    <t>7.2.1</t>
  </si>
  <si>
    <t>7.2.2</t>
  </si>
  <si>
    <t>FIXAÇÃO (ENCUNHAMENTO) DE ALVENARIA DE VEDAÇÃO COM TIJOLO MACIÇO.</t>
  </si>
  <si>
    <t>7.2.3</t>
  </si>
  <si>
    <t xml:space="preserve">ANCORAGEM DE BARRAS DE AÇO COM ADESIVO A BASE DE EPÓXI </t>
  </si>
  <si>
    <t>7.2.4</t>
  </si>
  <si>
    <t>01.23.030</t>
  </si>
  <si>
    <t>PREPARO DE PONTE DE ADERÊNCIA COM ADESIVO A BASE DE EPÓXI</t>
  </si>
  <si>
    <t>7.2.5</t>
  </si>
  <si>
    <t>CINTA DE AMARRAÇÃO EM ALVENARIA MOLDADA IN LOCO COM UTILIZAÇÃO DE BLOCOS CANALETA.</t>
  </si>
  <si>
    <t>7.2.6</t>
  </si>
  <si>
    <t>09.01.030</t>
  </si>
  <si>
    <t>FORMA EM MADEIRA COMUM PARA ESTRUTURA</t>
  </si>
  <si>
    <t>7.2.7</t>
  </si>
  <si>
    <t>ARMAÇÃO DE PILAR OU VIGA DE ESTRUTURA CONVENCIONAL DE CONCRETO ARMADO UTILIZANDO AÇO CA-50 DE 10,0 MM - MONTAGEM. AF_06/2022</t>
  </si>
  <si>
    <t>KG</t>
  </si>
  <si>
    <t>7.2.8</t>
  </si>
  <si>
    <t>CONCRETAGEM DE PILARES, FCK = 25 MPA, COM USO DE BALDES - LANÇAMENTO, ADENSAMENTO E ACABAMENTO.</t>
  </si>
  <si>
    <t>7.2.9</t>
  </si>
  <si>
    <t>14.10.111</t>
  </si>
  <si>
    <t>ALVENARIA DE BLOCO DE CONCRETO DE VEDAÇÃO DE 14 X 19 X 39 CM - CLASSE C</t>
  </si>
  <si>
    <t>7.2.10</t>
  </si>
  <si>
    <t>17.02.030</t>
  </si>
  <si>
    <t>CHAPISCO 1:4 COM AREIA GROSSA</t>
  </si>
  <si>
    <t>7.2.11</t>
  </si>
  <si>
    <t>17.02.220</t>
  </si>
  <si>
    <t>REBOCO</t>
  </si>
  <si>
    <t>7.3</t>
  </si>
  <si>
    <t>Pintura</t>
  </si>
  <si>
    <t>7.3.1</t>
  </si>
  <si>
    <t>MASSA ÚNICA, PARA RECEBIMENTO DE PINTURA, EM ARGAMASSA TRAÇO 1:2:8, PREPARO MANUAL, APLICADA MANUALMENTE EM FACES INTERNAS DE PAREDES, ESPESSURA DE 20MM, COM EXECUÇÃO DE TALISCAS.</t>
  </si>
  <si>
    <t>7.3.2</t>
  </si>
  <si>
    <t>APLICAÇÃO E LIXAMENTO DE MASSA LÁTEX EM PAREDES, DUAS DEMÃOS.</t>
  </si>
  <si>
    <t>7.3.3</t>
  </si>
  <si>
    <t>APLICAÇÃO MANUAL DE PINTURA COM TINTA LÁTEX ACRÍLICA EM PAREDES, DUAS DEMÃOS.</t>
  </si>
  <si>
    <t>7.4</t>
  </si>
  <si>
    <t>7.4.1</t>
  </si>
  <si>
    <t>DEMOLIÇÃO DE REVESTIMENTO CERÂMICO, DE FORMA MANUAL, SEM REAPROVEITAMENTO.</t>
  </si>
  <si>
    <t>7.4.2</t>
  </si>
  <si>
    <t>7.4.3</t>
  </si>
  <si>
    <t>7.4.4</t>
  </si>
  <si>
    <t>7.4.5</t>
  </si>
  <si>
    <t>REVESTIMENTO CERÂMICO PARA PISO COM PLACAS TIPO ESMALTADA EXTRA DE DIMENSÕES 35X35 CM APLICADA EM AMBIENTES DE ÁREA MENOR QUE 5 M2.</t>
  </si>
  <si>
    <t>7.4.6</t>
  </si>
  <si>
    <t>7.5</t>
  </si>
  <si>
    <t>7.5.1</t>
  </si>
  <si>
    <t>7.5.2</t>
  </si>
  <si>
    <t>7.5.3</t>
  </si>
  <si>
    <t>7.5.4</t>
  </si>
  <si>
    <t>13.80.032</t>
  </si>
  <si>
    <t>TELA Q-92 PARA PISO DE CONCRETO</t>
  </si>
  <si>
    <t>7.5.5</t>
  </si>
  <si>
    <t>7.5.6</t>
  </si>
  <si>
    <t>7.5.7</t>
  </si>
  <si>
    <t>8.1</t>
  </si>
  <si>
    <t>8.1.1</t>
  </si>
  <si>
    <t>44.03.050</t>
  </si>
  <si>
    <t>DISPENSER PAPEL HIGIÊNICO EM ABS PARA ROLÃO 300 / 600 M, COM VISOR</t>
  </si>
  <si>
    <t>8.1.2</t>
  </si>
  <si>
    <t>DISPENSER PAPEL TOALHA, DE PAREDE, MANUAL, PARA SANITÁRIOS - ABS - ALTO IMPACTO - AUTO CORTE</t>
  </si>
  <si>
    <t>8.1.3</t>
  </si>
  <si>
    <t>SABONETEIRA PLASTICA TIPO DISPENSER PARA SABONETE LIQUIDO COM RESERVATORIO 800 A 1500 ML, INCLUSO FIXAÇÃO.</t>
  </si>
  <si>
    <t>8.1.4</t>
  </si>
  <si>
    <t>44.03.090</t>
  </si>
  <si>
    <t>CABIDE CROMADO PARA BANHEIRO</t>
  </si>
  <si>
    <t>8.1.5</t>
  </si>
  <si>
    <t>23.08.080</t>
  </si>
  <si>
    <t>PRATELEIRA SOB MEDIDA EM COMPENSADO, REVESTIDA NAS DUAS FACES EM LAMINADO FENÓLICO MELAMÍNICO</t>
  </si>
  <si>
    <t>8.1.6</t>
  </si>
  <si>
    <t>8.1.7</t>
  </si>
  <si>
    <t>30.06.064</t>
  </si>
  <si>
    <t>SISTEMA DE ALARME PNE COM INDICADOR ÁUDIO VISUAL, SISTEMA SEM FIO (WIRELESS), PARA PESSOAS COM MOBILIDADE REDUZIDA OU CADEIRANTE</t>
  </si>
  <si>
    <t>CJ</t>
  </si>
  <si>
    <t>8.2</t>
  </si>
  <si>
    <t>8.2.1</t>
  </si>
  <si>
    <t>LAVATÓRIO DE LOUÇA INDIVIDUAL PARA PORTADORES DE DEFICIÊNCIA FÍSICA</t>
  </si>
  <si>
    <t>8.2.2</t>
  </si>
  <si>
    <t>VASO SANITARIO SIFONADO CONVENCIONAL PARA PCD SEM FURO FRONTAL COM LOUÇA BRANCA SEM ASSENTO, INCLUSO CONJUNTO DE LIGAÇÃO PARA BACIA SANITÁRIA AJUSTÁVEL - FORNECIMENTO E INSTALAÇÃO.</t>
  </si>
  <si>
    <t>8.2.3</t>
  </si>
  <si>
    <t>ASSENTO SANITÁRIO CONVENCIONAL FORNECIMENTO E INSTALAÇÃO</t>
  </si>
  <si>
    <t>8.2.4</t>
  </si>
  <si>
    <t>VÁLVULA DE DESCARGA EXTERNA COM ALAVANCA - 1 1/4"</t>
  </si>
  <si>
    <t>8.2.5</t>
  </si>
  <si>
    <t>44.03.360</t>
  </si>
  <si>
    <t>DUCHA HIGIÊNICA CROMADA</t>
  </si>
  <si>
    <t>8.3</t>
  </si>
  <si>
    <t>8.3.1</t>
  </si>
  <si>
    <t>BARRA DE APOIO PARA DEFICIENTES L=45 CM (BARRAS COM DIÂMETRO ENTRE 3,0 E 4,5CM)</t>
  </si>
  <si>
    <t>8.3.2</t>
  </si>
  <si>
    <t>BARRA DE APOIO PARA DEFICIENTES L=80 CM (BARRAS COM DIÂMETRO ENTRE 3,0 E 4,5CM)</t>
  </si>
  <si>
    <t>8.3.3</t>
  </si>
  <si>
    <t>30.01.061</t>
  </si>
  <si>
    <t>BARRA DE APOIO LATERAL PARA LAVATÓRIO, PARA PESSOAS COM MOBILIDADE REDUZIDA, EM TUBO DE AÇO INOXIDÁVEL DE 1.1/4", COMPRIMENTO 25 A 30 CM</t>
  </si>
  <si>
    <t>8.4</t>
  </si>
  <si>
    <t>8.4.1</t>
  </si>
  <si>
    <t>04.11.060</t>
  </si>
  <si>
    <t>RETIRADA DE COMPLEMENTO SANITÁRIO FIXADO OU DE SOBREPOR</t>
  </si>
  <si>
    <t>8.4.2</t>
  </si>
  <si>
    <t>04.11.020</t>
  </si>
  <si>
    <t>RETIRADA DE APARELHO SANITÁRIO INCLUINDO ACESSÓRIOS</t>
  </si>
  <si>
    <t>8.4.3</t>
  </si>
  <si>
    <t>04.11.080</t>
  </si>
  <si>
    <t>RETIRADA DE REGISTRO OU VÁLVULA EMBUTIDOS</t>
  </si>
  <si>
    <t>8.5</t>
  </si>
  <si>
    <t>8.5.1</t>
  </si>
  <si>
    <t>04.30.060</t>
  </si>
  <si>
    <t>REMOÇÃO DE TUBULAÇÃO HIDRÁULICA EM GERAL, INCLUINDO CONEXÕES, CAIXAS E RALOS</t>
  </si>
  <si>
    <t>8.5.2</t>
  </si>
  <si>
    <t>46.02.070</t>
  </si>
  <si>
    <t>TUBO DE PVC RÍGIDO BRANCO PXB COM VIROLA E ANEL DE BORRACHA, LINHA ESGOTO SÉRIE NORMAL, DN= 100 MM, INCLUSIVE CONEXÕES</t>
  </si>
  <si>
    <t>8.5.3</t>
  </si>
  <si>
    <t>46.02.050</t>
  </si>
  <si>
    <t>TUBO DE PVC RÍGIDO BRANCO PXB COM VIROLA E ANEL DE BORRACHA, LINHA ESGOTO SÉRIE NORMAL, DN= 50 MM, INCLUSIVE CONEXÕES</t>
  </si>
  <si>
    <t>8.5.4</t>
  </si>
  <si>
    <t>46.02.010</t>
  </si>
  <si>
    <t>TUBO DE PVC RÍGIDO BRANCO, PONTAS LISAS, SOLDÁVEL, LINHA ESGOTO SÉRIE NORMAL, DN= 40 MM, INCLUSIVE CONEXÕES</t>
  </si>
  <si>
    <t>8.6</t>
  </si>
  <si>
    <t>8.6.1</t>
  </si>
  <si>
    <t>TUBO DE LIGAÇÃO FLEXÍVEL, PVC - 1/2"X30/40CM</t>
  </si>
  <si>
    <t>8.6.2</t>
  </si>
  <si>
    <t>REGISTRO DE GAVETA BRUTO, LATÃO, ROSCÁVEL, 3/4", COM ACABAMENTO E CANOPLA CROMADOS. FORNECIDO E INSTALADO EM RAMAL DE ÁGUA. AF_12/2014</t>
  </si>
  <si>
    <t>8.6.3</t>
  </si>
  <si>
    <t>9.1</t>
  </si>
  <si>
    <t>PLACA DE IDENTIFICAÇÃO DE WC EM BRAILE FEM./ MASC.</t>
  </si>
  <si>
    <t>9.2</t>
  </si>
  <si>
    <t>PLACA PARA PORTA WC C/ DESENHO UNIVERSAL ACESSIBILIDADE</t>
  </si>
  <si>
    <t>9.3</t>
  </si>
  <si>
    <t>16.18.076</t>
  </si>
  <si>
    <t>9.4</t>
  </si>
  <si>
    <t>97.02.190</t>
  </si>
  <si>
    <t>PLACA DE IDENTIFICAÇÃO EM ACRÍLICO COM TEXTO EM VINIL</t>
  </si>
  <si>
    <t>10.1</t>
  </si>
  <si>
    <t>REMOÇÃO DE ENTULHO COM CAÇAMBA METÁLICA, INCLUSIVE CARGA MANUAL E DESCARGA EM BOTA-FORA</t>
  </si>
  <si>
    <t>10.2</t>
  </si>
  <si>
    <t>55.01.020</t>
  </si>
  <si>
    <t>LIMPEZA FINAL DA OBRA</t>
  </si>
  <si>
    <t>* Itens com incidência do fator "k".</t>
  </si>
  <si>
    <t>OBSERVAÇÕES DPO/SEAD</t>
  </si>
  <si>
    <t>1 - OS CUSTOS UNITÁRIOS FORAM ATUALIZADOS, DEVIDO AO LAPSO TEMPORAL ENTRE A EXECUÇÃO DA PLANILHA PELA EMPRESA CONTRATADA E A LICITAÇÃO.</t>
  </si>
  <si>
    <t>2 - ITENS QUE NÃO EXISTIAM MAIS NAS PLANILHAS REFERENCIAIS UTILIZADAS PELA EMPRESA FLORESTEC FORAM SUBSTITUIDOS POR ITENS EQUIVALENTES DE OUTRAS TABELAS REFERENCIAIS.</t>
  </si>
  <si>
    <t>3 - OS QUANTITATIVOS, LEVANTADOS PELA EMPRESA CONTRATADA, FORAM MANTIDOS.</t>
  </si>
  <si>
    <t>4 - FOI ACRESCIDO O ITEM 2.2 "PROJETO EXECUTIVO DE ARQUITETURA EM FORMATO A0" POIS O PROJETO CONTRATADO FOI EMBASADO NA NBR9050/2015 QUE ESTAVA VIGENTE À ÉPOCA, PORÉM, A NBR9050 FOI ATUALIZADA EM 2020, OU SEJA, OS PROJETOS DEVERÃO SER ADEQUADOS À NOVA REVISÃO DA NORMA ANTES DA EXECUÇÃO DA OBRA.</t>
  </si>
  <si>
    <t>5 - A FIM DE EQUILIBRAR OS PREÇOS UNITÁRIOS E A INCIDÊNCIA DO FATOR K, FORAM DEDUZIDOS OS ENCARGOS SOCIAIS DAS COMPOSIÇÕES DOS ITENS 2.1 e 2.2 E APLICADOS AO FINAL (INCLUSOS NO FATOR K).</t>
  </si>
  <si>
    <t>CRONOGRAMA FÍSICO FINANCEIRO</t>
  </si>
  <si>
    <t>Total parcela</t>
  </si>
  <si>
    <t>26.04.010</t>
  </si>
  <si>
    <t>Espelho em vidro cristal liso, espessura de 4 mm</t>
  </si>
  <si>
    <t>SI-07 PLACA DE SINALIZAÇÃO DE AMBIENTE 500X60MM (PAREDE INTERNA) BRAILLE</t>
  </si>
  <si>
    <r>
      <t xml:space="preserve">LOCAL: </t>
    </r>
    <r>
      <rPr>
        <sz val="11"/>
        <color rgb="FF000000"/>
        <rFont val="Arial"/>
        <family val="2"/>
        <charset val="1"/>
      </rPr>
      <t>Sorocaba - SP</t>
    </r>
  </si>
  <si>
    <r>
      <t xml:space="preserve">CLIENTE: </t>
    </r>
    <r>
      <rPr>
        <sz val="11"/>
        <color rgb="FF000000"/>
        <rFont val="Arial"/>
        <family val="2"/>
        <charset val="1"/>
      </rPr>
      <t>Prefeitura Municipal de Sorocaba</t>
    </r>
  </si>
  <si>
    <r>
      <t xml:space="preserve">CLIENTE: </t>
    </r>
    <r>
      <rPr>
        <sz val="11"/>
        <color rgb="FF000000"/>
        <rFont val="Arial"/>
        <family val="2"/>
        <charset val="1"/>
      </rPr>
      <t>Prefeitura Municipal 
de Sorocaba</t>
    </r>
  </si>
  <si>
    <t>VALOR DO ITEM 2 (PROJETOS) COM FATOR K (2,93):</t>
  </si>
  <si>
    <t>VALOR TOTAL COM BDI (20,47%) E FATOR K (2,93)</t>
  </si>
  <si>
    <t>Nome:</t>
  </si>
  <si>
    <t>Engª Viviane Gonçalves</t>
  </si>
  <si>
    <t>CREA:</t>
  </si>
  <si>
    <t>5062080254</t>
  </si>
  <si>
    <t xml:space="preserve">                                                                                                                         ____________________________________________________</t>
  </si>
  <si>
    <t xml:space="preserve"> </t>
  </si>
  <si>
    <t>Cláudio Pompeo Chagas Dias</t>
  </si>
  <si>
    <t xml:space="preserve">   Secretário SES</t>
  </si>
  <si>
    <t>QUANT</t>
  </si>
  <si>
    <t>BDI: 20,47%</t>
  </si>
  <si>
    <t>UNIDADE GESTORA:</t>
  </si>
  <si>
    <t>Responsável Técnica pela atualização de custos:</t>
  </si>
  <si>
    <t>6 - O MODELO DO FATOR "K" FOI ATUALIZADO, CONFORME DATA-BASE UTILIZADA PARA ITENS DE PROJETO.</t>
  </si>
  <si>
    <t>CUSTO
TOTAL (R$)</t>
  </si>
  <si>
    <t>Nov/2023</t>
  </si>
  <si>
    <t>Out/2023</t>
  </si>
  <si>
    <t>Pub. Out/23</t>
  </si>
  <si>
    <r>
      <t xml:space="preserve">LOCAL: </t>
    </r>
    <r>
      <rPr>
        <sz val="12"/>
        <color rgb="FF000000"/>
        <rFont val="Arial"/>
        <family val="2"/>
        <charset val="1"/>
      </rPr>
      <t>Sorocaba - SP</t>
    </r>
  </si>
  <si>
    <r>
      <t xml:space="preserve">CLIENTE: </t>
    </r>
    <r>
      <rPr>
        <sz val="12"/>
        <color rgb="FF000000"/>
        <rFont val="Arial"/>
        <family val="2"/>
        <charset val="1"/>
      </rPr>
      <t>Prefeitura Municipal de Sorocaba</t>
    </r>
  </si>
  <si>
    <t>REFER.</t>
  </si>
  <si>
    <t>CUSTO
UNIT. (R$)</t>
  </si>
  <si>
    <r>
      <rPr>
        <b/>
        <sz val="11"/>
        <color rgb="FF000000"/>
        <rFont val="Arial"/>
        <family val="2"/>
      </rPr>
      <t>OBRA:</t>
    </r>
    <r>
      <rPr>
        <sz val="11"/>
        <color rgb="FF000000"/>
        <rFont val="Arial"/>
        <family val="2"/>
        <charset val="1"/>
      </rPr>
      <t xml:space="preserve"> Adaptação de próprio para Acessibilidade - CS Vila Barão</t>
    </r>
  </si>
  <si>
    <t>REV03 - PMS - 21/08/24</t>
  </si>
  <si>
    <t>194 - MAIO/24</t>
  </si>
  <si>
    <t>JUL/2024</t>
  </si>
  <si>
    <t>CONTRAPISO EM ARGAMASSA TRAÇO 1:4 (CIMENTO E AREIA), PREPARO MANUAL, APLICADO EM ÁREAS MOLHADAS SOBRE IMPERMEABILIZAÇÃO, ACABAMENTO NÃO REFORÇADO, ESPESSURA 3CM.</t>
  </si>
  <si>
    <t>REV03 - 22/08/24</t>
  </si>
  <si>
    <t xml:space="preserve">05-001-000 </t>
  </si>
  <si>
    <t xml:space="preserve">17-002-050 </t>
  </si>
  <si>
    <t xml:space="preserve">13-002-043 </t>
  </si>
  <si>
    <t xml:space="preserve">17-003-071 </t>
  </si>
  <si>
    <t xml:space="preserve">17-001-076 </t>
  </si>
  <si>
    <t xml:space="preserve">05-003-040 </t>
  </si>
  <si>
    <t xml:space="preserve">07-080-035 </t>
  </si>
  <si>
    <t xml:space="preserve">03-040-070 </t>
  </si>
  <si>
    <t>10-014-066</t>
  </si>
  <si>
    <t>10-013-014</t>
  </si>
  <si>
    <t>10-014-025</t>
  </si>
  <si>
    <t>17-005-020</t>
  </si>
  <si>
    <t>17-005-021</t>
  </si>
  <si>
    <t>10-080-076</t>
  </si>
  <si>
    <t>17-005-094</t>
  </si>
  <si>
    <t>17-005-097</t>
  </si>
  <si>
    <t>01-001-007</t>
  </si>
  <si>
    <t xml:space="preserve">08-049-000 </t>
  </si>
  <si>
    <t xml:space="preserve">10-021-000 </t>
  </si>
  <si>
    <t xml:space="preserve">08-050-000 </t>
  </si>
  <si>
    <t xml:space="preserve">04-032-000 </t>
  </si>
  <si>
    <t>08-049-000</t>
  </si>
  <si>
    <t>04-032-000</t>
  </si>
  <si>
    <t>Abr/2024</t>
  </si>
  <si>
    <t>02.02.130</t>
  </si>
  <si>
    <t>Locação de container tipo escritório com 1 vaso sanitário, 1 lavatório e
1 ponto para chuveiro ‐ área mínima de 13,80 m²</t>
  </si>
  <si>
    <t>02.02.150</t>
  </si>
  <si>
    <t>Locação de container tipo depósito ‐ área mínima de 13,80 m²</t>
  </si>
  <si>
    <t>publ. MAI/24</t>
  </si>
  <si>
    <t xml:space="preserve">30 dias </t>
  </si>
  <si>
    <t>60 dias</t>
  </si>
  <si>
    <t>REV04 - 11/09/2024</t>
  </si>
  <si>
    <t>OBRA: Adaptação de próprio para Acessibilidade - CS Vila Barão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</si>
</sst>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164" formatCode="_-&quot;R$&quot;* #,##0.00_-;&quot;-R$&quot;* #,##0.00_-;_-&quot;R$&quot;* \-??_-;_-@_-"/>
    <numFmt numFmtId="165" formatCode="_-&quot;R$ &quot;* #,##0.00_-;&quot;-R$ &quot;* #,##0.00_-;_-&quot;R$ &quot;* \-??_-;_-@_-"/>
    <numFmt numFmtId="166" formatCode="d/m/yyyy"/>
    <numFmt numFmtId="167" formatCode="_-* #,##0.00_-;\-* #,##0.00_-;_-* \-??_-;_-@_-"/>
    <numFmt numFmtId="168" formatCode="00\-00\-00"/>
  </numFmts>
  <fonts count="33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1"/>
      <color indexed="8"/>
      <name val="Calibri"/>
      <family val="2"/>
      <charset val="1"/>
    </font>
    <font>
      <sz val="12"/>
      <name val="Calibri"/>
      <family val="2"/>
      <charset val="1"/>
    </font>
    <font>
      <sz val="11"/>
      <color indexed="8"/>
      <name val="Calibri"/>
      <family val="2"/>
    </font>
    <font>
      <b/>
      <sz val="12"/>
      <name val="Calibri"/>
      <family val="2"/>
    </font>
    <font>
      <b/>
      <sz val="13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9"/>
      <color indexed="8"/>
      <name val="Arial"/>
      <family val="2"/>
      <charset val="1"/>
    </font>
    <font>
      <b/>
      <sz val="15"/>
      <name val="Arial"/>
      <family val="2"/>
    </font>
    <font>
      <b/>
      <sz val="13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Arial"/>
      <family val="2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Calibri"/>
      <family val="2"/>
      <charset val="1"/>
    </font>
  </fonts>
  <fills count="29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FFFFFF"/>
        <bgColor rgb="FFFBE5D6"/>
      </patternFill>
    </fill>
    <fill>
      <patternFill patternType="solid">
        <fgColor rgb="FFDFDFDF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33CCCC"/>
      </patternFill>
    </fill>
    <fill>
      <patternFill patternType="solid">
        <fgColor theme="0"/>
        <bgColor rgb="FFFBE5D6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F8CBAD"/>
      </patternFill>
    </fill>
    <fill>
      <patternFill patternType="solid">
        <fgColor theme="0"/>
        <bgColor rgb="FFCCCCCC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52"/>
      </patternFill>
    </fill>
    <fill>
      <patternFill patternType="solid">
        <fgColor theme="0"/>
        <bgColor indexed="26"/>
      </patternFill>
    </fill>
    <fill>
      <patternFill patternType="solid">
        <fgColor theme="3" tint="0.59999389629810485"/>
        <bgColor rgb="FF33CCCC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rgb="FF33CCCC"/>
      </patternFill>
    </fill>
    <fill>
      <patternFill patternType="solid">
        <fgColor theme="3" tint="0.39997558519241921"/>
        <bgColor rgb="FFBFBFBF"/>
      </patternFill>
    </fill>
    <fill>
      <patternFill patternType="solid">
        <fgColor rgb="FF92D050"/>
        <bgColor rgb="FF33CCCC"/>
      </patternFill>
    </fill>
    <fill>
      <patternFill patternType="solid">
        <fgColor rgb="FFFFC000"/>
        <bgColor rgb="FF33CCCC"/>
      </patternFill>
    </fill>
    <fill>
      <patternFill patternType="solid">
        <fgColor theme="5" tint="0.39997558519241921"/>
        <bgColor rgb="FF33CCCC"/>
      </patternFill>
    </fill>
    <fill>
      <patternFill patternType="solid">
        <fgColor theme="0" tint="-0.34998626667073579"/>
        <bgColor rgb="FFAFABAB"/>
      </patternFill>
    </fill>
    <fill>
      <patternFill patternType="solid">
        <fgColor theme="0" tint="-0.34998626667073579"/>
        <bgColor rgb="FFA6A6A6"/>
      </patternFill>
    </fill>
    <fill>
      <patternFill patternType="solid">
        <fgColor theme="4" tint="0.39997558519241921"/>
        <bgColor rgb="FFCCCCCC"/>
      </patternFill>
    </fill>
    <fill>
      <patternFill patternType="solid">
        <fgColor theme="0"/>
        <bgColor rgb="FFFFFF00"/>
      </patternFill>
    </fill>
  </fills>
  <borders count="32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15">
    <xf numFmtId="0" fontId="0" fillId="0" borderId="0"/>
    <xf numFmtId="167" fontId="9" fillId="0" borderId="0" applyBorder="0" applyProtection="0"/>
    <xf numFmtId="164" fontId="9" fillId="0" borderId="0" applyBorder="0" applyProtection="0"/>
    <xf numFmtId="164" fontId="9" fillId="0" borderId="0" applyBorder="0" applyProtection="0"/>
    <xf numFmtId="165" fontId="9" fillId="0" borderId="0" applyBorder="0" applyProtection="0"/>
    <xf numFmtId="0" fontId="9" fillId="0" borderId="0"/>
    <xf numFmtId="0" fontId="1" fillId="0" borderId="0"/>
    <xf numFmtId="9" fontId="9" fillId="0" borderId="0" applyBorder="0" applyProtection="0"/>
    <xf numFmtId="0" fontId="9" fillId="0" borderId="0"/>
    <xf numFmtId="0" fontId="5" fillId="0" borderId="0"/>
    <xf numFmtId="9" fontId="5" fillId="0" borderId="0" applyBorder="0" applyProtection="0"/>
    <xf numFmtId="44" fontId="9" fillId="0" borderId="0" applyFont="0" applyFill="0" applyBorder="0" applyAlignment="0" applyProtection="0"/>
    <xf numFmtId="0" fontId="14" fillId="0" borderId="0"/>
    <xf numFmtId="0" fontId="16" fillId="0" borderId="0"/>
    <xf numFmtId="0" fontId="21" fillId="0" borderId="0"/>
  </cellStyleXfs>
  <cellXfs count="269">
    <xf numFmtId="0" fontId="0" fillId="0" borderId="0" xfId="0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4" fillId="4" borderId="8" xfId="5" applyFont="1" applyFill="1" applyBorder="1" applyAlignment="1">
      <alignment horizontal="center" vertical="center" wrapText="1"/>
    </xf>
    <xf numFmtId="0" fontId="2" fillId="4" borderId="4" xfId="5" applyFont="1" applyFill="1" applyBorder="1" applyAlignment="1">
      <alignment horizontal="center" vertical="center" wrapText="1"/>
    </xf>
    <xf numFmtId="0" fontId="4" fillId="4" borderId="4" xfId="5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left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0" xfId="0" applyFont="1" applyFill="1"/>
    <xf numFmtId="0" fontId="0" fillId="0" borderId="0" xfId="0" applyFont="1"/>
    <xf numFmtId="0" fontId="0" fillId="3" borderId="0" xfId="0" applyFill="1"/>
    <xf numFmtId="0" fontId="0" fillId="5" borderId="0" xfId="0" applyFill="1"/>
    <xf numFmtId="0" fontId="1" fillId="0" borderId="0" xfId="5" applyFont="1"/>
    <xf numFmtId="0" fontId="10" fillId="0" borderId="2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0" fillId="0" borderId="13" xfId="0" applyBorder="1"/>
    <xf numFmtId="0" fontId="2" fillId="6" borderId="2" xfId="5" applyFont="1" applyFill="1" applyBorder="1" applyAlignment="1">
      <alignment horizontal="center" vertical="center"/>
    </xf>
    <xf numFmtId="0" fontId="2" fillId="6" borderId="4" xfId="5" applyFont="1" applyFill="1" applyBorder="1" applyAlignment="1">
      <alignment horizontal="center" vertical="center"/>
    </xf>
    <xf numFmtId="0" fontId="2" fillId="6" borderId="5" xfId="5" applyFont="1" applyFill="1" applyBorder="1" applyAlignment="1">
      <alignment horizontal="center" vertical="center" wrapText="1"/>
    </xf>
    <xf numFmtId="0" fontId="1" fillId="7" borderId="4" xfId="5" applyFont="1" applyFill="1" applyBorder="1" applyAlignment="1">
      <alignment horizontal="center" vertical="center"/>
    </xf>
    <xf numFmtId="0" fontId="3" fillId="8" borderId="4" xfId="5" applyFont="1" applyFill="1" applyBorder="1" applyAlignment="1">
      <alignment horizontal="center" vertical="center"/>
    </xf>
    <xf numFmtId="49" fontId="1" fillId="7" borderId="5" xfId="5" applyNumberFormat="1" applyFont="1" applyFill="1" applyBorder="1" applyAlignment="1">
      <alignment horizontal="center" vertical="center"/>
    </xf>
    <xf numFmtId="0" fontId="1" fillId="6" borderId="4" xfId="5" applyFont="1" applyFill="1" applyBorder="1" applyAlignment="1">
      <alignment horizontal="center" vertical="center"/>
    </xf>
    <xf numFmtId="0" fontId="3" fillId="7" borderId="4" xfId="5" applyFont="1" applyFill="1" applyBorder="1" applyAlignment="1">
      <alignment horizontal="center" vertical="center"/>
    </xf>
    <xf numFmtId="0" fontId="2" fillId="6" borderId="2" xfId="5" applyFont="1" applyFill="1" applyBorder="1" applyAlignment="1">
      <alignment horizontal="right" vertical="center"/>
    </xf>
    <xf numFmtId="0" fontId="1" fillId="6" borderId="8" xfId="0" applyFont="1" applyFill="1" applyBorder="1" applyAlignment="1" applyProtection="1">
      <alignment wrapText="1"/>
      <protection locked="0"/>
    </xf>
    <xf numFmtId="0" fontId="1" fillId="6" borderId="5" xfId="0" applyFont="1" applyFill="1" applyBorder="1" applyAlignment="1" applyProtection="1">
      <alignment wrapText="1"/>
      <protection locked="0"/>
    </xf>
    <xf numFmtId="0" fontId="1" fillId="6" borderId="8" xfId="0" applyFont="1" applyFill="1" applyBorder="1" applyAlignment="1">
      <alignment horizontal="left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justify" vertical="center" wrapText="1"/>
    </xf>
    <xf numFmtId="0" fontId="5" fillId="6" borderId="4" xfId="0" applyFont="1" applyFill="1" applyBorder="1" applyAlignment="1">
      <alignment horizontal="center" vertical="center" wrapText="1"/>
    </xf>
    <xf numFmtId="4" fontId="1" fillId="6" borderId="5" xfId="0" applyNumberFormat="1" applyFont="1" applyFill="1" applyBorder="1" applyAlignment="1">
      <alignment horizontal="right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justify" vertical="center" wrapText="1"/>
    </xf>
    <xf numFmtId="0" fontId="1" fillId="6" borderId="4" xfId="0" applyFont="1" applyFill="1" applyBorder="1" applyAlignment="1">
      <alignment horizontal="justify" vertical="center" wrapText="1"/>
    </xf>
    <xf numFmtId="0" fontId="5" fillId="6" borderId="8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left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justify" vertical="center" wrapText="1"/>
    </xf>
    <xf numFmtId="4" fontId="1" fillId="7" borderId="4" xfId="0" applyNumberFormat="1" applyFont="1" applyFill="1" applyBorder="1" applyAlignment="1">
      <alignment horizontal="right" vertical="center" wrapText="1"/>
    </xf>
    <xf numFmtId="3" fontId="1" fillId="6" borderId="4" xfId="0" applyNumberFormat="1" applyFont="1" applyFill="1" applyBorder="1" applyAlignment="1">
      <alignment horizontal="right" vertical="center" wrapText="1"/>
    </xf>
    <xf numFmtId="168" fontId="1" fillId="10" borderId="4" xfId="6" applyNumberFormat="1" applyFont="1" applyFill="1" applyBorder="1" applyAlignment="1">
      <alignment horizontal="center" wrapText="1"/>
    </xf>
    <xf numFmtId="0" fontId="1" fillId="9" borderId="4" xfId="0" applyFont="1" applyFill="1" applyBorder="1" applyAlignment="1">
      <alignment horizontal="justify" vertical="center" wrapText="1"/>
    </xf>
    <xf numFmtId="4" fontId="1" fillId="8" borderId="4" xfId="0" applyNumberFormat="1" applyFont="1" applyFill="1" applyBorder="1" applyAlignment="1">
      <alignment horizontal="right" vertical="center" wrapText="1"/>
    </xf>
    <xf numFmtId="0" fontId="1" fillId="6" borderId="6" xfId="0" applyFont="1" applyFill="1" applyBorder="1" applyAlignment="1" applyProtection="1">
      <alignment wrapText="1"/>
      <protection locked="0"/>
    </xf>
    <xf numFmtId="0" fontId="1" fillId="6" borderId="0" xfId="0" applyFont="1" applyFill="1" applyBorder="1" applyAlignment="1" applyProtection="1">
      <alignment wrapText="1"/>
      <protection locked="0"/>
    </xf>
    <xf numFmtId="0" fontId="1" fillId="6" borderId="6" xfId="0" applyFont="1" applyFill="1" applyBorder="1"/>
    <xf numFmtId="0" fontId="1" fillId="6" borderId="0" xfId="0" applyFont="1" applyFill="1" applyBorder="1"/>
    <xf numFmtId="0" fontId="0" fillId="6" borderId="6" xfId="0" applyFill="1" applyBorder="1"/>
    <xf numFmtId="0" fontId="0" fillId="6" borderId="0" xfId="0" applyFill="1" applyBorder="1"/>
    <xf numFmtId="0" fontId="0" fillId="6" borderId="7" xfId="0" applyFill="1" applyBorder="1"/>
    <xf numFmtId="0" fontId="1" fillId="6" borderId="6" xfId="0" applyFont="1" applyFill="1" applyBorder="1" applyAlignment="1">
      <alignment vertical="center"/>
    </xf>
    <xf numFmtId="0" fontId="1" fillId="6" borderId="0" xfId="0" applyFont="1" applyFill="1" applyBorder="1" applyAlignment="1">
      <alignment vertical="center"/>
    </xf>
    <xf numFmtId="0" fontId="7" fillId="6" borderId="16" xfId="0" applyFont="1" applyFill="1" applyBorder="1"/>
    <xf numFmtId="0" fontId="0" fillId="6" borderId="17" xfId="0" applyFill="1" applyBorder="1"/>
    <xf numFmtId="0" fontId="0" fillId="6" borderId="18" xfId="0" applyFill="1" applyBorder="1"/>
    <xf numFmtId="0" fontId="0" fillId="6" borderId="0" xfId="0" applyFill="1"/>
    <xf numFmtId="9" fontId="1" fillId="11" borderId="15" xfId="7" applyFont="1" applyFill="1" applyBorder="1" applyAlignment="1" applyProtection="1">
      <alignment horizontal="right" vertical="center" wrapText="1"/>
    </xf>
    <xf numFmtId="4" fontId="1" fillId="6" borderId="4" xfId="5" applyNumberFormat="1" applyFont="1" applyFill="1" applyBorder="1" applyAlignment="1">
      <alignment horizontal="right" vertical="center" wrapText="1"/>
    </xf>
    <xf numFmtId="0" fontId="4" fillId="13" borderId="4" xfId="5" applyFont="1" applyFill="1" applyBorder="1" applyAlignment="1">
      <alignment horizontal="center" vertical="center" wrapText="1"/>
    </xf>
    <xf numFmtId="0" fontId="6" fillId="14" borderId="8" xfId="0" applyFont="1" applyFill="1" applyBorder="1" applyAlignment="1" applyProtection="1">
      <alignment wrapText="1"/>
      <protection locked="0"/>
    </xf>
    <xf numFmtId="0" fontId="4" fillId="14" borderId="9" xfId="0" applyFont="1" applyFill="1" applyBorder="1" applyAlignment="1">
      <alignment horizontal="center" vertical="center" wrapText="1"/>
    </xf>
    <xf numFmtId="4" fontId="2" fillId="14" borderId="4" xfId="0" applyNumberFormat="1" applyFont="1" applyFill="1" applyBorder="1" applyAlignment="1">
      <alignment horizontal="right" vertical="center" wrapText="1"/>
    </xf>
    <xf numFmtId="0" fontId="0" fillId="14" borderId="7" xfId="0" applyFill="1" applyBorder="1"/>
    <xf numFmtId="0" fontId="0" fillId="14" borderId="0" xfId="0" applyFill="1"/>
    <xf numFmtId="0" fontId="4" fillId="14" borderId="9" xfId="5" applyFont="1" applyFill="1" applyBorder="1" applyAlignment="1">
      <alignment horizontal="center" vertical="center" wrapText="1"/>
    </xf>
    <xf numFmtId="0" fontId="2" fillId="6" borderId="4" xfId="5" applyFont="1" applyFill="1" applyBorder="1" applyAlignment="1">
      <alignment horizontal="center" vertical="center"/>
    </xf>
    <xf numFmtId="0" fontId="1" fillId="6" borderId="4" xfId="5" applyFont="1" applyFill="1" applyBorder="1" applyAlignment="1">
      <alignment horizontal="center" vertical="center"/>
    </xf>
    <xf numFmtId="0" fontId="1" fillId="7" borderId="4" xfId="5" applyFont="1" applyFill="1" applyBorder="1" applyAlignment="1">
      <alignment horizontal="center" vertical="center"/>
    </xf>
    <xf numFmtId="4" fontId="1" fillId="6" borderId="4" xfId="0" applyNumberFormat="1" applyFont="1" applyFill="1" applyBorder="1" applyAlignment="1">
      <alignment horizontal="right" vertical="center" wrapText="1"/>
    </xf>
    <xf numFmtId="167" fontId="18" fillId="16" borderId="0" xfId="1" applyFont="1" applyFill="1" applyBorder="1" applyAlignment="1" applyProtection="1">
      <alignment horizontal="center" vertical="center" wrapText="1"/>
    </xf>
    <xf numFmtId="0" fontId="19" fillId="17" borderId="0" xfId="13" applyFont="1" applyFill="1" applyBorder="1" applyAlignment="1">
      <alignment vertical="center" wrapText="1"/>
    </xf>
    <xf numFmtId="167" fontId="20" fillId="17" borderId="0" xfId="1" applyFont="1" applyFill="1" applyBorder="1" applyAlignment="1" applyProtection="1">
      <alignment vertical="center" wrapText="1"/>
    </xf>
    <xf numFmtId="0" fontId="19" fillId="15" borderId="0" xfId="13" applyFont="1" applyFill="1" applyBorder="1" applyAlignment="1">
      <alignment vertical="center" wrapText="1"/>
    </xf>
    <xf numFmtId="0" fontId="19" fillId="15" borderId="0" xfId="13" applyFont="1" applyFill="1" applyBorder="1" applyAlignment="1">
      <alignment horizontal="center" vertical="center" wrapText="1"/>
    </xf>
    <xf numFmtId="167" fontId="19" fillId="15" borderId="0" xfId="1" applyFont="1" applyFill="1" applyBorder="1" applyAlignment="1" applyProtection="1">
      <alignment horizontal="center" vertical="center" wrapText="1"/>
    </xf>
    <xf numFmtId="167" fontId="20" fillId="15" borderId="0" xfId="1" applyFont="1" applyFill="1" applyBorder="1" applyAlignment="1" applyProtection="1">
      <alignment vertical="center" wrapText="1"/>
    </xf>
    <xf numFmtId="4" fontId="19" fillId="15" borderId="0" xfId="13" applyNumberFormat="1" applyFont="1" applyFill="1" applyBorder="1" applyAlignment="1">
      <alignment vertical="center" wrapText="1"/>
    </xf>
    <xf numFmtId="0" fontId="15" fillId="17" borderId="0" xfId="12" applyFont="1" applyFill="1" applyBorder="1" applyAlignment="1">
      <alignment horizontal="left" wrapText="1"/>
    </xf>
    <xf numFmtId="0" fontId="23" fillId="6" borderId="0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166" fontId="1" fillId="18" borderId="2" xfId="5" applyNumberFormat="1" applyFont="1" applyFill="1" applyBorder="1" applyAlignment="1">
      <alignment horizontal="center" vertical="center"/>
    </xf>
    <xf numFmtId="0" fontId="1" fillId="19" borderId="3" xfId="5" applyFont="1" applyFill="1" applyBorder="1" applyAlignment="1">
      <alignment horizontal="center" vertical="center"/>
    </xf>
    <xf numFmtId="167" fontId="18" fillId="16" borderId="0" xfId="1" applyFont="1" applyFill="1" applyBorder="1" applyAlignment="1" applyProtection="1">
      <alignment vertical="center" wrapText="1"/>
    </xf>
    <xf numFmtId="0" fontId="1" fillId="6" borderId="0" xfId="5" applyFont="1" applyFill="1" applyBorder="1" applyAlignment="1" applyProtection="1">
      <alignment horizontal="left" vertical="top" wrapText="1"/>
      <protection locked="0"/>
    </xf>
    <xf numFmtId="0" fontId="0" fillId="0" borderId="23" xfId="0" applyBorder="1"/>
    <xf numFmtId="0" fontId="0" fillId="0" borderId="24" xfId="0" applyBorder="1"/>
    <xf numFmtId="0" fontId="2" fillId="6" borderId="4" xfId="5" applyFont="1" applyFill="1" applyBorder="1" applyAlignment="1">
      <alignment horizontal="center" vertical="center"/>
    </xf>
    <xf numFmtId="0" fontId="1" fillId="6" borderId="4" xfId="5" applyFont="1" applyFill="1" applyBorder="1" applyAlignment="1">
      <alignment horizontal="center" vertical="center"/>
    </xf>
    <xf numFmtId="0" fontId="1" fillId="7" borderId="4" xfId="5" applyFont="1" applyFill="1" applyBorder="1" applyAlignment="1">
      <alignment horizontal="center" vertical="center"/>
    </xf>
    <xf numFmtId="0" fontId="2" fillId="6" borderId="2" xfId="5" applyFont="1" applyFill="1" applyBorder="1" applyAlignment="1">
      <alignment horizontal="center" vertical="center"/>
    </xf>
    <xf numFmtId="49" fontId="1" fillId="20" borderId="5" xfId="5" applyNumberFormat="1" applyFont="1" applyFill="1" applyBorder="1" applyAlignment="1">
      <alignment horizontal="center" vertical="center"/>
    </xf>
    <xf numFmtId="49" fontId="1" fillId="22" borderId="5" xfId="5" applyNumberFormat="1" applyFont="1" applyFill="1" applyBorder="1" applyAlignment="1">
      <alignment horizontal="center" vertical="center"/>
    </xf>
    <xf numFmtId="49" fontId="0" fillId="6" borderId="4" xfId="0" applyNumberFormat="1" applyFill="1" applyBorder="1" applyAlignment="1">
      <alignment horizontal="center" vertical="center"/>
    </xf>
    <xf numFmtId="49" fontId="1" fillId="23" borderId="5" xfId="5" applyNumberFormat="1" applyFont="1" applyFill="1" applyBorder="1" applyAlignment="1">
      <alignment horizontal="center" vertical="center"/>
    </xf>
    <xf numFmtId="49" fontId="1" fillId="24" borderId="5" xfId="5" applyNumberFormat="1" applyFont="1" applyFill="1" applyBorder="1" applyAlignment="1">
      <alignment horizontal="center" vertical="center"/>
    </xf>
    <xf numFmtId="0" fontId="4" fillId="25" borderId="8" xfId="0" applyFont="1" applyFill="1" applyBorder="1" applyAlignment="1">
      <alignment horizontal="left" vertical="center" wrapText="1"/>
    </xf>
    <xf numFmtId="4" fontId="2" fillId="25" borderId="5" xfId="0" applyNumberFormat="1" applyFont="1" applyFill="1" applyBorder="1" applyAlignment="1">
      <alignment horizontal="right" vertical="center" wrapText="1"/>
    </xf>
    <xf numFmtId="0" fontId="4" fillId="26" borderId="8" xfId="0" applyFont="1" applyFill="1" applyBorder="1" applyAlignment="1">
      <alignment horizontal="left" vertical="center" wrapText="1"/>
    </xf>
    <xf numFmtId="0" fontId="1" fillId="6" borderId="27" xfId="0" applyFont="1" applyFill="1" applyBorder="1" applyAlignment="1">
      <alignment horizontal="left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justify" vertical="center" wrapText="1"/>
    </xf>
    <xf numFmtId="4" fontId="1" fillId="6" borderId="15" xfId="0" applyNumberFormat="1" applyFont="1" applyFill="1" applyBorder="1" applyAlignment="1">
      <alignment horizontal="right" vertical="center" wrapText="1"/>
    </xf>
    <xf numFmtId="0" fontId="4" fillId="25" borderId="29" xfId="0" applyFont="1" applyFill="1" applyBorder="1" applyAlignment="1">
      <alignment horizontal="left" vertical="center" wrapText="1"/>
    </xf>
    <xf numFmtId="4" fontId="2" fillId="25" borderId="31" xfId="0" applyNumberFormat="1" applyFont="1" applyFill="1" applyBorder="1" applyAlignment="1">
      <alignment horizontal="right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8" borderId="20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justify" vertical="center" wrapText="1"/>
    </xf>
    <xf numFmtId="4" fontId="1" fillId="6" borderId="20" xfId="0" applyNumberFormat="1" applyFont="1" applyFill="1" applyBorder="1" applyAlignment="1">
      <alignment horizontal="right" vertical="center" wrapText="1"/>
    </xf>
    <xf numFmtId="4" fontId="1" fillId="21" borderId="20" xfId="0" applyNumberFormat="1" applyFont="1" applyFill="1" applyBorder="1" applyAlignment="1">
      <alignment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justify" vertical="center" wrapText="1"/>
    </xf>
    <xf numFmtId="4" fontId="1" fillId="6" borderId="13" xfId="0" applyNumberFormat="1" applyFont="1" applyFill="1" applyBorder="1" applyAlignment="1">
      <alignment horizontal="right" vertical="center" wrapText="1"/>
    </xf>
    <xf numFmtId="4" fontId="1" fillId="21" borderId="13" xfId="0" applyNumberFormat="1" applyFont="1" applyFill="1" applyBorder="1" applyAlignment="1">
      <alignment vertical="center"/>
    </xf>
    <xf numFmtId="0" fontId="1" fillId="6" borderId="22" xfId="0" applyFont="1" applyFill="1" applyBorder="1" applyAlignment="1">
      <alignment horizontal="left" vertical="center" wrapText="1"/>
    </xf>
    <xf numFmtId="4" fontId="1" fillId="6" borderId="25" xfId="0" applyNumberFormat="1" applyFont="1" applyFill="1" applyBorder="1" applyAlignment="1">
      <alignment horizontal="right" vertical="center" wrapText="1"/>
    </xf>
    <xf numFmtId="0" fontId="1" fillId="6" borderId="23" xfId="0" applyFont="1" applyFill="1" applyBorder="1" applyAlignment="1">
      <alignment horizontal="left" vertical="center" wrapText="1"/>
    </xf>
    <xf numFmtId="4" fontId="1" fillId="6" borderId="24" xfId="0" applyNumberFormat="1" applyFont="1" applyFill="1" applyBorder="1" applyAlignment="1">
      <alignment horizontal="right" vertical="center" wrapText="1"/>
    </xf>
    <xf numFmtId="9" fontId="1" fillId="27" borderId="15" xfId="7" applyFont="1" applyFill="1" applyBorder="1" applyAlignment="1" applyProtection="1">
      <alignment horizontal="right" vertical="center" wrapText="1"/>
    </xf>
    <xf numFmtId="0" fontId="29" fillId="12" borderId="8" xfId="5" applyFont="1" applyFill="1" applyBorder="1" applyAlignment="1">
      <alignment horizontal="center" vertical="center" wrapText="1"/>
    </xf>
    <xf numFmtId="0" fontId="29" fillId="12" borderId="4" xfId="5" applyFont="1" applyFill="1" applyBorder="1" applyAlignment="1">
      <alignment horizontal="center" vertical="center" wrapText="1"/>
    </xf>
    <xf numFmtId="0" fontId="10" fillId="12" borderId="4" xfId="5" applyFont="1" applyFill="1" applyBorder="1" applyAlignment="1">
      <alignment horizontal="center" vertical="center" wrapText="1"/>
    </xf>
    <xf numFmtId="0" fontId="29" fillId="12" borderId="5" xfId="5" applyFont="1" applyFill="1" applyBorder="1" applyAlignment="1">
      <alignment horizontal="center" vertical="center" wrapText="1"/>
    </xf>
    <xf numFmtId="44" fontId="2" fillId="14" borderId="14" xfId="11" applyFont="1" applyFill="1" applyBorder="1" applyAlignment="1">
      <alignment horizontal="right" vertical="center" wrapText="1"/>
    </xf>
    <xf numFmtId="44" fontId="2" fillId="14" borderId="5" xfId="11" applyFont="1" applyFill="1" applyBorder="1" applyAlignment="1">
      <alignment horizontal="right" vertical="center" wrapText="1"/>
    </xf>
    <xf numFmtId="44" fontId="2" fillId="13" borderId="4" xfId="11" applyFont="1" applyFill="1" applyBorder="1" applyAlignment="1">
      <alignment vertical="center" wrapText="1"/>
    </xf>
    <xf numFmtId="0" fontId="31" fillId="0" borderId="4" xfId="5" applyFont="1" applyBorder="1" applyAlignment="1">
      <alignment horizontal="center" vertical="center" wrapText="1"/>
    </xf>
    <xf numFmtId="0" fontId="1" fillId="6" borderId="3" xfId="5" applyFont="1" applyFill="1" applyBorder="1" applyAlignment="1">
      <alignment horizontal="center" vertical="center"/>
    </xf>
    <xf numFmtId="0" fontId="15" fillId="17" borderId="20" xfId="12" applyFont="1" applyFill="1" applyBorder="1" applyAlignment="1">
      <alignment horizontal="left" wrapText="1"/>
    </xf>
    <xf numFmtId="167" fontId="18" fillId="16" borderId="20" xfId="1" applyFont="1" applyFill="1" applyBorder="1" applyAlignment="1" applyProtection="1">
      <alignment horizontal="center" vertical="center" wrapText="1"/>
    </xf>
    <xf numFmtId="167" fontId="18" fillId="16" borderId="25" xfId="1" applyFont="1" applyFill="1" applyBorder="1" applyAlignment="1" applyProtection="1">
      <alignment horizontal="center" vertical="center" wrapText="1"/>
    </xf>
    <xf numFmtId="0" fontId="17" fillId="6" borderId="6" xfId="8" applyFont="1" applyFill="1" applyBorder="1" applyAlignment="1" applyProtection="1">
      <alignment vertical="center" wrapText="1"/>
    </xf>
    <xf numFmtId="0" fontId="17" fillId="6" borderId="0" xfId="8" applyFont="1" applyFill="1" applyBorder="1" applyAlignment="1" applyProtection="1">
      <alignment vertical="center" wrapText="1"/>
    </xf>
    <xf numFmtId="0" fontId="19" fillId="17" borderId="7" xfId="13" applyFont="1" applyFill="1" applyBorder="1" applyAlignment="1">
      <alignment vertical="center" wrapText="1"/>
    </xf>
    <xf numFmtId="0" fontId="17" fillId="6" borderId="6" xfId="8" applyFont="1" applyFill="1" applyBorder="1" applyAlignment="1" applyProtection="1">
      <alignment horizontal="left" vertical="center" wrapText="1"/>
    </xf>
    <xf numFmtId="0" fontId="17" fillId="6" borderId="0" xfId="8" applyFont="1" applyFill="1" applyBorder="1" applyAlignment="1" applyProtection="1">
      <alignment horizontal="left" vertical="center" wrapText="1"/>
    </xf>
    <xf numFmtId="167" fontId="19" fillId="17" borderId="0" xfId="1" applyFont="1" applyFill="1" applyBorder="1" applyAlignment="1" applyProtection="1">
      <alignment horizontal="center" vertical="center" wrapText="1"/>
    </xf>
    <xf numFmtId="4" fontId="19" fillId="17" borderId="7" xfId="13" applyNumberFormat="1" applyFont="1" applyFill="1" applyBorder="1" applyAlignment="1">
      <alignment vertical="center" wrapText="1"/>
    </xf>
    <xf numFmtId="49" fontId="17" fillId="6" borderId="6" xfId="14" applyNumberFormat="1" applyFont="1" applyFill="1" applyBorder="1" applyAlignment="1" applyProtection="1">
      <alignment horizontal="right" vertical="top"/>
    </xf>
    <xf numFmtId="0" fontId="17" fillId="6" borderId="0" xfId="8" applyFont="1" applyFill="1" applyBorder="1" applyAlignment="1" applyProtection="1">
      <alignment horizontal="left" vertical="center"/>
    </xf>
    <xf numFmtId="0" fontId="15" fillId="17" borderId="0" xfId="13" applyFont="1" applyFill="1" applyBorder="1" applyAlignment="1">
      <alignment vertical="center" wrapText="1"/>
    </xf>
    <xf numFmtId="167" fontId="18" fillId="16" borderId="7" xfId="1" applyFont="1" applyFill="1" applyBorder="1" applyAlignment="1" applyProtection="1">
      <alignment vertical="center" wrapText="1"/>
    </xf>
    <xf numFmtId="49" fontId="20" fillId="6" borderId="0" xfId="8" applyNumberFormat="1" applyFont="1" applyFill="1" applyBorder="1" applyAlignment="1" applyProtection="1">
      <alignment horizontal="left" vertical="center"/>
    </xf>
    <xf numFmtId="0" fontId="20" fillId="17" borderId="6" xfId="13" applyFont="1" applyFill="1" applyBorder="1" applyAlignment="1">
      <alignment horizontal="center" vertical="center" wrapText="1"/>
    </xf>
    <xf numFmtId="0" fontId="20" fillId="17" borderId="17" xfId="13" applyFont="1" applyFill="1" applyBorder="1" applyAlignment="1">
      <alignment vertical="center" wrapText="1"/>
    </xf>
    <xf numFmtId="0" fontId="19" fillId="17" borderId="17" xfId="13" applyFont="1" applyFill="1" applyBorder="1" applyAlignment="1">
      <alignment horizontal="center" vertical="center" wrapText="1"/>
    </xf>
    <xf numFmtId="167" fontId="19" fillId="17" borderId="17" xfId="1" applyFont="1" applyFill="1" applyBorder="1" applyAlignment="1" applyProtection="1">
      <alignment horizontal="center" vertical="center" wrapText="1"/>
    </xf>
    <xf numFmtId="167" fontId="20" fillId="17" borderId="17" xfId="1" applyFont="1" applyFill="1" applyBorder="1" applyAlignment="1" applyProtection="1">
      <alignment vertical="center" wrapText="1"/>
    </xf>
    <xf numFmtId="4" fontId="19" fillId="17" borderId="18" xfId="13" applyNumberFormat="1" applyFont="1" applyFill="1" applyBorder="1" applyAlignment="1">
      <alignment vertical="center" wrapText="1"/>
    </xf>
    <xf numFmtId="0" fontId="20" fillId="17" borderId="0" xfId="13" applyFont="1" applyFill="1" applyBorder="1" applyAlignment="1">
      <alignment vertical="center" wrapText="1"/>
    </xf>
    <xf numFmtId="0" fontId="19" fillId="17" borderId="0" xfId="13" applyFont="1" applyFill="1" applyBorder="1" applyAlignment="1">
      <alignment horizontal="center" vertical="center" wrapText="1"/>
    </xf>
    <xf numFmtId="44" fontId="25" fillId="17" borderId="0" xfId="11" applyFont="1" applyFill="1" applyBorder="1" applyAlignment="1" applyProtection="1">
      <alignment vertical="center" wrapText="1"/>
    </xf>
    <xf numFmtId="0" fontId="19" fillId="17" borderId="0" xfId="13" applyFont="1" applyFill="1" applyBorder="1" applyAlignment="1">
      <alignment horizontal="center" vertical="center" wrapText="1"/>
    </xf>
    <xf numFmtId="167" fontId="22" fillId="17" borderId="7" xfId="1" applyFont="1" applyFill="1" applyBorder="1" applyAlignment="1" applyProtection="1">
      <alignment horizontal="center" vertical="center" wrapText="1"/>
    </xf>
    <xf numFmtId="0" fontId="20" fillId="17" borderId="0" xfId="13" applyFont="1" applyFill="1" applyBorder="1" applyAlignment="1">
      <alignment horizontal="center" vertical="center" wrapText="1"/>
    </xf>
    <xf numFmtId="0" fontId="27" fillId="6" borderId="0" xfId="0" applyFont="1" applyFill="1" applyBorder="1" applyAlignment="1">
      <alignment horizontal="center" vertical="center"/>
    </xf>
    <xf numFmtId="0" fontId="28" fillId="6" borderId="0" xfId="0" applyFont="1" applyFill="1" applyBorder="1" applyAlignment="1">
      <alignment horizontal="center" vertical="center"/>
    </xf>
    <xf numFmtId="0" fontId="20" fillId="17" borderId="10" xfId="13" applyFont="1" applyFill="1" applyBorder="1" applyAlignment="1">
      <alignment horizontal="center" vertical="center" wrapText="1"/>
    </xf>
    <xf numFmtId="0" fontId="20" fillId="17" borderId="11" xfId="13" applyFont="1" applyFill="1" applyBorder="1" applyAlignment="1">
      <alignment vertical="center" wrapText="1"/>
    </xf>
    <xf numFmtId="0" fontId="19" fillId="17" borderId="11" xfId="13" applyFont="1" applyFill="1" applyBorder="1" applyAlignment="1">
      <alignment horizontal="center" vertical="center" wrapText="1"/>
    </xf>
    <xf numFmtId="167" fontId="19" fillId="17" borderId="11" xfId="1" applyFont="1" applyFill="1" applyBorder="1" applyAlignment="1" applyProtection="1">
      <alignment horizontal="center" vertical="center" wrapText="1"/>
    </xf>
    <xf numFmtId="167" fontId="20" fillId="17" borderId="11" xfId="1" applyFont="1" applyFill="1" applyBorder="1" applyAlignment="1" applyProtection="1">
      <alignment vertical="center" wrapText="1"/>
    </xf>
    <xf numFmtId="4" fontId="19" fillId="17" borderId="12" xfId="13" applyNumberFormat="1" applyFont="1" applyFill="1" applyBorder="1" applyAlignment="1">
      <alignment vertical="center" wrapText="1"/>
    </xf>
    <xf numFmtId="0" fontId="17" fillId="16" borderId="20" xfId="12" applyFont="1" applyFill="1" applyBorder="1" applyAlignment="1">
      <alignment horizontal="left" wrapText="1"/>
    </xf>
    <xf numFmtId="167" fontId="19" fillId="17" borderId="7" xfId="1" applyFont="1" applyFill="1" applyBorder="1" applyAlignment="1" applyProtection="1">
      <alignment horizontal="center" vertical="center" wrapText="1"/>
    </xf>
    <xf numFmtId="0" fontId="20" fillId="6" borderId="13" xfId="13" applyFont="1" applyFill="1" applyBorder="1" applyAlignment="1">
      <alignment vertical="center" wrapText="1"/>
    </xf>
    <xf numFmtId="0" fontId="20" fillId="6" borderId="0" xfId="13" applyFont="1" applyFill="1" applyBorder="1" applyAlignment="1">
      <alignment vertical="center" wrapText="1"/>
    </xf>
    <xf numFmtId="0" fontId="20" fillId="17" borderId="17" xfId="13" applyFont="1" applyFill="1" applyBorder="1" applyAlignment="1">
      <alignment horizontal="left" vertical="center" wrapText="1"/>
    </xf>
    <xf numFmtId="167" fontId="19" fillId="17" borderId="18" xfId="1" applyFont="1" applyFill="1" applyBorder="1" applyAlignment="1" applyProtection="1">
      <alignment horizontal="center" vertical="center" wrapText="1"/>
    </xf>
    <xf numFmtId="0" fontId="20" fillId="17" borderId="6" xfId="13" applyFont="1" applyFill="1" applyBorder="1" applyAlignment="1">
      <alignment horizontal="left" vertical="center" wrapText="1"/>
    </xf>
    <xf numFmtId="0" fontId="20" fillId="17" borderId="0" xfId="13" applyFont="1" applyFill="1" applyBorder="1" applyAlignment="1">
      <alignment horizontal="left" vertical="center" wrapText="1"/>
    </xf>
    <xf numFmtId="0" fontId="27" fillId="6" borderId="20" xfId="0" applyFont="1" applyFill="1" applyBorder="1" applyAlignment="1">
      <alignment horizontal="center" vertical="center"/>
    </xf>
    <xf numFmtId="0" fontId="27" fillId="6" borderId="0" xfId="0" applyFont="1" applyFill="1" applyBorder="1" applyAlignment="1">
      <alignment vertical="center"/>
    </xf>
    <xf numFmtId="0" fontId="26" fillId="6" borderId="11" xfId="0" applyFont="1" applyFill="1" applyBorder="1" applyAlignment="1">
      <alignment vertical="center"/>
    </xf>
    <xf numFmtId="0" fontId="0" fillId="6" borderId="11" xfId="0" applyFill="1" applyBorder="1"/>
    <xf numFmtId="167" fontId="19" fillId="17" borderId="12" xfId="1" applyFont="1" applyFill="1" applyBorder="1" applyAlignment="1" applyProtection="1">
      <alignment horizontal="center" vertical="center" wrapText="1"/>
    </xf>
    <xf numFmtId="0" fontId="17" fillId="17" borderId="16" xfId="13" applyFont="1" applyFill="1" applyBorder="1" applyAlignment="1">
      <alignment horizontal="left" vertical="center" wrapText="1"/>
    </xf>
    <xf numFmtId="0" fontId="20" fillId="17" borderId="13" xfId="13" applyFont="1" applyFill="1" applyBorder="1" applyAlignment="1">
      <alignment horizontal="center" vertical="center" wrapText="1"/>
    </xf>
    <xf numFmtId="0" fontId="28" fillId="6" borderId="11" xfId="0" applyFont="1" applyFill="1" applyBorder="1" applyAlignment="1">
      <alignment horizontal="center" vertical="center"/>
    </xf>
    <xf numFmtId="4" fontId="0" fillId="0" borderId="0" xfId="0" applyNumberFormat="1"/>
    <xf numFmtId="0" fontId="1" fillId="6" borderId="6" xfId="5" applyFont="1" applyFill="1" applyBorder="1" applyAlignment="1" applyProtection="1">
      <alignment horizontal="left" vertical="top" wrapText="1"/>
      <protection locked="0"/>
    </xf>
    <xf numFmtId="0" fontId="1" fillId="6" borderId="7" xfId="5" applyFont="1" applyFill="1" applyBorder="1" applyAlignment="1" applyProtection="1">
      <alignment horizontal="left" vertical="top" wrapText="1"/>
      <protection locked="0"/>
    </xf>
    <xf numFmtId="0" fontId="4" fillId="13" borderId="8" xfId="5" applyFont="1" applyFill="1" applyBorder="1" applyAlignment="1">
      <alignment horizontal="center" vertical="center" wrapText="1"/>
    </xf>
    <xf numFmtId="0" fontId="4" fillId="13" borderId="5" xfId="5" applyFont="1" applyFill="1" applyBorder="1" applyAlignment="1">
      <alignment horizontal="center" vertical="center" wrapText="1"/>
    </xf>
    <xf numFmtId="9" fontId="2" fillId="6" borderId="28" xfId="7" applyFont="1" applyFill="1" applyBorder="1" applyAlignment="1" applyProtection="1">
      <alignment horizontal="right" vertical="center" wrapText="1"/>
    </xf>
    <xf numFmtId="4" fontId="2" fillId="6" borderId="28" xfId="5" applyNumberFormat="1" applyFont="1" applyFill="1" applyBorder="1" applyAlignment="1">
      <alignment horizontal="right" vertical="center" wrapText="1"/>
    </xf>
    <xf numFmtId="44" fontId="2" fillId="13" borderId="5" xfId="11" applyFont="1" applyFill="1" applyBorder="1" applyAlignment="1">
      <alignment vertical="center" wrapText="1"/>
    </xf>
    <xf numFmtId="4" fontId="1" fillId="9" borderId="20" xfId="0" applyNumberFormat="1" applyFont="1" applyFill="1" applyBorder="1" applyAlignment="1">
      <alignment vertical="center"/>
    </xf>
    <xf numFmtId="4" fontId="1" fillId="9" borderId="13" xfId="0" applyNumberFormat="1" applyFont="1" applyFill="1" applyBorder="1" applyAlignment="1">
      <alignment vertical="center"/>
    </xf>
    <xf numFmtId="4" fontId="1" fillId="6" borderId="4" xfId="0" applyNumberFormat="1" applyFont="1" applyFill="1" applyBorder="1" applyAlignment="1">
      <alignment horizontal="right" vertical="center" wrapText="1"/>
    </xf>
    <xf numFmtId="4" fontId="1" fillId="9" borderId="4" xfId="0" applyNumberFormat="1" applyFont="1" applyFill="1" applyBorder="1" applyAlignment="1">
      <alignment vertical="center"/>
    </xf>
    <xf numFmtId="4" fontId="1" fillId="9" borderId="4" xfId="0" applyNumberFormat="1" applyFont="1" applyFill="1" applyBorder="1" applyAlignment="1">
      <alignment horizontal="right" vertical="center" wrapText="1"/>
    </xf>
    <xf numFmtId="4" fontId="1" fillId="9" borderId="15" xfId="0" applyNumberFormat="1" applyFont="1" applyFill="1" applyBorder="1" applyAlignment="1">
      <alignment vertical="center"/>
    </xf>
    <xf numFmtId="0" fontId="8" fillId="6" borderId="4" xfId="0" applyFont="1" applyFill="1" applyBorder="1" applyAlignment="1">
      <alignment horizontal="center" vertical="center" wrapText="1"/>
    </xf>
    <xf numFmtId="4" fontId="1" fillId="10" borderId="4" xfId="0" applyNumberFormat="1" applyFont="1" applyFill="1" applyBorder="1" applyAlignment="1">
      <alignment horizontal="right" vertical="center" wrapText="1"/>
    </xf>
    <xf numFmtId="4" fontId="1" fillId="10" borderId="4" xfId="6" applyNumberFormat="1" applyFont="1" applyFill="1" applyBorder="1" applyAlignment="1">
      <alignment horizontal="right" wrapText="1"/>
    </xf>
    <xf numFmtId="0" fontId="5" fillId="8" borderId="4" xfId="0" applyFont="1" applyFill="1" applyBorder="1" applyAlignment="1">
      <alignment horizontal="justify" vertical="center" wrapText="1"/>
    </xf>
    <xf numFmtId="4" fontId="1" fillId="28" borderId="4" xfId="0" applyNumberFormat="1" applyFont="1" applyFill="1" applyBorder="1" applyAlignment="1">
      <alignment horizontal="right" vertical="center" wrapText="1"/>
    </xf>
    <xf numFmtId="0" fontId="6" fillId="6" borderId="6" xfId="0" applyFont="1" applyFill="1" applyBorder="1"/>
    <xf numFmtId="0" fontId="6" fillId="6" borderId="0" xfId="0" applyFont="1" applyFill="1" applyBorder="1"/>
    <xf numFmtId="0" fontId="6" fillId="6" borderId="7" xfId="0" applyFont="1" applyFill="1" applyBorder="1"/>
    <xf numFmtId="0" fontId="1" fillId="0" borderId="1" xfId="5" applyFont="1" applyBorder="1" applyAlignment="1">
      <alignment horizontal="center"/>
    </xf>
    <xf numFmtId="0" fontId="10" fillId="0" borderId="4" xfId="5" applyFont="1" applyBorder="1" applyAlignment="1">
      <alignment horizontal="center" vertical="center"/>
    </xf>
    <xf numFmtId="0" fontId="1" fillId="0" borderId="5" xfId="5" applyFont="1" applyBorder="1" applyAlignment="1">
      <alignment horizontal="center" vertical="center"/>
    </xf>
    <xf numFmtId="0" fontId="20" fillId="17" borderId="6" xfId="13" applyFont="1" applyFill="1" applyBorder="1" applyAlignment="1">
      <alignment horizontal="left" vertical="center" wrapText="1"/>
    </xf>
    <xf numFmtId="0" fontId="20" fillId="17" borderId="0" xfId="13" applyFont="1" applyFill="1" applyBorder="1" applyAlignment="1">
      <alignment horizontal="left" vertical="center" wrapText="1"/>
    </xf>
    <xf numFmtId="0" fontId="19" fillId="17" borderId="0" xfId="13" applyFont="1" applyFill="1" applyBorder="1" applyAlignment="1">
      <alignment horizontal="center" vertical="center" wrapText="1"/>
    </xf>
    <xf numFmtId="0" fontId="20" fillId="6" borderId="13" xfId="13" applyFont="1" applyFill="1" applyBorder="1" applyAlignment="1">
      <alignment horizontal="left" wrapText="1"/>
    </xf>
    <xf numFmtId="0" fontId="17" fillId="17" borderId="16" xfId="13" applyFont="1" applyFill="1" applyBorder="1" applyAlignment="1">
      <alignment horizontal="center" vertical="center" wrapText="1"/>
    </xf>
    <xf numFmtId="0" fontId="17" fillId="17" borderId="17" xfId="13" applyFont="1" applyFill="1" applyBorder="1" applyAlignment="1">
      <alignment horizontal="center" vertical="center" wrapText="1"/>
    </xf>
    <xf numFmtId="0" fontId="17" fillId="6" borderId="22" xfId="8" applyFont="1" applyFill="1" applyBorder="1" applyAlignment="1" applyProtection="1">
      <alignment horizontal="left" vertical="center" wrapText="1"/>
    </xf>
    <xf numFmtId="0" fontId="17" fillId="6" borderId="20" xfId="8" applyFont="1" applyFill="1" applyBorder="1" applyAlignment="1" applyProtection="1">
      <alignment horizontal="left" vertical="center" wrapText="1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3" fillId="6" borderId="2" xfId="5" applyFont="1" applyFill="1" applyBorder="1" applyAlignment="1">
      <alignment horizontal="center" vertical="center"/>
    </xf>
    <xf numFmtId="166" fontId="1" fillId="7" borderId="2" xfId="5" applyNumberFormat="1" applyFont="1" applyFill="1" applyBorder="1" applyAlignment="1">
      <alignment horizontal="center" vertical="center"/>
    </xf>
    <xf numFmtId="0" fontId="12" fillId="6" borderId="4" xfId="5" applyFont="1" applyFill="1" applyBorder="1" applyAlignment="1">
      <alignment horizontal="center" vertical="center" wrapText="1"/>
    </xf>
    <xf numFmtId="0" fontId="2" fillId="6" borderId="4" xfId="5" applyFont="1" applyFill="1" applyBorder="1" applyAlignment="1">
      <alignment horizontal="center" vertical="center"/>
    </xf>
    <xf numFmtId="0" fontId="13" fillId="6" borderId="4" xfId="5" applyFont="1" applyFill="1" applyBorder="1" applyAlignment="1">
      <alignment horizontal="center" vertical="center"/>
    </xf>
    <xf numFmtId="0" fontId="1" fillId="6" borderId="4" xfId="5" applyFont="1" applyFill="1" applyBorder="1" applyAlignment="1">
      <alignment horizontal="center" vertical="center"/>
    </xf>
    <xf numFmtId="0" fontId="1" fillId="7" borderId="4" xfId="5" applyFont="1" applyFill="1" applyBorder="1" applyAlignment="1">
      <alignment horizontal="center" vertical="center"/>
    </xf>
    <xf numFmtId="0" fontId="1" fillId="6" borderId="5" xfId="5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right" vertical="center" wrapText="1"/>
    </xf>
    <xf numFmtId="0" fontId="4" fillId="25" borderId="9" xfId="0" applyFont="1" applyFill="1" applyBorder="1" applyAlignment="1">
      <alignment horizontal="left" vertical="center" wrapText="1"/>
    </xf>
    <xf numFmtId="0" fontId="4" fillId="25" borderId="26" xfId="0" applyFont="1" applyFill="1" applyBorder="1" applyAlignment="1">
      <alignment horizontal="left" vertical="center" wrapText="1"/>
    </xf>
    <xf numFmtId="0" fontId="4" fillId="25" borderId="21" xfId="0" applyFont="1" applyFill="1" applyBorder="1" applyAlignment="1">
      <alignment horizontal="left" vertical="center" wrapText="1"/>
    </xf>
    <xf numFmtId="0" fontId="4" fillId="25" borderId="30" xfId="0" applyFont="1" applyFill="1" applyBorder="1" applyAlignment="1">
      <alignment horizontal="left" vertical="center" wrapText="1"/>
    </xf>
    <xf numFmtId="0" fontId="4" fillId="25" borderId="4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wrapText="1"/>
    </xf>
    <xf numFmtId="0" fontId="6" fillId="6" borderId="0" xfId="0" applyFont="1" applyFill="1" applyBorder="1" applyAlignment="1">
      <alignment horizontal="left" wrapText="1"/>
    </xf>
    <xf numFmtId="0" fontId="6" fillId="6" borderId="7" xfId="0" applyFont="1" applyFill="1" applyBorder="1" applyAlignment="1">
      <alignment horizontal="left" wrapText="1"/>
    </xf>
    <xf numFmtId="0" fontId="32" fillId="8" borderId="19" xfId="0" applyFont="1" applyFill="1" applyBorder="1" applyAlignment="1">
      <alignment horizontal="left" wrapText="1"/>
    </xf>
    <xf numFmtId="0" fontId="6" fillId="8" borderId="6" xfId="0" applyFont="1" applyFill="1" applyBorder="1" applyAlignment="1">
      <alignment horizontal="left" wrapText="1"/>
    </xf>
    <xf numFmtId="0" fontId="6" fillId="8" borderId="0" xfId="0" applyFont="1" applyFill="1" applyBorder="1" applyAlignment="1">
      <alignment horizontal="left" wrapText="1"/>
    </xf>
    <xf numFmtId="0" fontId="6" fillId="8" borderId="7" xfId="0" applyFont="1" applyFill="1" applyBorder="1" applyAlignment="1">
      <alignment horizontal="left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4" xfId="5" applyFont="1" applyFill="1" applyBorder="1" applyAlignment="1">
      <alignment horizontal="center" vertical="center" wrapText="1"/>
    </xf>
    <xf numFmtId="0" fontId="2" fillId="13" borderId="8" xfId="5" applyFont="1" applyFill="1" applyBorder="1" applyAlignment="1" applyProtection="1">
      <alignment horizontal="center" wrapText="1"/>
      <protection locked="0"/>
    </xf>
    <xf numFmtId="0" fontId="2" fillId="13" borderId="4" xfId="5" applyFont="1" applyFill="1" applyBorder="1" applyAlignment="1" applyProtection="1">
      <alignment horizontal="center" wrapText="1"/>
      <protection locked="0"/>
    </xf>
    <xf numFmtId="0" fontId="1" fillId="6" borderId="8" xfId="5" applyFont="1" applyFill="1" applyBorder="1" applyAlignment="1">
      <alignment horizontal="center" vertical="center" wrapText="1"/>
    </xf>
    <xf numFmtId="0" fontId="5" fillId="6" borderId="4" xfId="5" applyFont="1" applyFill="1" applyBorder="1" applyAlignment="1">
      <alignment horizontal="left" vertical="center" wrapText="1"/>
    </xf>
    <xf numFmtId="4" fontId="1" fillId="6" borderId="4" xfId="0" applyNumberFormat="1" applyFont="1" applyFill="1" applyBorder="1" applyAlignment="1">
      <alignment horizontal="right" vertical="center" wrapText="1"/>
    </xf>
    <xf numFmtId="0" fontId="5" fillId="6" borderId="15" xfId="5" applyFont="1" applyFill="1" applyBorder="1" applyAlignment="1">
      <alignment horizontal="left" vertical="center" wrapText="1"/>
    </xf>
    <xf numFmtId="0" fontId="17" fillId="6" borderId="22" xfId="8" applyFont="1" applyFill="1" applyBorder="1" applyAlignment="1" applyProtection="1">
      <alignment vertical="center" wrapText="1"/>
    </xf>
    <xf numFmtId="0" fontId="17" fillId="6" borderId="20" xfId="8" applyFont="1" applyFill="1" applyBorder="1" applyAlignment="1" applyProtection="1">
      <alignment vertical="center" wrapText="1"/>
    </xf>
    <xf numFmtId="0" fontId="19" fillId="17" borderId="7" xfId="13" applyFont="1" applyFill="1" applyBorder="1" applyAlignment="1">
      <alignment horizontal="center" vertical="center" wrapText="1"/>
    </xf>
    <xf numFmtId="0" fontId="1" fillId="6" borderId="1" xfId="5" applyFont="1" applyFill="1" applyBorder="1" applyAlignment="1" applyProtection="1">
      <alignment horizontal="center" vertical="top" wrapText="1"/>
      <protection locked="0"/>
    </xf>
    <xf numFmtId="0" fontId="1" fillId="6" borderId="8" xfId="5" applyFont="1" applyFill="1" applyBorder="1" applyAlignment="1" applyProtection="1">
      <alignment horizontal="center" vertical="top" wrapText="1"/>
      <protection locked="0"/>
    </xf>
    <xf numFmtId="0" fontId="10" fillId="6" borderId="2" xfId="5" applyFont="1" applyFill="1" applyBorder="1" applyAlignment="1">
      <alignment horizontal="center" vertical="center"/>
    </xf>
    <xf numFmtId="166" fontId="1" fillId="7" borderId="3" xfId="5" applyNumberFormat="1" applyFont="1" applyFill="1" applyBorder="1" applyAlignment="1">
      <alignment horizontal="center" vertical="center"/>
    </xf>
    <xf numFmtId="0" fontId="11" fillId="6" borderId="4" xfId="5" applyFont="1" applyFill="1" applyBorder="1" applyAlignment="1">
      <alignment horizontal="center" vertical="center" wrapText="1"/>
    </xf>
    <xf numFmtId="0" fontId="10" fillId="6" borderId="4" xfId="5" applyFont="1" applyFill="1" applyBorder="1" applyAlignment="1">
      <alignment horizontal="center" vertical="center"/>
    </xf>
    <xf numFmtId="0" fontId="10" fillId="6" borderId="4" xfId="5" applyFont="1" applyFill="1" applyBorder="1" applyAlignment="1">
      <alignment horizontal="center" vertical="center" wrapText="1"/>
    </xf>
  </cellXfs>
  <cellStyles count="15">
    <cellStyle name="Excel Built-in Normal" xfId="13"/>
    <cellStyle name="Moeda" xfId="11" builtinId="4"/>
    <cellStyle name="Moeda 2" xfId="2"/>
    <cellStyle name="Moeda 2 2" xfId="3"/>
    <cellStyle name="Moeda 3" xfId="4"/>
    <cellStyle name="Normal" xfId="0" builtinId="0"/>
    <cellStyle name="Normal 2" xfId="5"/>
    <cellStyle name="Normal 2 2" xfId="8"/>
    <cellStyle name="Normal 3" xfId="12"/>
    <cellStyle name="Normal 4" xfId="9"/>
    <cellStyle name="Normal_FICHA DE VERIFICAÇÃO PRELIMINAR - Plano R" xfId="14"/>
    <cellStyle name="Normal_Plan1" xfId="6"/>
    <cellStyle name="Porcentagem 2" xfId="7"/>
    <cellStyle name="Porcentagem 3" xfId="10"/>
    <cellStyle name="Vírgula" xfId="1" builtinId="3"/>
  </cellStyles>
  <dxfs count="1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4B18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4B18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9D9D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AFABAB"/>
      <rgbColor rgb="FF993366"/>
      <rgbColor rgb="FFFBE5D6"/>
      <rgbColor rgb="FFD9D9D9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C00000"/>
      <rgbColor rgb="FF008080"/>
      <rgbColor rgb="FF0000FF"/>
      <rgbColor rgb="FF00B0F0"/>
      <rgbColor rgb="FFCCFFFF"/>
      <rgbColor rgb="FFDFDFDF"/>
      <rgbColor rgb="FFFFC7CE"/>
      <rgbColor rgb="FFA9D18E"/>
      <rgbColor rgb="FFF4B183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3630600</xdr:colOff>
      <xdr:row>41</xdr:row>
      <xdr:rowOff>50040</xdr:rowOff>
    </xdr:from>
    <xdr:to>
      <xdr:col>4</xdr:col>
      <xdr:colOff>1254960</xdr:colOff>
      <xdr:row>47</xdr:row>
      <xdr:rowOff>152640</xdr:rowOff>
    </xdr:to>
    <xdr:sp macro="" textlink="">
      <xdr:nvSpPr>
        <xdr:cNvPr id="2" name="CaixaDeTexto 2"/>
        <xdr:cNvSpPr/>
      </xdr:nvSpPr>
      <xdr:spPr>
        <a:xfrm>
          <a:off x="5394600" y="8134560"/>
          <a:ext cx="4476960" cy="124560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 algn="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Eng. Civil José Roberto Rangel Borghi</a:t>
          </a:r>
          <a:endParaRPr lang="pt-BR" sz="11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CREA 0601165340</a:t>
          </a:r>
          <a:endParaRPr lang="pt-BR" sz="11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ART 28027230190032952</a:t>
          </a:r>
          <a:endParaRPr lang="pt-BR" sz="11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Florestec Eng. Soluções Ambientais LTDA - EPP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1</xdr:row>
      <xdr:rowOff>133835</xdr:rowOff>
    </xdr:from>
    <xdr:to>
      <xdr:col>0</xdr:col>
      <xdr:colOff>1608480</xdr:colOff>
      <xdr:row>5</xdr:row>
      <xdr:rowOff>9392</xdr:rowOff>
    </xdr:to>
    <xdr:pic>
      <xdr:nvPicPr>
        <xdr:cNvPr id="3" name="Imagem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76320" y="324335"/>
          <a:ext cx="1532160" cy="816851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3130824</xdr:colOff>
      <xdr:row>158</xdr:row>
      <xdr:rowOff>24991</xdr:rowOff>
    </xdr:from>
    <xdr:to>
      <xdr:col>6</xdr:col>
      <xdr:colOff>803412</xdr:colOff>
      <xdr:row>165</xdr:row>
      <xdr:rowOff>58111</xdr:rowOff>
    </xdr:to>
    <xdr:sp macro="" textlink="">
      <xdr:nvSpPr>
        <xdr:cNvPr id="2" name="CaixaDeTexto 6"/>
        <xdr:cNvSpPr/>
      </xdr:nvSpPr>
      <xdr:spPr>
        <a:xfrm>
          <a:off x="5590759" y="40013426"/>
          <a:ext cx="3056283" cy="136662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 algn="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endParaRPr lang="pt-BR" sz="12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Eng. Civil José Roberto Rangel Borghi</a:t>
          </a:r>
          <a:endParaRPr lang="pt-BR" sz="11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CREA 0601165340</a:t>
          </a:r>
          <a:endParaRPr lang="pt-BR" sz="11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ART 28027230190032952</a:t>
          </a:r>
          <a:endParaRPr lang="pt-BR" sz="1100" b="0" strike="noStrike" spc="-1">
            <a:latin typeface="Times New Roman"/>
          </a:endParaRPr>
        </a:p>
        <a:p>
          <a:pPr algn="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Florestec Eng. Soluções Ambientais LTDA - EPP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</xdr:txBody>
    </xdr:sp>
    <xdr:clientData/>
  </xdr:twoCellAnchor>
  <xdr:twoCellAnchor editAs="oneCell">
    <xdr:from>
      <xdr:col>0</xdr:col>
      <xdr:colOff>98115</xdr:colOff>
      <xdr:row>1</xdr:row>
      <xdr:rowOff>164295</xdr:rowOff>
    </xdr:from>
    <xdr:to>
      <xdr:col>1</xdr:col>
      <xdr:colOff>913286</xdr:colOff>
      <xdr:row>4</xdr:row>
      <xdr:rowOff>121169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98115" y="354795"/>
          <a:ext cx="1280775" cy="67533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156882</xdr:colOff>
      <xdr:row>1</xdr:row>
      <xdr:rowOff>302558</xdr:rowOff>
    </xdr:from>
    <xdr:to>
      <xdr:col>0</xdr:col>
      <xdr:colOff>1288676</xdr:colOff>
      <xdr:row>4</xdr:row>
      <xdr:rowOff>56028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56882" y="378758"/>
          <a:ext cx="436469" cy="43927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PAE/PESSOAL/Viviane%20Gon&#231;alves/OBRAS%20EM%20OR&#199;AM/2023/PA%2029821_2019%20ACESS%20SES%20-%20UBS%20BAR&#195;O/PMS%20-%20REV01/estudos/CS%20Vila%20Bar&#227;o%20-%20REV01%20aumentei%20para%202%20me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do Orçamento"/>
      <sheetName val="Planilha Orçamentária"/>
      <sheetName val="Cronograma Físico-Financeiro"/>
      <sheetName val="Composição BDI"/>
      <sheetName val="Fator K"/>
    </sheetNames>
    <sheetDataSet>
      <sheetData sheetId="0">
        <row r="2">
          <cell r="B2" t="str">
            <v>OBRA: Adaptação de próprio para Acessibilidade - CS Vila Barão</v>
          </cell>
        </row>
        <row r="10">
          <cell r="A10" t="str">
            <v>1</v>
          </cell>
        </row>
        <row r="11">
          <cell r="A11" t="str">
            <v>2</v>
          </cell>
        </row>
        <row r="12">
          <cell r="A12" t="str">
            <v>3</v>
          </cell>
        </row>
        <row r="13">
          <cell r="A13" t="str">
            <v>4</v>
          </cell>
        </row>
        <row r="14">
          <cell r="A14" t="str">
            <v>5</v>
          </cell>
        </row>
        <row r="17">
          <cell r="A17">
            <v>6</v>
          </cell>
        </row>
        <row r="20">
          <cell r="A20">
            <v>7</v>
          </cell>
        </row>
        <row r="26">
          <cell r="A26">
            <v>8</v>
          </cell>
        </row>
        <row r="33">
          <cell r="A33">
            <v>9</v>
          </cell>
        </row>
        <row r="34">
          <cell r="A34">
            <v>10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view="pageBreakPreview" zoomScale="85" zoomScaleNormal="70" zoomScalePageLayoutView="85" workbookViewId="0">
      <selection activeCell="D2" sqref="D2"/>
    </sheetView>
  </sheetViews>
  <sheetFormatPr defaultColWidth="8.85546875" defaultRowHeight="15" x14ac:dyDescent="0.25"/>
  <cols>
    <col min="1" max="1" width="25" customWidth="1"/>
    <col min="2" max="2" width="62.42578125" customWidth="1"/>
    <col min="3" max="3" width="11.42578125" customWidth="1"/>
    <col min="4" max="4" width="23.28515625" customWidth="1"/>
    <col min="5" max="5" width="19.42578125" customWidth="1"/>
  </cols>
  <sheetData>
    <row r="1" spans="1:5" x14ac:dyDescent="0.25">
      <c r="A1" s="215"/>
      <c r="B1" s="22" t="s">
        <v>0</v>
      </c>
      <c r="C1" s="25" t="s">
        <v>1</v>
      </c>
      <c r="D1" s="93" t="s">
        <v>345</v>
      </c>
      <c r="E1" s="94" t="s">
        <v>332</v>
      </c>
    </row>
    <row r="2" spans="1:5" ht="29.25" x14ac:dyDescent="0.25">
      <c r="A2" s="215"/>
      <c r="B2" s="140" t="s">
        <v>344</v>
      </c>
      <c r="C2" s="26" t="s">
        <v>2</v>
      </c>
      <c r="D2" s="26" t="s">
        <v>3</v>
      </c>
      <c r="E2" s="27" t="s">
        <v>4</v>
      </c>
    </row>
    <row r="3" spans="1:5" x14ac:dyDescent="0.25">
      <c r="A3" s="215"/>
      <c r="B3" s="23" t="s">
        <v>318</v>
      </c>
      <c r="C3" s="28" t="s">
        <v>5</v>
      </c>
      <c r="D3" s="29" t="s">
        <v>6</v>
      </c>
      <c r="E3" s="103" t="s">
        <v>337</v>
      </c>
    </row>
    <row r="4" spans="1:5" x14ac:dyDescent="0.25">
      <c r="A4" s="215"/>
      <c r="B4" s="216" t="s">
        <v>319</v>
      </c>
      <c r="C4" s="31" t="s">
        <v>7</v>
      </c>
      <c r="D4" s="29" t="s">
        <v>6</v>
      </c>
      <c r="E4" s="104" t="s">
        <v>337</v>
      </c>
    </row>
    <row r="5" spans="1:5" x14ac:dyDescent="0.25">
      <c r="A5" s="215"/>
      <c r="B5" s="216"/>
      <c r="C5" s="31" t="s">
        <v>8</v>
      </c>
      <c r="D5" s="29" t="s">
        <v>6</v>
      </c>
      <c r="E5" s="107" t="s">
        <v>339</v>
      </c>
    </row>
    <row r="6" spans="1:5" x14ac:dyDescent="0.25">
      <c r="A6" s="215"/>
      <c r="B6" s="216"/>
      <c r="C6" s="28" t="s">
        <v>9</v>
      </c>
      <c r="D6" s="32" t="s">
        <v>6</v>
      </c>
      <c r="E6" s="106" t="s">
        <v>338</v>
      </c>
    </row>
    <row r="7" spans="1:5" x14ac:dyDescent="0.25">
      <c r="A7" s="215"/>
      <c r="B7" s="216"/>
      <c r="C7" s="217" t="s">
        <v>10</v>
      </c>
      <c r="D7" s="217"/>
      <c r="E7" s="217"/>
    </row>
    <row r="8" spans="1:5" x14ac:dyDescent="0.25">
      <c r="A8" s="1"/>
      <c r="B8" s="2"/>
      <c r="C8" s="2"/>
      <c r="D8" s="2"/>
      <c r="E8" s="3"/>
    </row>
    <row r="9" spans="1:5" x14ac:dyDescent="0.25">
      <c r="A9" s="4" t="s">
        <v>11</v>
      </c>
      <c r="B9" s="5" t="s">
        <v>12</v>
      </c>
      <c r="C9" s="6" t="s">
        <v>13</v>
      </c>
      <c r="D9" s="5" t="s">
        <v>14</v>
      </c>
      <c r="E9" s="3"/>
    </row>
    <row r="10" spans="1:5" x14ac:dyDescent="0.25">
      <c r="A10" s="7" t="str">
        <f>'Planilha Orçamentária'!A10</f>
        <v>1</v>
      </c>
      <c r="B10" s="8" t="s">
        <v>15</v>
      </c>
      <c r="C10" s="9">
        <f>'Planilha Orçamentária'!H10</f>
        <v>16371.699999999999</v>
      </c>
      <c r="D10" s="9">
        <f t="shared" ref="D10:D35" si="0">C10*100/$C$35</f>
        <v>17.63605905494974</v>
      </c>
      <c r="E10" s="3"/>
    </row>
    <row r="11" spans="1:5" x14ac:dyDescent="0.25">
      <c r="A11" s="7" t="str">
        <f>'Planilha Orçamentária'!A17</f>
        <v>2</v>
      </c>
      <c r="B11" s="8" t="s">
        <v>16</v>
      </c>
      <c r="C11" s="9">
        <f>'Planilha Orçamentária'!H17</f>
        <v>2653.5299999999997</v>
      </c>
      <c r="D11" s="9">
        <f>C11*100/$C$35</f>
        <v>2.8584576912648525</v>
      </c>
      <c r="E11" s="3"/>
    </row>
    <row r="12" spans="1:5" x14ac:dyDescent="0.25">
      <c r="A12" s="7" t="str">
        <f>'Planilha Orçamentária'!A22</f>
        <v>3</v>
      </c>
      <c r="B12" s="8" t="s">
        <v>17</v>
      </c>
      <c r="C12" s="9">
        <f>'Planilha Orçamentária'!H22</f>
        <v>3325.22</v>
      </c>
      <c r="D12" s="9">
        <f t="shared" si="0"/>
        <v>3.5820211884349198</v>
      </c>
      <c r="E12" s="3"/>
    </row>
    <row r="13" spans="1:5" x14ac:dyDescent="0.25">
      <c r="A13" s="7" t="str">
        <f>'Planilha Orçamentária'!A27</f>
        <v>4</v>
      </c>
      <c r="B13" s="8" t="s">
        <v>18</v>
      </c>
      <c r="C13" s="9">
        <f>'Planilha Orçamentária'!H27</f>
        <v>8751.380000000001</v>
      </c>
      <c r="D13" s="9">
        <f t="shared" si="0"/>
        <v>9.4272344651017352</v>
      </c>
      <c r="E13" s="3"/>
    </row>
    <row r="14" spans="1:5" x14ac:dyDescent="0.25">
      <c r="A14" s="7" t="str">
        <f>'Planilha Orçamentária'!A36</f>
        <v>5</v>
      </c>
      <c r="B14" s="8" t="s">
        <v>19</v>
      </c>
      <c r="C14" s="9">
        <f>'Planilha Orçamentária'!H36</f>
        <v>9630.68</v>
      </c>
      <c r="D14" s="9">
        <f t="shared" si="0"/>
        <v>10.37444133592256</v>
      </c>
      <c r="E14" s="3"/>
    </row>
    <row r="15" spans="1:5" x14ac:dyDescent="0.25">
      <c r="A15" s="10" t="str">
        <f>'Planilha Orçamentária'!A37</f>
        <v>5.1</v>
      </c>
      <c r="B15" s="11" t="s">
        <v>20</v>
      </c>
      <c r="C15" s="12">
        <f>'Planilha Orçamentária'!H37</f>
        <v>2838.79</v>
      </c>
      <c r="D15" s="9">
        <f t="shared" si="0"/>
        <v>3.0580250117337093</v>
      </c>
      <c r="E15" s="3"/>
    </row>
    <row r="16" spans="1:5" x14ac:dyDescent="0.25">
      <c r="A16" s="10" t="str">
        <f>'Planilha Orçamentária'!A46</f>
        <v>5.2</v>
      </c>
      <c r="B16" s="11" t="s">
        <v>21</v>
      </c>
      <c r="C16" s="12">
        <f>'Planilha Orçamentária'!H46</f>
        <v>6791.89</v>
      </c>
      <c r="D16" s="9">
        <f t="shared" si="0"/>
        <v>7.3164163241888494</v>
      </c>
      <c r="E16" s="3"/>
    </row>
    <row r="17" spans="1:5" x14ac:dyDescent="0.25">
      <c r="A17" s="7">
        <f>'Planilha Orçamentária'!A54</f>
        <v>6</v>
      </c>
      <c r="B17" s="8" t="s">
        <v>22</v>
      </c>
      <c r="C17" s="9">
        <f>'Planilha Orçamentária'!H54</f>
        <v>4843.91</v>
      </c>
      <c r="D17" s="9">
        <f t="shared" si="0"/>
        <v>5.217997081357562</v>
      </c>
      <c r="E17" s="3"/>
    </row>
    <row r="18" spans="1:5" ht="15" customHeight="1" x14ac:dyDescent="0.25">
      <c r="A18" s="10" t="str">
        <f>'Planilha Orçamentária'!A55</f>
        <v>6.1</v>
      </c>
      <c r="B18" s="11" t="s">
        <v>23</v>
      </c>
      <c r="C18" s="12">
        <f>'Planilha Orçamentária'!H55</f>
        <v>3928.71</v>
      </c>
      <c r="D18" s="9">
        <f t="shared" si="0"/>
        <v>4.2321177134794548</v>
      </c>
      <c r="E18" s="3"/>
    </row>
    <row r="19" spans="1:5" ht="15" customHeight="1" x14ac:dyDescent="0.25">
      <c r="A19" s="10" t="str">
        <f>'Planilha Orçamentária'!A61</f>
        <v>6.2</v>
      </c>
      <c r="B19" s="11" t="s">
        <v>24</v>
      </c>
      <c r="C19" s="12">
        <f>'Planilha Orçamentária'!H61</f>
        <v>915.2</v>
      </c>
      <c r="D19" s="9">
        <f t="shared" si="0"/>
        <v>0.98587936787810682</v>
      </c>
      <c r="E19" s="3"/>
    </row>
    <row r="20" spans="1:5" x14ac:dyDescent="0.25">
      <c r="A20" s="7">
        <f>'Planilha Orçamentária'!A67</f>
        <v>7</v>
      </c>
      <c r="B20" s="13" t="s">
        <v>25</v>
      </c>
      <c r="C20" s="9">
        <f>'Planilha Orçamentária'!H67</f>
        <v>18534.350000000002</v>
      </c>
      <c r="D20" s="9">
        <f t="shared" si="0"/>
        <v>19.96572690344361</v>
      </c>
      <c r="E20" s="3"/>
    </row>
    <row r="21" spans="1:5" x14ac:dyDescent="0.25">
      <c r="A21" s="10" t="str">
        <f>'Planilha Orçamentária'!A68</f>
        <v>7.1</v>
      </c>
      <c r="B21" s="11" t="s">
        <v>26</v>
      </c>
      <c r="C21" s="12">
        <f>'Planilha Orçamentária'!H68</f>
        <v>6866.76</v>
      </c>
      <c r="D21" s="9">
        <f t="shared" si="0"/>
        <v>7.3970684092773915</v>
      </c>
      <c r="E21" s="3"/>
    </row>
    <row r="22" spans="1:5" x14ac:dyDescent="0.25">
      <c r="A22" s="10" t="str">
        <f>'Planilha Orçamentária'!A77</f>
        <v>7.2</v>
      </c>
      <c r="B22" s="11" t="s">
        <v>27</v>
      </c>
      <c r="C22" s="12">
        <f>'Planilha Orçamentária'!H77</f>
        <v>4772.91</v>
      </c>
      <c r="D22" s="9">
        <f t="shared" si="0"/>
        <v>5.1415138699072278</v>
      </c>
      <c r="E22" s="3"/>
    </row>
    <row r="23" spans="1:5" x14ac:dyDescent="0.25">
      <c r="A23" s="10" t="str">
        <f>'Planilha Orçamentária'!A89</f>
        <v>7.3</v>
      </c>
      <c r="B23" s="11" t="s">
        <v>28</v>
      </c>
      <c r="C23" s="12">
        <f>'Planilha Orçamentária'!H89</f>
        <v>906.76</v>
      </c>
      <c r="D23" s="9">
        <f t="shared" si="0"/>
        <v>0.97678756077048967</v>
      </c>
      <c r="E23" s="3"/>
    </row>
    <row r="24" spans="1:5" x14ac:dyDescent="0.25">
      <c r="A24" s="10" t="str">
        <f>'Planilha Orçamentária'!A93</f>
        <v>7.4</v>
      </c>
      <c r="B24" s="11" t="s">
        <v>29</v>
      </c>
      <c r="C24" s="12">
        <f>'Planilha Orçamentária'!H93</f>
        <v>4816.04</v>
      </c>
      <c r="D24" s="9">
        <f t="shared" si="0"/>
        <v>5.1879747277924801</v>
      </c>
      <c r="E24" s="3"/>
    </row>
    <row r="25" spans="1:5" ht="17.100000000000001" customHeight="1" x14ac:dyDescent="0.25">
      <c r="A25" s="10" t="str">
        <f>'Planilha Orçamentária'!A100</f>
        <v>7.5</v>
      </c>
      <c r="B25" s="11" t="s">
        <v>30</v>
      </c>
      <c r="C25" s="12">
        <f>'Planilha Orçamentária'!H100</f>
        <v>1171.8800000000001</v>
      </c>
      <c r="D25" s="9">
        <f t="shared" si="0"/>
        <v>1.2623823356960184</v>
      </c>
      <c r="E25" s="3"/>
    </row>
    <row r="26" spans="1:5" x14ac:dyDescent="0.25">
      <c r="A26" s="7">
        <f>'Planilha Orçamentária'!A110</f>
        <v>8</v>
      </c>
      <c r="B26" s="8" t="s">
        <v>31</v>
      </c>
      <c r="C26" s="9">
        <f>'Planilha Orçamentária'!H110</f>
        <v>13045.970000000001</v>
      </c>
      <c r="D26" s="9">
        <f t="shared" si="0"/>
        <v>14.053488480066374</v>
      </c>
      <c r="E26" s="3"/>
    </row>
    <row r="27" spans="1:5" x14ac:dyDescent="0.25">
      <c r="A27" s="10" t="str">
        <f>'Planilha Orçamentária'!A111</f>
        <v>8.1</v>
      </c>
      <c r="B27" s="11" t="s">
        <v>32</v>
      </c>
      <c r="C27" s="12">
        <f>'Planilha Orçamentária'!H111</f>
        <v>2943.96</v>
      </c>
      <c r="D27" s="9">
        <f t="shared" si="0"/>
        <v>3.1713171152299293</v>
      </c>
      <c r="E27" s="3"/>
    </row>
    <row r="28" spans="1:5" x14ac:dyDescent="0.25">
      <c r="A28" s="10" t="str">
        <f>'Planilha Orçamentária'!A119</f>
        <v>8.2</v>
      </c>
      <c r="B28" s="11" t="s">
        <v>33</v>
      </c>
      <c r="C28" s="12">
        <f>'Planilha Orçamentária'!H125</f>
        <v>2231.9</v>
      </c>
      <c r="D28" s="9">
        <f t="shared" si="0"/>
        <v>2.4042659103662003</v>
      </c>
      <c r="E28" s="3"/>
    </row>
    <row r="29" spans="1:5" x14ac:dyDescent="0.25">
      <c r="A29" s="10" t="str">
        <f>'Planilha Orçamentária'!A125</f>
        <v>8.3</v>
      </c>
      <c r="B29" s="11" t="s">
        <v>34</v>
      </c>
      <c r="C29" s="12">
        <f>'Planilha Orçamentária'!H119</f>
        <v>5225.58</v>
      </c>
      <c r="D29" s="9">
        <f t="shared" si="0"/>
        <v>5.6291428181779697</v>
      </c>
      <c r="E29" s="3"/>
    </row>
    <row r="30" spans="1:5" x14ac:dyDescent="0.25">
      <c r="A30" s="10" t="str">
        <f>'Planilha Orçamentária'!A129</f>
        <v>8.4</v>
      </c>
      <c r="B30" s="11" t="s">
        <v>35</v>
      </c>
      <c r="C30" s="12">
        <f>'Planilha Orçamentária'!H129</f>
        <v>265.7</v>
      </c>
      <c r="D30" s="9">
        <f t="shared" si="0"/>
        <v>0.28621956735709464</v>
      </c>
      <c r="E30" s="3"/>
    </row>
    <row r="31" spans="1:5" x14ac:dyDescent="0.25">
      <c r="A31" s="10" t="str">
        <f>'Planilha Orçamentária'!A133</f>
        <v>8.5</v>
      </c>
      <c r="B31" s="11" t="s">
        <v>36</v>
      </c>
      <c r="C31" s="12">
        <f>'Planilha Orçamentária'!H133</f>
        <v>1835.58</v>
      </c>
      <c r="D31" s="9">
        <f t="shared" si="0"/>
        <v>1.9773387785070973</v>
      </c>
      <c r="E31" s="3"/>
    </row>
    <row r="32" spans="1:5" x14ac:dyDescent="0.25">
      <c r="A32" s="10" t="str">
        <f>'Planilha Orçamentária'!A138</f>
        <v>8.6</v>
      </c>
      <c r="B32" s="11" t="s">
        <v>37</v>
      </c>
      <c r="C32" s="12">
        <f>'Planilha Orçamentária'!H138</f>
        <v>543.25</v>
      </c>
      <c r="D32" s="9">
        <f t="shared" si="0"/>
        <v>0.58520429042808297</v>
      </c>
      <c r="E32" s="3"/>
    </row>
    <row r="33" spans="1:5" x14ac:dyDescent="0.25">
      <c r="A33" s="7">
        <f>'Planilha Orçamentária'!A144</f>
        <v>9</v>
      </c>
      <c r="B33" s="8" t="s">
        <v>38</v>
      </c>
      <c r="C33" s="9">
        <f>'Planilha Orçamentária'!H144</f>
        <v>13096.76</v>
      </c>
      <c r="D33" s="9">
        <f t="shared" si="0"/>
        <v>14.108200906961621</v>
      </c>
      <c r="E33" s="3"/>
    </row>
    <row r="34" spans="1:5" x14ac:dyDescent="0.25">
      <c r="A34" s="7">
        <f>'Planilha Orçamentária'!A151</f>
        <v>10</v>
      </c>
      <c r="B34" s="8" t="s">
        <v>39</v>
      </c>
      <c r="C34" s="9">
        <f>'Planilha Orçamentária'!H151</f>
        <v>5230.8600000000006</v>
      </c>
      <c r="D34" s="9">
        <f t="shared" si="0"/>
        <v>5.6348305837618824</v>
      </c>
      <c r="E34" s="3"/>
    </row>
    <row r="35" spans="1:5" s="76" customFormat="1" x14ac:dyDescent="0.25">
      <c r="A35" s="72"/>
      <c r="B35" s="73" t="s">
        <v>40</v>
      </c>
      <c r="C35" s="74">
        <f>C10+C12+C13+C14+C17+C20+C26+C33+C34</f>
        <v>92830.83</v>
      </c>
      <c r="D35" s="74">
        <f t="shared" si="0"/>
        <v>100</v>
      </c>
      <c r="E35" s="75"/>
    </row>
    <row r="36" spans="1:5" x14ac:dyDescent="0.25">
      <c r="A36" s="1"/>
      <c r="B36" s="77" t="s">
        <v>41</v>
      </c>
      <c r="C36" s="74">
        <f>(C35)*0.2047</f>
        <v>19002.470901000001</v>
      </c>
      <c r="D36" s="2"/>
      <c r="E36" s="3"/>
    </row>
    <row r="37" spans="1:5" ht="23.25" customHeight="1" x14ac:dyDescent="0.25">
      <c r="A37" s="1"/>
      <c r="B37" s="77" t="s">
        <v>321</v>
      </c>
      <c r="C37" s="74" t="e">
        <f>(C11*#REF!)</f>
        <v>#REF!</v>
      </c>
      <c r="D37" s="2"/>
      <c r="E37" s="3"/>
    </row>
    <row r="38" spans="1:5" x14ac:dyDescent="0.25">
      <c r="A38" s="1"/>
      <c r="B38" s="77" t="s">
        <v>42</v>
      </c>
      <c r="C38" s="74" t="e">
        <f>SUM(C35:C37)</f>
        <v>#REF!</v>
      </c>
      <c r="D38" s="2"/>
      <c r="E38" s="3"/>
    </row>
    <row r="39" spans="1:5" x14ac:dyDescent="0.25">
      <c r="A39" s="1"/>
      <c r="B39" s="2"/>
      <c r="C39" s="2"/>
      <c r="D39" s="2"/>
      <c r="E39" s="3"/>
    </row>
    <row r="40" spans="1:5" x14ac:dyDescent="0.25">
      <c r="A40" s="1"/>
      <c r="B40" s="2"/>
      <c r="C40" s="2"/>
      <c r="D40" s="2"/>
      <c r="E40" s="3"/>
    </row>
    <row r="41" spans="1:5" x14ac:dyDescent="0.25">
      <c r="A41" s="1"/>
      <c r="B41" s="2"/>
      <c r="C41" s="2"/>
      <c r="D41" s="2"/>
      <c r="E41" s="3"/>
    </row>
    <row r="42" spans="1:5" x14ac:dyDescent="0.25">
      <c r="A42" s="1"/>
      <c r="B42" s="2"/>
      <c r="C42" s="2"/>
      <c r="D42" s="2"/>
      <c r="E42" s="3"/>
    </row>
    <row r="43" spans="1:5" x14ac:dyDescent="0.25">
      <c r="A43" s="1"/>
      <c r="B43" s="2"/>
      <c r="C43" s="2"/>
      <c r="D43" s="2"/>
      <c r="E43" s="3"/>
    </row>
    <row r="44" spans="1:5" x14ac:dyDescent="0.25">
      <c r="A44" s="1"/>
      <c r="B44" s="2"/>
      <c r="C44" s="2"/>
      <c r="D44" s="2"/>
      <c r="E44" s="3"/>
    </row>
    <row r="45" spans="1:5" x14ac:dyDescent="0.25">
      <c r="A45" s="1"/>
      <c r="B45" s="2"/>
      <c r="C45" s="2"/>
      <c r="D45" s="2"/>
      <c r="E45" s="3"/>
    </row>
    <row r="46" spans="1:5" x14ac:dyDescent="0.25">
      <c r="A46" s="1"/>
      <c r="B46" s="2"/>
      <c r="C46" s="2"/>
      <c r="D46" s="2"/>
      <c r="E46" s="3"/>
    </row>
    <row r="47" spans="1:5" x14ac:dyDescent="0.25">
      <c r="A47" s="1"/>
      <c r="B47" s="2"/>
      <c r="C47" s="2"/>
      <c r="D47" s="2"/>
      <c r="E47" s="3"/>
    </row>
    <row r="48" spans="1:5" x14ac:dyDescent="0.25">
      <c r="A48" s="14"/>
      <c r="B48" s="15"/>
      <c r="C48" s="15"/>
      <c r="D48" s="15"/>
      <c r="E48" s="16"/>
    </row>
  </sheetData>
  <mergeCells count="3">
    <mergeCell ref="A1:A7"/>
    <mergeCell ref="B4:B7"/>
    <mergeCell ref="C7:E7"/>
  </mergeCells>
  <conditionalFormatting sqref="A1:AMJ2 A3:C6 F3:AMJ6 A7:AMJ1048576">
    <cfRule type="containsErrors" dxfId="126" priority="5">
      <formula>ISERROR(A1)</formula>
    </cfRule>
  </conditionalFormatting>
  <conditionalFormatting sqref="E5">
    <cfRule type="containsErrors" dxfId="125" priority="3">
      <formula>ISERROR(E5)</formula>
    </cfRule>
  </conditionalFormatting>
  <conditionalFormatting sqref="D3:D6">
    <cfRule type="containsErrors" dxfId="124" priority="7">
      <formula>ISERROR(D3)</formula>
    </cfRule>
  </conditionalFormatting>
  <conditionalFormatting sqref="E3:E4">
    <cfRule type="containsErrors" dxfId="123" priority="1">
      <formula>ISERROR(E3)</formula>
    </cfRule>
  </conditionalFormatting>
  <conditionalFormatting sqref="E6">
    <cfRule type="containsErrors" dxfId="122" priority="2">
      <formula>ISERROR(E6)</formula>
    </cfRule>
  </conditionalFormatting>
  <pageMargins left="1.1812499999999999" right="0.78749999999999998" top="1.1812499999999999" bottom="0.78749999999999998" header="0.511811023622047" footer="0.31527777777777799"/>
  <pageSetup paperSize="9" scale="55" orientation="portrait" r:id="rId1"/>
  <headerFooter>
    <oddFooter>&amp;CPágina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1"/>
  <sheetViews>
    <sheetView tabSelected="1" view="pageBreakPreview" zoomScale="85" zoomScaleNormal="110" zoomScaleSheetLayoutView="85" workbookViewId="0">
      <selection activeCell="C1" sqref="C1:D1"/>
    </sheetView>
  </sheetViews>
  <sheetFormatPr defaultColWidth="8.85546875" defaultRowHeight="15" x14ac:dyDescent="0.25"/>
  <cols>
    <col min="1" max="1" width="7" customWidth="1"/>
    <col min="2" max="2" width="15.7109375" customWidth="1"/>
    <col min="3" max="3" width="14.140625" customWidth="1"/>
    <col min="4" max="4" width="73" customWidth="1"/>
    <col min="5" max="5" width="7.140625" customWidth="1"/>
    <col min="6" max="6" width="9.7109375" customWidth="1"/>
    <col min="7" max="7" width="12.7109375" customWidth="1"/>
    <col min="8" max="8" width="20.5703125" customWidth="1"/>
    <col min="10" max="10" width="11.140625" bestFit="1" customWidth="1"/>
  </cols>
  <sheetData>
    <row r="1" spans="1:8" ht="16.5" thickTop="1" x14ac:dyDescent="0.25">
      <c r="A1" s="226"/>
      <c r="B1" s="227"/>
      <c r="C1" s="230" t="s">
        <v>43</v>
      </c>
      <c r="D1" s="230"/>
      <c r="E1" s="33" t="s">
        <v>1</v>
      </c>
      <c r="F1" s="231" t="s">
        <v>349</v>
      </c>
      <c r="G1" s="231"/>
      <c r="H1" s="141" t="s">
        <v>332</v>
      </c>
    </row>
    <row r="2" spans="1:8" ht="25.5" x14ac:dyDescent="0.25">
      <c r="A2" s="228"/>
      <c r="B2" s="229"/>
      <c r="C2" s="232" t="s">
        <v>382</v>
      </c>
      <c r="D2" s="232"/>
      <c r="E2" s="78" t="s">
        <v>2</v>
      </c>
      <c r="F2" s="233" t="s">
        <v>3</v>
      </c>
      <c r="G2" s="233"/>
      <c r="H2" s="27" t="s">
        <v>4</v>
      </c>
    </row>
    <row r="3" spans="1:8" ht="15.75" x14ac:dyDescent="0.25">
      <c r="A3" s="228"/>
      <c r="B3" s="229"/>
      <c r="C3" s="234" t="s">
        <v>340</v>
      </c>
      <c r="D3" s="234"/>
      <c r="E3" s="80" t="s">
        <v>5</v>
      </c>
      <c r="F3" s="235" t="s">
        <v>6</v>
      </c>
      <c r="G3" s="235"/>
      <c r="H3" s="30" t="s">
        <v>346</v>
      </c>
    </row>
    <row r="4" spans="1:8" x14ac:dyDescent="0.25">
      <c r="A4" s="228"/>
      <c r="B4" s="229"/>
      <c r="C4" s="234" t="s">
        <v>341</v>
      </c>
      <c r="D4" s="234"/>
      <c r="E4" s="79" t="s">
        <v>7</v>
      </c>
      <c r="F4" s="235" t="s">
        <v>6</v>
      </c>
      <c r="G4" s="235"/>
      <c r="H4" s="30" t="s">
        <v>347</v>
      </c>
    </row>
    <row r="5" spans="1:8" x14ac:dyDescent="0.25">
      <c r="A5" s="228"/>
      <c r="B5" s="229"/>
      <c r="C5" s="234"/>
      <c r="D5" s="234"/>
      <c r="E5" s="79" t="s">
        <v>8</v>
      </c>
      <c r="F5" s="235" t="s">
        <v>6</v>
      </c>
      <c r="G5" s="235"/>
      <c r="H5" s="30" t="s">
        <v>378</v>
      </c>
    </row>
    <row r="6" spans="1:8" x14ac:dyDescent="0.25">
      <c r="A6" s="228"/>
      <c r="B6" s="229"/>
      <c r="C6" s="234"/>
      <c r="D6" s="234"/>
      <c r="E6" s="80" t="s">
        <v>9</v>
      </c>
      <c r="F6" s="236" t="s">
        <v>6</v>
      </c>
      <c r="G6" s="236"/>
      <c r="H6" s="30" t="s">
        <v>373</v>
      </c>
    </row>
    <row r="7" spans="1:8" x14ac:dyDescent="0.25">
      <c r="A7" s="228"/>
      <c r="B7" s="229"/>
      <c r="C7" s="234"/>
      <c r="D7" s="234"/>
      <c r="E7" s="235" t="s">
        <v>10</v>
      </c>
      <c r="F7" s="235"/>
      <c r="G7" s="235"/>
      <c r="H7" s="237"/>
    </row>
    <row r="8" spans="1:8" x14ac:dyDescent="0.25">
      <c r="A8" s="34"/>
      <c r="B8" s="238" t="s">
        <v>44</v>
      </c>
      <c r="C8" s="238"/>
      <c r="D8" s="238"/>
      <c r="E8" s="238"/>
      <c r="F8" s="238"/>
      <c r="G8" s="238"/>
      <c r="H8" s="35"/>
    </row>
    <row r="9" spans="1:8" ht="30" x14ac:dyDescent="0.25">
      <c r="A9" s="133" t="s">
        <v>11</v>
      </c>
      <c r="B9" s="134" t="s">
        <v>45</v>
      </c>
      <c r="C9" s="135" t="s">
        <v>342</v>
      </c>
      <c r="D9" s="134" t="s">
        <v>12</v>
      </c>
      <c r="E9" s="134" t="s">
        <v>46</v>
      </c>
      <c r="F9" s="134" t="s">
        <v>331</v>
      </c>
      <c r="G9" s="134" t="s">
        <v>343</v>
      </c>
      <c r="H9" s="136" t="s">
        <v>336</v>
      </c>
    </row>
    <row r="10" spans="1:8" x14ac:dyDescent="0.25">
      <c r="A10" s="110" t="s">
        <v>47</v>
      </c>
      <c r="B10" s="239" t="s">
        <v>15</v>
      </c>
      <c r="C10" s="240"/>
      <c r="D10" s="240"/>
      <c r="E10" s="240"/>
      <c r="F10" s="240"/>
      <c r="G10" s="241"/>
      <c r="H10" s="109">
        <f>SUM(H11:H14)</f>
        <v>16371.699999999999</v>
      </c>
    </row>
    <row r="11" spans="1:8" x14ac:dyDescent="0.25">
      <c r="A11" s="36" t="s">
        <v>48</v>
      </c>
      <c r="B11" s="37" t="s">
        <v>49</v>
      </c>
      <c r="C11" s="38" t="s">
        <v>5</v>
      </c>
      <c r="D11" s="39" t="s">
        <v>50</v>
      </c>
      <c r="E11" s="40" t="s">
        <v>51</v>
      </c>
      <c r="F11" s="81">
        <v>8</v>
      </c>
      <c r="G11" s="204">
        <v>942.3</v>
      </c>
      <c r="H11" s="41">
        <f>ROUND(F11*G11,2)</f>
        <v>7538.4</v>
      </c>
    </row>
    <row r="12" spans="1:8" s="68" customFormat="1" ht="25.5" x14ac:dyDescent="0.25">
      <c r="A12" s="36" t="s">
        <v>52</v>
      </c>
      <c r="B12" s="40" t="s">
        <v>374</v>
      </c>
      <c r="C12" s="38" t="s">
        <v>5</v>
      </c>
      <c r="D12" s="43" t="s">
        <v>375</v>
      </c>
      <c r="E12" s="207" t="s">
        <v>53</v>
      </c>
      <c r="F12" s="203">
        <v>2</v>
      </c>
      <c r="G12" s="204">
        <v>1490.08</v>
      </c>
      <c r="H12" s="41">
        <f t="shared" ref="H12:H14" si="0">ROUND(F12*G12,2)</f>
        <v>2980.16</v>
      </c>
    </row>
    <row r="13" spans="1:8" s="68" customFormat="1" x14ac:dyDescent="0.25">
      <c r="A13" s="36" t="s">
        <v>54</v>
      </c>
      <c r="B13" s="40" t="s">
        <v>376</v>
      </c>
      <c r="C13" s="38" t="s">
        <v>5</v>
      </c>
      <c r="D13" s="43" t="s">
        <v>377</v>
      </c>
      <c r="E13" s="207" t="s">
        <v>53</v>
      </c>
      <c r="F13" s="203">
        <v>2</v>
      </c>
      <c r="G13" s="205">
        <v>904.45</v>
      </c>
      <c r="H13" s="41">
        <f t="shared" si="0"/>
        <v>1808.9</v>
      </c>
    </row>
    <row r="14" spans="1:8" x14ac:dyDescent="0.25">
      <c r="A14" s="111" t="s">
        <v>55</v>
      </c>
      <c r="B14" s="112" t="s">
        <v>56</v>
      </c>
      <c r="C14" s="113" t="s">
        <v>5</v>
      </c>
      <c r="D14" s="114" t="s">
        <v>57</v>
      </c>
      <c r="E14" s="112" t="s">
        <v>51</v>
      </c>
      <c r="F14" s="115">
        <v>36</v>
      </c>
      <c r="G14" s="206">
        <v>112.34</v>
      </c>
      <c r="H14" s="41">
        <f t="shared" si="0"/>
        <v>4044.24</v>
      </c>
    </row>
    <row r="15" spans="1:8" x14ac:dyDescent="0.25">
      <c r="A15" s="128"/>
      <c r="B15" s="118"/>
      <c r="C15" s="119"/>
      <c r="D15" s="120"/>
      <c r="E15" s="118"/>
      <c r="F15" s="121"/>
      <c r="G15" s="201"/>
      <c r="H15" s="129"/>
    </row>
    <row r="16" spans="1:8" x14ac:dyDescent="0.25">
      <c r="A16" s="130"/>
      <c r="B16" s="123"/>
      <c r="C16" s="124"/>
      <c r="D16" s="125"/>
      <c r="E16" s="123"/>
      <c r="F16" s="126"/>
      <c r="G16" s="202"/>
      <c r="H16" s="131"/>
    </row>
    <row r="17" spans="1:9" x14ac:dyDescent="0.25">
      <c r="A17" s="116" t="s">
        <v>58</v>
      </c>
      <c r="B17" s="242" t="s">
        <v>16</v>
      </c>
      <c r="C17" s="242"/>
      <c r="D17" s="242"/>
      <c r="E17" s="242"/>
      <c r="F17" s="242"/>
      <c r="G17" s="242"/>
      <c r="H17" s="117">
        <f>SUM(H18:H19)</f>
        <v>2653.5299999999997</v>
      </c>
    </row>
    <row r="18" spans="1:9" x14ac:dyDescent="0.25">
      <c r="A18" s="45" t="s">
        <v>59</v>
      </c>
      <c r="B18" s="40" t="s">
        <v>60</v>
      </c>
      <c r="C18" s="42" t="s">
        <v>5</v>
      </c>
      <c r="D18" s="44" t="s">
        <v>61</v>
      </c>
      <c r="E18" s="46" t="s">
        <v>46</v>
      </c>
      <c r="F18" s="81">
        <v>1</v>
      </c>
      <c r="G18" s="205">
        <f>ROUND(1433.17/(1+128.23%),2)</f>
        <v>627.95000000000005</v>
      </c>
      <c r="H18" s="41">
        <f>ROUND(F18*G18,2)</f>
        <v>627.95000000000005</v>
      </c>
    </row>
    <row r="19" spans="1:9" s="17" customFormat="1" x14ac:dyDescent="0.25">
      <c r="A19" s="47" t="s">
        <v>62</v>
      </c>
      <c r="B19" s="48" t="s">
        <v>63</v>
      </c>
      <c r="C19" s="49" t="s">
        <v>5</v>
      </c>
      <c r="D19" s="50" t="s">
        <v>64</v>
      </c>
      <c r="E19" s="48" t="s">
        <v>46</v>
      </c>
      <c r="F19" s="51">
        <v>1</v>
      </c>
      <c r="G19" s="205">
        <f>ROUND(4622.97/(1+128.23%),2)</f>
        <v>2025.58</v>
      </c>
      <c r="H19" s="41">
        <f>ROUND(F19*G19,2)</f>
        <v>2025.58</v>
      </c>
    </row>
    <row r="20" spans="1:9" x14ac:dyDescent="0.25">
      <c r="A20" s="128"/>
      <c r="B20" s="118"/>
      <c r="C20" s="119"/>
      <c r="D20" s="120"/>
      <c r="E20" s="118"/>
      <c r="F20" s="121"/>
      <c r="G20" s="201"/>
      <c r="H20" s="129"/>
    </row>
    <row r="21" spans="1:9" x14ac:dyDescent="0.25">
      <c r="A21" s="130"/>
      <c r="B21" s="123"/>
      <c r="C21" s="124"/>
      <c r="D21" s="125"/>
      <c r="E21" s="123"/>
      <c r="F21" s="126"/>
      <c r="G21" s="202"/>
      <c r="H21" s="131"/>
    </row>
    <row r="22" spans="1:9" x14ac:dyDescent="0.25">
      <c r="A22" s="108" t="s">
        <v>65</v>
      </c>
      <c r="B22" s="243" t="s">
        <v>17</v>
      </c>
      <c r="C22" s="243"/>
      <c r="D22" s="243"/>
      <c r="E22" s="243"/>
      <c r="F22" s="243"/>
      <c r="G22" s="243"/>
      <c r="H22" s="109">
        <f>SUM(H23:H24)</f>
        <v>3325.22</v>
      </c>
    </row>
    <row r="23" spans="1:9" x14ac:dyDescent="0.25">
      <c r="A23" s="45" t="s">
        <v>66</v>
      </c>
      <c r="B23" s="46">
        <v>90777</v>
      </c>
      <c r="C23" s="40" t="s">
        <v>7</v>
      </c>
      <c r="D23" s="43" t="s">
        <v>67</v>
      </c>
      <c r="E23" s="40" t="s">
        <v>68</v>
      </c>
      <c r="F23" s="52">
        <v>8</v>
      </c>
      <c r="G23" s="205">
        <v>121.69</v>
      </c>
      <c r="H23" s="41">
        <f>ROUND(F23*G23,2)</f>
        <v>973.52</v>
      </c>
    </row>
    <row r="24" spans="1:9" x14ac:dyDescent="0.25">
      <c r="A24" s="45" t="s">
        <v>69</v>
      </c>
      <c r="B24" s="46">
        <v>90780</v>
      </c>
      <c r="C24" s="40" t="s">
        <v>7</v>
      </c>
      <c r="D24" s="43" t="s">
        <v>70</v>
      </c>
      <c r="E24" s="40" t="s">
        <v>68</v>
      </c>
      <c r="F24" s="52">
        <v>30</v>
      </c>
      <c r="G24" s="205">
        <v>78.39</v>
      </c>
      <c r="H24" s="41">
        <f>ROUND(F24*G24,2)</f>
        <v>2351.6999999999998</v>
      </c>
    </row>
    <row r="25" spans="1:9" x14ac:dyDescent="0.25">
      <c r="A25" s="128"/>
      <c r="B25" s="118"/>
      <c r="C25" s="119"/>
      <c r="D25" s="120"/>
      <c r="E25" s="118"/>
      <c r="F25" s="121"/>
      <c r="G25" s="201"/>
      <c r="H25" s="129"/>
    </row>
    <row r="26" spans="1:9" x14ac:dyDescent="0.25">
      <c r="A26" s="130"/>
      <c r="B26" s="123"/>
      <c r="C26" s="124"/>
      <c r="D26" s="125"/>
      <c r="E26" s="123"/>
      <c r="F26" s="126"/>
      <c r="G26" s="202"/>
      <c r="H26" s="131"/>
    </row>
    <row r="27" spans="1:9" x14ac:dyDescent="0.25">
      <c r="A27" s="108" t="s">
        <v>71</v>
      </c>
      <c r="B27" s="243" t="s">
        <v>18</v>
      </c>
      <c r="C27" s="243"/>
      <c r="D27" s="243"/>
      <c r="E27" s="243"/>
      <c r="F27" s="243"/>
      <c r="G27" s="243"/>
      <c r="H27" s="109">
        <f>SUM(H28:H33)</f>
        <v>8751.380000000001</v>
      </c>
      <c r="I27" s="68"/>
    </row>
    <row r="28" spans="1:9" ht="25.5" x14ac:dyDescent="0.25">
      <c r="A28" s="45" t="s">
        <v>72</v>
      </c>
      <c r="B28" s="40" t="s">
        <v>73</v>
      </c>
      <c r="C28" s="42" t="s">
        <v>5</v>
      </c>
      <c r="D28" s="43" t="s">
        <v>74</v>
      </c>
      <c r="E28" s="40" t="s">
        <v>46</v>
      </c>
      <c r="F28" s="81">
        <v>4</v>
      </c>
      <c r="G28" s="204">
        <v>500.42</v>
      </c>
      <c r="H28" s="41">
        <f t="shared" ref="H28:H33" si="1">ROUND(F28*G28,2)</f>
        <v>2001.68</v>
      </c>
    </row>
    <row r="29" spans="1:9" ht="25.5" x14ac:dyDescent="0.25">
      <c r="A29" s="45" t="s">
        <v>75</v>
      </c>
      <c r="B29" s="40" t="s">
        <v>76</v>
      </c>
      <c r="C29" s="42" t="s">
        <v>5</v>
      </c>
      <c r="D29" s="43" t="s">
        <v>77</v>
      </c>
      <c r="E29" s="46" t="s">
        <v>46</v>
      </c>
      <c r="F29" s="81">
        <v>4</v>
      </c>
      <c r="G29" s="204">
        <v>828.08</v>
      </c>
      <c r="H29" s="41">
        <f t="shared" si="1"/>
        <v>3312.32</v>
      </c>
    </row>
    <row r="30" spans="1:9" x14ac:dyDescent="0.25">
      <c r="A30" s="45" t="s">
        <v>78</v>
      </c>
      <c r="B30" s="40" t="s">
        <v>350</v>
      </c>
      <c r="C30" s="40" t="s">
        <v>79</v>
      </c>
      <c r="D30" s="43" t="s">
        <v>80</v>
      </c>
      <c r="E30" s="40" t="s">
        <v>81</v>
      </c>
      <c r="F30" s="81">
        <v>9.6</v>
      </c>
      <c r="G30" s="208">
        <v>10.01</v>
      </c>
      <c r="H30" s="41">
        <f t="shared" si="1"/>
        <v>96.1</v>
      </c>
    </row>
    <row r="31" spans="1:9" x14ac:dyDescent="0.25">
      <c r="A31" s="45" t="s">
        <v>82</v>
      </c>
      <c r="B31" s="40" t="s">
        <v>351</v>
      </c>
      <c r="C31" s="40" t="s">
        <v>83</v>
      </c>
      <c r="D31" s="43" t="s">
        <v>84</v>
      </c>
      <c r="E31" s="40" t="s">
        <v>81</v>
      </c>
      <c r="F31" s="81">
        <v>9.6</v>
      </c>
      <c r="G31" s="208">
        <v>92.29</v>
      </c>
      <c r="H31" s="41">
        <f t="shared" si="1"/>
        <v>885.98</v>
      </c>
    </row>
    <row r="32" spans="1:9" x14ac:dyDescent="0.25">
      <c r="A32" s="45" t="s">
        <v>85</v>
      </c>
      <c r="B32" s="40" t="s">
        <v>367</v>
      </c>
      <c r="C32" s="40" t="s">
        <v>79</v>
      </c>
      <c r="D32" s="43" t="s">
        <v>86</v>
      </c>
      <c r="E32" s="40" t="s">
        <v>87</v>
      </c>
      <c r="F32" s="81">
        <v>2.39</v>
      </c>
      <c r="G32" s="208">
        <v>203.82</v>
      </c>
      <c r="H32" s="41">
        <f t="shared" si="1"/>
        <v>487.13</v>
      </c>
    </row>
    <row r="33" spans="1:8" ht="38.25" x14ac:dyDescent="0.25">
      <c r="A33" s="45" t="s">
        <v>88</v>
      </c>
      <c r="B33" s="37">
        <v>94995</v>
      </c>
      <c r="C33" s="40" t="s">
        <v>7</v>
      </c>
      <c r="D33" s="39" t="s">
        <v>89</v>
      </c>
      <c r="E33" s="40" t="s">
        <v>51</v>
      </c>
      <c r="F33" s="81">
        <v>23.9</v>
      </c>
      <c r="G33" s="205">
        <v>82.35</v>
      </c>
      <c r="H33" s="41">
        <f t="shared" si="1"/>
        <v>1968.17</v>
      </c>
    </row>
    <row r="34" spans="1:8" x14ac:dyDescent="0.25">
      <c r="A34" s="128"/>
      <c r="B34" s="118"/>
      <c r="C34" s="119"/>
      <c r="D34" s="120"/>
      <c r="E34" s="118"/>
      <c r="F34" s="121"/>
      <c r="G34" s="122"/>
      <c r="H34" s="129"/>
    </row>
    <row r="35" spans="1:8" x14ac:dyDescent="0.25">
      <c r="A35" s="130"/>
      <c r="B35" s="123"/>
      <c r="C35" s="124"/>
      <c r="D35" s="125"/>
      <c r="E35" s="123"/>
      <c r="F35" s="126"/>
      <c r="G35" s="127"/>
      <c r="H35" s="131"/>
    </row>
    <row r="36" spans="1:8" x14ac:dyDescent="0.25">
      <c r="A36" s="108" t="s">
        <v>90</v>
      </c>
      <c r="B36" s="243" t="s">
        <v>19</v>
      </c>
      <c r="C36" s="243"/>
      <c r="D36" s="243"/>
      <c r="E36" s="243"/>
      <c r="F36" s="243"/>
      <c r="G36" s="243"/>
      <c r="H36" s="109">
        <f>H37+H46</f>
        <v>9630.68</v>
      </c>
    </row>
    <row r="37" spans="1:8" x14ac:dyDescent="0.25">
      <c r="A37" s="108" t="s">
        <v>91</v>
      </c>
      <c r="B37" s="243" t="s">
        <v>92</v>
      </c>
      <c r="C37" s="243"/>
      <c r="D37" s="243"/>
      <c r="E37" s="243"/>
      <c r="F37" s="243"/>
      <c r="G37" s="243"/>
      <c r="H37" s="109">
        <f>SUM(H38:H45)</f>
        <v>2838.79</v>
      </c>
    </row>
    <row r="38" spans="1:8" ht="25.5" x14ac:dyDescent="0.25">
      <c r="A38" s="45" t="s">
        <v>93</v>
      </c>
      <c r="B38" s="40" t="s">
        <v>94</v>
      </c>
      <c r="C38" s="42" t="s">
        <v>5</v>
      </c>
      <c r="D38" s="44" t="s">
        <v>95</v>
      </c>
      <c r="E38" s="40" t="s">
        <v>51</v>
      </c>
      <c r="F38" s="81">
        <v>4.68</v>
      </c>
      <c r="G38" s="204">
        <v>132.79</v>
      </c>
      <c r="H38" s="41">
        <f t="shared" ref="H38:H45" si="2">ROUND(F38*G38,2)</f>
        <v>621.46</v>
      </c>
    </row>
    <row r="39" spans="1:8" ht="25.5" x14ac:dyDescent="0.25">
      <c r="A39" s="45" t="s">
        <v>96</v>
      </c>
      <c r="B39" s="40" t="s">
        <v>368</v>
      </c>
      <c r="C39" s="40" t="s">
        <v>79</v>
      </c>
      <c r="D39" s="43" t="s">
        <v>97</v>
      </c>
      <c r="E39" s="40" t="s">
        <v>51</v>
      </c>
      <c r="F39" s="81">
        <v>4.68</v>
      </c>
      <c r="G39" s="208">
        <v>112.77</v>
      </c>
      <c r="H39" s="41">
        <f t="shared" si="2"/>
        <v>527.76</v>
      </c>
    </row>
    <row r="40" spans="1:8" ht="25.5" x14ac:dyDescent="0.25">
      <c r="A40" s="45" t="s">
        <v>98</v>
      </c>
      <c r="B40" s="40" t="s">
        <v>352</v>
      </c>
      <c r="C40" s="40" t="s">
        <v>83</v>
      </c>
      <c r="D40" s="43" t="s">
        <v>99</v>
      </c>
      <c r="E40" s="40" t="s">
        <v>51</v>
      </c>
      <c r="F40" s="81">
        <v>4.29</v>
      </c>
      <c r="G40" s="208">
        <v>215.8</v>
      </c>
      <c r="H40" s="41">
        <f t="shared" si="2"/>
        <v>925.78</v>
      </c>
    </row>
    <row r="41" spans="1:8" x14ac:dyDescent="0.25">
      <c r="A41" s="45" t="s">
        <v>100</v>
      </c>
      <c r="B41" s="53" t="s">
        <v>353</v>
      </c>
      <c r="C41" s="40" t="s">
        <v>83</v>
      </c>
      <c r="D41" s="44" t="s">
        <v>101</v>
      </c>
      <c r="E41" s="40" t="s">
        <v>51</v>
      </c>
      <c r="F41" s="81">
        <v>1.24</v>
      </c>
      <c r="G41" s="208">
        <v>42.83</v>
      </c>
      <c r="H41" s="41">
        <f t="shared" si="2"/>
        <v>53.11</v>
      </c>
    </row>
    <row r="42" spans="1:8" x14ac:dyDescent="0.25">
      <c r="A42" s="45" t="s">
        <v>102</v>
      </c>
      <c r="B42" s="40" t="s">
        <v>103</v>
      </c>
      <c r="C42" s="42" t="s">
        <v>5</v>
      </c>
      <c r="D42" s="44" t="s">
        <v>104</v>
      </c>
      <c r="E42" s="46" t="s">
        <v>81</v>
      </c>
      <c r="F42" s="81">
        <v>2.4000000000000004</v>
      </c>
      <c r="G42" s="204">
        <v>52.31</v>
      </c>
      <c r="H42" s="41">
        <f t="shared" si="2"/>
        <v>125.54</v>
      </c>
    </row>
    <row r="43" spans="1:8" x14ac:dyDescent="0.25">
      <c r="A43" s="45" t="s">
        <v>105</v>
      </c>
      <c r="B43" s="40" t="s">
        <v>106</v>
      </c>
      <c r="C43" s="42" t="s">
        <v>5</v>
      </c>
      <c r="D43" s="44" t="s">
        <v>107</v>
      </c>
      <c r="E43" s="46" t="s">
        <v>81</v>
      </c>
      <c r="F43" s="81">
        <v>1.7000000000000002</v>
      </c>
      <c r="G43" s="204">
        <v>19.29</v>
      </c>
      <c r="H43" s="41">
        <f t="shared" si="2"/>
        <v>32.79</v>
      </c>
    </row>
    <row r="44" spans="1:8" ht="25.5" x14ac:dyDescent="0.25">
      <c r="A44" s="45" t="s">
        <v>108</v>
      </c>
      <c r="B44" s="38" t="s">
        <v>109</v>
      </c>
      <c r="C44" s="38" t="s">
        <v>5</v>
      </c>
      <c r="D44" s="54" t="s">
        <v>110</v>
      </c>
      <c r="E44" s="40" t="s">
        <v>51</v>
      </c>
      <c r="F44" s="81">
        <v>0.59000000000000008</v>
      </c>
      <c r="G44" s="204">
        <v>926.98</v>
      </c>
      <c r="H44" s="41">
        <f t="shared" si="2"/>
        <v>546.91999999999996</v>
      </c>
    </row>
    <row r="45" spans="1:8" x14ac:dyDescent="0.25">
      <c r="A45" s="45" t="s">
        <v>111</v>
      </c>
      <c r="B45" s="40" t="s">
        <v>369</v>
      </c>
      <c r="C45" s="40" t="s">
        <v>79</v>
      </c>
      <c r="D45" s="43" t="s">
        <v>112</v>
      </c>
      <c r="E45" s="40" t="s">
        <v>87</v>
      </c>
      <c r="F45" s="81">
        <v>7.0000000000000007E-2</v>
      </c>
      <c r="G45" s="208">
        <v>77.61</v>
      </c>
      <c r="H45" s="41">
        <f t="shared" si="2"/>
        <v>5.43</v>
      </c>
    </row>
    <row r="46" spans="1:8" x14ac:dyDescent="0.25">
      <c r="A46" s="108" t="s">
        <v>113</v>
      </c>
      <c r="B46" s="243" t="s">
        <v>114</v>
      </c>
      <c r="C46" s="243"/>
      <c r="D46" s="243"/>
      <c r="E46" s="243"/>
      <c r="F46" s="243"/>
      <c r="G46" s="243"/>
      <c r="H46" s="109">
        <f>SUM(H47:H51)</f>
        <v>6791.89</v>
      </c>
    </row>
    <row r="47" spans="1:8" x14ac:dyDescent="0.25">
      <c r="A47" s="45" t="s">
        <v>115</v>
      </c>
      <c r="B47" s="40" t="s">
        <v>116</v>
      </c>
      <c r="C47" s="42" t="s">
        <v>5</v>
      </c>
      <c r="D47" s="44" t="s">
        <v>117</v>
      </c>
      <c r="E47" s="40" t="s">
        <v>87</v>
      </c>
      <c r="F47" s="81">
        <v>8.1999999999999993</v>
      </c>
      <c r="G47" s="204">
        <v>53.58</v>
      </c>
      <c r="H47" s="41">
        <f>ROUND(F47*G47,2)</f>
        <v>439.36</v>
      </c>
    </row>
    <row r="48" spans="1:8" x14ac:dyDescent="0.25">
      <c r="A48" s="45" t="s">
        <v>118</v>
      </c>
      <c r="B48" s="46" t="s">
        <v>370</v>
      </c>
      <c r="C48" s="40" t="s">
        <v>79</v>
      </c>
      <c r="D48" s="44" t="s">
        <v>119</v>
      </c>
      <c r="E48" s="40" t="s">
        <v>87</v>
      </c>
      <c r="F48" s="81">
        <v>8.1999999999999993</v>
      </c>
      <c r="G48" s="208">
        <v>8.5500000000000007</v>
      </c>
      <c r="H48" s="41">
        <f t="shared" ref="H48:H51" si="3">ROUND(F48*G48,2)</f>
        <v>70.11</v>
      </c>
    </row>
    <row r="49" spans="1:8" ht="38.25" x14ac:dyDescent="0.25">
      <c r="A49" s="45" t="s">
        <v>120</v>
      </c>
      <c r="B49" s="37">
        <v>94995</v>
      </c>
      <c r="C49" s="40" t="s">
        <v>7</v>
      </c>
      <c r="D49" s="39" t="s">
        <v>121</v>
      </c>
      <c r="E49" s="40" t="s">
        <v>51</v>
      </c>
      <c r="F49" s="81">
        <v>54.68</v>
      </c>
      <c r="G49" s="205">
        <v>82.35</v>
      </c>
      <c r="H49" s="41">
        <f t="shared" si="3"/>
        <v>4502.8999999999996</v>
      </c>
    </row>
    <row r="50" spans="1:8" x14ac:dyDescent="0.25">
      <c r="A50" s="45" t="s">
        <v>122</v>
      </c>
      <c r="B50" s="40" t="s">
        <v>367</v>
      </c>
      <c r="C50" s="40" t="s">
        <v>79</v>
      </c>
      <c r="D50" s="43" t="s">
        <v>86</v>
      </c>
      <c r="E50" s="40" t="s">
        <v>87</v>
      </c>
      <c r="F50" s="81">
        <v>5.47</v>
      </c>
      <c r="G50" s="208">
        <v>203.82</v>
      </c>
      <c r="H50" s="41">
        <f t="shared" si="3"/>
        <v>1114.9000000000001</v>
      </c>
    </row>
    <row r="51" spans="1:8" x14ac:dyDescent="0.25">
      <c r="A51" s="45" t="s">
        <v>123</v>
      </c>
      <c r="B51" s="46" t="s">
        <v>354</v>
      </c>
      <c r="C51" s="40" t="s">
        <v>83</v>
      </c>
      <c r="D51" s="44" t="s">
        <v>124</v>
      </c>
      <c r="E51" s="46" t="s">
        <v>81</v>
      </c>
      <c r="F51" s="81">
        <v>1.5</v>
      </c>
      <c r="G51" s="209">
        <v>443.08</v>
      </c>
      <c r="H51" s="41">
        <f t="shared" si="3"/>
        <v>664.62</v>
      </c>
    </row>
    <row r="52" spans="1:8" x14ac:dyDescent="0.25">
      <c r="A52" s="128"/>
      <c r="B52" s="118"/>
      <c r="C52" s="119"/>
      <c r="D52" s="120"/>
      <c r="E52" s="118"/>
      <c r="F52" s="121"/>
      <c r="G52" s="122"/>
      <c r="H52" s="129"/>
    </row>
    <row r="53" spans="1:8" x14ac:dyDescent="0.25">
      <c r="A53" s="130"/>
      <c r="B53" s="123"/>
      <c r="C53" s="124"/>
      <c r="D53" s="125"/>
      <c r="E53" s="123"/>
      <c r="F53" s="126"/>
      <c r="G53" s="127"/>
      <c r="H53" s="131"/>
    </row>
    <row r="54" spans="1:8" x14ac:dyDescent="0.25">
      <c r="A54" s="108">
        <v>6</v>
      </c>
      <c r="B54" s="243" t="s">
        <v>22</v>
      </c>
      <c r="C54" s="243"/>
      <c r="D54" s="243"/>
      <c r="E54" s="243"/>
      <c r="F54" s="243"/>
      <c r="G54" s="243"/>
      <c r="H54" s="109">
        <f>H55+H61</f>
        <v>4843.91</v>
      </c>
    </row>
    <row r="55" spans="1:8" x14ac:dyDescent="0.25">
      <c r="A55" s="108" t="s">
        <v>125</v>
      </c>
      <c r="B55" s="243" t="s">
        <v>23</v>
      </c>
      <c r="C55" s="243"/>
      <c r="D55" s="243"/>
      <c r="E55" s="243"/>
      <c r="F55" s="243"/>
      <c r="G55" s="243"/>
      <c r="H55" s="109">
        <f>SUM(H56:H60)</f>
        <v>3928.71</v>
      </c>
    </row>
    <row r="56" spans="1:8" s="18" customFormat="1" ht="38.25" x14ac:dyDescent="0.25">
      <c r="A56" s="36" t="s">
        <v>126</v>
      </c>
      <c r="B56" s="38" t="s">
        <v>127</v>
      </c>
      <c r="C56" s="38" t="s">
        <v>5</v>
      </c>
      <c r="D56" s="54" t="s">
        <v>128</v>
      </c>
      <c r="E56" s="46" t="s">
        <v>46</v>
      </c>
      <c r="F56" s="81">
        <v>1</v>
      </c>
      <c r="G56" s="204">
        <v>3555.79</v>
      </c>
      <c r="H56" s="41">
        <f>ROUND(F56*G56,2)</f>
        <v>3555.79</v>
      </c>
    </row>
    <row r="57" spans="1:8" ht="25.5" x14ac:dyDescent="0.25">
      <c r="A57" s="45" t="s">
        <v>129</v>
      </c>
      <c r="B57" s="40" t="s">
        <v>130</v>
      </c>
      <c r="C57" s="42" t="s">
        <v>5</v>
      </c>
      <c r="D57" s="44" t="s">
        <v>131</v>
      </c>
      <c r="E57" s="46" t="s">
        <v>81</v>
      </c>
      <c r="F57" s="81">
        <v>6</v>
      </c>
      <c r="G57" s="204">
        <v>32.26</v>
      </c>
      <c r="H57" s="41">
        <f t="shared" ref="H57:H60" si="4">ROUND(F57*G57,2)</f>
        <v>193.56</v>
      </c>
    </row>
    <row r="58" spans="1:8" ht="25.5" x14ac:dyDescent="0.25">
      <c r="A58" s="45" t="s">
        <v>132</v>
      </c>
      <c r="B58" s="40" t="s">
        <v>355</v>
      </c>
      <c r="C58" s="40" t="s">
        <v>83</v>
      </c>
      <c r="D58" s="43" t="s">
        <v>133</v>
      </c>
      <c r="E58" s="40" t="s">
        <v>51</v>
      </c>
      <c r="F58" s="81">
        <v>1.2</v>
      </c>
      <c r="G58" s="208">
        <v>45.65</v>
      </c>
      <c r="H58" s="41">
        <f t="shared" si="4"/>
        <v>54.78</v>
      </c>
    </row>
    <row r="59" spans="1:8" ht="25.5" x14ac:dyDescent="0.25">
      <c r="A59" s="45" t="s">
        <v>134</v>
      </c>
      <c r="B59" s="40" t="s">
        <v>135</v>
      </c>
      <c r="C59" s="42" t="s">
        <v>5</v>
      </c>
      <c r="D59" s="44" t="s">
        <v>136</v>
      </c>
      <c r="E59" s="40" t="s">
        <v>87</v>
      </c>
      <c r="F59" s="81">
        <v>0.04</v>
      </c>
      <c r="G59" s="204">
        <v>540.11</v>
      </c>
      <c r="H59" s="41">
        <f t="shared" si="4"/>
        <v>21.6</v>
      </c>
    </row>
    <row r="60" spans="1:8" ht="38.25" x14ac:dyDescent="0.25">
      <c r="A60" s="45" t="s">
        <v>137</v>
      </c>
      <c r="B60" s="46">
        <v>87273</v>
      </c>
      <c r="C60" s="40" t="s">
        <v>7</v>
      </c>
      <c r="D60" s="43" t="s">
        <v>138</v>
      </c>
      <c r="E60" s="40" t="s">
        <v>51</v>
      </c>
      <c r="F60" s="81">
        <v>1.2</v>
      </c>
      <c r="G60" s="205">
        <v>85.82</v>
      </c>
      <c r="H60" s="41">
        <f t="shared" si="4"/>
        <v>102.98</v>
      </c>
    </row>
    <row r="61" spans="1:8" x14ac:dyDescent="0.25">
      <c r="A61" s="108" t="s">
        <v>139</v>
      </c>
      <c r="B61" s="243" t="s">
        <v>24</v>
      </c>
      <c r="C61" s="243"/>
      <c r="D61" s="243"/>
      <c r="E61" s="243"/>
      <c r="F61" s="243"/>
      <c r="G61" s="243"/>
      <c r="H61" s="109">
        <f>SUM(H62:H64)</f>
        <v>915.2</v>
      </c>
    </row>
    <row r="62" spans="1:8" x14ac:dyDescent="0.25">
      <c r="A62" s="36" t="s">
        <v>140</v>
      </c>
      <c r="B62" s="40" t="s">
        <v>141</v>
      </c>
      <c r="C62" s="42" t="s">
        <v>5</v>
      </c>
      <c r="D62" s="44" t="s">
        <v>142</v>
      </c>
      <c r="E62" s="40" t="s">
        <v>51</v>
      </c>
      <c r="F62" s="81">
        <v>3.3</v>
      </c>
      <c r="G62" s="204">
        <v>4.51</v>
      </c>
      <c r="H62" s="41">
        <f>ROUND(F62*G62,2)</f>
        <v>14.88</v>
      </c>
    </row>
    <row r="63" spans="1:8" ht="25.5" x14ac:dyDescent="0.25">
      <c r="A63" s="36" t="s">
        <v>143</v>
      </c>
      <c r="B63" s="46" t="s">
        <v>144</v>
      </c>
      <c r="C63" s="42" t="s">
        <v>5</v>
      </c>
      <c r="D63" s="44" t="s">
        <v>145</v>
      </c>
      <c r="E63" s="40" t="s">
        <v>51</v>
      </c>
      <c r="F63" s="81">
        <v>3.3</v>
      </c>
      <c r="G63" s="204">
        <v>238.03</v>
      </c>
      <c r="H63" s="41">
        <f t="shared" ref="H63:H64" si="5">ROUND(F63*G63,2)</f>
        <v>785.5</v>
      </c>
    </row>
    <row r="64" spans="1:8" ht="25.5" x14ac:dyDescent="0.25">
      <c r="A64" s="36" t="s">
        <v>146</v>
      </c>
      <c r="B64" s="37">
        <v>101537</v>
      </c>
      <c r="C64" s="40" t="s">
        <v>7</v>
      </c>
      <c r="D64" s="39" t="s">
        <v>147</v>
      </c>
      <c r="E64" s="40" t="s">
        <v>46</v>
      </c>
      <c r="F64" s="81">
        <v>1</v>
      </c>
      <c r="G64" s="205">
        <v>114.82</v>
      </c>
      <c r="H64" s="41">
        <f t="shared" si="5"/>
        <v>114.82</v>
      </c>
    </row>
    <row r="65" spans="1:8" x14ac:dyDescent="0.25">
      <c r="A65" s="128"/>
      <c r="B65" s="118"/>
      <c r="C65" s="119"/>
      <c r="D65" s="120"/>
      <c r="E65" s="118"/>
      <c r="F65" s="121"/>
      <c r="G65" s="122"/>
      <c r="H65" s="129"/>
    </row>
    <row r="66" spans="1:8" x14ac:dyDescent="0.25">
      <c r="A66" s="130"/>
      <c r="B66" s="123"/>
      <c r="C66" s="124"/>
      <c r="D66" s="125"/>
      <c r="E66" s="123"/>
      <c r="F66" s="126"/>
      <c r="G66" s="127"/>
      <c r="H66" s="131"/>
    </row>
    <row r="67" spans="1:8" x14ac:dyDescent="0.25">
      <c r="A67" s="108">
        <v>7</v>
      </c>
      <c r="B67" s="243" t="s">
        <v>25</v>
      </c>
      <c r="C67" s="243"/>
      <c r="D67" s="243"/>
      <c r="E67" s="243"/>
      <c r="F67" s="243"/>
      <c r="G67" s="243"/>
      <c r="H67" s="109">
        <f>H68+H77+H89+H93+H100</f>
        <v>18534.350000000002</v>
      </c>
    </row>
    <row r="68" spans="1:8" x14ac:dyDescent="0.25">
      <c r="A68" s="108" t="s">
        <v>148</v>
      </c>
      <c r="B68" s="243" t="s">
        <v>26</v>
      </c>
      <c r="C68" s="243"/>
      <c r="D68" s="243"/>
      <c r="E68" s="243"/>
      <c r="F68" s="243"/>
      <c r="G68" s="243"/>
      <c r="H68" s="109">
        <f>SUM(H69:H76)</f>
        <v>6866.76</v>
      </c>
    </row>
    <row r="69" spans="1:8" x14ac:dyDescent="0.25">
      <c r="A69" s="45" t="s">
        <v>149</v>
      </c>
      <c r="B69" s="46">
        <v>97644</v>
      </c>
      <c r="C69" s="40" t="s">
        <v>7</v>
      </c>
      <c r="D69" s="43" t="s">
        <v>150</v>
      </c>
      <c r="E69" s="40" t="s">
        <v>51</v>
      </c>
      <c r="F69" s="81">
        <v>3.5700000000000003</v>
      </c>
      <c r="G69" s="205">
        <v>12.59</v>
      </c>
      <c r="H69" s="41">
        <f t="shared" ref="H69:H76" si="6">ROUND(F69*G69,2)</f>
        <v>44.95</v>
      </c>
    </row>
    <row r="70" spans="1:8" ht="51" x14ac:dyDescent="0.25">
      <c r="A70" s="45" t="s">
        <v>151</v>
      </c>
      <c r="B70" s="46">
        <v>90844</v>
      </c>
      <c r="C70" s="40" t="s">
        <v>7</v>
      </c>
      <c r="D70" s="43" t="s">
        <v>152</v>
      </c>
      <c r="E70" s="40" t="s">
        <v>46</v>
      </c>
      <c r="F70" s="81">
        <v>1</v>
      </c>
      <c r="G70" s="205">
        <v>1377.52</v>
      </c>
      <c r="H70" s="41">
        <f t="shared" si="6"/>
        <v>1377.52</v>
      </c>
    </row>
    <row r="71" spans="1:8" ht="51" x14ac:dyDescent="0.25">
      <c r="A71" s="45" t="s">
        <v>153</v>
      </c>
      <c r="B71" s="46" t="s">
        <v>154</v>
      </c>
      <c r="C71" s="42" t="s">
        <v>5</v>
      </c>
      <c r="D71" s="43" t="s">
        <v>155</v>
      </c>
      <c r="E71" s="40" t="s">
        <v>46</v>
      </c>
      <c r="F71" s="81">
        <v>1</v>
      </c>
      <c r="G71" s="204">
        <v>881.88</v>
      </c>
      <c r="H71" s="41">
        <f t="shared" si="6"/>
        <v>881.88</v>
      </c>
    </row>
    <row r="72" spans="1:8" ht="25.5" x14ac:dyDescent="0.25">
      <c r="A72" s="45" t="s">
        <v>156</v>
      </c>
      <c r="B72" s="38">
        <v>102219</v>
      </c>
      <c r="C72" s="40" t="s">
        <v>7</v>
      </c>
      <c r="D72" s="39" t="s">
        <v>157</v>
      </c>
      <c r="E72" s="46" t="s">
        <v>51</v>
      </c>
      <c r="F72" s="81">
        <v>11.340000000000002</v>
      </c>
      <c r="G72" s="205">
        <v>20</v>
      </c>
      <c r="H72" s="41">
        <f t="shared" si="6"/>
        <v>226.8</v>
      </c>
    </row>
    <row r="73" spans="1:8" x14ac:dyDescent="0.25">
      <c r="A73" s="45" t="s">
        <v>158</v>
      </c>
      <c r="B73" s="40" t="s">
        <v>356</v>
      </c>
      <c r="C73" s="40" t="s">
        <v>83</v>
      </c>
      <c r="D73" s="43" t="s">
        <v>159</v>
      </c>
      <c r="E73" s="40" t="s">
        <v>46</v>
      </c>
      <c r="F73" s="81">
        <v>2</v>
      </c>
      <c r="G73" s="208">
        <v>211.6</v>
      </c>
      <c r="H73" s="41">
        <f t="shared" si="6"/>
        <v>423.2</v>
      </c>
    </row>
    <row r="74" spans="1:8" ht="25.5" x14ac:dyDescent="0.25">
      <c r="A74" s="45" t="s">
        <v>160</v>
      </c>
      <c r="B74" s="37" t="s">
        <v>161</v>
      </c>
      <c r="C74" s="37" t="s">
        <v>5</v>
      </c>
      <c r="D74" s="39" t="s">
        <v>162</v>
      </c>
      <c r="E74" s="40" t="s">
        <v>46</v>
      </c>
      <c r="F74" s="81">
        <v>2</v>
      </c>
      <c r="G74" s="204">
        <v>317.35000000000002</v>
      </c>
      <c r="H74" s="41">
        <f t="shared" si="6"/>
        <v>634.70000000000005</v>
      </c>
    </row>
    <row r="75" spans="1:8" ht="25.5" x14ac:dyDescent="0.25">
      <c r="A75" s="45" t="s">
        <v>163</v>
      </c>
      <c r="B75" s="40" t="s">
        <v>164</v>
      </c>
      <c r="C75" s="42" t="s">
        <v>5</v>
      </c>
      <c r="D75" s="44" t="s">
        <v>165</v>
      </c>
      <c r="E75" s="40" t="s">
        <v>51</v>
      </c>
      <c r="F75" s="81">
        <v>3.1500000000000004</v>
      </c>
      <c r="G75" s="204">
        <v>991.64</v>
      </c>
      <c r="H75" s="41">
        <f t="shared" si="6"/>
        <v>3123.67</v>
      </c>
    </row>
    <row r="76" spans="1:8" x14ac:dyDescent="0.25">
      <c r="A76" s="45" t="s">
        <v>166</v>
      </c>
      <c r="B76" s="37" t="s">
        <v>167</v>
      </c>
      <c r="C76" s="38" t="s">
        <v>5</v>
      </c>
      <c r="D76" s="39" t="s">
        <v>168</v>
      </c>
      <c r="E76" s="40" t="s">
        <v>51</v>
      </c>
      <c r="F76" s="81">
        <v>3.1500000000000004</v>
      </c>
      <c r="G76" s="204">
        <v>48.9</v>
      </c>
      <c r="H76" s="41">
        <f t="shared" si="6"/>
        <v>154.04</v>
      </c>
    </row>
    <row r="77" spans="1:8" x14ac:dyDescent="0.25">
      <c r="A77" s="108" t="s">
        <v>169</v>
      </c>
      <c r="B77" s="243" t="s">
        <v>27</v>
      </c>
      <c r="C77" s="243"/>
      <c r="D77" s="243"/>
      <c r="E77" s="243"/>
      <c r="F77" s="243"/>
      <c r="G77" s="243"/>
      <c r="H77" s="109">
        <f>SUM(H78:H88)</f>
        <v>4772.91</v>
      </c>
    </row>
    <row r="78" spans="1:8" x14ac:dyDescent="0.25">
      <c r="A78" s="45" t="s">
        <v>170</v>
      </c>
      <c r="B78" s="40" t="s">
        <v>369</v>
      </c>
      <c r="C78" s="40" t="s">
        <v>79</v>
      </c>
      <c r="D78" s="43" t="s">
        <v>112</v>
      </c>
      <c r="E78" s="40" t="s">
        <v>87</v>
      </c>
      <c r="F78" s="81">
        <v>1.87</v>
      </c>
      <c r="G78" s="208">
        <v>77.61</v>
      </c>
      <c r="H78" s="41">
        <f t="shared" ref="H78:H88" si="7">ROUND(F78*G78,2)</f>
        <v>145.13</v>
      </c>
    </row>
    <row r="79" spans="1:8" ht="25.5" x14ac:dyDescent="0.25">
      <c r="A79" s="45" t="s">
        <v>171</v>
      </c>
      <c r="B79" s="46">
        <v>93202</v>
      </c>
      <c r="C79" s="40" t="s">
        <v>7</v>
      </c>
      <c r="D79" s="43" t="s">
        <v>172</v>
      </c>
      <c r="E79" s="40" t="s">
        <v>81</v>
      </c>
      <c r="F79" s="81">
        <v>3.8</v>
      </c>
      <c r="G79" s="205">
        <v>32.17</v>
      </c>
      <c r="H79" s="41">
        <f t="shared" si="7"/>
        <v>122.25</v>
      </c>
    </row>
    <row r="80" spans="1:8" x14ac:dyDescent="0.25">
      <c r="A80" s="45" t="s">
        <v>173</v>
      </c>
      <c r="B80" s="40" t="s">
        <v>357</v>
      </c>
      <c r="C80" s="40" t="s">
        <v>83</v>
      </c>
      <c r="D80" s="43" t="s">
        <v>174</v>
      </c>
      <c r="E80" s="40" t="s">
        <v>46</v>
      </c>
      <c r="F80" s="81">
        <v>4</v>
      </c>
      <c r="G80" s="208">
        <v>12.85</v>
      </c>
      <c r="H80" s="41">
        <f t="shared" si="7"/>
        <v>51.4</v>
      </c>
    </row>
    <row r="81" spans="1:8" s="18" customFormat="1" x14ac:dyDescent="0.25">
      <c r="A81" s="45" t="s">
        <v>175</v>
      </c>
      <c r="B81" s="37" t="s">
        <v>176</v>
      </c>
      <c r="C81" s="38" t="s">
        <v>5</v>
      </c>
      <c r="D81" s="39" t="s">
        <v>177</v>
      </c>
      <c r="E81" s="40" t="s">
        <v>51</v>
      </c>
      <c r="F81" s="81">
        <v>0.18</v>
      </c>
      <c r="G81" s="204">
        <v>152.91</v>
      </c>
      <c r="H81" s="41">
        <f t="shared" si="7"/>
        <v>27.52</v>
      </c>
    </row>
    <row r="82" spans="1:8" ht="25.5" x14ac:dyDescent="0.25">
      <c r="A82" s="45" t="s">
        <v>178</v>
      </c>
      <c r="B82" s="46">
        <v>93205</v>
      </c>
      <c r="C82" s="46" t="s">
        <v>7</v>
      </c>
      <c r="D82" s="43" t="s">
        <v>179</v>
      </c>
      <c r="E82" s="40" t="s">
        <v>81</v>
      </c>
      <c r="F82" s="81">
        <v>9.6999999999999993</v>
      </c>
      <c r="G82" s="205">
        <v>61.3</v>
      </c>
      <c r="H82" s="41">
        <f t="shared" si="7"/>
        <v>594.61</v>
      </c>
    </row>
    <row r="83" spans="1:8" x14ac:dyDescent="0.25">
      <c r="A83" s="45" t="s">
        <v>180</v>
      </c>
      <c r="B83" s="40" t="s">
        <v>181</v>
      </c>
      <c r="C83" s="42" t="s">
        <v>5</v>
      </c>
      <c r="D83" s="44" t="s">
        <v>182</v>
      </c>
      <c r="E83" s="40" t="s">
        <v>51</v>
      </c>
      <c r="F83" s="81">
        <v>7.2000000000000011</v>
      </c>
      <c r="G83" s="204">
        <v>255.2</v>
      </c>
      <c r="H83" s="41">
        <f t="shared" si="7"/>
        <v>1837.44</v>
      </c>
    </row>
    <row r="84" spans="1:8" ht="38.25" x14ac:dyDescent="0.25">
      <c r="A84" s="45" t="s">
        <v>183</v>
      </c>
      <c r="B84" s="37">
        <v>92762</v>
      </c>
      <c r="C84" s="40" t="s">
        <v>7</v>
      </c>
      <c r="D84" s="39" t="s">
        <v>184</v>
      </c>
      <c r="E84" s="40" t="s">
        <v>185</v>
      </c>
      <c r="F84" s="81">
        <v>22.5</v>
      </c>
      <c r="G84" s="205">
        <v>10.86</v>
      </c>
      <c r="H84" s="41">
        <f t="shared" si="7"/>
        <v>244.35</v>
      </c>
    </row>
    <row r="85" spans="1:8" ht="25.5" x14ac:dyDescent="0.25">
      <c r="A85" s="45" t="s">
        <v>186</v>
      </c>
      <c r="B85" s="37">
        <v>103669</v>
      </c>
      <c r="C85" s="40" t="s">
        <v>7</v>
      </c>
      <c r="D85" s="39" t="s">
        <v>187</v>
      </c>
      <c r="E85" s="40" t="s">
        <v>87</v>
      </c>
      <c r="F85" s="81">
        <v>0.25</v>
      </c>
      <c r="G85" s="205">
        <v>941.51</v>
      </c>
      <c r="H85" s="41">
        <f t="shared" si="7"/>
        <v>235.38</v>
      </c>
    </row>
    <row r="86" spans="1:8" ht="25.5" x14ac:dyDescent="0.25">
      <c r="A86" s="45" t="s">
        <v>188</v>
      </c>
      <c r="B86" s="40" t="s">
        <v>189</v>
      </c>
      <c r="C86" s="42" t="s">
        <v>5</v>
      </c>
      <c r="D86" s="44" t="s">
        <v>190</v>
      </c>
      <c r="E86" s="40" t="s">
        <v>51</v>
      </c>
      <c r="F86" s="81">
        <v>11.399999999999999</v>
      </c>
      <c r="G86" s="204">
        <v>92.3</v>
      </c>
      <c r="H86" s="41">
        <f t="shared" si="7"/>
        <v>1052.22</v>
      </c>
    </row>
    <row r="87" spans="1:8" x14ac:dyDescent="0.25">
      <c r="A87" s="45" t="s">
        <v>191</v>
      </c>
      <c r="B87" s="40" t="s">
        <v>192</v>
      </c>
      <c r="C87" s="42" t="s">
        <v>5</v>
      </c>
      <c r="D87" s="44" t="s">
        <v>193</v>
      </c>
      <c r="E87" s="40" t="s">
        <v>51</v>
      </c>
      <c r="F87" s="81">
        <v>22.799999999999997</v>
      </c>
      <c r="G87" s="204">
        <v>6.46</v>
      </c>
      <c r="H87" s="41">
        <f t="shared" si="7"/>
        <v>147.29</v>
      </c>
    </row>
    <row r="88" spans="1:8" x14ac:dyDescent="0.25">
      <c r="A88" s="45" t="s">
        <v>194</v>
      </c>
      <c r="B88" s="40" t="s">
        <v>195</v>
      </c>
      <c r="C88" s="42" t="s">
        <v>5</v>
      </c>
      <c r="D88" s="44" t="s">
        <v>196</v>
      </c>
      <c r="E88" s="40" t="s">
        <v>51</v>
      </c>
      <c r="F88" s="81">
        <v>22.799999999999997</v>
      </c>
      <c r="G88" s="204">
        <v>13.83</v>
      </c>
      <c r="H88" s="41">
        <f t="shared" si="7"/>
        <v>315.32</v>
      </c>
    </row>
    <row r="89" spans="1:8" x14ac:dyDescent="0.25">
      <c r="A89" s="108" t="s">
        <v>197</v>
      </c>
      <c r="B89" s="243" t="s">
        <v>198</v>
      </c>
      <c r="C89" s="243"/>
      <c r="D89" s="243"/>
      <c r="E89" s="243"/>
      <c r="F89" s="243"/>
      <c r="G89" s="243"/>
      <c r="H89" s="109">
        <f>SUM(H90:H92)</f>
        <v>906.76</v>
      </c>
    </row>
    <row r="90" spans="1:8" ht="38.25" x14ac:dyDescent="0.25">
      <c r="A90" s="45" t="s">
        <v>199</v>
      </c>
      <c r="B90" s="46">
        <v>87530</v>
      </c>
      <c r="C90" s="40" t="s">
        <v>7</v>
      </c>
      <c r="D90" s="43" t="s">
        <v>200</v>
      </c>
      <c r="E90" s="40" t="s">
        <v>51</v>
      </c>
      <c r="F90" s="81">
        <v>11.399999999999999</v>
      </c>
      <c r="G90" s="205">
        <v>43.45</v>
      </c>
      <c r="H90" s="41">
        <f>ROUND(F90*G90,2)</f>
        <v>495.33</v>
      </c>
    </row>
    <row r="91" spans="1:8" x14ac:dyDescent="0.25">
      <c r="A91" s="45" t="s">
        <v>201</v>
      </c>
      <c r="B91" s="46">
        <v>88497</v>
      </c>
      <c r="C91" s="40" t="s">
        <v>7</v>
      </c>
      <c r="D91" s="43" t="s">
        <v>202</v>
      </c>
      <c r="E91" s="40" t="s">
        <v>51</v>
      </c>
      <c r="F91" s="81">
        <v>11.399999999999999</v>
      </c>
      <c r="G91" s="205">
        <v>21.55</v>
      </c>
      <c r="H91" s="41">
        <f t="shared" ref="H91:H92" si="8">ROUND(F91*G91,2)</f>
        <v>245.67</v>
      </c>
    </row>
    <row r="92" spans="1:8" ht="25.5" x14ac:dyDescent="0.25">
      <c r="A92" s="45" t="s">
        <v>203</v>
      </c>
      <c r="B92" s="46">
        <v>88489</v>
      </c>
      <c r="C92" s="40" t="s">
        <v>7</v>
      </c>
      <c r="D92" s="43" t="s">
        <v>204</v>
      </c>
      <c r="E92" s="40" t="s">
        <v>51</v>
      </c>
      <c r="F92" s="81">
        <v>11.399999999999999</v>
      </c>
      <c r="G92" s="205">
        <v>14.54</v>
      </c>
      <c r="H92" s="41">
        <f t="shared" si="8"/>
        <v>165.76</v>
      </c>
    </row>
    <row r="93" spans="1:8" x14ac:dyDescent="0.25">
      <c r="A93" s="108" t="s">
        <v>205</v>
      </c>
      <c r="B93" s="243" t="s">
        <v>29</v>
      </c>
      <c r="C93" s="243"/>
      <c r="D93" s="243"/>
      <c r="E93" s="243"/>
      <c r="F93" s="243"/>
      <c r="G93" s="243"/>
      <c r="H93" s="109">
        <f>SUM(H94:H99)</f>
        <v>4816.04</v>
      </c>
    </row>
    <row r="94" spans="1:8" ht="25.5" x14ac:dyDescent="0.25">
      <c r="A94" s="45" t="s">
        <v>206</v>
      </c>
      <c r="B94" s="46">
        <v>97633</v>
      </c>
      <c r="C94" s="40" t="s">
        <v>7</v>
      </c>
      <c r="D94" s="43" t="s">
        <v>207</v>
      </c>
      <c r="E94" s="40" t="s">
        <v>51</v>
      </c>
      <c r="F94" s="203">
        <v>17.55</v>
      </c>
      <c r="G94" s="205">
        <v>30.18</v>
      </c>
      <c r="H94" s="41">
        <f t="shared" ref="H94:H99" si="9">ROUND(F94*G94,2)</f>
        <v>529.66</v>
      </c>
    </row>
    <row r="95" spans="1:8" ht="38.25" x14ac:dyDescent="0.25">
      <c r="A95" s="45" t="s">
        <v>208</v>
      </c>
      <c r="B95" s="42">
        <v>87757</v>
      </c>
      <c r="C95" s="42" t="s">
        <v>7</v>
      </c>
      <c r="D95" s="210" t="s">
        <v>348</v>
      </c>
      <c r="E95" s="42" t="s">
        <v>51</v>
      </c>
      <c r="F95" s="55">
        <v>4.55</v>
      </c>
      <c r="G95" s="205">
        <v>58.57</v>
      </c>
      <c r="H95" s="41">
        <f t="shared" si="9"/>
        <v>266.49</v>
      </c>
    </row>
    <row r="96" spans="1:8" ht="25.5" x14ac:dyDescent="0.25">
      <c r="A96" s="45" t="s">
        <v>209</v>
      </c>
      <c r="B96" s="40" t="s">
        <v>355</v>
      </c>
      <c r="C96" s="40" t="s">
        <v>83</v>
      </c>
      <c r="D96" s="43" t="s">
        <v>133</v>
      </c>
      <c r="E96" s="40" t="s">
        <v>51</v>
      </c>
      <c r="F96" s="203">
        <v>27.45</v>
      </c>
      <c r="G96" s="208">
        <v>45.65</v>
      </c>
      <c r="H96" s="41">
        <f t="shared" si="9"/>
        <v>1253.0899999999999</v>
      </c>
    </row>
    <row r="97" spans="1:8" ht="25.5" x14ac:dyDescent="0.25">
      <c r="A97" s="45" t="s">
        <v>210</v>
      </c>
      <c r="B97" s="40" t="s">
        <v>135</v>
      </c>
      <c r="C97" s="42" t="s">
        <v>5</v>
      </c>
      <c r="D97" s="44" t="s">
        <v>136</v>
      </c>
      <c r="E97" s="40" t="s">
        <v>87</v>
      </c>
      <c r="F97" s="203">
        <v>0.82</v>
      </c>
      <c r="G97" s="204">
        <v>540.11</v>
      </c>
      <c r="H97" s="41">
        <f t="shared" si="9"/>
        <v>442.89</v>
      </c>
    </row>
    <row r="98" spans="1:8" ht="38.25" x14ac:dyDescent="0.25">
      <c r="A98" s="45" t="s">
        <v>211</v>
      </c>
      <c r="B98" s="46">
        <v>87246</v>
      </c>
      <c r="C98" s="40" t="s">
        <v>7</v>
      </c>
      <c r="D98" s="43" t="s">
        <v>212</v>
      </c>
      <c r="E98" s="40" t="s">
        <v>51</v>
      </c>
      <c r="F98" s="203">
        <v>4.55</v>
      </c>
      <c r="G98" s="205">
        <v>78.819999999999993</v>
      </c>
      <c r="H98" s="41">
        <f t="shared" si="9"/>
        <v>358.63</v>
      </c>
    </row>
    <row r="99" spans="1:8" ht="38.25" x14ac:dyDescent="0.25">
      <c r="A99" s="45" t="s">
        <v>213</v>
      </c>
      <c r="B99" s="46">
        <v>87273</v>
      </c>
      <c r="C99" s="40" t="s">
        <v>7</v>
      </c>
      <c r="D99" s="43" t="s">
        <v>138</v>
      </c>
      <c r="E99" s="40" t="s">
        <v>51</v>
      </c>
      <c r="F99" s="203">
        <v>22.900000000000002</v>
      </c>
      <c r="G99" s="205">
        <v>85.82</v>
      </c>
      <c r="H99" s="41">
        <f t="shared" si="9"/>
        <v>1965.28</v>
      </c>
    </row>
    <row r="100" spans="1:8" x14ac:dyDescent="0.25">
      <c r="A100" s="108" t="s">
        <v>214</v>
      </c>
      <c r="B100" s="243" t="s">
        <v>30</v>
      </c>
      <c r="C100" s="243"/>
      <c r="D100" s="243"/>
      <c r="E100" s="243"/>
      <c r="F100" s="243"/>
      <c r="G100" s="243"/>
      <c r="H100" s="109">
        <f>SUM(H101:H107)</f>
        <v>1171.8800000000001</v>
      </c>
    </row>
    <row r="101" spans="1:8" x14ac:dyDescent="0.25">
      <c r="A101" s="45" t="s">
        <v>215</v>
      </c>
      <c r="B101" s="40" t="s">
        <v>371</v>
      </c>
      <c r="C101" s="40" t="s">
        <v>79</v>
      </c>
      <c r="D101" s="43" t="s">
        <v>86</v>
      </c>
      <c r="E101" s="40" t="s">
        <v>87</v>
      </c>
      <c r="F101" s="81">
        <v>0.54</v>
      </c>
      <c r="G101" s="208">
        <v>203.82</v>
      </c>
      <c r="H101" s="41">
        <f t="shared" ref="H101:H107" si="10">ROUND(F101*G101,2)</f>
        <v>110.06</v>
      </c>
    </row>
    <row r="102" spans="1:8" x14ac:dyDescent="0.25">
      <c r="A102" s="45" t="s">
        <v>216</v>
      </c>
      <c r="B102" s="46" t="s">
        <v>372</v>
      </c>
      <c r="C102" s="40" t="s">
        <v>79</v>
      </c>
      <c r="D102" s="44" t="s">
        <v>119</v>
      </c>
      <c r="E102" s="40" t="s">
        <v>87</v>
      </c>
      <c r="F102" s="81">
        <v>0.81</v>
      </c>
      <c r="G102" s="208">
        <v>8.5500000000000007</v>
      </c>
      <c r="H102" s="41">
        <f t="shared" si="10"/>
        <v>6.93</v>
      </c>
    </row>
    <row r="103" spans="1:8" x14ac:dyDescent="0.25">
      <c r="A103" s="45" t="s">
        <v>217</v>
      </c>
      <c r="B103" s="40" t="s">
        <v>181</v>
      </c>
      <c r="C103" s="42" t="s">
        <v>5</v>
      </c>
      <c r="D103" s="44" t="s">
        <v>182</v>
      </c>
      <c r="E103" s="40" t="s">
        <v>51</v>
      </c>
      <c r="F103" s="81">
        <v>1.62</v>
      </c>
      <c r="G103" s="204">
        <v>255.2</v>
      </c>
      <c r="H103" s="41">
        <f t="shared" si="10"/>
        <v>413.42</v>
      </c>
    </row>
    <row r="104" spans="1:8" x14ac:dyDescent="0.25">
      <c r="A104" s="45" t="s">
        <v>218</v>
      </c>
      <c r="B104" s="37" t="s">
        <v>219</v>
      </c>
      <c r="C104" s="38" t="s">
        <v>9</v>
      </c>
      <c r="D104" s="39" t="s">
        <v>220</v>
      </c>
      <c r="E104" s="40" t="s">
        <v>51</v>
      </c>
      <c r="F104" s="81">
        <v>5.43</v>
      </c>
      <c r="G104" s="205">
        <f>ROUND(15.67/1.195,2)</f>
        <v>13.11</v>
      </c>
      <c r="H104" s="41">
        <f t="shared" si="10"/>
        <v>71.19</v>
      </c>
    </row>
    <row r="105" spans="1:8" x14ac:dyDescent="0.25">
      <c r="A105" s="45" t="s">
        <v>221</v>
      </c>
      <c r="B105" s="37" t="s">
        <v>176</v>
      </c>
      <c r="C105" s="38" t="s">
        <v>5</v>
      </c>
      <c r="D105" s="39" t="s">
        <v>177</v>
      </c>
      <c r="E105" s="40" t="s">
        <v>51</v>
      </c>
      <c r="F105" s="81">
        <v>0.24</v>
      </c>
      <c r="G105" s="205">
        <v>152.91</v>
      </c>
      <c r="H105" s="41">
        <f t="shared" si="10"/>
        <v>36.700000000000003</v>
      </c>
    </row>
    <row r="106" spans="1:8" ht="25.5" x14ac:dyDescent="0.25">
      <c r="A106" s="45" t="s">
        <v>222</v>
      </c>
      <c r="B106" s="40" t="s">
        <v>135</v>
      </c>
      <c r="C106" s="42" t="s">
        <v>5</v>
      </c>
      <c r="D106" s="44" t="s">
        <v>136</v>
      </c>
      <c r="E106" s="40" t="s">
        <v>87</v>
      </c>
      <c r="F106" s="81">
        <v>0.16</v>
      </c>
      <c r="G106" s="204">
        <v>540.11</v>
      </c>
      <c r="H106" s="41">
        <f t="shared" si="10"/>
        <v>86.42</v>
      </c>
    </row>
    <row r="107" spans="1:8" ht="38.25" x14ac:dyDescent="0.25">
      <c r="A107" s="45" t="s">
        <v>223</v>
      </c>
      <c r="B107" s="37">
        <v>94995</v>
      </c>
      <c r="C107" s="40" t="s">
        <v>7</v>
      </c>
      <c r="D107" s="39" t="s">
        <v>89</v>
      </c>
      <c r="E107" s="40" t="s">
        <v>51</v>
      </c>
      <c r="F107" s="81">
        <v>5.43</v>
      </c>
      <c r="G107" s="205">
        <v>82.35</v>
      </c>
      <c r="H107" s="41">
        <f t="shared" si="10"/>
        <v>447.16</v>
      </c>
    </row>
    <row r="108" spans="1:8" x14ac:dyDescent="0.25">
      <c r="A108" s="128"/>
      <c r="B108" s="118"/>
      <c r="C108" s="119"/>
      <c r="D108" s="120"/>
      <c r="E108" s="118"/>
      <c r="F108" s="121"/>
      <c r="G108" s="122"/>
      <c r="H108" s="129"/>
    </row>
    <row r="109" spans="1:8" x14ac:dyDescent="0.25">
      <c r="A109" s="130"/>
      <c r="B109" s="123"/>
      <c r="C109" s="124"/>
      <c r="D109" s="125"/>
      <c r="E109" s="123"/>
      <c r="F109" s="126"/>
      <c r="G109" s="127"/>
      <c r="H109" s="131"/>
    </row>
    <row r="110" spans="1:8" x14ac:dyDescent="0.25">
      <c r="A110" s="108">
        <v>8</v>
      </c>
      <c r="B110" s="243" t="s">
        <v>31</v>
      </c>
      <c r="C110" s="243"/>
      <c r="D110" s="243"/>
      <c r="E110" s="243"/>
      <c r="F110" s="243"/>
      <c r="G110" s="243"/>
      <c r="H110" s="109">
        <f>H111+H125+H119+H129+H133+H138</f>
        <v>13045.970000000001</v>
      </c>
    </row>
    <row r="111" spans="1:8" x14ac:dyDescent="0.25">
      <c r="A111" s="108" t="s">
        <v>224</v>
      </c>
      <c r="B111" s="243" t="s">
        <v>32</v>
      </c>
      <c r="C111" s="243"/>
      <c r="D111" s="243"/>
      <c r="E111" s="243"/>
      <c r="F111" s="243"/>
      <c r="G111" s="243"/>
      <c r="H111" s="109">
        <f>SUM(H112:H118)</f>
        <v>2943.96</v>
      </c>
    </row>
    <row r="112" spans="1:8" ht="25.5" x14ac:dyDescent="0.25">
      <c r="A112" s="45" t="s">
        <v>225</v>
      </c>
      <c r="B112" s="40" t="s">
        <v>226</v>
      </c>
      <c r="C112" s="42" t="s">
        <v>5</v>
      </c>
      <c r="D112" s="44" t="s">
        <v>227</v>
      </c>
      <c r="E112" s="46" t="s">
        <v>46</v>
      </c>
      <c r="F112" s="81">
        <v>2</v>
      </c>
      <c r="G112" s="204">
        <v>76.760000000000005</v>
      </c>
      <c r="H112" s="41">
        <f t="shared" ref="H112:H118" si="11">ROUND(F112*G112,2)</f>
        <v>153.52000000000001</v>
      </c>
    </row>
    <row r="113" spans="1:8" ht="25.5" x14ac:dyDescent="0.25">
      <c r="A113" s="45" t="s">
        <v>228</v>
      </c>
      <c r="B113" s="40" t="s">
        <v>358</v>
      </c>
      <c r="C113" s="40" t="s">
        <v>83</v>
      </c>
      <c r="D113" s="43" t="s">
        <v>229</v>
      </c>
      <c r="E113" s="40" t="s">
        <v>46</v>
      </c>
      <c r="F113" s="81">
        <v>2</v>
      </c>
      <c r="G113" s="208">
        <v>248.64</v>
      </c>
      <c r="H113" s="41">
        <f t="shared" si="11"/>
        <v>497.28</v>
      </c>
    </row>
    <row r="114" spans="1:8" ht="25.5" x14ac:dyDescent="0.25">
      <c r="A114" s="45" t="s">
        <v>230</v>
      </c>
      <c r="B114" s="46">
        <v>95547</v>
      </c>
      <c r="C114" s="40" t="s">
        <v>7</v>
      </c>
      <c r="D114" s="43" t="s">
        <v>231</v>
      </c>
      <c r="E114" s="40" t="s">
        <v>46</v>
      </c>
      <c r="F114" s="81">
        <v>2</v>
      </c>
      <c r="G114" s="205">
        <v>79.989999999999995</v>
      </c>
      <c r="H114" s="41">
        <f t="shared" si="11"/>
        <v>159.97999999999999</v>
      </c>
    </row>
    <row r="115" spans="1:8" x14ac:dyDescent="0.25">
      <c r="A115" s="45" t="s">
        <v>232</v>
      </c>
      <c r="B115" s="40" t="s">
        <v>233</v>
      </c>
      <c r="C115" s="42" t="s">
        <v>5</v>
      </c>
      <c r="D115" s="44" t="s">
        <v>234</v>
      </c>
      <c r="E115" s="46" t="s">
        <v>46</v>
      </c>
      <c r="F115" s="81">
        <v>2</v>
      </c>
      <c r="G115" s="204">
        <v>30.21</v>
      </c>
      <c r="H115" s="41">
        <f t="shared" si="11"/>
        <v>60.42</v>
      </c>
    </row>
    <row r="116" spans="1:8" ht="25.5" x14ac:dyDescent="0.25">
      <c r="A116" s="45" t="s">
        <v>235</v>
      </c>
      <c r="B116" s="40" t="s">
        <v>236</v>
      </c>
      <c r="C116" s="42" t="s">
        <v>5</v>
      </c>
      <c r="D116" s="44" t="s">
        <v>237</v>
      </c>
      <c r="E116" s="40" t="s">
        <v>51</v>
      </c>
      <c r="F116" s="81">
        <v>0.16000000000000003</v>
      </c>
      <c r="G116" s="204">
        <v>653.21</v>
      </c>
      <c r="H116" s="41">
        <f t="shared" si="11"/>
        <v>104.51</v>
      </c>
    </row>
    <row r="117" spans="1:8" x14ac:dyDescent="0.25">
      <c r="A117" s="45" t="s">
        <v>238</v>
      </c>
      <c r="B117" s="105" t="s">
        <v>315</v>
      </c>
      <c r="C117" s="40" t="s">
        <v>5</v>
      </c>
      <c r="D117" s="44" t="s">
        <v>316</v>
      </c>
      <c r="E117" s="40" t="s">
        <v>51</v>
      </c>
      <c r="F117" s="81">
        <v>1.08</v>
      </c>
      <c r="G117" s="204">
        <v>568.36</v>
      </c>
      <c r="H117" s="41">
        <f t="shared" si="11"/>
        <v>613.83000000000004</v>
      </c>
    </row>
    <row r="118" spans="1:8" ht="38.25" x14ac:dyDescent="0.25">
      <c r="A118" s="45" t="s">
        <v>239</v>
      </c>
      <c r="B118" s="40" t="s">
        <v>240</v>
      </c>
      <c r="C118" s="42" t="s">
        <v>5</v>
      </c>
      <c r="D118" s="44" t="s">
        <v>241</v>
      </c>
      <c r="E118" s="46" t="s">
        <v>242</v>
      </c>
      <c r="F118" s="81">
        <v>2</v>
      </c>
      <c r="G118" s="204">
        <v>677.21</v>
      </c>
      <c r="H118" s="41">
        <f t="shared" si="11"/>
        <v>1354.42</v>
      </c>
    </row>
    <row r="119" spans="1:8" x14ac:dyDescent="0.25">
      <c r="A119" s="108" t="s">
        <v>243</v>
      </c>
      <c r="B119" s="243" t="s">
        <v>34</v>
      </c>
      <c r="C119" s="243"/>
      <c r="D119" s="243"/>
      <c r="E119" s="243"/>
      <c r="F119" s="243"/>
      <c r="G119" s="243"/>
      <c r="H119" s="109">
        <f>SUM(H120:H124)</f>
        <v>5225.58</v>
      </c>
    </row>
    <row r="120" spans="1:8" ht="25.5" x14ac:dyDescent="0.25">
      <c r="A120" s="45" t="s">
        <v>244</v>
      </c>
      <c r="B120" s="40" t="s">
        <v>359</v>
      </c>
      <c r="C120" s="40" t="s">
        <v>83</v>
      </c>
      <c r="D120" s="43" t="s">
        <v>245</v>
      </c>
      <c r="E120" s="40" t="s">
        <v>46</v>
      </c>
      <c r="F120" s="81">
        <v>2</v>
      </c>
      <c r="G120" s="208">
        <v>1157.47</v>
      </c>
      <c r="H120" s="41">
        <f>ROUND(F120*G120,2)</f>
        <v>2314.94</v>
      </c>
    </row>
    <row r="121" spans="1:8" ht="51" x14ac:dyDescent="0.25">
      <c r="A121" s="45" t="s">
        <v>246</v>
      </c>
      <c r="B121" s="46">
        <v>95472</v>
      </c>
      <c r="C121" s="40" t="s">
        <v>7</v>
      </c>
      <c r="D121" s="43" t="s">
        <v>247</v>
      </c>
      <c r="E121" s="40" t="s">
        <v>46</v>
      </c>
      <c r="F121" s="81">
        <v>2</v>
      </c>
      <c r="G121" s="205">
        <v>790.68</v>
      </c>
      <c r="H121" s="41">
        <f t="shared" ref="H121:H124" si="12">ROUND(F121*G121,2)</f>
        <v>1581.36</v>
      </c>
    </row>
    <row r="122" spans="1:8" s="18" customFormat="1" x14ac:dyDescent="0.25">
      <c r="A122" s="45" t="s">
        <v>248</v>
      </c>
      <c r="B122" s="37">
        <v>100849</v>
      </c>
      <c r="C122" s="37" t="s">
        <v>7</v>
      </c>
      <c r="D122" s="43" t="s">
        <v>249</v>
      </c>
      <c r="E122" s="46" t="s">
        <v>46</v>
      </c>
      <c r="F122" s="81">
        <v>2</v>
      </c>
      <c r="G122" s="205">
        <v>49.77</v>
      </c>
      <c r="H122" s="41">
        <f t="shared" si="12"/>
        <v>99.54</v>
      </c>
    </row>
    <row r="123" spans="1:8" x14ac:dyDescent="0.25">
      <c r="A123" s="45" t="s">
        <v>250</v>
      </c>
      <c r="B123" s="40" t="s">
        <v>360</v>
      </c>
      <c r="C123" s="40" t="s">
        <v>83</v>
      </c>
      <c r="D123" s="43" t="s">
        <v>251</v>
      </c>
      <c r="E123" s="40" t="s">
        <v>46</v>
      </c>
      <c r="F123" s="81">
        <v>2</v>
      </c>
      <c r="G123" s="208">
        <v>301.58</v>
      </c>
      <c r="H123" s="41">
        <f t="shared" si="12"/>
        <v>603.16</v>
      </c>
    </row>
    <row r="124" spans="1:8" s="18" customFormat="1" x14ac:dyDescent="0.25">
      <c r="A124" s="36" t="s">
        <v>252</v>
      </c>
      <c r="B124" s="38" t="s">
        <v>253</v>
      </c>
      <c r="C124" s="38" t="s">
        <v>5</v>
      </c>
      <c r="D124" s="54" t="s">
        <v>254</v>
      </c>
      <c r="E124" s="46" t="s">
        <v>46</v>
      </c>
      <c r="F124" s="81">
        <v>1</v>
      </c>
      <c r="G124" s="204">
        <v>626.58000000000004</v>
      </c>
      <c r="H124" s="41">
        <f t="shared" si="12"/>
        <v>626.58000000000004</v>
      </c>
    </row>
    <row r="125" spans="1:8" x14ac:dyDescent="0.25">
      <c r="A125" s="108" t="s">
        <v>255</v>
      </c>
      <c r="B125" s="243" t="s">
        <v>33</v>
      </c>
      <c r="C125" s="243"/>
      <c r="D125" s="243"/>
      <c r="E125" s="243"/>
      <c r="F125" s="243"/>
      <c r="G125" s="243"/>
      <c r="H125" s="109">
        <f>SUM(H126:H128)</f>
        <v>2231.9</v>
      </c>
    </row>
    <row r="126" spans="1:8" ht="25.5" x14ac:dyDescent="0.25">
      <c r="A126" s="45" t="s">
        <v>256</v>
      </c>
      <c r="B126" s="40" t="s">
        <v>361</v>
      </c>
      <c r="C126" s="40" t="s">
        <v>83</v>
      </c>
      <c r="D126" s="43" t="s">
        <v>257</v>
      </c>
      <c r="E126" s="40" t="s">
        <v>46</v>
      </c>
      <c r="F126" s="81">
        <v>2</v>
      </c>
      <c r="G126" s="208">
        <v>168.86</v>
      </c>
      <c r="H126" s="41">
        <f>ROUND(F126*G126,2)</f>
        <v>337.72</v>
      </c>
    </row>
    <row r="127" spans="1:8" ht="25.5" x14ac:dyDescent="0.25">
      <c r="A127" s="45" t="s">
        <v>258</v>
      </c>
      <c r="B127" s="40" t="s">
        <v>362</v>
      </c>
      <c r="C127" s="40" t="s">
        <v>83</v>
      </c>
      <c r="D127" s="43" t="s">
        <v>259</v>
      </c>
      <c r="E127" s="40" t="s">
        <v>46</v>
      </c>
      <c r="F127" s="81">
        <v>6</v>
      </c>
      <c r="G127" s="208">
        <v>203.97</v>
      </c>
      <c r="H127" s="41">
        <f t="shared" ref="H127:H128" si="13">ROUND(F127*G127,2)</f>
        <v>1223.82</v>
      </c>
    </row>
    <row r="128" spans="1:8" ht="38.25" x14ac:dyDescent="0.25">
      <c r="A128" s="45" t="s">
        <v>260</v>
      </c>
      <c r="B128" s="40" t="s">
        <v>261</v>
      </c>
      <c r="C128" s="42" t="s">
        <v>5</v>
      </c>
      <c r="D128" s="44" t="s">
        <v>262</v>
      </c>
      <c r="E128" s="46" t="s">
        <v>46</v>
      </c>
      <c r="F128" s="81">
        <v>4</v>
      </c>
      <c r="G128" s="204">
        <v>167.59</v>
      </c>
      <c r="H128" s="41">
        <f t="shared" si="13"/>
        <v>670.36</v>
      </c>
    </row>
    <row r="129" spans="1:8" x14ac:dyDescent="0.25">
      <c r="A129" s="108" t="s">
        <v>263</v>
      </c>
      <c r="B129" s="243" t="s">
        <v>35</v>
      </c>
      <c r="C129" s="243"/>
      <c r="D129" s="243"/>
      <c r="E129" s="243"/>
      <c r="F129" s="243"/>
      <c r="G129" s="243"/>
      <c r="H129" s="109">
        <f>SUM(H130:H132)</f>
        <v>265.7</v>
      </c>
    </row>
    <row r="130" spans="1:8" x14ac:dyDescent="0.25">
      <c r="A130" s="45" t="s">
        <v>264</v>
      </c>
      <c r="B130" s="40" t="s">
        <v>265</v>
      </c>
      <c r="C130" s="42" t="s">
        <v>5</v>
      </c>
      <c r="D130" s="44" t="s">
        <v>266</v>
      </c>
      <c r="E130" s="46" t="s">
        <v>46</v>
      </c>
      <c r="F130" s="81">
        <v>8</v>
      </c>
      <c r="G130" s="204">
        <v>6.52</v>
      </c>
      <c r="H130" s="41">
        <f>ROUND(F130*G130,2)</f>
        <v>52.16</v>
      </c>
    </row>
    <row r="131" spans="1:8" x14ac:dyDescent="0.25">
      <c r="A131" s="45" t="s">
        <v>267</v>
      </c>
      <c r="B131" s="40" t="s">
        <v>268</v>
      </c>
      <c r="C131" s="42" t="s">
        <v>5</v>
      </c>
      <c r="D131" s="44" t="s">
        <v>269</v>
      </c>
      <c r="E131" s="46" t="s">
        <v>46</v>
      </c>
      <c r="F131" s="81">
        <v>2</v>
      </c>
      <c r="G131" s="204">
        <v>46.86</v>
      </c>
      <c r="H131" s="41">
        <f t="shared" ref="H131:H132" si="14">ROUND(F131*G131,2)</f>
        <v>93.72</v>
      </c>
    </row>
    <row r="132" spans="1:8" x14ac:dyDescent="0.25">
      <c r="A132" s="45" t="s">
        <v>270</v>
      </c>
      <c r="B132" s="40" t="s">
        <v>271</v>
      </c>
      <c r="C132" s="42" t="s">
        <v>5</v>
      </c>
      <c r="D132" s="44" t="s">
        <v>272</v>
      </c>
      <c r="E132" s="46" t="s">
        <v>46</v>
      </c>
      <c r="F132" s="81">
        <v>2</v>
      </c>
      <c r="G132" s="204">
        <v>59.91</v>
      </c>
      <c r="H132" s="41">
        <f t="shared" si="14"/>
        <v>119.82</v>
      </c>
    </row>
    <row r="133" spans="1:8" x14ac:dyDescent="0.25">
      <c r="A133" s="108" t="s">
        <v>273</v>
      </c>
      <c r="B133" s="243" t="s">
        <v>36</v>
      </c>
      <c r="C133" s="243"/>
      <c r="D133" s="243"/>
      <c r="E133" s="243"/>
      <c r="F133" s="243"/>
      <c r="G133" s="243"/>
      <c r="H133" s="109">
        <f>SUM(H134:H137)</f>
        <v>1835.58</v>
      </c>
    </row>
    <row r="134" spans="1:8" ht="25.5" x14ac:dyDescent="0.25">
      <c r="A134" s="45" t="s">
        <v>274</v>
      </c>
      <c r="B134" s="40" t="s">
        <v>275</v>
      </c>
      <c r="C134" s="42" t="s">
        <v>5</v>
      </c>
      <c r="D134" s="43" t="s">
        <v>276</v>
      </c>
      <c r="E134" s="40" t="s">
        <v>81</v>
      </c>
      <c r="F134" s="81">
        <v>8</v>
      </c>
      <c r="G134" s="204">
        <v>8.57</v>
      </c>
      <c r="H134" s="41">
        <f>ROUND(F134*G134,2)</f>
        <v>68.56</v>
      </c>
    </row>
    <row r="135" spans="1:8" ht="25.5" x14ac:dyDescent="0.25">
      <c r="A135" s="45" t="s">
        <v>277</v>
      </c>
      <c r="B135" s="40" t="s">
        <v>278</v>
      </c>
      <c r="C135" s="42" t="s">
        <v>5</v>
      </c>
      <c r="D135" s="44" t="s">
        <v>279</v>
      </c>
      <c r="E135" s="46" t="s">
        <v>81</v>
      </c>
      <c r="F135" s="81">
        <v>18</v>
      </c>
      <c r="G135" s="204">
        <v>79.73</v>
      </c>
      <c r="H135" s="41">
        <f t="shared" ref="H135:H137" si="15">ROUND(F135*G135,2)</f>
        <v>1435.14</v>
      </c>
    </row>
    <row r="136" spans="1:8" ht="25.5" x14ac:dyDescent="0.25">
      <c r="A136" s="45" t="s">
        <v>280</v>
      </c>
      <c r="B136" s="40" t="s">
        <v>281</v>
      </c>
      <c r="C136" s="42" t="s">
        <v>5</v>
      </c>
      <c r="D136" s="44" t="s">
        <v>282</v>
      </c>
      <c r="E136" s="46" t="s">
        <v>81</v>
      </c>
      <c r="F136" s="81">
        <v>4</v>
      </c>
      <c r="G136" s="204">
        <v>45.7</v>
      </c>
      <c r="H136" s="41">
        <f t="shared" si="15"/>
        <v>182.8</v>
      </c>
    </row>
    <row r="137" spans="1:8" ht="25.5" x14ac:dyDescent="0.25">
      <c r="A137" s="45" t="s">
        <v>283</v>
      </c>
      <c r="B137" s="40" t="s">
        <v>284</v>
      </c>
      <c r="C137" s="42" t="s">
        <v>5</v>
      </c>
      <c r="D137" s="44" t="s">
        <v>285</v>
      </c>
      <c r="E137" s="46" t="s">
        <v>81</v>
      </c>
      <c r="F137" s="81">
        <v>4</v>
      </c>
      <c r="G137" s="204">
        <v>37.270000000000003</v>
      </c>
      <c r="H137" s="41">
        <f t="shared" si="15"/>
        <v>149.08000000000001</v>
      </c>
    </row>
    <row r="138" spans="1:8" x14ac:dyDescent="0.25">
      <c r="A138" s="108" t="s">
        <v>286</v>
      </c>
      <c r="B138" s="243" t="s">
        <v>37</v>
      </c>
      <c r="C138" s="243"/>
      <c r="D138" s="243"/>
      <c r="E138" s="243"/>
      <c r="F138" s="243"/>
      <c r="G138" s="243"/>
      <c r="H138" s="109">
        <f>SUM(H139:H141)</f>
        <v>543.25</v>
      </c>
    </row>
    <row r="139" spans="1:8" x14ac:dyDescent="0.25">
      <c r="A139" s="45" t="s">
        <v>287</v>
      </c>
      <c r="B139" s="40" t="s">
        <v>363</v>
      </c>
      <c r="C139" s="40" t="s">
        <v>83</v>
      </c>
      <c r="D139" s="43" t="s">
        <v>288</v>
      </c>
      <c r="E139" s="40" t="s">
        <v>46</v>
      </c>
      <c r="F139" s="81">
        <v>2</v>
      </c>
      <c r="G139" s="208">
        <v>20.74</v>
      </c>
      <c r="H139" s="41">
        <f>ROUND(F139*G139,2)</f>
        <v>41.48</v>
      </c>
    </row>
    <row r="140" spans="1:8" ht="38.25" x14ac:dyDescent="0.25">
      <c r="A140" s="45" t="s">
        <v>289</v>
      </c>
      <c r="B140" s="46">
        <v>89987</v>
      </c>
      <c r="C140" s="40" t="s">
        <v>7</v>
      </c>
      <c r="D140" s="43" t="s">
        <v>290</v>
      </c>
      <c r="E140" s="40" t="s">
        <v>46</v>
      </c>
      <c r="F140" s="81">
        <v>1</v>
      </c>
      <c r="G140" s="205">
        <v>82.39</v>
      </c>
      <c r="H140" s="41">
        <f t="shared" ref="H140:H141" si="16">ROUND(F140*G140,2)</f>
        <v>82.39</v>
      </c>
    </row>
    <row r="141" spans="1:8" ht="25.5" x14ac:dyDescent="0.25">
      <c r="A141" s="45" t="s">
        <v>291</v>
      </c>
      <c r="B141" s="40" t="s">
        <v>130</v>
      </c>
      <c r="C141" s="42" t="s">
        <v>5</v>
      </c>
      <c r="D141" s="44" t="s">
        <v>131</v>
      </c>
      <c r="E141" s="46" t="s">
        <v>81</v>
      </c>
      <c r="F141" s="81">
        <v>13</v>
      </c>
      <c r="G141" s="204">
        <v>32.26</v>
      </c>
      <c r="H141" s="41">
        <f t="shared" si="16"/>
        <v>419.38</v>
      </c>
    </row>
    <row r="142" spans="1:8" x14ac:dyDescent="0.25">
      <c r="A142" s="128"/>
      <c r="B142" s="118"/>
      <c r="C142" s="119"/>
      <c r="D142" s="120"/>
      <c r="E142" s="118"/>
      <c r="F142" s="121"/>
      <c r="G142" s="122"/>
      <c r="H142" s="129"/>
    </row>
    <row r="143" spans="1:8" x14ac:dyDescent="0.25">
      <c r="A143" s="130"/>
      <c r="B143" s="123"/>
      <c r="C143" s="124"/>
      <c r="D143" s="125"/>
      <c r="E143" s="123"/>
      <c r="F143" s="126"/>
      <c r="G143" s="127"/>
      <c r="H143" s="131"/>
    </row>
    <row r="144" spans="1:8" x14ac:dyDescent="0.25">
      <c r="A144" s="108">
        <v>9</v>
      </c>
      <c r="B144" s="243" t="s">
        <v>38</v>
      </c>
      <c r="C144" s="243"/>
      <c r="D144" s="243"/>
      <c r="E144" s="243"/>
      <c r="F144" s="243"/>
      <c r="G144" s="243"/>
      <c r="H144" s="109">
        <f>SUM(H145:H148)</f>
        <v>13096.76</v>
      </c>
    </row>
    <row r="145" spans="1:10" x14ac:dyDescent="0.25">
      <c r="A145" s="45" t="s">
        <v>292</v>
      </c>
      <c r="B145" s="40" t="s">
        <v>364</v>
      </c>
      <c r="C145" s="40" t="s">
        <v>83</v>
      </c>
      <c r="D145" s="43" t="s">
        <v>293</v>
      </c>
      <c r="E145" s="40" t="s">
        <v>46</v>
      </c>
      <c r="F145" s="81">
        <v>2</v>
      </c>
      <c r="G145" s="208">
        <v>147.27000000000001</v>
      </c>
      <c r="H145" s="41">
        <f>ROUND(F145*G145,2)</f>
        <v>294.54000000000002</v>
      </c>
    </row>
    <row r="146" spans="1:10" x14ac:dyDescent="0.25">
      <c r="A146" s="45" t="s">
        <v>294</v>
      </c>
      <c r="B146" s="40" t="s">
        <v>365</v>
      </c>
      <c r="C146" s="40" t="s">
        <v>83</v>
      </c>
      <c r="D146" s="43" t="s">
        <v>295</v>
      </c>
      <c r="E146" s="40" t="s">
        <v>46</v>
      </c>
      <c r="F146" s="81">
        <v>2</v>
      </c>
      <c r="G146" s="208">
        <v>34.9</v>
      </c>
      <c r="H146" s="41">
        <f t="shared" ref="H146:H148" si="17">ROUND(F146*G146,2)</f>
        <v>69.8</v>
      </c>
    </row>
    <row r="147" spans="1:10" ht="25.5" x14ac:dyDescent="0.25">
      <c r="A147" s="45" t="s">
        <v>296</v>
      </c>
      <c r="B147" s="38" t="s">
        <v>297</v>
      </c>
      <c r="C147" s="38" t="s">
        <v>9</v>
      </c>
      <c r="D147" s="39" t="s">
        <v>317</v>
      </c>
      <c r="E147" s="40" t="s">
        <v>46</v>
      </c>
      <c r="F147" s="81">
        <v>29</v>
      </c>
      <c r="G147" s="211">
        <f>ROUND(358.18/1.195,2)</f>
        <v>299.73</v>
      </c>
      <c r="H147" s="41">
        <f t="shared" si="17"/>
        <v>8692.17</v>
      </c>
    </row>
    <row r="148" spans="1:10" x14ac:dyDescent="0.25">
      <c r="A148" s="45" t="s">
        <v>298</v>
      </c>
      <c r="B148" s="40" t="s">
        <v>299</v>
      </c>
      <c r="C148" s="42" t="s">
        <v>5</v>
      </c>
      <c r="D148" s="44" t="s">
        <v>300</v>
      </c>
      <c r="E148" s="40" t="s">
        <v>51</v>
      </c>
      <c r="F148" s="81">
        <v>0.87</v>
      </c>
      <c r="G148" s="204">
        <v>4643.97</v>
      </c>
      <c r="H148" s="41">
        <f t="shared" si="17"/>
        <v>4040.25</v>
      </c>
    </row>
    <row r="149" spans="1:10" x14ac:dyDescent="0.25">
      <c r="A149" s="128"/>
      <c r="B149" s="118"/>
      <c r="C149" s="119"/>
      <c r="D149" s="120"/>
      <c r="E149" s="118"/>
      <c r="F149" s="121"/>
      <c r="G149" s="122"/>
      <c r="H149" s="129"/>
    </row>
    <row r="150" spans="1:10" x14ac:dyDescent="0.25">
      <c r="A150" s="130"/>
      <c r="B150" s="123"/>
      <c r="C150" s="124"/>
      <c r="D150" s="125"/>
      <c r="E150" s="123"/>
      <c r="F150" s="126"/>
      <c r="G150" s="127"/>
      <c r="H150" s="131"/>
    </row>
    <row r="151" spans="1:10" x14ac:dyDescent="0.25">
      <c r="A151" s="108">
        <v>10</v>
      </c>
      <c r="B151" s="243" t="s">
        <v>39</v>
      </c>
      <c r="C151" s="243"/>
      <c r="D151" s="243"/>
      <c r="E151" s="243"/>
      <c r="F151" s="243"/>
      <c r="G151" s="243"/>
      <c r="H151" s="109">
        <f>SUM(H152:H153)</f>
        <v>5230.8600000000006</v>
      </c>
    </row>
    <row r="152" spans="1:10" ht="25.5" x14ac:dyDescent="0.25">
      <c r="A152" s="45" t="s">
        <v>301</v>
      </c>
      <c r="B152" s="40" t="s">
        <v>366</v>
      </c>
      <c r="C152" s="40" t="s">
        <v>83</v>
      </c>
      <c r="D152" s="43" t="s">
        <v>302</v>
      </c>
      <c r="E152" s="40" t="s">
        <v>87</v>
      </c>
      <c r="F152" s="81">
        <v>19.95</v>
      </c>
      <c r="G152" s="208">
        <v>126.86</v>
      </c>
      <c r="H152" s="41">
        <f>ROUND(F152*G152,2)</f>
        <v>2530.86</v>
      </c>
    </row>
    <row r="153" spans="1:10" x14ac:dyDescent="0.25">
      <c r="A153" s="45" t="s">
        <v>303</v>
      </c>
      <c r="B153" s="40" t="s">
        <v>304</v>
      </c>
      <c r="C153" s="42" t="s">
        <v>5</v>
      </c>
      <c r="D153" s="43" t="s">
        <v>305</v>
      </c>
      <c r="E153" s="40" t="s">
        <v>51</v>
      </c>
      <c r="F153" s="81">
        <v>180</v>
      </c>
      <c r="G153" s="204">
        <v>15</v>
      </c>
      <c r="H153" s="41">
        <f>ROUND(F153*G153,2)</f>
        <v>2700</v>
      </c>
    </row>
    <row r="154" spans="1:10" x14ac:dyDescent="0.25">
      <c r="A154" s="56"/>
      <c r="B154" s="57"/>
      <c r="C154" s="57"/>
      <c r="D154" s="251" t="s">
        <v>40</v>
      </c>
      <c r="E154" s="251"/>
      <c r="F154" s="251"/>
      <c r="G154" s="251"/>
      <c r="H154" s="137">
        <f>SUM(H152:H153,H145:H148,H139:H141,H134:H137,H130:H132,H126:H128,H120:H124,H112:H118,H101:H107,H94:H99,H90:H92,H78:H88,H69:H76,H62:H64,H56:H60,H47:H51,H38:H45,H28:H33,H23:H24,H11:H14)</f>
        <v>92830.829999999987</v>
      </c>
      <c r="J154" s="193">
        <f>SUM(H151,H144,H110,H67,H54,H36,H27,H22,H10)</f>
        <v>92830.83</v>
      </c>
    </row>
    <row r="155" spans="1:10" x14ac:dyDescent="0.25">
      <c r="A155" s="58"/>
      <c r="B155" s="59"/>
      <c r="C155" s="59"/>
      <c r="D155" s="252" t="s">
        <v>41</v>
      </c>
      <c r="E155" s="252"/>
      <c r="F155" s="252"/>
      <c r="G155" s="252"/>
      <c r="H155" s="138">
        <f>(H154)*0.2047</f>
        <v>19002.470900999997</v>
      </c>
      <c r="J155" s="193">
        <f>J154*0.2047</f>
        <v>19002.470901000001</v>
      </c>
    </row>
    <row r="156" spans="1:10" x14ac:dyDescent="0.25">
      <c r="A156" s="58"/>
      <c r="B156" s="59"/>
      <c r="C156" s="59"/>
      <c r="D156" s="252" t="s">
        <v>321</v>
      </c>
      <c r="E156" s="252"/>
      <c r="F156" s="252"/>
      <c r="G156" s="252"/>
      <c r="H156" s="138">
        <f>H17*2.93</f>
        <v>7774.8428999999996</v>
      </c>
      <c r="J156" s="193">
        <f>H17*2.93</f>
        <v>7774.8428999999996</v>
      </c>
    </row>
    <row r="157" spans="1:10" x14ac:dyDescent="0.25">
      <c r="A157" s="58"/>
      <c r="B157" s="59"/>
      <c r="C157" s="59"/>
      <c r="D157" s="252" t="s">
        <v>42</v>
      </c>
      <c r="E157" s="252"/>
      <c r="F157" s="252"/>
      <c r="G157" s="252"/>
      <c r="H157" s="138">
        <f>SUM(H154:H156)</f>
        <v>119608.14380099998</v>
      </c>
      <c r="J157" s="193">
        <f>SUM(J154:J156)</f>
        <v>119608.14380100001</v>
      </c>
    </row>
    <row r="158" spans="1:10" x14ac:dyDescent="0.25">
      <c r="A158" s="60"/>
      <c r="B158" s="61"/>
      <c r="C158" s="61"/>
      <c r="D158" s="61"/>
      <c r="E158" s="61"/>
      <c r="F158" s="61"/>
      <c r="G158" s="61"/>
      <c r="H158" s="62"/>
      <c r="J158" s="193">
        <f>J157-H157</f>
        <v>0</v>
      </c>
    </row>
    <row r="159" spans="1:10" x14ac:dyDescent="0.25">
      <c r="A159" s="63" t="s">
        <v>306</v>
      </c>
      <c r="B159" s="64"/>
      <c r="C159" s="64"/>
      <c r="D159" s="61"/>
      <c r="E159" s="61"/>
      <c r="F159" s="61"/>
      <c r="G159" s="61"/>
      <c r="H159" s="62"/>
    </row>
    <row r="160" spans="1:10" x14ac:dyDescent="0.25">
      <c r="A160" s="60"/>
      <c r="B160" s="61"/>
      <c r="C160" s="61"/>
      <c r="D160" s="61"/>
      <c r="E160" s="61"/>
      <c r="F160" s="61"/>
      <c r="G160" s="61"/>
      <c r="H160" s="62"/>
    </row>
    <row r="161" spans="1:9" x14ac:dyDescent="0.25">
      <c r="A161" s="60"/>
      <c r="B161" s="61"/>
      <c r="C161" s="61"/>
      <c r="D161" s="61"/>
      <c r="E161" s="61"/>
      <c r="F161" s="61"/>
      <c r="G161" s="61"/>
      <c r="H161" s="62"/>
    </row>
    <row r="162" spans="1:9" x14ac:dyDescent="0.25">
      <c r="A162" s="60"/>
      <c r="B162" s="61"/>
      <c r="C162" s="61"/>
      <c r="D162" s="61"/>
      <c r="E162" s="61"/>
      <c r="F162" s="61"/>
      <c r="G162" s="61"/>
      <c r="H162" s="62"/>
    </row>
    <row r="163" spans="1:9" x14ac:dyDescent="0.25">
      <c r="A163" s="60"/>
      <c r="B163" s="61"/>
      <c r="C163" s="61"/>
      <c r="D163" s="61"/>
      <c r="E163" s="61"/>
      <c r="F163" s="61"/>
      <c r="G163" s="61"/>
      <c r="H163" s="62"/>
    </row>
    <row r="164" spans="1:9" x14ac:dyDescent="0.25">
      <c r="A164" s="60"/>
      <c r="B164" s="61"/>
      <c r="C164" s="61"/>
      <c r="D164" s="61"/>
      <c r="E164" s="61"/>
      <c r="F164" s="61"/>
      <c r="G164" s="61"/>
      <c r="H164" s="62"/>
    </row>
    <row r="165" spans="1:9" x14ac:dyDescent="0.25">
      <c r="A165" s="60"/>
      <c r="B165" s="61"/>
      <c r="C165" s="61"/>
      <c r="D165" s="61"/>
      <c r="E165" s="61"/>
      <c r="F165" s="61"/>
      <c r="G165" s="61"/>
      <c r="H165" s="62"/>
    </row>
    <row r="166" spans="1:9" ht="15.75" thickBot="1" x14ac:dyDescent="0.3">
      <c r="A166" s="60"/>
      <c r="B166" s="61"/>
      <c r="C166" s="61"/>
      <c r="D166" s="61"/>
      <c r="E166" s="61"/>
      <c r="F166" s="61"/>
      <c r="G166" s="61"/>
      <c r="H166" s="62"/>
    </row>
    <row r="167" spans="1:9" ht="16.5" thickTop="1" x14ac:dyDescent="0.25">
      <c r="A167" s="65" t="s">
        <v>307</v>
      </c>
      <c r="B167" s="66"/>
      <c r="C167" s="66"/>
      <c r="D167" s="66"/>
      <c r="E167" s="66"/>
      <c r="F167" s="66"/>
      <c r="G167" s="66"/>
      <c r="H167" s="67"/>
    </row>
    <row r="168" spans="1:9" x14ac:dyDescent="0.25">
      <c r="A168" s="212" t="s">
        <v>308</v>
      </c>
      <c r="B168" s="213"/>
      <c r="C168" s="213"/>
      <c r="D168" s="213"/>
      <c r="E168" s="213"/>
      <c r="F168" s="213"/>
      <c r="G168" s="213"/>
      <c r="H168" s="214"/>
    </row>
    <row r="169" spans="1:9" x14ac:dyDescent="0.25">
      <c r="A169" s="244" t="s">
        <v>309</v>
      </c>
      <c r="B169" s="245"/>
      <c r="C169" s="245"/>
      <c r="D169" s="245"/>
      <c r="E169" s="245"/>
      <c r="F169" s="245"/>
      <c r="G169" s="245"/>
      <c r="H169" s="246"/>
    </row>
    <row r="170" spans="1:9" x14ac:dyDescent="0.25">
      <c r="A170" s="247" t="s">
        <v>310</v>
      </c>
      <c r="B170" s="247"/>
      <c r="C170" s="247"/>
      <c r="D170" s="247"/>
      <c r="E170" s="247"/>
      <c r="F170" s="247"/>
      <c r="G170" s="247"/>
      <c r="H170" s="247"/>
    </row>
    <row r="171" spans="1:9" s="19" customFormat="1" x14ac:dyDescent="0.25">
      <c r="A171" s="247" t="s">
        <v>311</v>
      </c>
      <c r="B171" s="247"/>
      <c r="C171" s="247"/>
      <c r="D171" s="247"/>
      <c r="E171" s="247"/>
      <c r="F171" s="247"/>
      <c r="G171" s="247"/>
      <c r="H171" s="247"/>
    </row>
    <row r="172" spans="1:9" s="20" customFormat="1" x14ac:dyDescent="0.25">
      <c r="A172" s="248" t="s">
        <v>312</v>
      </c>
      <c r="B172" s="249"/>
      <c r="C172" s="249"/>
      <c r="D172" s="249"/>
      <c r="E172" s="249"/>
      <c r="F172" s="249"/>
      <c r="G172" s="249"/>
      <c r="H172" s="250"/>
    </row>
    <row r="173" spans="1:9" x14ac:dyDescent="0.25">
      <c r="A173" s="212" t="s">
        <v>335</v>
      </c>
      <c r="B173" s="213"/>
      <c r="C173" s="213"/>
      <c r="D173" s="213"/>
      <c r="E173" s="213"/>
      <c r="F173" s="213"/>
      <c r="G173" s="213"/>
      <c r="H173" s="214"/>
    </row>
    <row r="174" spans="1:9" x14ac:dyDescent="0.25">
      <c r="A174" s="97"/>
      <c r="B174" s="24"/>
      <c r="C174" s="24"/>
      <c r="D174" s="24"/>
      <c r="E174" s="24"/>
      <c r="F174" s="24"/>
      <c r="G174" s="24"/>
      <c r="H174" s="98"/>
    </row>
    <row r="175" spans="1:9" s="68" customFormat="1" ht="17.25" x14ac:dyDescent="0.25">
      <c r="A175" s="224" t="s">
        <v>334</v>
      </c>
      <c r="B175" s="225"/>
      <c r="C175" s="225"/>
      <c r="D175" s="225"/>
      <c r="E175" s="142"/>
      <c r="F175" s="143"/>
      <c r="G175" s="143"/>
      <c r="H175" s="144"/>
      <c r="I175" s="82"/>
    </row>
    <row r="176" spans="1:9" s="68" customFormat="1" ht="15.75" x14ac:dyDescent="0.25">
      <c r="A176" s="145"/>
      <c r="B176" s="146"/>
      <c r="C176" s="146"/>
      <c r="D176" s="146"/>
      <c r="E176" s="90"/>
      <c r="F176" s="83"/>
      <c r="G176" s="83"/>
      <c r="H176" s="147"/>
      <c r="I176" s="83"/>
    </row>
    <row r="177" spans="1:11" s="68" customFormat="1" ht="15.75" x14ac:dyDescent="0.25">
      <c r="A177" s="148"/>
      <c r="B177" s="149"/>
      <c r="C177" s="149"/>
      <c r="D177" s="149"/>
      <c r="E177" s="90"/>
      <c r="F177" s="83"/>
      <c r="G177" s="83"/>
      <c r="H177" s="147"/>
      <c r="I177" s="83"/>
    </row>
    <row r="178" spans="1:11" s="68" customFormat="1" ht="15.75" x14ac:dyDescent="0.25">
      <c r="A178" s="148"/>
      <c r="B178" s="149"/>
      <c r="C178" s="149"/>
      <c r="D178" s="149"/>
      <c r="E178" s="90"/>
      <c r="F178" s="83"/>
      <c r="G178" s="83"/>
      <c r="H178" s="147"/>
      <c r="I178" s="83"/>
    </row>
    <row r="179" spans="1:11" s="68" customFormat="1" ht="15.75" x14ac:dyDescent="0.25">
      <c r="A179" s="148"/>
      <c r="B179" s="149"/>
      <c r="C179" s="149"/>
      <c r="D179" s="149"/>
      <c r="E179" s="90"/>
      <c r="F179" s="83"/>
      <c r="G179" s="83"/>
      <c r="H179" s="147"/>
      <c r="I179" s="83"/>
    </row>
    <row r="180" spans="1:11" s="68" customFormat="1" ht="15.75" x14ac:dyDescent="0.25">
      <c r="A180" s="60"/>
      <c r="B180" s="221"/>
      <c r="C180" s="221"/>
      <c r="D180" s="90"/>
      <c r="E180" s="90"/>
      <c r="F180" s="150"/>
      <c r="G180" s="84"/>
      <c r="H180" s="151"/>
      <c r="I180" s="84"/>
    </row>
    <row r="181" spans="1:11" s="68" customFormat="1" ht="17.25" x14ac:dyDescent="0.25">
      <c r="A181" s="152" t="s">
        <v>323</v>
      </c>
      <c r="B181" s="153" t="s">
        <v>324</v>
      </c>
      <c r="C181" s="154"/>
      <c r="D181" s="90"/>
      <c r="E181" s="90"/>
      <c r="F181" s="95"/>
      <c r="G181" s="95"/>
      <c r="H181" s="155"/>
      <c r="I181" s="95"/>
    </row>
    <row r="182" spans="1:11" s="68" customFormat="1" ht="17.25" x14ac:dyDescent="0.25">
      <c r="A182" s="152" t="s">
        <v>325</v>
      </c>
      <c r="B182" s="156" t="s">
        <v>326</v>
      </c>
      <c r="C182" s="154"/>
      <c r="D182" s="61"/>
      <c r="E182" s="154"/>
      <c r="F182" s="95"/>
      <c r="G182" s="95"/>
      <c r="H182" s="155"/>
      <c r="I182" s="95"/>
      <c r="K182" s="68" t="s">
        <v>328</v>
      </c>
    </row>
    <row r="183" spans="1:11" s="68" customFormat="1" ht="18" thickBot="1" x14ac:dyDescent="0.3">
      <c r="A183" s="157"/>
      <c r="B183" s="61"/>
      <c r="C183" s="61"/>
      <c r="D183" s="61"/>
      <c r="E183" s="154"/>
      <c r="F183" s="95"/>
      <c r="G183" s="95"/>
      <c r="H183" s="155"/>
      <c r="I183" s="95"/>
    </row>
    <row r="184" spans="1:11" s="68" customFormat="1" ht="16.5" thickTop="1" x14ac:dyDescent="0.25">
      <c r="A184" s="222" t="s">
        <v>333</v>
      </c>
      <c r="B184" s="223"/>
      <c r="C184" s="158"/>
      <c r="D184" s="158"/>
      <c r="E184" s="159"/>
      <c r="F184" s="160"/>
      <c r="G184" s="161"/>
      <c r="H184" s="162"/>
      <c r="I184" s="84"/>
    </row>
    <row r="185" spans="1:11" s="68" customFormat="1" ht="15.75" x14ac:dyDescent="0.25">
      <c r="A185" s="218"/>
      <c r="B185" s="219"/>
      <c r="C185" s="163"/>
      <c r="D185" s="163"/>
      <c r="E185" s="164"/>
      <c r="F185" s="150"/>
      <c r="G185" s="84"/>
      <c r="H185" s="151"/>
      <c r="I185" s="84"/>
    </row>
    <row r="186" spans="1:11" s="68" customFormat="1" ht="19.5" x14ac:dyDescent="0.25">
      <c r="A186" s="157"/>
      <c r="B186" s="163"/>
      <c r="C186" s="163"/>
      <c r="D186" s="165"/>
      <c r="E186" s="220"/>
      <c r="F186" s="220"/>
      <c r="G186" s="84"/>
      <c r="H186" s="167"/>
      <c r="I186" s="84"/>
    </row>
    <row r="187" spans="1:11" s="68" customFormat="1" ht="31.5" x14ac:dyDescent="0.25">
      <c r="A187" s="157"/>
      <c r="B187" s="163"/>
      <c r="C187" s="163"/>
      <c r="D187" s="168" t="s">
        <v>327</v>
      </c>
      <c r="E187" s="164"/>
      <c r="F187" s="150"/>
      <c r="G187" s="84"/>
      <c r="H187" s="151"/>
      <c r="I187" s="84"/>
    </row>
    <row r="188" spans="1:11" s="68" customFormat="1" ht="16.5" x14ac:dyDescent="0.25">
      <c r="A188" s="157"/>
      <c r="B188" s="163"/>
      <c r="C188" s="163"/>
      <c r="D188" s="169" t="s">
        <v>329</v>
      </c>
      <c r="E188" s="164"/>
      <c r="F188" s="150"/>
      <c r="G188" s="91"/>
      <c r="H188" s="151"/>
      <c r="I188" s="91"/>
    </row>
    <row r="189" spans="1:11" s="68" customFormat="1" ht="15.75" x14ac:dyDescent="0.25">
      <c r="A189" s="157"/>
      <c r="B189" s="163"/>
      <c r="C189" s="163"/>
      <c r="D189" s="170" t="s">
        <v>330</v>
      </c>
      <c r="E189" s="164"/>
      <c r="F189" s="150"/>
      <c r="G189" s="92"/>
      <c r="H189" s="151"/>
      <c r="I189" s="92"/>
    </row>
    <row r="190" spans="1:11" s="68" customFormat="1" ht="16.5" thickBot="1" x14ac:dyDescent="0.3">
      <c r="A190" s="171"/>
      <c r="B190" s="172"/>
      <c r="C190" s="172"/>
      <c r="D190" s="172"/>
      <c r="E190" s="173"/>
      <c r="F190" s="174"/>
      <c r="G190" s="175"/>
      <c r="H190" s="176"/>
      <c r="I190" s="84"/>
    </row>
    <row r="191" spans="1:11" ht="16.5" thickTop="1" x14ac:dyDescent="0.25">
      <c r="A191" s="86"/>
      <c r="B191" s="85"/>
      <c r="C191" s="85"/>
      <c r="D191" s="85"/>
      <c r="E191" s="86"/>
      <c r="F191" s="87"/>
      <c r="G191" s="88"/>
      <c r="H191" s="89"/>
      <c r="I191" s="88"/>
    </row>
  </sheetData>
  <autoFilter ref="A9:H173"/>
  <mergeCells count="51">
    <mergeCell ref="A169:H169"/>
    <mergeCell ref="A170:H170"/>
    <mergeCell ref="A171:H171"/>
    <mergeCell ref="A172:H172"/>
    <mergeCell ref="B151:G151"/>
    <mergeCell ref="D154:G154"/>
    <mergeCell ref="D155:G155"/>
    <mergeCell ref="D156:G156"/>
    <mergeCell ref="D157:G157"/>
    <mergeCell ref="B125:G125"/>
    <mergeCell ref="B129:G129"/>
    <mergeCell ref="B133:G133"/>
    <mergeCell ref="B138:G138"/>
    <mergeCell ref="B144:G144"/>
    <mergeCell ref="B93:G93"/>
    <mergeCell ref="B100:G100"/>
    <mergeCell ref="B110:G110"/>
    <mergeCell ref="B111:G111"/>
    <mergeCell ref="B119:G119"/>
    <mergeCell ref="B61:G61"/>
    <mergeCell ref="B67:G67"/>
    <mergeCell ref="B68:G68"/>
    <mergeCell ref="B77:G77"/>
    <mergeCell ref="B89:G89"/>
    <mergeCell ref="B36:G36"/>
    <mergeCell ref="B37:G37"/>
    <mergeCell ref="B46:G46"/>
    <mergeCell ref="B54:G54"/>
    <mergeCell ref="B55:G55"/>
    <mergeCell ref="B8:G8"/>
    <mergeCell ref="B10:G10"/>
    <mergeCell ref="B17:G17"/>
    <mergeCell ref="B22:G22"/>
    <mergeCell ref="B27:G27"/>
    <mergeCell ref="A1:B7"/>
    <mergeCell ref="C1:D1"/>
    <mergeCell ref="F1:G1"/>
    <mergeCell ref="C2:D2"/>
    <mergeCell ref="F2:G2"/>
    <mergeCell ref="C3:D3"/>
    <mergeCell ref="F3:G3"/>
    <mergeCell ref="C4:D7"/>
    <mergeCell ref="F4:G4"/>
    <mergeCell ref="F5:G5"/>
    <mergeCell ref="F6:G6"/>
    <mergeCell ref="E7:H7"/>
    <mergeCell ref="A185:B185"/>
    <mergeCell ref="E186:F186"/>
    <mergeCell ref="B180:C180"/>
    <mergeCell ref="A184:B184"/>
    <mergeCell ref="A175:D175"/>
  </mergeCells>
  <conditionalFormatting sqref="A3:D3 F3:G3 F167:H168 A7:H10 L3:AMH7 K3 L9:AMH11 A18:F18 H18:I18 A28:F29 A42:F43 A44:C44 A57:F57 A60:G60 A71:F71 A104:G105 A112:F112 A117 A118:F118 A154:H166 A153:F153 A128:F128 A130:F132 A134:F137 A141:F141 A74:C74 E74:F74 A147 A11 C11 E11:F11 A76 C76:F76 K5:K6 A4:G6 A107:G107 A58:G58 A14:F16 A38:F38 E44:F44 A47:F47 A59:F59 A62:F63 A75:F75 A83:F83 A86:F88 A97:F97 A103:F103 A106:F106 A115:F116 A148:F148 C117 E117:F117 A1:G1 I3:J6 A67:AMH69 A77:AMH78 D159:I159 I167 A160:I166 A138:AMH139 J101:AMH107 A2:AMH2 F168:I168 A173:I174 A8:AMH8 A9:J10 A17:I17 J13:AMH18 H47:AMH47 A64:G64 A84:G85 A154:I158 D147:G147 A82:G82 A7:J7 A46:AMH46 A72:G73 A113:G114 A119:AMH120 A123:G123 A125:AMH126 A144:AMH145 A152:I152 A100:AMH100 I169:I172 A192:I1048576 I1:AMH1 J152:AMH1048576 A27:AMH27 A36:AMH37 A54:AMH55 A61:AMH61 A110:AMH111 A129:AMH129 A133:AMH133 A151:AMH151 H20:AMH21 H25:AMH26 H52:AMH53 H108:AMH109 H11:J11 A19:AMH19 A22:AMH24 H28:AMH35 A45:G45 H38:AMH45 H56:AMH60 H62:AMH66 A70:G70 H70:AMH76 A79:G80 H79:AMH88 A89:AMH94 A98:G99 A95:G96 H95:AMH99 H102:I107 H112:AMH118 A121:G121 H121:AMH124 A127:G127 H127:AMH128 H130:AMH132 H134:AMH137 A140:G140 H140:AMH143 H146:AMH150 H153:I153 A146:G146 A30:G33 A101:I101 A48:AMH51 A102:G102 A39:G41 H13:I16 A13:D13 F13:G13">
    <cfRule type="containsErrors" dxfId="121" priority="60">
      <formula>ISERROR(A1)</formula>
    </cfRule>
  </conditionalFormatting>
  <conditionalFormatting sqref="G95">
    <cfRule type="containsErrors" dxfId="120" priority="61">
      <formula>ISERROR(G95)</formula>
    </cfRule>
  </conditionalFormatting>
  <conditionalFormatting sqref="G31">
    <cfRule type="containsErrors" dxfId="119" priority="63">
      <formula>ISERROR(G31)</formula>
    </cfRule>
  </conditionalFormatting>
  <conditionalFormatting sqref="G39">
    <cfRule type="containsErrors" dxfId="118" priority="65">
      <formula>ISERROR(G39)</formula>
    </cfRule>
  </conditionalFormatting>
  <conditionalFormatting sqref="B134:E134">
    <cfRule type="containsErrors" dxfId="117" priority="68">
      <formula>ISERROR(B134)</formula>
    </cfRule>
  </conditionalFormatting>
  <conditionalFormatting sqref="B57:F57">
    <cfRule type="containsErrors" dxfId="116" priority="69">
      <formula>ISERROR(B57)</formula>
    </cfRule>
  </conditionalFormatting>
  <conditionalFormatting sqref="B58:G58 B59:F59">
    <cfRule type="containsErrors" dxfId="115" priority="70">
      <formula>ISERROR(B58)</formula>
    </cfRule>
  </conditionalFormatting>
  <conditionalFormatting sqref="B60:G60">
    <cfRule type="containsErrors" dxfId="114" priority="71">
      <formula>ISERROR(B60)</formula>
    </cfRule>
  </conditionalFormatting>
  <conditionalFormatting sqref="A140:A141">
    <cfRule type="containsErrors" dxfId="113" priority="72">
      <formula>ISERROR(A140)</formula>
    </cfRule>
  </conditionalFormatting>
  <conditionalFormatting sqref="E71:F71 B71:C71">
    <cfRule type="containsErrors" dxfId="112" priority="73">
      <formula>ISERROR(B71)</formula>
    </cfRule>
  </conditionalFormatting>
  <conditionalFormatting sqref="D71">
    <cfRule type="containsErrors" dxfId="111" priority="74">
      <formula>ISERROR(D71)</formula>
    </cfRule>
  </conditionalFormatting>
  <conditionalFormatting sqref="A70:A71 A73 A76">
    <cfRule type="containsErrors" dxfId="110" priority="75">
      <formula>ISERROR(A70)</formula>
    </cfRule>
  </conditionalFormatting>
  <conditionalFormatting sqref="A80 A82 A84 A86:A87">
    <cfRule type="containsErrors" dxfId="109" priority="76">
      <formula>ISERROR(A80)</formula>
    </cfRule>
  </conditionalFormatting>
  <conditionalFormatting sqref="A102:A103 A106">
    <cfRule type="containsErrors" dxfId="108" priority="77">
      <formula>ISERROR(A102)</formula>
    </cfRule>
  </conditionalFormatting>
  <conditionalFormatting sqref="A105">
    <cfRule type="containsErrors" dxfId="107" priority="79">
      <formula>ISERROR(A105)</formula>
    </cfRule>
  </conditionalFormatting>
  <conditionalFormatting sqref="E3">
    <cfRule type="containsErrors" dxfId="106" priority="80">
      <formula>ISERROR(E3)</formula>
    </cfRule>
  </conditionalFormatting>
  <conditionalFormatting sqref="H3:H4">
    <cfRule type="containsErrors" dxfId="105" priority="81">
      <formula>ISERROR(H3)</formula>
    </cfRule>
  </conditionalFormatting>
  <conditionalFormatting sqref="H6">
    <cfRule type="containsErrors" dxfId="104" priority="82">
      <formula>ISERROR(H6)</formula>
    </cfRule>
  </conditionalFormatting>
  <conditionalFormatting sqref="B167:E168">
    <cfRule type="containsErrors" dxfId="103" priority="83">
      <formula>ISERROR(B167)</formula>
    </cfRule>
  </conditionalFormatting>
  <conditionalFormatting sqref="A172">
    <cfRule type="containsErrors" dxfId="102" priority="84">
      <formula>ISERROR(A172)</formula>
    </cfRule>
  </conditionalFormatting>
  <conditionalFormatting sqref="A167:A171">
    <cfRule type="containsErrors" dxfId="101" priority="85">
      <formula>ISERROR(A167)</formula>
    </cfRule>
  </conditionalFormatting>
  <conditionalFormatting sqref="G14:G16">
    <cfRule type="expression" dxfId="100" priority="88">
      <formula>H14&lt;6</formula>
    </cfRule>
  </conditionalFormatting>
  <conditionalFormatting sqref="G18">
    <cfRule type="containsErrors" dxfId="99" priority="90">
      <formula>ISERROR(G18)</formula>
    </cfRule>
  </conditionalFormatting>
  <conditionalFormatting sqref="G28">
    <cfRule type="expression" dxfId="98" priority="91">
      <formula>H28&lt;6</formula>
    </cfRule>
  </conditionalFormatting>
  <conditionalFormatting sqref="G29">
    <cfRule type="expression" dxfId="97" priority="92">
      <formula>H29&lt;6</formula>
    </cfRule>
  </conditionalFormatting>
  <conditionalFormatting sqref="G38">
    <cfRule type="expression" dxfId="96" priority="93">
      <formula>H38&lt;6</formula>
    </cfRule>
  </conditionalFormatting>
  <conditionalFormatting sqref="G42">
    <cfRule type="expression" dxfId="95" priority="94">
      <formula>H42&lt;6</formula>
    </cfRule>
  </conditionalFormatting>
  <conditionalFormatting sqref="G43">
    <cfRule type="expression" dxfId="94" priority="95">
      <formula>H43&lt;6</formula>
    </cfRule>
  </conditionalFormatting>
  <conditionalFormatting sqref="D44">
    <cfRule type="containsErrors" dxfId="93" priority="96">
      <formula>ISERROR(D44)</formula>
    </cfRule>
  </conditionalFormatting>
  <conditionalFormatting sqref="G44">
    <cfRule type="expression" dxfId="92" priority="97">
      <formula>H44&lt;6</formula>
    </cfRule>
  </conditionalFormatting>
  <conditionalFormatting sqref="G47">
    <cfRule type="expression" dxfId="91" priority="98">
      <formula>H47&lt;6</formula>
    </cfRule>
  </conditionalFormatting>
  <conditionalFormatting sqref="A56:C56 E56:F56">
    <cfRule type="containsErrors" dxfId="90" priority="99">
      <formula>ISERROR(A56)</formula>
    </cfRule>
  </conditionalFormatting>
  <conditionalFormatting sqref="D56">
    <cfRule type="containsErrors" dxfId="89" priority="100">
      <formula>ISERROR(D56)</formula>
    </cfRule>
  </conditionalFormatting>
  <conditionalFormatting sqref="G56">
    <cfRule type="expression" dxfId="88" priority="101">
      <formula>H56&lt;6</formula>
    </cfRule>
  </conditionalFormatting>
  <conditionalFormatting sqref="G57">
    <cfRule type="expression" dxfId="87" priority="102">
      <formula>H57&lt;6</formula>
    </cfRule>
  </conditionalFormatting>
  <conditionalFormatting sqref="G59">
    <cfRule type="expression" dxfId="86" priority="103">
      <formula>H59&lt;6</formula>
    </cfRule>
  </conditionalFormatting>
  <conditionalFormatting sqref="G62">
    <cfRule type="expression" dxfId="85" priority="104">
      <formula>H62&lt;6</formula>
    </cfRule>
  </conditionalFormatting>
  <conditionalFormatting sqref="G63">
    <cfRule type="expression" dxfId="84" priority="105">
      <formula>H63&lt;6</formula>
    </cfRule>
  </conditionalFormatting>
  <conditionalFormatting sqref="G71">
    <cfRule type="expression" dxfId="83" priority="106">
      <formula>H71&lt;6</formula>
    </cfRule>
  </conditionalFormatting>
  <conditionalFormatting sqref="G75">
    <cfRule type="expression" dxfId="82" priority="107">
      <formula>H75&lt;6</formula>
    </cfRule>
  </conditionalFormatting>
  <conditionalFormatting sqref="G83">
    <cfRule type="expression" dxfId="81" priority="108">
      <formula>H83&lt;6</formula>
    </cfRule>
  </conditionalFormatting>
  <conditionalFormatting sqref="G86">
    <cfRule type="expression" dxfId="80" priority="109">
      <formula>H86&lt;6</formula>
    </cfRule>
  </conditionalFormatting>
  <conditionalFormatting sqref="G87">
    <cfRule type="expression" dxfId="79" priority="110">
      <formula>H87&lt;6</formula>
    </cfRule>
  </conditionalFormatting>
  <conditionalFormatting sqref="G88">
    <cfRule type="expression" dxfId="78" priority="111">
      <formula>H88&lt;6</formula>
    </cfRule>
  </conditionalFormatting>
  <conditionalFormatting sqref="G97">
    <cfRule type="expression" dxfId="77" priority="112">
      <formula>H97&lt;6</formula>
    </cfRule>
  </conditionalFormatting>
  <conditionalFormatting sqref="G103">
    <cfRule type="expression" dxfId="76" priority="113">
      <formula>H103&lt;6</formula>
    </cfRule>
  </conditionalFormatting>
  <conditionalFormatting sqref="G106">
    <cfRule type="expression" dxfId="75" priority="114">
      <formula>H106&lt;6</formula>
    </cfRule>
  </conditionalFormatting>
  <conditionalFormatting sqref="G112">
    <cfRule type="expression" dxfId="74" priority="115">
      <formula>H112&lt;6</formula>
    </cfRule>
  </conditionalFormatting>
  <conditionalFormatting sqref="G115">
    <cfRule type="expression" dxfId="73" priority="116">
      <formula>H115&lt;6</formula>
    </cfRule>
  </conditionalFormatting>
  <conditionalFormatting sqref="G116">
    <cfRule type="expression" dxfId="72" priority="117">
      <formula>H116&lt;6</formula>
    </cfRule>
  </conditionalFormatting>
  <conditionalFormatting sqref="G118">
    <cfRule type="expression" dxfId="71" priority="118">
      <formula>H118&lt;6</formula>
    </cfRule>
  </conditionalFormatting>
  <conditionalFormatting sqref="G153">
    <cfRule type="expression" dxfId="70" priority="119">
      <formula>H153&lt;6</formula>
    </cfRule>
  </conditionalFormatting>
  <conditionalFormatting sqref="G148">
    <cfRule type="expression" dxfId="69" priority="120">
      <formula>H148&lt;6</formula>
    </cfRule>
  </conditionalFormatting>
  <conditionalFormatting sqref="G128">
    <cfRule type="expression" dxfId="68" priority="121">
      <formula>H128&lt;6</formula>
    </cfRule>
  </conditionalFormatting>
  <conditionalFormatting sqref="G130">
    <cfRule type="expression" dxfId="67" priority="122">
      <formula>H130&lt;6</formula>
    </cfRule>
  </conditionalFormatting>
  <conditionalFormatting sqref="G131">
    <cfRule type="expression" dxfId="66" priority="123">
      <formula>H131&lt;6</formula>
    </cfRule>
  </conditionalFormatting>
  <conditionalFormatting sqref="G132">
    <cfRule type="expression" dxfId="65" priority="124">
      <formula>H132&lt;6</formula>
    </cfRule>
  </conditionalFormatting>
  <conditionalFormatting sqref="G134">
    <cfRule type="expression" dxfId="64" priority="125">
      <formula>H134&lt;6</formula>
    </cfRule>
  </conditionalFormatting>
  <conditionalFormatting sqref="G135">
    <cfRule type="expression" dxfId="63" priority="126">
      <formula>H135&lt;6</formula>
    </cfRule>
  </conditionalFormatting>
  <conditionalFormatting sqref="G136">
    <cfRule type="expression" dxfId="62" priority="127">
      <formula>H136&lt;6</formula>
    </cfRule>
  </conditionalFormatting>
  <conditionalFormatting sqref="G137">
    <cfRule type="expression" dxfId="61" priority="128">
      <formula>H137&lt;6</formula>
    </cfRule>
  </conditionalFormatting>
  <conditionalFormatting sqref="G141">
    <cfRule type="expression" dxfId="60" priority="129">
      <formula>H141&lt;6</formula>
    </cfRule>
  </conditionalFormatting>
  <conditionalFormatting sqref="A124:C124 E124:F124">
    <cfRule type="containsErrors" dxfId="59" priority="130">
      <formula>ISERROR(A124)</formula>
    </cfRule>
  </conditionalFormatting>
  <conditionalFormatting sqref="D124">
    <cfRule type="containsErrors" dxfId="58" priority="131">
      <formula>ISERROR(D124)</formula>
    </cfRule>
  </conditionalFormatting>
  <conditionalFormatting sqref="G124">
    <cfRule type="expression" dxfId="57" priority="132">
      <formula>H124&lt;6</formula>
    </cfRule>
  </conditionalFormatting>
  <conditionalFormatting sqref="G74">
    <cfRule type="expression" dxfId="56" priority="134">
      <formula>H74&lt;6</formula>
    </cfRule>
  </conditionalFormatting>
  <conditionalFormatting sqref="B81">
    <cfRule type="containsErrors" dxfId="55" priority="135">
      <formula>ISERROR(B81)</formula>
    </cfRule>
  </conditionalFormatting>
  <conditionalFormatting sqref="A122:C122 E122:F122">
    <cfRule type="containsErrors" dxfId="54" priority="136">
      <formula>ISERROR(A122)</formula>
    </cfRule>
  </conditionalFormatting>
  <conditionalFormatting sqref="B147:C147">
    <cfRule type="containsErrors" dxfId="53" priority="138">
      <formula>ISERROR(B147)</formula>
    </cfRule>
  </conditionalFormatting>
  <conditionalFormatting sqref="B11">
    <cfRule type="containsErrors" dxfId="52" priority="139">
      <formula>ISERROR(B11)</formula>
    </cfRule>
  </conditionalFormatting>
  <conditionalFormatting sqref="D11">
    <cfRule type="containsErrors" dxfId="51" priority="140">
      <formula>ISERROR(D11)</formula>
    </cfRule>
  </conditionalFormatting>
  <conditionalFormatting sqref="G11">
    <cfRule type="expression" dxfId="50" priority="141">
      <formula>H11&lt;6</formula>
    </cfRule>
  </conditionalFormatting>
  <conditionalFormatting sqref="G76">
    <cfRule type="expression" dxfId="49" priority="142">
      <formula>H76&lt;6</formula>
    </cfRule>
  </conditionalFormatting>
  <conditionalFormatting sqref="B76">
    <cfRule type="containsErrors" dxfId="48" priority="143">
      <formula>ISERROR(B76)</formula>
    </cfRule>
  </conditionalFormatting>
  <conditionalFormatting sqref="A81 C81:F81">
    <cfRule type="containsErrors" dxfId="47" priority="144">
      <formula>ISERROR(A81)</formula>
    </cfRule>
  </conditionalFormatting>
  <conditionalFormatting sqref="A81">
    <cfRule type="containsErrors" dxfId="46" priority="145">
      <formula>ISERROR(A81)</formula>
    </cfRule>
  </conditionalFormatting>
  <conditionalFormatting sqref="G81">
    <cfRule type="expression" dxfId="45" priority="146">
      <formula>H81&lt;6</formula>
    </cfRule>
  </conditionalFormatting>
  <conditionalFormatting sqref="G122">
    <cfRule type="containsErrors" dxfId="44" priority="147">
      <formula>ISERROR(G122)</formula>
    </cfRule>
  </conditionalFormatting>
  <conditionalFormatting sqref="H5">
    <cfRule type="containsErrors" dxfId="43" priority="148">
      <formula>ISERROR(H5)</formula>
    </cfRule>
  </conditionalFormatting>
  <conditionalFormatting sqref="E62">
    <cfRule type="containsErrors" dxfId="42" priority="58">
      <formula>ISERROR(E62)</formula>
    </cfRule>
  </conditionalFormatting>
  <conditionalFormatting sqref="E63">
    <cfRule type="containsErrors" dxfId="41" priority="57">
      <formula>ISERROR(E63)</formula>
    </cfRule>
  </conditionalFormatting>
  <conditionalFormatting sqref="E75">
    <cfRule type="containsErrors" dxfId="40" priority="56">
      <formula>ISERROR(E75)</formula>
    </cfRule>
  </conditionalFormatting>
  <conditionalFormatting sqref="E83">
    <cfRule type="containsErrors" dxfId="39" priority="55">
      <formula>ISERROR(E83)</formula>
    </cfRule>
  </conditionalFormatting>
  <conditionalFormatting sqref="E86">
    <cfRule type="containsErrors" dxfId="38" priority="54">
      <formula>ISERROR(E86)</formula>
    </cfRule>
  </conditionalFormatting>
  <conditionalFormatting sqref="E87">
    <cfRule type="containsErrors" dxfId="37" priority="53">
      <formula>ISERROR(E87)</formula>
    </cfRule>
  </conditionalFormatting>
  <conditionalFormatting sqref="E88">
    <cfRule type="containsErrors" dxfId="36" priority="52">
      <formula>ISERROR(E88)</formula>
    </cfRule>
  </conditionalFormatting>
  <conditionalFormatting sqref="B117">
    <cfRule type="expression" dxfId="35" priority="51" stopIfTrue="1">
      <formula>H117&lt;6</formula>
    </cfRule>
  </conditionalFormatting>
  <conditionalFormatting sqref="D117">
    <cfRule type="containsErrors" dxfId="34" priority="49">
      <formula>ISERROR(D117)</formula>
    </cfRule>
  </conditionalFormatting>
  <conditionalFormatting sqref="G117">
    <cfRule type="expression" dxfId="33" priority="47">
      <formula>H117&lt;6</formula>
    </cfRule>
  </conditionalFormatting>
  <conditionalFormatting sqref="D122">
    <cfRule type="containsErrors" dxfId="32" priority="24">
      <formula>ISERROR(D122)</formula>
    </cfRule>
  </conditionalFormatting>
  <conditionalFormatting sqref="D74">
    <cfRule type="containsErrors" dxfId="31" priority="23">
      <formula>ISERROR(D74)</formula>
    </cfRule>
  </conditionalFormatting>
  <conditionalFormatting sqref="H1">
    <cfRule type="containsErrors" dxfId="30" priority="22">
      <formula>ISERROR(H1)</formula>
    </cfRule>
  </conditionalFormatting>
  <conditionalFormatting sqref="G96">
    <cfRule type="containsErrors" dxfId="29" priority="21">
      <formula>ISERROR(G96)</formula>
    </cfRule>
  </conditionalFormatting>
  <conditionalFormatting sqref="A20:F21">
    <cfRule type="containsErrors" dxfId="28" priority="19">
      <formula>ISERROR(A20)</formula>
    </cfRule>
  </conditionalFormatting>
  <conditionalFormatting sqref="G20:G21">
    <cfRule type="expression" dxfId="27" priority="20">
      <formula>H20&lt;6</formula>
    </cfRule>
  </conditionalFormatting>
  <conditionalFormatting sqref="A25:F26">
    <cfRule type="containsErrors" dxfId="26" priority="17">
      <formula>ISERROR(A25)</formula>
    </cfRule>
  </conditionalFormatting>
  <conditionalFormatting sqref="G25:G26">
    <cfRule type="expression" dxfId="25" priority="18">
      <formula>H25&lt;6</formula>
    </cfRule>
  </conditionalFormatting>
  <conditionalFormatting sqref="A34:F35">
    <cfRule type="containsErrors" dxfId="24" priority="15">
      <formula>ISERROR(A34)</formula>
    </cfRule>
  </conditionalFormatting>
  <conditionalFormatting sqref="G34:G35">
    <cfRule type="expression" dxfId="23" priority="16">
      <formula>H34&lt;6</formula>
    </cfRule>
  </conditionalFormatting>
  <conditionalFormatting sqref="A52:F53">
    <cfRule type="containsErrors" dxfId="22" priority="13">
      <formula>ISERROR(A52)</formula>
    </cfRule>
  </conditionalFormatting>
  <conditionalFormatting sqref="G52:G53">
    <cfRule type="expression" dxfId="21" priority="14">
      <formula>H52&lt;6</formula>
    </cfRule>
  </conditionalFormatting>
  <conditionalFormatting sqref="A65:F66">
    <cfRule type="containsErrors" dxfId="20" priority="11">
      <formula>ISERROR(A65)</formula>
    </cfRule>
  </conditionalFormatting>
  <conditionalFormatting sqref="G65:G66">
    <cfRule type="expression" dxfId="19" priority="12">
      <formula>H65&lt;6</formula>
    </cfRule>
  </conditionalFormatting>
  <conditionalFormatting sqref="A108:F109">
    <cfRule type="containsErrors" dxfId="18" priority="9">
      <formula>ISERROR(A108)</formula>
    </cfRule>
  </conditionalFormatting>
  <conditionalFormatting sqref="G108:G109">
    <cfRule type="expression" dxfId="17" priority="10">
      <formula>H108&lt;6</formula>
    </cfRule>
  </conditionalFormatting>
  <conditionalFormatting sqref="A142:F143">
    <cfRule type="containsErrors" dxfId="16" priority="7">
      <formula>ISERROR(A142)</formula>
    </cfRule>
  </conditionalFormatting>
  <conditionalFormatting sqref="G142:G143">
    <cfRule type="expression" dxfId="15" priority="8">
      <formula>H142&lt;6</formula>
    </cfRule>
  </conditionalFormatting>
  <conditionalFormatting sqref="A149:F150">
    <cfRule type="containsErrors" dxfId="14" priority="5">
      <formula>ISERROR(A149)</formula>
    </cfRule>
  </conditionalFormatting>
  <conditionalFormatting sqref="G149:G150">
    <cfRule type="expression" dxfId="13" priority="6">
      <formula>H149&lt;6</formula>
    </cfRule>
  </conditionalFormatting>
  <conditionalFormatting sqref="L12:AMH12 A12:B12 H12:J12 D12:F12">
    <cfRule type="containsErrors" dxfId="12" priority="3">
      <formula>ISERROR(A12)</formula>
    </cfRule>
  </conditionalFormatting>
  <conditionalFormatting sqref="G12">
    <cfRule type="expression" dxfId="11" priority="4">
      <formula>H12&lt;6</formula>
    </cfRule>
  </conditionalFormatting>
  <conditionalFormatting sqref="C12">
    <cfRule type="containsErrors" dxfId="10" priority="2">
      <formula>ISERROR(C12)</formula>
    </cfRule>
  </conditionalFormatting>
  <conditionalFormatting sqref="E13">
    <cfRule type="containsErrors" dxfId="9" priority="1">
      <formula>ISERROR(E13)</formula>
    </cfRule>
  </conditionalFormatting>
  <printOptions horizontalCentered="1"/>
  <pageMargins left="1.1811023622047245" right="0.78740157480314965" top="1.1811023622047245" bottom="0.78740157480314965" header="0.51181102362204722" footer="0.31496062992125984"/>
  <pageSetup paperSize="9" scale="50" fitToHeight="0" orientation="portrait" r:id="rId1"/>
  <headerFooter>
    <oddFooter>&amp;CPágina &amp;P</oddFooter>
  </headerFooter>
  <rowBreaks count="2" manualBreakCount="2">
    <brk id="66" max="7" man="1"/>
    <brk id="121" max="7" man="1"/>
  </rowBreaks>
  <ignoredErrors>
    <ignoredError sqref="H151:H152 H17:H18 H22 H27:H28 H36:H38 H54:H56 H67:H69 H110:H112 H144:H145 H46:H47 H61:H62 H77:H78 H89:H90 H93:H94 H100:H101 H119:H120 H125:H126 H129:H130 H133:H134 H138:H139" formula="1"/>
    <ignoredError sqref="A27 A22 A17 A36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view="pageBreakPreview" topLeftCell="A28" zoomScaleNormal="100" zoomScaleSheetLayoutView="100" zoomScalePageLayoutView="85" workbookViewId="0">
      <selection activeCell="G1" sqref="G1:G2"/>
    </sheetView>
  </sheetViews>
  <sheetFormatPr defaultColWidth="8.85546875" defaultRowHeight="15" x14ac:dyDescent="0.25"/>
  <cols>
    <col min="1" max="1" width="20.42578125" customWidth="1"/>
    <col min="2" max="2" width="25.42578125" customWidth="1"/>
    <col min="3" max="3" width="15.42578125" customWidth="1"/>
    <col min="4" max="5" width="20.7109375" customWidth="1"/>
    <col min="6" max="6" width="19.28515625" customWidth="1"/>
    <col min="7" max="7" width="5.28515625" customWidth="1"/>
  </cols>
  <sheetData>
    <row r="1" spans="1:9" ht="15.75" thickTop="1" x14ac:dyDescent="0.25">
      <c r="A1" s="262"/>
      <c r="B1" s="264" t="s">
        <v>313</v>
      </c>
      <c r="C1" s="264"/>
      <c r="D1" s="102" t="s">
        <v>1</v>
      </c>
      <c r="E1" s="231" t="s">
        <v>381</v>
      </c>
      <c r="F1" s="265"/>
    </row>
    <row r="2" spans="1:9" ht="25.5" x14ac:dyDescent="0.25">
      <c r="A2" s="263"/>
      <c r="B2" s="266" t="str">
        <f>'[1]Resumo do Orçamento'!B2</f>
        <v>OBRA: Adaptação de próprio para Acessibilidade - CS Vila Barão</v>
      </c>
      <c r="C2" s="266"/>
      <c r="D2" s="99" t="s">
        <v>2</v>
      </c>
      <c r="E2" s="99" t="s">
        <v>3</v>
      </c>
      <c r="F2" s="27" t="s">
        <v>4</v>
      </c>
    </row>
    <row r="3" spans="1:9" x14ac:dyDescent="0.25">
      <c r="A3" s="263"/>
      <c r="B3" s="267" t="s">
        <v>318</v>
      </c>
      <c r="C3" s="267"/>
      <c r="D3" s="101" t="s">
        <v>5</v>
      </c>
      <c r="E3" s="29" t="s">
        <v>6</v>
      </c>
      <c r="F3" s="30" t="s">
        <v>337</v>
      </c>
    </row>
    <row r="4" spans="1:9" ht="15" customHeight="1" x14ac:dyDescent="0.25">
      <c r="A4" s="263"/>
      <c r="B4" s="268" t="s">
        <v>320</v>
      </c>
      <c r="C4" s="268"/>
      <c r="D4" s="100" t="s">
        <v>7</v>
      </c>
      <c r="E4" s="29" t="s">
        <v>6</v>
      </c>
      <c r="F4" s="30" t="s">
        <v>337</v>
      </c>
    </row>
    <row r="5" spans="1:9" x14ac:dyDescent="0.25">
      <c r="A5" s="263"/>
      <c r="B5" s="268"/>
      <c r="C5" s="268"/>
      <c r="D5" s="100" t="s">
        <v>8</v>
      </c>
      <c r="E5" s="29" t="s">
        <v>6</v>
      </c>
      <c r="F5" s="30" t="s">
        <v>339</v>
      </c>
    </row>
    <row r="6" spans="1:9" x14ac:dyDescent="0.25">
      <c r="A6" s="263"/>
      <c r="B6" s="268"/>
      <c r="C6" s="268"/>
      <c r="D6" s="101" t="s">
        <v>9</v>
      </c>
      <c r="E6" s="32" t="s">
        <v>6</v>
      </c>
      <c r="F6" s="30" t="s">
        <v>338</v>
      </c>
    </row>
    <row r="7" spans="1:9" x14ac:dyDescent="0.25">
      <c r="A7" s="263"/>
      <c r="B7" s="268"/>
      <c r="C7" s="268"/>
      <c r="D7" s="235" t="s">
        <v>10</v>
      </c>
      <c r="E7" s="235"/>
      <c r="F7" s="237"/>
    </row>
    <row r="8" spans="1:9" x14ac:dyDescent="0.25">
      <c r="A8" s="194"/>
      <c r="B8" s="96"/>
      <c r="C8" s="96"/>
      <c r="D8" s="96"/>
      <c r="E8" s="96"/>
      <c r="F8" s="195"/>
    </row>
    <row r="9" spans="1:9" ht="21" customHeight="1" x14ac:dyDescent="0.25">
      <c r="A9" s="196" t="s">
        <v>11</v>
      </c>
      <c r="B9" s="71" t="s">
        <v>12</v>
      </c>
      <c r="C9" s="71" t="s">
        <v>13</v>
      </c>
      <c r="D9" s="71" t="s">
        <v>379</v>
      </c>
      <c r="E9" s="71" t="s">
        <v>380</v>
      </c>
      <c r="F9" s="197" t="s">
        <v>314</v>
      </c>
      <c r="H9" s="21"/>
      <c r="I9" s="21"/>
    </row>
    <row r="10" spans="1:9" ht="15" customHeight="1" x14ac:dyDescent="0.25">
      <c r="A10" s="255" t="str">
        <f>'[1]Resumo do Orçamento'!A10</f>
        <v>1</v>
      </c>
      <c r="B10" s="256" t="s">
        <v>15</v>
      </c>
      <c r="C10" s="257">
        <f>ROUND('Planilha Orçamentária'!H10*1.2047,2)</f>
        <v>19722.990000000002</v>
      </c>
      <c r="D10" s="132">
        <v>1</v>
      </c>
      <c r="E10" s="69"/>
      <c r="F10" s="198">
        <f t="shared" ref="F10:F30" si="0">D10+E10</f>
        <v>1</v>
      </c>
      <c r="H10" s="21"/>
      <c r="I10" s="21"/>
    </row>
    <row r="11" spans="1:9" x14ac:dyDescent="0.25">
      <c r="A11" s="255"/>
      <c r="B11" s="256"/>
      <c r="C11" s="257"/>
      <c r="D11" s="70">
        <f>$C$10*D10</f>
        <v>19722.990000000002</v>
      </c>
      <c r="E11" s="70"/>
      <c r="F11" s="199">
        <f t="shared" si="0"/>
        <v>19722.990000000002</v>
      </c>
      <c r="H11" s="21"/>
      <c r="I11" s="21"/>
    </row>
    <row r="12" spans="1:9" ht="15" customHeight="1" x14ac:dyDescent="0.25">
      <c r="A12" s="255" t="str">
        <f>'[1]Resumo do Orçamento'!A11</f>
        <v>2</v>
      </c>
      <c r="B12" s="256" t="s">
        <v>16</v>
      </c>
      <c r="C12" s="257">
        <f>ROUND('Planilha Orçamentária'!H17*2.93,2)</f>
        <v>7774.84</v>
      </c>
      <c r="D12" s="132">
        <v>1</v>
      </c>
      <c r="E12" s="69"/>
      <c r="F12" s="198">
        <f t="shared" si="0"/>
        <v>1</v>
      </c>
      <c r="H12" s="21"/>
      <c r="I12" s="21"/>
    </row>
    <row r="13" spans="1:9" x14ac:dyDescent="0.25">
      <c r="A13" s="255"/>
      <c r="B13" s="256"/>
      <c r="C13" s="257"/>
      <c r="D13" s="70">
        <f>$C$12*D12</f>
        <v>7774.84</v>
      </c>
      <c r="E13" s="70"/>
      <c r="F13" s="199">
        <f t="shared" si="0"/>
        <v>7774.84</v>
      </c>
      <c r="H13" s="21"/>
      <c r="I13" s="21"/>
    </row>
    <row r="14" spans="1:9" ht="15" customHeight="1" x14ac:dyDescent="0.25">
      <c r="A14" s="255" t="str">
        <f>'[1]Resumo do Orçamento'!A12</f>
        <v>3</v>
      </c>
      <c r="B14" s="256" t="s">
        <v>17</v>
      </c>
      <c r="C14" s="257">
        <f>ROUND('Planilha Orçamentária'!H22*1.2047,2)</f>
        <v>4005.89</v>
      </c>
      <c r="D14" s="132">
        <v>0.5</v>
      </c>
      <c r="E14" s="132">
        <v>0.5</v>
      </c>
      <c r="F14" s="198">
        <f t="shared" si="0"/>
        <v>1</v>
      </c>
      <c r="H14" s="21"/>
      <c r="I14" s="21"/>
    </row>
    <row r="15" spans="1:9" x14ac:dyDescent="0.25">
      <c r="A15" s="255"/>
      <c r="B15" s="256"/>
      <c r="C15" s="257"/>
      <c r="D15" s="70">
        <f>$C$14*D14-0.005</f>
        <v>2002.9399999999998</v>
      </c>
      <c r="E15" s="70">
        <f>$C$14*E14</f>
        <v>2002.9449999999999</v>
      </c>
      <c r="F15" s="199">
        <f t="shared" si="0"/>
        <v>4005.8849999999998</v>
      </c>
      <c r="H15" s="21"/>
      <c r="I15" s="21"/>
    </row>
    <row r="16" spans="1:9" ht="15" customHeight="1" x14ac:dyDescent="0.25">
      <c r="A16" s="255" t="str">
        <f>'[1]Resumo do Orçamento'!A13</f>
        <v>4</v>
      </c>
      <c r="B16" s="256" t="s">
        <v>18</v>
      </c>
      <c r="C16" s="257">
        <f>ROUND('Planilha Orçamentária'!H27*1.2047,2)</f>
        <v>10542.79</v>
      </c>
      <c r="D16" s="69"/>
      <c r="E16" s="132">
        <v>1</v>
      </c>
      <c r="F16" s="198">
        <f t="shared" si="0"/>
        <v>1</v>
      </c>
      <c r="H16" s="21"/>
      <c r="I16" s="21"/>
    </row>
    <row r="17" spans="1:9" x14ac:dyDescent="0.25">
      <c r="A17" s="255"/>
      <c r="B17" s="256"/>
      <c r="C17" s="257"/>
      <c r="D17" s="70"/>
      <c r="E17" s="70">
        <f>$C$16*E16</f>
        <v>10542.79</v>
      </c>
      <c r="F17" s="199">
        <f t="shared" si="0"/>
        <v>10542.79</v>
      </c>
      <c r="H17" s="21"/>
      <c r="I17" s="21"/>
    </row>
    <row r="18" spans="1:9" ht="15" customHeight="1" x14ac:dyDescent="0.25">
      <c r="A18" s="255" t="str">
        <f>'[1]Resumo do Orçamento'!A14</f>
        <v>5</v>
      </c>
      <c r="B18" s="256" t="s">
        <v>19</v>
      </c>
      <c r="C18" s="257">
        <f>ROUND('Planilha Orçamentária'!H36*1.2047,2)</f>
        <v>11602.08</v>
      </c>
      <c r="D18" s="69"/>
      <c r="E18" s="132">
        <v>1</v>
      </c>
      <c r="F18" s="198">
        <f t="shared" si="0"/>
        <v>1</v>
      </c>
      <c r="H18" s="21"/>
      <c r="I18" s="21"/>
    </row>
    <row r="19" spans="1:9" x14ac:dyDescent="0.25">
      <c r="A19" s="255"/>
      <c r="B19" s="256"/>
      <c r="C19" s="257"/>
      <c r="D19" s="70"/>
      <c r="E19" s="70">
        <f>$C$18*E18</f>
        <v>11602.08</v>
      </c>
      <c r="F19" s="199">
        <f t="shared" si="0"/>
        <v>11602.08</v>
      </c>
      <c r="H19" s="21"/>
      <c r="I19" s="21"/>
    </row>
    <row r="20" spans="1:9" ht="15" customHeight="1" x14ac:dyDescent="0.25">
      <c r="A20" s="255">
        <f>'[1]Resumo do Orçamento'!A17</f>
        <v>6</v>
      </c>
      <c r="B20" s="256" t="s">
        <v>22</v>
      </c>
      <c r="C20" s="257">
        <f>ROUND('Planilha Orçamentária'!H54*1.2047,2)</f>
        <v>5835.46</v>
      </c>
      <c r="D20" s="69"/>
      <c r="E20" s="132">
        <v>1</v>
      </c>
      <c r="F20" s="198">
        <f t="shared" si="0"/>
        <v>1</v>
      </c>
      <c r="H20" s="21"/>
      <c r="I20" s="21"/>
    </row>
    <row r="21" spans="1:9" x14ac:dyDescent="0.25">
      <c r="A21" s="255"/>
      <c r="B21" s="256"/>
      <c r="C21" s="257"/>
      <c r="D21" s="70"/>
      <c r="E21" s="70">
        <f>$C$20*E20</f>
        <v>5835.46</v>
      </c>
      <c r="F21" s="199">
        <f t="shared" si="0"/>
        <v>5835.46</v>
      </c>
      <c r="H21" s="21"/>
      <c r="I21" s="21"/>
    </row>
    <row r="22" spans="1:9" ht="15" customHeight="1" x14ac:dyDescent="0.25">
      <c r="A22" s="255">
        <f>'[1]Resumo do Orçamento'!A20</f>
        <v>7</v>
      </c>
      <c r="B22" s="256" t="s">
        <v>25</v>
      </c>
      <c r="C22" s="257">
        <f>ROUND('Planilha Orçamentária'!H67*1.2047,2)</f>
        <v>22328.33</v>
      </c>
      <c r="D22" s="132">
        <v>0.5</v>
      </c>
      <c r="E22" s="132">
        <v>0.5</v>
      </c>
      <c r="F22" s="198">
        <f t="shared" si="0"/>
        <v>1</v>
      </c>
      <c r="H22" s="21"/>
      <c r="I22" s="21"/>
    </row>
    <row r="23" spans="1:9" x14ac:dyDescent="0.25">
      <c r="A23" s="255"/>
      <c r="B23" s="256"/>
      <c r="C23" s="257"/>
      <c r="D23" s="70">
        <f>$C$22*D22-0.005</f>
        <v>11164.160000000002</v>
      </c>
      <c r="E23" s="70">
        <f>$C$22*E22</f>
        <v>11164.165000000001</v>
      </c>
      <c r="F23" s="199">
        <f t="shared" si="0"/>
        <v>22328.325000000004</v>
      </c>
      <c r="H23" s="21"/>
      <c r="I23" s="21"/>
    </row>
    <row r="24" spans="1:9" ht="15" customHeight="1" x14ac:dyDescent="0.25">
      <c r="A24" s="255">
        <f>'[1]Resumo do Orçamento'!A26</f>
        <v>8</v>
      </c>
      <c r="B24" s="256" t="s">
        <v>31</v>
      </c>
      <c r="C24" s="257">
        <f>ROUND('Planilha Orçamentária'!H110*1.2047,2)</f>
        <v>15716.48</v>
      </c>
      <c r="D24" s="132">
        <v>0.5</v>
      </c>
      <c r="E24" s="132">
        <v>0.5</v>
      </c>
      <c r="F24" s="198">
        <f t="shared" si="0"/>
        <v>1</v>
      </c>
      <c r="H24" s="21"/>
      <c r="I24" s="21"/>
    </row>
    <row r="25" spans="1:9" x14ac:dyDescent="0.25">
      <c r="A25" s="255"/>
      <c r="B25" s="256"/>
      <c r="C25" s="257"/>
      <c r="D25" s="70">
        <f>$C$24*D24</f>
        <v>7858.24</v>
      </c>
      <c r="E25" s="70">
        <f>$C$24*E24</f>
        <v>7858.24</v>
      </c>
      <c r="F25" s="199">
        <f t="shared" si="0"/>
        <v>15716.48</v>
      </c>
      <c r="H25" s="21"/>
      <c r="I25" s="21"/>
    </row>
    <row r="26" spans="1:9" ht="15" customHeight="1" x14ac:dyDescent="0.25">
      <c r="A26" s="255">
        <f>'[1]Resumo do Orçamento'!A33</f>
        <v>9</v>
      </c>
      <c r="B26" s="256" t="s">
        <v>38</v>
      </c>
      <c r="C26" s="257">
        <f>ROUND('Planilha Orçamentária'!H144*1.2047,2)</f>
        <v>15777.67</v>
      </c>
      <c r="D26" s="132">
        <v>0.5</v>
      </c>
      <c r="E26" s="132">
        <v>0.5</v>
      </c>
      <c r="F26" s="198">
        <f t="shared" si="0"/>
        <v>1</v>
      </c>
    </row>
    <row r="27" spans="1:9" x14ac:dyDescent="0.25">
      <c r="A27" s="255"/>
      <c r="B27" s="256"/>
      <c r="C27" s="257"/>
      <c r="D27" s="70">
        <f>$C$26*D26-0.005</f>
        <v>7888.83</v>
      </c>
      <c r="E27" s="70">
        <f>$C$26*E26</f>
        <v>7888.835</v>
      </c>
      <c r="F27" s="199">
        <f t="shared" si="0"/>
        <v>15777.665000000001</v>
      </c>
    </row>
    <row r="28" spans="1:9" ht="15" customHeight="1" x14ac:dyDescent="0.25">
      <c r="A28" s="255">
        <f>'[1]Resumo do Orçamento'!A34</f>
        <v>10</v>
      </c>
      <c r="B28" s="258" t="s">
        <v>39</v>
      </c>
      <c r="C28" s="257">
        <f>ROUND('Planilha Orçamentária'!H151*1.2047,2)</f>
        <v>6301.62</v>
      </c>
      <c r="D28" s="69"/>
      <c r="E28" s="132">
        <v>1</v>
      </c>
      <c r="F28" s="198">
        <f t="shared" si="0"/>
        <v>1</v>
      </c>
    </row>
    <row r="29" spans="1:9" x14ac:dyDescent="0.25">
      <c r="A29" s="255"/>
      <c r="B29" s="258"/>
      <c r="C29" s="257"/>
      <c r="D29" s="70"/>
      <c r="E29" s="70">
        <f>$C$28*E28</f>
        <v>6301.62</v>
      </c>
      <c r="F29" s="199">
        <f t="shared" si="0"/>
        <v>6301.62</v>
      </c>
    </row>
    <row r="30" spans="1:9" ht="15" customHeight="1" x14ac:dyDescent="0.25">
      <c r="A30" s="253" t="s">
        <v>322</v>
      </c>
      <c r="B30" s="254"/>
      <c r="C30" s="139">
        <f>SUM(C10:C29)-0.01</f>
        <v>119608.14</v>
      </c>
      <c r="D30" s="139">
        <f>D11+D13+D15+D17+D19+D21+D23+D25+D27+D29</f>
        <v>56412</v>
      </c>
      <c r="E30" s="139">
        <f>E11+E13+E15+E17+E19+E21+E23+E25+E27+E29</f>
        <v>63196.135000000002</v>
      </c>
      <c r="F30" s="200">
        <f t="shared" si="0"/>
        <v>119608.13500000001</v>
      </c>
    </row>
    <row r="31" spans="1:9" x14ac:dyDescent="0.25">
      <c r="A31" s="60"/>
      <c r="B31" s="61"/>
      <c r="C31" s="61"/>
      <c r="D31" s="61"/>
      <c r="E31" s="61"/>
      <c r="F31" s="62"/>
    </row>
    <row r="32" spans="1:9" x14ac:dyDescent="0.25">
      <c r="A32" s="60"/>
      <c r="B32" s="61"/>
      <c r="C32" s="61"/>
      <c r="D32" s="61"/>
      <c r="E32" s="61"/>
      <c r="F32" s="62"/>
    </row>
    <row r="33" spans="1:7" x14ac:dyDescent="0.25">
      <c r="A33" s="60"/>
      <c r="B33" s="61"/>
      <c r="C33" s="61"/>
      <c r="D33" s="61"/>
      <c r="E33" s="61"/>
      <c r="F33" s="62"/>
    </row>
    <row r="34" spans="1:7" x14ac:dyDescent="0.25">
      <c r="A34" s="60"/>
      <c r="B34" s="61"/>
      <c r="C34" s="61"/>
      <c r="D34" s="61"/>
      <c r="E34" s="61"/>
      <c r="F34" s="62"/>
    </row>
    <row r="35" spans="1:7" s="68" customFormat="1" ht="17.25" x14ac:dyDescent="0.25">
      <c r="A35" s="259" t="s">
        <v>334</v>
      </c>
      <c r="B35" s="260"/>
      <c r="C35" s="260"/>
      <c r="D35" s="177"/>
      <c r="E35" s="142"/>
      <c r="F35" s="144"/>
      <c r="G35" s="82"/>
    </row>
    <row r="36" spans="1:7" s="68" customFormat="1" ht="15.75" x14ac:dyDescent="0.25">
      <c r="A36" s="145"/>
      <c r="B36" s="90"/>
      <c r="C36" s="90"/>
      <c r="D36" s="90"/>
      <c r="E36" s="90"/>
      <c r="F36" s="147"/>
      <c r="G36" s="83"/>
    </row>
    <row r="37" spans="1:7" s="68" customFormat="1" ht="15.75" x14ac:dyDescent="0.25">
      <c r="A37" s="145"/>
      <c r="B37" s="61"/>
      <c r="C37" s="90"/>
      <c r="D37" s="90"/>
      <c r="E37" s="90"/>
      <c r="F37" s="178"/>
      <c r="G37" s="84"/>
    </row>
    <row r="38" spans="1:7" s="68" customFormat="1" ht="17.25" x14ac:dyDescent="0.25">
      <c r="A38" s="145"/>
      <c r="B38" s="146"/>
      <c r="C38" s="90"/>
      <c r="D38" s="90"/>
      <c r="E38" s="90"/>
      <c r="F38" s="155"/>
      <c r="G38" s="95"/>
    </row>
    <row r="39" spans="1:7" s="68" customFormat="1" ht="17.25" x14ac:dyDescent="0.25">
      <c r="A39" s="145"/>
      <c r="B39" s="179"/>
      <c r="C39" s="61"/>
      <c r="D39" s="180"/>
      <c r="E39" s="154"/>
      <c r="F39" s="155"/>
      <c r="G39" s="95"/>
    </row>
    <row r="40" spans="1:7" s="68" customFormat="1" ht="17.25" x14ac:dyDescent="0.25">
      <c r="A40" s="152" t="s">
        <v>323</v>
      </c>
      <c r="B40" s="153" t="s">
        <v>324</v>
      </c>
      <c r="C40" s="61"/>
      <c r="D40" s="154"/>
      <c r="E40" s="154"/>
      <c r="F40" s="155"/>
      <c r="G40" s="95"/>
    </row>
    <row r="41" spans="1:7" s="68" customFormat="1" ht="15.75" x14ac:dyDescent="0.25">
      <c r="A41" s="152" t="s">
        <v>325</v>
      </c>
      <c r="B41" s="156" t="s">
        <v>326</v>
      </c>
      <c r="C41" s="61"/>
      <c r="D41" s="154"/>
      <c r="E41" s="154"/>
      <c r="F41" s="178"/>
      <c r="G41" s="84"/>
    </row>
    <row r="42" spans="1:7" s="68" customFormat="1" ht="16.5" thickBot="1" x14ac:dyDescent="0.3">
      <c r="A42" s="218"/>
      <c r="B42" s="219"/>
      <c r="C42" s="163"/>
      <c r="D42" s="163"/>
      <c r="E42" s="166"/>
      <c r="F42" s="178"/>
      <c r="G42" s="84"/>
    </row>
    <row r="43" spans="1:7" s="68" customFormat="1" ht="25.5" customHeight="1" thickTop="1" x14ac:dyDescent="0.25">
      <c r="A43" s="190" t="s">
        <v>333</v>
      </c>
      <c r="B43" s="181"/>
      <c r="C43" s="158"/>
      <c r="D43" s="158"/>
      <c r="E43" s="159"/>
      <c r="F43" s="182"/>
      <c r="G43" s="84"/>
    </row>
    <row r="44" spans="1:7" s="68" customFormat="1" ht="15.75" x14ac:dyDescent="0.25">
      <c r="A44" s="183"/>
      <c r="B44" s="184"/>
      <c r="C44" s="163"/>
      <c r="D44" s="163"/>
      <c r="E44" s="166"/>
      <c r="F44" s="178"/>
      <c r="G44" s="84"/>
    </row>
    <row r="45" spans="1:7" s="68" customFormat="1" ht="15.75" x14ac:dyDescent="0.25">
      <c r="A45" s="183"/>
      <c r="B45" s="184"/>
      <c r="C45" s="163"/>
      <c r="D45" s="163"/>
      <c r="E45" s="166"/>
      <c r="F45" s="178"/>
      <c r="G45" s="84"/>
    </row>
    <row r="46" spans="1:7" s="68" customFormat="1" ht="15.75" x14ac:dyDescent="0.25">
      <c r="A46" s="183"/>
      <c r="B46" s="184"/>
      <c r="C46" s="163"/>
      <c r="D46" s="163"/>
      <c r="E46" s="166"/>
      <c r="F46" s="178"/>
      <c r="G46" s="84"/>
    </row>
    <row r="47" spans="1:7" s="68" customFormat="1" ht="15.75" x14ac:dyDescent="0.25">
      <c r="A47" s="157"/>
      <c r="B47" s="163"/>
      <c r="C47" s="163"/>
      <c r="D47" s="165"/>
      <c r="E47" s="220"/>
      <c r="F47" s="261"/>
      <c r="G47" s="84"/>
    </row>
    <row r="48" spans="1:7" s="68" customFormat="1" ht="15.75" x14ac:dyDescent="0.25">
      <c r="A48" s="157"/>
      <c r="B48" s="191"/>
      <c r="C48" s="168"/>
      <c r="D48" s="163"/>
      <c r="E48" s="61"/>
      <c r="F48" s="178"/>
      <c r="G48" s="84"/>
    </row>
    <row r="49" spans="1:7" s="68" customFormat="1" ht="16.5" x14ac:dyDescent="0.25">
      <c r="A49" s="157"/>
      <c r="B49" s="185" t="s">
        <v>329</v>
      </c>
      <c r="C49" s="186"/>
      <c r="D49" s="186"/>
      <c r="E49" s="61"/>
      <c r="F49" s="178"/>
      <c r="G49" s="91"/>
    </row>
    <row r="50" spans="1:7" s="68" customFormat="1" ht="16.5" thickBot="1" x14ac:dyDescent="0.3">
      <c r="A50" s="171"/>
      <c r="B50" s="192" t="s">
        <v>330</v>
      </c>
      <c r="C50" s="187"/>
      <c r="D50" s="187"/>
      <c r="E50" s="188"/>
      <c r="F50" s="189"/>
      <c r="G50" s="92"/>
    </row>
    <row r="51" spans="1:7" ht="15.75" thickTop="1" x14ac:dyDescent="0.25"/>
  </sheetData>
  <mergeCells count="41">
    <mergeCell ref="A35:C35"/>
    <mergeCell ref="A42:B42"/>
    <mergeCell ref="E47:F47"/>
    <mergeCell ref="A1:A7"/>
    <mergeCell ref="B1:C1"/>
    <mergeCell ref="E1:F1"/>
    <mergeCell ref="B2:C2"/>
    <mergeCell ref="B3:C3"/>
    <mergeCell ref="B4:C7"/>
    <mergeCell ref="D7:F7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A30:B30"/>
    <mergeCell ref="A26:A27"/>
    <mergeCell ref="B26:B27"/>
    <mergeCell ref="C26:C27"/>
    <mergeCell ref="A28:A29"/>
    <mergeCell ref="B28:B29"/>
    <mergeCell ref="C28:C29"/>
  </mergeCells>
  <conditionalFormatting sqref="A4:D5 A3:C3 A6:C6 A1:AMI2 G3:AMI6 A7:AMI8 F9:AMI30 A9:D30 A31:AMI1048576">
    <cfRule type="containsErrors" dxfId="8" priority="5">
      <formula>ISERROR(A1)</formula>
    </cfRule>
  </conditionalFormatting>
  <conditionalFormatting sqref="D3">
    <cfRule type="containsErrors" dxfId="7" priority="6">
      <formula>ISERROR(D3)</formula>
    </cfRule>
  </conditionalFormatting>
  <conditionalFormatting sqref="E3:E5">
    <cfRule type="containsErrors" dxfId="6" priority="8">
      <formula>ISERROR(E3)</formula>
    </cfRule>
  </conditionalFormatting>
  <conditionalFormatting sqref="D6">
    <cfRule type="containsErrors" dxfId="5" priority="9">
      <formula>ISERROR(D6)</formula>
    </cfRule>
  </conditionalFormatting>
  <conditionalFormatting sqref="E6">
    <cfRule type="containsErrors" dxfId="4" priority="11">
      <formula>ISERROR(E6)</formula>
    </cfRule>
  </conditionalFormatting>
  <conditionalFormatting sqref="E9:E30">
    <cfRule type="containsErrors" dxfId="3" priority="4">
      <formula>ISERROR(E9)</formula>
    </cfRule>
  </conditionalFormatting>
  <conditionalFormatting sqref="F3:F4">
    <cfRule type="containsErrors" dxfId="2" priority="1">
      <formula>ISERROR(F3)</formula>
    </cfRule>
  </conditionalFormatting>
  <conditionalFormatting sqref="F6">
    <cfRule type="containsErrors" dxfId="1" priority="2">
      <formula>ISERROR(F6)</formula>
    </cfRule>
  </conditionalFormatting>
  <conditionalFormatting sqref="F5">
    <cfRule type="containsErrors" dxfId="0" priority="3">
      <formula>ISERROR(F5)</formula>
    </cfRule>
  </conditionalFormatting>
  <pageMargins left="1.1812499999999999" right="0.78749999999999998" top="1.1812499999999999" bottom="0.78749999999999998" header="0.511811023622047" footer="0.31527777777777799"/>
  <pageSetup paperSize="9" scale="65" orientation="portrait" r:id="rId1"/>
  <headerFooter>
    <oddFooter>&amp;CPágina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6</vt:i4>
      </vt:variant>
    </vt:vector>
  </HeadingPairs>
  <TitlesOfParts>
    <vt:vector size="9" baseType="lpstr">
      <vt:lpstr>Resumo do Orçamento</vt:lpstr>
      <vt:lpstr>Planilha Orçamentária</vt:lpstr>
      <vt:lpstr>Cronograma Físico-Financeiro</vt:lpstr>
      <vt:lpstr>'Cronograma Físico-Financeiro'!Area_de_impressao</vt:lpstr>
      <vt:lpstr>'Planilha Orçamentária'!Area_de_impressao</vt:lpstr>
      <vt:lpstr>'Resumo do Orçamento'!Area_de_impressao</vt:lpstr>
      <vt:lpstr>'Cronograma Físico-Financeiro'!Titulos_de_impressao</vt:lpstr>
      <vt:lpstr>'Planilha Orçamentária'!Titulos_de_impressao</vt:lpstr>
      <vt:lpstr>'Resumo do Orçamento'!Titulos_de_impressao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Florestec02</dc:creator>
  <cp:lastModifiedBy>Viviane Gonçalves</cp:lastModifiedBy>
  <cp:revision>1</cp:revision>
  <cp:lastPrinted>2024-09-11T12:58:57Z</cp:lastPrinted>
  <dcterms:created xsi:type="dcterms:W3CDTF">2018-11-22T16:32:54Z</dcterms:created>
  <dcterms:modified xsi:type="dcterms:W3CDTF">2024-09-30T11:54:20Z</dcterms:modified>
  <dc:language>pt-BR</dc:language>
</cp:coreProperties>
</file>