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jpeg" ContentType="image/jpe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ORCAMENTO" sheetId="1" state="visible" r:id="rId3"/>
    <sheet name="CRONOGRAMA" sheetId="2" state="visible" r:id="rId4"/>
  </sheets>
  <definedNames>
    <definedName function="false" hidden="false" localSheetId="1" name="_xlnm.Print_Area" vbProcedure="false">CRONOGRAMA!$A$1:$I$21</definedName>
    <definedName function="false" hidden="false" localSheetId="0" name="_xlnm.Print_Area" vbProcedure="false">ORCAMENTO!$A$1:$J$55</definedName>
    <definedName function="false" hidden="false" localSheetId="0" name="_xlnm.Print_Titles" vbProcedure="false">ORCAMENTO!$1:$8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<sst xmlns="http://schemas.openxmlformats.org/spreadsheetml/2006/main" count="197" uniqueCount="143">
  <si>
    <t xml:space="preserve">SERPO</t>
  </si>
  <si>
    <t xml:space="preserve">Serviços Públicos e Obras</t>
  </si>
  <si>
    <t xml:space="preserve">PLANILHA ORÇAMENTÁRIA</t>
  </si>
  <si>
    <t xml:space="preserve">REV.</t>
  </si>
  <si>
    <t xml:space="preserve">OBRA:</t>
  </si>
  <si>
    <t xml:space="preserve">Revitalização de Quadra - Jardim Topázio</t>
  </si>
  <si>
    <t xml:space="preserve">BDI Obra</t>
  </si>
  <si>
    <t xml:space="preserve">LOCAL:</t>
  </si>
  <si>
    <t xml:space="preserve">Rua Cornélio Rosumek, s/nº - Jardim Topázio, Sorocaba/SP</t>
  </si>
  <si>
    <t xml:space="preserve">Área (m²):</t>
  </si>
  <si>
    <t xml:space="preserve">ITEM</t>
  </si>
  <si>
    <t xml:space="preserve">CÓDIGO</t>
  </si>
  <si>
    <t xml:space="preserve">REFERÊNCIA</t>
  </si>
  <si>
    <t xml:space="preserve">DISCRIMINAÇÃO DO SERVIÇO</t>
  </si>
  <si>
    <t xml:space="preserve">UNIDADE</t>
  </si>
  <si>
    <t xml:space="preserve">QUANTIDADE</t>
  </si>
  <si>
    <t xml:space="preserve">PREÇO UNITÁRIO
(S/ BDI)</t>
  </si>
  <si>
    <t xml:space="preserve">PREÇO UNITÁRIO
(C/ BDI)</t>
  </si>
  <si>
    <t xml:space="preserve">PREÇO TOTAL (SEM BDI)</t>
  </si>
  <si>
    <t xml:space="preserve">PREÇO TOTAL (COM BDI)</t>
  </si>
  <si>
    <t xml:space="preserve">$ sem BDI</t>
  </si>
  <si>
    <t xml:space="preserve">$ com BDI</t>
  </si>
  <si>
    <t xml:space="preserve">SERVIÇOS PRELIMINARES</t>
  </si>
  <si>
    <t xml:space="preserve">1.1</t>
  </si>
  <si>
    <t xml:space="preserve">CANTEIRO DE OBRAS</t>
  </si>
  <si>
    <t xml:space="preserve">1.1.1</t>
  </si>
  <si>
    <t xml:space="preserve">02.08.040</t>
  </si>
  <si>
    <t xml:space="preserve">CDHU</t>
  </si>
  <si>
    <t xml:space="preserve">Placa em lona com impressão digital e requadro em metalon </t>
  </si>
  <si>
    <t xml:space="preserve">M2</t>
  </si>
  <si>
    <t xml:space="preserve">1.1.2</t>
  </si>
  <si>
    <t xml:space="preserve">02.01.180</t>
  </si>
  <si>
    <t xml:space="preserve">Banheiro químico modelo Standard, com manutenção conforme exigências da CETESB </t>
  </si>
  <si>
    <t xml:space="preserve">UNMES</t>
  </si>
  <si>
    <t xml:space="preserve">1.1.3</t>
  </si>
  <si>
    <t xml:space="preserve">01-005-040</t>
  </si>
  <si>
    <t xml:space="preserve">SIURB - EDIF</t>
  </si>
  <si>
    <t xml:space="preserve">TELA PARA PROTEÇÃO DE OBRAS, MALHA 2 MM </t>
  </si>
  <si>
    <t xml:space="preserve">1.2</t>
  </si>
  <si>
    <t xml:space="preserve">LOCAÇÃO DE OBRA</t>
  </si>
  <si>
    <t xml:space="preserve">1.2.1</t>
  </si>
  <si>
    <t xml:space="preserve">02.10.060</t>
  </si>
  <si>
    <t xml:space="preserve">Locação de vias, calçadas, tanques e lagoas </t>
  </si>
  <si>
    <t xml:space="preserve">SUBTOTAL</t>
  </si>
  <si>
    <t xml:space="preserve">EXECUÇÃO DA BASE DA QUADRA</t>
  </si>
  <si>
    <t xml:space="preserve">2.1</t>
  </si>
  <si>
    <t xml:space="preserve">BASE DE CONCRETO</t>
  </si>
  <si>
    <t xml:space="preserve">2.1.1</t>
  </si>
  <si>
    <t xml:space="preserve">06.01.020</t>
  </si>
  <si>
    <t xml:space="preserve">Escavação manual em solo de 1ª e 2ª categoria em campo aberto </t>
  </si>
  <si>
    <t xml:space="preserve">M3</t>
  </si>
  <si>
    <t xml:space="preserve">2.1.2</t>
  </si>
  <si>
    <t xml:space="preserve">02-002-001</t>
  </si>
  <si>
    <t xml:space="preserve">ESCAVAÇÃO MANUAL COM PROFUNDIDADE IGUAL OU INFERIOR A 1,50M </t>
  </si>
  <si>
    <t xml:space="preserve">2.1.3</t>
  </si>
  <si>
    <t xml:space="preserve">104789</t>
  </si>
  <si>
    <t xml:space="preserve">SINAPI</t>
  </si>
  <si>
    <t xml:space="preserve">DEMOLIÇÃO DE PISO DE CONCRETO SIMPLES, DE FORMA MANUAL, SEM REAPROVEITAMENTO. AF_09/2023 </t>
  </si>
  <si>
    <t xml:space="preserve">2.1.4</t>
  </si>
  <si>
    <t xml:space="preserve">100976</t>
  </si>
  <si>
    <t xml:space="preserve">CARGA, MANOBRA E DESCARGA DE SOLOS E MATERIAIS GRANULARES EM CAMINHÃO BASCULANTE 18 M³ - CARGA COM PÁ CARREGADEIRA (CAÇAMBA DE 1,7 A 2,8 M³ / 128 HP) E DESCARGA LIVRE (UNIDADE: M3). AF_07/2020 </t>
  </si>
  <si>
    <t xml:space="preserve">2.1.5</t>
  </si>
  <si>
    <t xml:space="preserve">95877</t>
  </si>
  <si>
    <t xml:space="preserve">TRANSPORTE COM CAMINHÃO BASCULANTE DE 18 M³, EM VIA URBANA PAVIMENTADA, DMT ATÉ 30 KM (UNIDADE: M3XKM). AF_07/2020 </t>
  </si>
  <si>
    <t xml:space="preserve">M3XKM</t>
  </si>
  <si>
    <t xml:space="preserve">2.1.6</t>
  </si>
  <si>
    <t xml:space="preserve">05.09.007</t>
  </si>
  <si>
    <t xml:space="preserve">Taxa de destinação de resíduo sólido em aterro, tipo solo/terra </t>
  </si>
  <si>
    <t xml:space="preserve">2.1.7</t>
  </si>
  <si>
    <t xml:space="preserve">97084</t>
  </si>
  <si>
    <t xml:space="preserve">COMPACTAÇÃO MECÂNICA DE SOLO PARA EXECUÇÃO DE RADIER, PISO DE CONCRETO OU LAJE SOBRE SOLO, COM COMPACTADOR DE SOLOS TIPO PLACA VIBRATÓRIA. AF_09/2021 </t>
  </si>
  <si>
    <t xml:space="preserve">2.1.8</t>
  </si>
  <si>
    <t xml:space="preserve">97086</t>
  </si>
  <si>
    <t xml:space="preserve">FABRICAÇÃO, MONTAGEM E DESMONTAGEM DE FORMA PARA RADIER, PISO DE CONCRETO OU LAJE SOBRE SOLO, EM MADEIRA SERRADA, 4 UTILIZAÇÕES. AF_09/2021 </t>
  </si>
  <si>
    <t xml:space="preserve">2.1.9</t>
  </si>
  <si>
    <t xml:space="preserve">96622</t>
  </si>
  <si>
    <t xml:space="preserve">LASTRO COM MATERIAL GRANULAR, APLICADO EM PISOS OU LAJES SOBRE SOLO, ESPESSURA DE *5 CM*. AF_01/2024 </t>
  </si>
  <si>
    <t xml:space="preserve">2.1.10</t>
  </si>
  <si>
    <t xml:space="preserve">97088</t>
  </si>
  <si>
    <t xml:space="preserve">ARMAÇÃO PARA EXECUÇÃO DE RADIER, PISO DE CONCRETO OU LAJE SOBRE SOLO, COM USO DE TELA Q-92. AF_09/2021 </t>
  </si>
  <si>
    <t xml:space="preserve">KG</t>
  </si>
  <si>
    <t xml:space="preserve">2.1.11</t>
  </si>
  <si>
    <t xml:space="preserve">97096</t>
  </si>
  <si>
    <t xml:space="preserve">CONCRETAGEM DE RADIER, PISO DE CONCRETO OU LAJE SOBRE SOLO, FCK 30 MPA - LANÇAMENTO, ADENSAMENTO E ACABAMENTO. AF_09/2021 </t>
  </si>
  <si>
    <t xml:space="preserve">2.1.12</t>
  </si>
  <si>
    <t xml:space="preserve">13-002-004</t>
  </si>
  <si>
    <t xml:space="preserve">ACABAMENTO DE PISO DE CONCRETO TIPO BAMBOLÊ </t>
  </si>
  <si>
    <t xml:space="preserve">2.1.13</t>
  </si>
  <si>
    <t xml:space="preserve">11.20.050</t>
  </si>
  <si>
    <t xml:space="preserve">Corte de junta de dilatação, com serra de disco diamantado para pisos </t>
  </si>
  <si>
    <t xml:space="preserve">M</t>
  </si>
  <si>
    <t xml:space="preserve">2.1.14</t>
  </si>
  <si>
    <t xml:space="preserve">32.07.090</t>
  </si>
  <si>
    <t xml:space="preserve">Junta de dilatação ou vedação com mastique de silicone, 1,0 x 0,5 cm - inclusive guia de apoio em polietileno </t>
  </si>
  <si>
    <t xml:space="preserve">2.2</t>
  </si>
  <si>
    <t xml:space="preserve">PINTURA</t>
  </si>
  <si>
    <t xml:space="preserve">2.2.1</t>
  </si>
  <si>
    <t xml:space="preserve">33.09.021</t>
  </si>
  <si>
    <t xml:space="preserve">Tinta acrílica para faixas demarcatórias </t>
  </si>
  <si>
    <t xml:space="preserve">2.3</t>
  </si>
  <si>
    <t xml:space="preserve">EQUIPAMENTOS</t>
  </si>
  <si>
    <t xml:space="preserve">2.3.1</t>
  </si>
  <si>
    <t xml:space="preserve">17-003-063</t>
  </si>
  <si>
    <t xml:space="preserve">TABELA PARA BASQUETE, ENGLOBANDO DESDE FUNDAÇÃO ATÉ A CESTA DE NYLON </t>
  </si>
  <si>
    <t xml:space="preserve">UN</t>
  </si>
  <si>
    <t xml:space="preserve">2.3.2</t>
  </si>
  <si>
    <t xml:space="preserve">C.30</t>
  </si>
  <si>
    <t xml:space="preserve">COMPOSIÇÃO</t>
  </si>
  <si>
    <t xml:space="preserve">RETIRADA E REINSTALAÇÃO DE TRAVE DE FUTEBOL COM REDE EM NYLON – ESTRUTURA METÁLICA </t>
  </si>
  <si>
    <t xml:space="preserve">UN.</t>
  </si>
  <si>
    <t xml:space="preserve">DRENAGEM DA QUADRA</t>
  </si>
  <si>
    <t xml:space="preserve">3.1</t>
  </si>
  <si>
    <t xml:space="preserve">10-011-072</t>
  </si>
  <si>
    <t xml:space="preserve">HC.01 - CANALETA DE CONCRETO DE A.P.P/TAMPA/GRELHA DE CONCRETO OU FERRO L=30CM </t>
  </si>
  <si>
    <t xml:space="preserve">3.2</t>
  </si>
  <si>
    <t xml:space="preserve">99258</t>
  </si>
  <si>
    <t xml:space="preserve">CAIXA ENTERRADA HIDRÁULICA RETANGULAR, EM ALVENARIA COM BLOCOS DE CONCRETO, DIMENSÕES INTERNAS: 0,4X0,4X0,4 M PARA REDE DE DRENAGEM. AF_12/2020 </t>
  </si>
  <si>
    <t xml:space="preserve">3.3</t>
  </si>
  <si>
    <t xml:space="preserve">11.18.040</t>
  </si>
  <si>
    <t xml:space="preserve">Lastro de pedra britada </t>
  </si>
  <si>
    <t xml:space="preserve">3.4</t>
  </si>
  <si>
    <t xml:space="preserve">10-011-096</t>
  </si>
  <si>
    <t xml:space="preserve">HC.03 - TAMPA DE CONCRETO PARA CANALETA DE A.P.L=0,30M </t>
  </si>
  <si>
    <t xml:space="preserve">3.5</t>
  </si>
  <si>
    <t xml:space="preserve">104166</t>
  </si>
  <si>
    <t xml:space="preserve">TUBO PVC, SÉRIE R, ÁGUA PLUVIAL, DN 150 MM, FORNECIDO E INSTALADO EM RAMAL DE ENCAMINHAMENTO. AF_06/2022 </t>
  </si>
  <si>
    <t xml:space="preserve">TOTAL</t>
  </si>
  <si>
    <t xml:space="preserve">ADMINISTRAÇÃO LOCAL</t>
  </si>
  <si>
    <t xml:space="preserve">Acordão TCU 2622/2013</t>
  </si>
  <si>
    <t xml:space="preserve">Administração local (pagamento relativo a evolução física da obra – contempla engenheiro, mestre de obra e vigia)</t>
  </si>
  <si>
    <t xml:space="preserve">%</t>
  </si>
  <si>
    <t xml:space="preserve">TABELAS DE REFERÊNCIA: CDHU 198 (05/25), SINAPI (05/25), SIURB (01/25 – publicado 04/25); – SEM DESONERAÇÃO</t>
  </si>
  <si>
    <t xml:space="preserve">Prefeitura Municipal de Sorocaba - CNPJ: 46.634.044/0001-74
SERPO
Avenida Rudolf Dafferner, nº 65– Alto da Boa Vista – CEP 18085-005 – Sorocaba/SP
Fone: (15) 3331-7030/3331-7032</t>
  </si>
  <si>
    <t xml:space="preserve">CRONOGRAMA FÍSICO-FINANCEIRO</t>
  </si>
  <si>
    <t xml:space="preserve">ETAPA</t>
  </si>
  <si>
    <t xml:space="preserve">% SOBRE O TOTAL</t>
  </si>
  <si>
    <t xml:space="preserve">1º MÊS</t>
  </si>
  <si>
    <t xml:space="preserve">2º MÊS</t>
  </si>
  <si>
    <t xml:space="preserve">CONFERECIA</t>
  </si>
  <si>
    <t xml:space="preserve">TOTAL (R$)</t>
  </si>
  <si>
    <t xml:space="preserve">TOTAL (%)</t>
  </si>
  <si>
    <t xml:space="preserve">TOTAL ACUMULADO ($)</t>
  </si>
  <si>
    <t xml:space="preserve">TOTAL ACUMULADO (%)</t>
  </si>
</sst>
</file>

<file path=xl/styles.xml><?xml version="1.0" encoding="utf-8"?>
<styleSheet xmlns="http://schemas.openxmlformats.org/spreadsheetml/2006/main">
  <numFmts count="8">
    <numFmt numFmtId="164" formatCode="0.00%"/>
    <numFmt numFmtId="165" formatCode="[$R$-416]\ #,##0.00;[RED]\-[$R$-416]\ #,##0.00"/>
    <numFmt numFmtId="166" formatCode="General"/>
    <numFmt numFmtId="167" formatCode="#,##0.00\ ;\(#,##0.00\);\-#\ ;@\ "/>
    <numFmt numFmtId="168" formatCode="d/m/yyyy"/>
    <numFmt numFmtId="169" formatCode="#,##0.00"/>
    <numFmt numFmtId="170" formatCode="0.00"/>
    <numFmt numFmtId="171" formatCode="0.0"/>
  </numFmts>
  <fonts count="32">
    <font>
      <sz val="10"/>
      <color rgb="FF000000"/>
      <name val="Liberation Sans1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FFFF"/>
      <name val="Liberation Sans1"/>
      <family val="0"/>
      <charset val="1"/>
    </font>
    <font>
      <b val="true"/>
      <sz val="10"/>
      <color rgb="FF000000"/>
      <name val="Liberation Sans1"/>
      <family val="0"/>
      <charset val="1"/>
    </font>
    <font>
      <sz val="10"/>
      <color rgb="FFCC0000"/>
      <name val="Liberation Sans1"/>
      <family val="0"/>
      <charset val="1"/>
    </font>
    <font>
      <sz val="10"/>
      <color rgb="FFDDDDDD"/>
      <name val="Liberation Sans1"/>
      <family val="0"/>
      <charset val="1"/>
    </font>
    <font>
      <sz val="10"/>
      <color rgb="FF9C0006"/>
      <name val="Liberation Sans1"/>
      <family val="0"/>
      <charset val="1"/>
    </font>
    <font>
      <b val="true"/>
      <sz val="10"/>
      <color rgb="FFFFFFFF"/>
      <name val="Liberation Sans1"/>
      <family val="0"/>
      <charset val="1"/>
    </font>
    <font>
      <i val="true"/>
      <sz val="10"/>
      <color rgb="FF808080"/>
      <name val="Liberation Sans1"/>
      <family val="0"/>
      <charset val="1"/>
    </font>
    <font>
      <sz val="10"/>
      <color rgb="FF006600"/>
      <name val="Liberation Sans1"/>
      <family val="0"/>
      <charset val="1"/>
    </font>
    <font>
      <sz val="18"/>
      <color rgb="FF000000"/>
      <name val="Liberation Sans1"/>
      <family val="0"/>
      <charset val="1"/>
    </font>
    <font>
      <b val="true"/>
      <sz val="24"/>
      <color rgb="FF000000"/>
      <name val="Liberation Sans1"/>
      <family val="0"/>
      <charset val="1"/>
    </font>
    <font>
      <sz val="12"/>
      <color rgb="FF000000"/>
      <name val="Liberation Sans1"/>
      <family val="0"/>
      <charset val="1"/>
    </font>
    <font>
      <u val="single"/>
      <sz val="10"/>
      <color rgb="FF0000EE"/>
      <name val="Liberation Sans1"/>
      <family val="0"/>
      <charset val="1"/>
    </font>
    <font>
      <sz val="10"/>
      <color rgb="FF996600"/>
      <name val="Liberation Sans1"/>
      <family val="0"/>
      <charset val="1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0"/>
      <color rgb="FF000000"/>
      <name val="Arial1"/>
      <family val="2"/>
      <charset val="1"/>
    </font>
    <font>
      <sz val="10"/>
      <color rgb="FF333333"/>
      <name val="Liberation Sans1"/>
      <family val="0"/>
      <charset val="1"/>
    </font>
    <font>
      <sz val="12"/>
      <color rgb="FF000000"/>
      <name val="Arial"/>
      <family val="2"/>
      <charset val="1"/>
    </font>
    <font>
      <b val="true"/>
      <i val="true"/>
      <u val="single"/>
      <sz val="10"/>
      <color rgb="FF000000"/>
      <name val="Liberation Sans1"/>
      <family val="0"/>
      <charset val="1"/>
    </font>
    <font>
      <sz val="12"/>
      <color rgb="FFDDDDDD"/>
      <name val="Arial"/>
      <family val="2"/>
      <charset val="1"/>
    </font>
    <font>
      <b val="true"/>
      <sz val="16"/>
      <color rgb="FF000000"/>
      <name val="Arial"/>
      <family val="2"/>
      <charset val="1"/>
    </font>
    <font>
      <sz val="16"/>
      <color rgb="FF000000"/>
      <name val="Arial"/>
      <family val="2"/>
      <charset val="1"/>
    </font>
    <font>
      <b val="true"/>
      <sz val="18"/>
      <color rgb="FF000000"/>
      <name val="Arial"/>
      <family val="2"/>
      <charset val="1"/>
    </font>
    <font>
      <b val="true"/>
      <u val="single"/>
      <sz val="16"/>
      <color rgb="FF000000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sz val="12"/>
      <color rgb="FF000000"/>
      <name val="Arial11"/>
      <family val="0"/>
      <charset val="1"/>
    </font>
    <font>
      <b val="true"/>
      <u val="single"/>
      <sz val="12"/>
      <color rgb="FF000000"/>
      <name val="Arial"/>
      <family val="2"/>
      <charset val="1"/>
    </font>
    <font>
      <b val="true"/>
      <sz val="12"/>
      <color rgb="FF000000"/>
      <name val="Liberation Sans1"/>
      <family val="0"/>
      <charset val="1"/>
    </font>
  </fonts>
  <fills count="14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D9D9D9"/>
      </patternFill>
    </fill>
    <fill>
      <patternFill patternType="solid">
        <fgColor rgb="FFFFCCCC"/>
        <bgColor rgb="FFFFC7CE"/>
      </patternFill>
    </fill>
    <fill>
      <patternFill patternType="solid">
        <fgColor rgb="FFD9D9D9"/>
        <bgColor rgb="FFDDDDDD"/>
      </patternFill>
    </fill>
    <fill>
      <patternFill patternType="solid">
        <fgColor rgb="FFFFFFD7"/>
        <bgColor rgb="FFFFFFCC"/>
      </patternFill>
    </fill>
    <fill>
      <patternFill patternType="solid">
        <fgColor rgb="FFFFC7CE"/>
        <bgColor rgb="FFFFCCCC"/>
      </patternFill>
    </fill>
    <fill>
      <patternFill patternType="solid">
        <fgColor rgb="FFCC0000"/>
        <bgColor rgb="FF9C0006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D7"/>
      </patternFill>
    </fill>
    <fill>
      <patternFill patternType="solid">
        <fgColor rgb="FFFFFFFF"/>
        <bgColor rgb="FFFFFFD7"/>
      </patternFill>
    </fill>
    <fill>
      <patternFill patternType="solid">
        <fgColor rgb="FFCCCCCC"/>
        <bgColor rgb="FFD9D9D9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 style="thin"/>
      <diagonal/>
    </border>
  </borders>
  <cellStyleXfs count="85">
    <xf numFmtId="166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6" fontId="4" fillId="2" borderId="0" applyFont="true" applyBorder="false" applyAlignment="true" applyProtection="false">
      <alignment horizontal="general" vertical="bottom" textRotation="0" wrapText="false" indent="0" shrinkToFit="false"/>
    </xf>
    <xf numFmtId="166" fontId="4" fillId="3" borderId="0" applyFont="true" applyBorder="false" applyAlignment="true" applyProtection="false">
      <alignment horizontal="general" vertical="bottom" textRotation="0" wrapText="false" indent="0" shrinkToFit="false"/>
    </xf>
    <xf numFmtId="166" fontId="5" fillId="4" borderId="0" applyFont="true" applyBorder="false" applyAlignment="true" applyProtection="false">
      <alignment horizontal="general" vertical="bottom" textRotation="0" wrapText="false" indent="0" shrinkToFit="false"/>
    </xf>
    <xf numFmtId="166" fontId="5" fillId="0" borderId="0" applyFont="true" applyBorder="false" applyAlignment="true" applyProtection="false">
      <alignment horizontal="general" vertical="bottom" textRotation="0" wrapText="false" indent="0" shrinkToFit="false"/>
    </xf>
    <xf numFmtId="166" fontId="6" fillId="5" borderId="0" applyFont="true" applyBorder="false" applyAlignment="true" applyProtection="false">
      <alignment horizontal="general" vertical="bottom" textRotation="0" wrapText="false" indent="0" shrinkToFit="false"/>
    </xf>
    <xf numFmtId="166" fontId="0" fillId="6" borderId="0" applyFont="true" applyBorder="false" applyAlignment="true" applyProtection="false">
      <alignment horizontal="general" vertical="bottom" textRotation="0" wrapText="false" indent="0" shrinkToFit="false"/>
    </xf>
    <xf numFmtId="165" fontId="7" fillId="4" borderId="1" applyFont="true" applyBorder="true" applyAlignment="true" applyProtection="false">
      <alignment horizontal="general" vertical="bottom" textRotation="0" wrapText="false" indent="0" shrinkToFit="false"/>
    </xf>
    <xf numFmtId="166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2" applyFont="true" applyBorder="true" applyAlignment="true" applyProtection="false">
      <alignment horizontal="general" vertical="bottom" textRotation="0" wrapText="false" indent="0" shrinkToFit="false"/>
    </xf>
    <xf numFmtId="165" fontId="7" fillId="4" borderId="1" applyFont="true" applyBorder="true" applyAlignment="true" applyProtection="false">
      <alignment horizontal="general" vertical="bottom" textRotation="0" wrapText="false" indent="0" shrinkToFit="false"/>
    </xf>
    <xf numFmtId="166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2" applyFont="true" applyBorder="true" applyAlignment="true" applyProtection="false">
      <alignment horizontal="general" vertical="bottom" textRotation="0" wrapText="false" indent="0" shrinkToFit="false"/>
    </xf>
    <xf numFmtId="165" fontId="7" fillId="4" borderId="1" applyFont="true" applyBorder="true" applyAlignment="true" applyProtection="false">
      <alignment horizontal="general" vertical="bottom" textRotation="0" wrapText="false" indent="0" shrinkToFit="false"/>
    </xf>
    <xf numFmtId="166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2" applyFont="true" applyBorder="true" applyAlignment="true" applyProtection="false">
      <alignment horizontal="general" vertical="bottom" textRotation="0" wrapText="false" indent="0" shrinkToFit="false"/>
    </xf>
    <xf numFmtId="165" fontId="7" fillId="4" borderId="1" applyFont="true" applyBorder="true" applyAlignment="true" applyProtection="false">
      <alignment horizontal="general" vertical="bottom" textRotation="0" wrapText="false" indent="0" shrinkToFit="false"/>
    </xf>
    <xf numFmtId="166" fontId="0" fillId="6" borderId="0" applyFont="true" applyBorder="false" applyAlignment="true" applyProtection="false">
      <alignment horizontal="general" vertical="bottom" textRotation="0" wrapText="false" indent="0" shrinkToFit="false"/>
    </xf>
    <xf numFmtId="166" fontId="8" fillId="8" borderId="0" applyFont="true" applyBorder="false" applyAlignment="true" applyProtection="false">
      <alignment horizontal="general" vertical="bottom" textRotation="0" wrapText="false" indent="0" shrinkToFit="false"/>
    </xf>
    <xf numFmtId="166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2" applyFont="true" applyBorder="true" applyAlignment="true" applyProtection="false">
      <alignment horizontal="general" vertical="bottom" textRotation="0" wrapText="false" indent="0" shrinkToFit="false"/>
    </xf>
    <xf numFmtId="165" fontId="7" fillId="4" borderId="1" applyFont="true" applyBorder="true" applyAlignment="true" applyProtection="false">
      <alignment horizontal="general" vertical="bottom" textRotation="0" wrapText="false" indent="0" shrinkToFit="false"/>
    </xf>
    <xf numFmtId="164" fontId="0" fillId="7" borderId="2" applyFont="true" applyBorder="true" applyAlignment="true" applyProtection="false">
      <alignment horizontal="general" vertical="bottom" textRotation="0" wrapText="false" indent="0" shrinkToFit="false"/>
    </xf>
    <xf numFmtId="165" fontId="7" fillId="4" borderId="1" applyFont="true" applyBorder="true" applyAlignment="true" applyProtection="false">
      <alignment horizontal="general" vertical="bottom" textRotation="0" wrapText="false" indent="0" shrinkToFit="false"/>
    </xf>
    <xf numFmtId="164" fontId="0" fillId="7" borderId="2" applyFont="true" applyBorder="true" applyAlignment="true" applyProtection="false">
      <alignment horizontal="general" vertical="bottom" textRotation="0" wrapText="false" indent="0" shrinkToFit="false"/>
    </xf>
    <xf numFmtId="165" fontId="7" fillId="4" borderId="1" applyFont="true" applyBorder="true" applyAlignment="true" applyProtection="false">
      <alignment horizontal="general" vertical="bottom" textRotation="0" wrapText="false" indent="0" shrinkToFit="false"/>
    </xf>
    <xf numFmtId="164" fontId="0" fillId="7" borderId="2" applyFont="true" applyBorder="true" applyAlignment="true" applyProtection="false">
      <alignment horizontal="general" vertical="bottom" textRotation="0" wrapText="false" indent="0" shrinkToFit="false"/>
    </xf>
    <xf numFmtId="165" fontId="7" fillId="4" borderId="1" applyFont="true" applyBorder="true" applyAlignment="true" applyProtection="false">
      <alignment horizontal="general" vertical="bottom" textRotation="0" wrapText="false" indent="0" shrinkToFit="false"/>
    </xf>
    <xf numFmtId="164" fontId="0" fillId="7" borderId="2" applyFont="true" applyBorder="true" applyAlignment="true" applyProtection="false">
      <alignment horizontal="general" vertical="bottom" textRotation="0" wrapText="false" indent="0" shrinkToFit="false"/>
    </xf>
    <xf numFmtId="164" fontId="0" fillId="7" borderId="2" applyFont="true" applyBorder="true" applyAlignment="true" applyProtection="false">
      <alignment horizontal="general" vertical="bottom" textRotation="0" wrapText="false" indent="0" shrinkToFit="false"/>
    </xf>
    <xf numFmtId="165" fontId="7" fillId="4" borderId="1" applyFont="true" applyBorder="true" applyAlignment="true" applyProtection="false">
      <alignment horizontal="general" vertical="bottom" textRotation="0" wrapText="false" indent="0" shrinkToFit="false"/>
    </xf>
    <xf numFmtId="164" fontId="0" fillId="7" borderId="2" applyFont="true" applyBorder="true" applyAlignment="true" applyProtection="false">
      <alignment horizontal="general" vertical="bottom" textRotation="0" wrapText="false" indent="0" shrinkToFit="false"/>
    </xf>
    <xf numFmtId="165" fontId="7" fillId="4" borderId="1" applyFont="true" applyBorder="true" applyAlignment="true" applyProtection="false">
      <alignment horizontal="general" vertical="bottom" textRotation="0" wrapText="false" indent="0" shrinkToFit="false"/>
    </xf>
    <xf numFmtId="166" fontId="0" fillId="6" borderId="0" applyFont="true" applyBorder="false" applyAlignment="true" applyProtection="false">
      <alignment horizontal="general" vertical="bottom" textRotation="0" wrapText="false" indent="0" shrinkToFit="false"/>
    </xf>
    <xf numFmtId="166" fontId="8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2" applyFont="true" applyBorder="true" applyAlignment="true" applyProtection="false">
      <alignment horizontal="general" vertical="bottom" textRotation="0" wrapText="false" indent="0" shrinkToFit="false"/>
    </xf>
    <xf numFmtId="165" fontId="7" fillId="4" borderId="1" applyFont="true" applyBorder="true" applyAlignment="true" applyProtection="false">
      <alignment horizontal="general" vertical="bottom" textRotation="0" wrapText="false" indent="0" shrinkToFit="false"/>
    </xf>
    <xf numFmtId="165" fontId="7" fillId="4" borderId="1" applyFont="true" applyBorder="true" applyAlignment="true" applyProtection="false">
      <alignment horizontal="general" vertical="bottom" textRotation="0" wrapText="false" indent="0" shrinkToFit="false"/>
    </xf>
    <xf numFmtId="166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2" applyFont="true" applyBorder="true" applyAlignment="true" applyProtection="false">
      <alignment horizontal="general" vertical="bottom" textRotation="0" wrapText="false" indent="0" shrinkToFit="false"/>
    </xf>
    <xf numFmtId="165" fontId="7" fillId="4" borderId="1" applyFont="true" applyBorder="true" applyAlignment="true" applyProtection="false">
      <alignment horizontal="general" vertical="bottom" textRotation="0" wrapText="false" indent="0" shrinkToFit="false"/>
    </xf>
    <xf numFmtId="166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2" applyFont="true" applyBorder="true" applyAlignment="true" applyProtection="false">
      <alignment horizontal="general" vertical="bottom" textRotation="0" wrapText="false" indent="0" shrinkToFit="false"/>
    </xf>
    <xf numFmtId="166" fontId="9" fillId="9" borderId="0" applyFont="true" applyBorder="false" applyAlignment="true" applyProtection="false">
      <alignment horizontal="general" vertical="bottom" textRotation="0" wrapText="false" indent="0" shrinkToFit="false"/>
    </xf>
    <xf numFmtId="166" fontId="10" fillId="0" borderId="0" applyFont="true" applyBorder="false" applyAlignment="true" applyProtection="false">
      <alignment horizontal="general" vertical="bottom" textRotation="0" wrapText="false" indent="0" shrinkToFit="false"/>
    </xf>
    <xf numFmtId="166" fontId="11" fillId="10" borderId="0" applyFont="true" applyBorder="false" applyAlignment="true" applyProtection="false">
      <alignment horizontal="general" vertical="bottom" textRotation="0" wrapText="false" indent="0" shrinkToFit="false"/>
    </xf>
    <xf numFmtId="166" fontId="12" fillId="0" borderId="0" applyFont="true" applyBorder="false" applyAlignment="true" applyProtection="false">
      <alignment horizontal="general" vertical="bottom" textRotation="0" wrapText="false" indent="0" shrinkToFit="false"/>
    </xf>
    <xf numFmtId="166" fontId="13" fillId="0" borderId="0" applyFont="true" applyBorder="false" applyAlignment="true" applyProtection="false">
      <alignment horizontal="general" vertical="bottom" textRotation="0" wrapText="false" indent="0" shrinkToFit="false"/>
    </xf>
    <xf numFmtId="166" fontId="14" fillId="0" borderId="0" applyFont="true" applyBorder="false" applyAlignment="true" applyProtection="false">
      <alignment horizontal="general" vertical="bottom" textRotation="0" wrapText="false" indent="0" shrinkToFit="false"/>
    </xf>
    <xf numFmtId="166" fontId="13" fillId="0" borderId="0" applyFont="true" applyBorder="false" applyAlignment="true" applyProtection="false">
      <alignment horizontal="general" vertical="bottom" textRotation="0" wrapText="false" indent="0" shrinkToFit="false"/>
    </xf>
    <xf numFmtId="166" fontId="15" fillId="0" borderId="0" applyFont="true" applyBorder="false" applyAlignment="true" applyProtection="false">
      <alignment horizontal="general" vertical="bottom" textRotation="0" wrapText="false" indent="0" shrinkToFit="false"/>
    </xf>
    <xf numFmtId="166" fontId="16" fillId="11" borderId="0" applyFont="true" applyBorder="false" applyAlignment="true" applyProtection="false">
      <alignment horizontal="general" vertical="bottom" textRotation="0" wrapText="false" indent="0" shrinkToFit="false"/>
    </xf>
    <xf numFmtId="166" fontId="17" fillId="0" borderId="0" applyFont="true" applyBorder="false" applyAlignment="true" applyProtection="false">
      <alignment horizontal="general" vertical="bottom" textRotation="0" wrapText="false" indent="0" shrinkToFit="false"/>
    </xf>
    <xf numFmtId="166" fontId="18" fillId="0" borderId="0" applyFont="true" applyBorder="false" applyAlignment="true" applyProtection="false">
      <alignment horizontal="general" vertical="bottom" textRotation="0" wrapText="false" indent="0" shrinkToFit="false"/>
    </xf>
    <xf numFmtId="166" fontId="18" fillId="0" borderId="0" applyFont="true" applyBorder="false" applyAlignment="true" applyProtection="false">
      <alignment horizontal="general" vertical="bottom" textRotation="0" wrapText="false" indent="0" shrinkToFit="false"/>
    </xf>
    <xf numFmtId="166" fontId="18" fillId="0" borderId="0" applyFont="true" applyBorder="false" applyAlignment="true" applyProtection="false">
      <alignment horizontal="general" vertical="bottom" textRotation="0" wrapText="false" indent="0" shrinkToFit="false"/>
    </xf>
    <xf numFmtId="166" fontId="18" fillId="0" borderId="0" applyFont="true" applyBorder="false" applyAlignment="true" applyProtection="false">
      <alignment horizontal="general" vertical="bottom" textRotation="0" wrapText="false" indent="0" shrinkToFit="false"/>
    </xf>
    <xf numFmtId="166" fontId="19" fillId="0" borderId="0" applyFont="true" applyBorder="false" applyAlignment="true" applyProtection="false">
      <alignment horizontal="general" vertical="bottom" textRotation="0" wrapText="false" indent="0" shrinkToFit="false"/>
    </xf>
    <xf numFmtId="166" fontId="20" fillId="11" borderId="3" applyFont="true" applyBorder="true" applyAlignment="true" applyProtection="false">
      <alignment horizontal="general" vertical="bottom" textRotation="0" wrapText="false" indent="0" shrinkToFit="false"/>
    </xf>
    <xf numFmtId="164" fontId="21" fillId="7" borderId="2" applyFont="true" applyBorder="true" applyAlignment="true" applyProtection="false">
      <alignment horizontal="center" vertical="bottom" textRotation="0" wrapText="false" indent="0" shrinkToFit="false"/>
    </xf>
    <xf numFmtId="166" fontId="22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23" fillId="4" borderId="1" applyFont="true" applyBorder="true" applyAlignment="true" applyProtection="false">
      <alignment horizontal="center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24"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2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21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5" fontId="2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21" fillId="12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1" fillId="12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1" fillId="12" borderId="5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21" fillId="12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12" borderId="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1" fillId="12" borderId="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1" fillId="1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21" fillId="12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5" fontId="21" fillId="1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24" fillId="12" borderId="8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21" fillId="12" borderId="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1" fillId="12" borderId="1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1" fillId="12" borderId="1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21" fillId="12" borderId="1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5" fillId="12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26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4" fillId="12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24" fillId="12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4" fillId="12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5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4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24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1" fillId="12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1" fillId="12" borderId="15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6" fontId="21" fillId="12" borderId="1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1" fillId="12" borderId="1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1" fillId="12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7" fillId="4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7" fillId="4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7" fillId="4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24" fillId="4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4" fillId="4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4" fillId="4" borderId="1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24" fillId="4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4" fillId="4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4" fillId="4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1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6" fontId="21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6" fontId="24" fillId="0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4" fillId="12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4" fillId="12" borderId="1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24" fillId="12" borderId="15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9" fontId="24" fillId="12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4" fillId="12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4" fillId="12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5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5" fillId="12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5" fillId="12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25" fillId="12" borderId="1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0" fontId="25" fillId="12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5" fillId="12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5" fillId="0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5" fillId="12" borderId="1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5" fillId="12" borderId="1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25" fillId="12" borderId="15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1" fontId="25" fillId="12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25" fillId="12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5" fillId="12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4" fillId="12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5" fillId="4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5" fillId="4" borderId="1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5" fillId="4" borderId="1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25" fillId="4" borderId="15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1" fontId="25" fillId="4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5" fillId="4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5" fillId="4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4" fillId="4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4" fillId="4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4" fillId="4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12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5" fillId="12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5" fillId="12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4" fillId="12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4" fillId="4" borderId="1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4" fillId="4" borderId="1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4" fillId="4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12" borderId="1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5" fillId="12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21" fillId="12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1" fillId="12" borderId="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1" fillId="12" borderId="1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8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8" fillId="12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28" fillId="12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8" fillId="12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9" fillId="0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8" fillId="12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30" fillId="1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30" fillId="13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28" fillId="1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8" fillId="13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8" fillId="1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8" fillId="13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8" fillId="13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8" fillId="1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1" fillId="4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28" fillId="12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8" fillId="1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8" fillId="12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8" fillId="12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8" fillId="1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12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21" fillId="13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8" fillId="13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8" fillId="13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1" fillId="13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8" fillId="13" borderId="9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21" fillId="13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1" fillId="13" borderId="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8" fillId="13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8" fillId="13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1" fillId="13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8" fillId="13" borderId="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21" fillId="13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6" fontId="21" fillId="1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21" fillId="13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1" fillId="13" borderId="10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71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5" xfId="20"/>
    <cellStyle name="Accent 2 6" xfId="21"/>
    <cellStyle name="Accent 3 7" xfId="22"/>
    <cellStyle name="Accent 4" xfId="23"/>
    <cellStyle name="Bad 8" xfId="24"/>
    <cellStyle name="cf1" xfId="25"/>
    <cellStyle name="cf10" xfId="26"/>
    <cellStyle name="cf11" xfId="27"/>
    <cellStyle name="cf12" xfId="28"/>
    <cellStyle name="cf13" xfId="29"/>
    <cellStyle name="cf14" xfId="30"/>
    <cellStyle name="cf15" xfId="31"/>
    <cellStyle name="cf16" xfId="32"/>
    <cellStyle name="cf17" xfId="33"/>
    <cellStyle name="cf18" xfId="34"/>
    <cellStyle name="cf19" xfId="35"/>
    <cellStyle name="cf2" xfId="36"/>
    <cellStyle name="cf20" xfId="37"/>
    <cellStyle name="cf21" xfId="38"/>
    <cellStyle name="cf22" xfId="39"/>
    <cellStyle name="cf23" xfId="40"/>
    <cellStyle name="cf24" xfId="41"/>
    <cellStyle name="cf25" xfId="42"/>
    <cellStyle name="cf26" xfId="43"/>
    <cellStyle name="cf27" xfId="44"/>
    <cellStyle name="cf28" xfId="45"/>
    <cellStyle name="cf29" xfId="46"/>
    <cellStyle name="cf3" xfId="47"/>
    <cellStyle name="cf30" xfId="48"/>
    <cellStyle name="cf31" xfId="49"/>
    <cellStyle name="cf32" xfId="50"/>
    <cellStyle name="cf33" xfId="51"/>
    <cellStyle name="cf34" xfId="52"/>
    <cellStyle name="cf35" xfId="53"/>
    <cellStyle name="cf36" xfId="54"/>
    <cellStyle name="cf37" xfId="55"/>
    <cellStyle name="cf4" xfId="56"/>
    <cellStyle name="cf5" xfId="57"/>
    <cellStyle name="cf6" xfId="58"/>
    <cellStyle name="cf7" xfId="59"/>
    <cellStyle name="cf8" xfId="60"/>
    <cellStyle name="cf9" xfId="61"/>
    <cellStyle name="Error 9" xfId="62"/>
    <cellStyle name="Footnote 10" xfId="63"/>
    <cellStyle name="Good 11" xfId="64"/>
    <cellStyle name="Heading 1 13" xfId="65"/>
    <cellStyle name="Heading 12" xfId="66"/>
    <cellStyle name="Heading 2 14" xfId="67"/>
    <cellStyle name="Heading 3" xfId="68"/>
    <cellStyle name="Hyperlink 15" xfId="69"/>
    <cellStyle name="Neutral 16" xfId="70"/>
    <cellStyle name="Normal 2" xfId="71"/>
    <cellStyle name="Normal 3" xfId="72"/>
    <cellStyle name="Normal 5" xfId="73"/>
    <cellStyle name="Normal 6" xfId="74"/>
    <cellStyle name="Normal 7" xfId="75"/>
    <cellStyle name="Normal_Plan1" xfId="76"/>
    <cellStyle name="Note 17" xfId="77"/>
    <cellStyle name="Porcentagem Cronograma" xfId="78"/>
    <cellStyle name="Result 18" xfId="79"/>
    <cellStyle name="Status 19" xfId="80"/>
    <cellStyle name="Text 20" xfId="81"/>
    <cellStyle name="Valor Cronograma" xfId="82"/>
    <cellStyle name="Vírgula 2" xfId="83"/>
    <cellStyle name="Warning 21" xfId="84"/>
  </cellStyles>
  <dxfs count="4">
    <dxf>
      <font>
        <color rgb="FF000000"/>
      </font>
      <numFmt numFmtId="164" formatCode="0.00%"/>
      <fill>
        <patternFill>
          <bgColor rgb="FFFFFFD7"/>
        </patternFill>
      </fill>
      <border diagonalUp="false" diagonalDown="false">
        <left style="thin"/>
        <right style="thin"/>
        <top/>
        <bottom style="thin"/>
        <diagonal/>
      </border>
    </dxf>
    <dxf>
      <font>
        <color rgb="FFDDDDDD"/>
      </font>
      <numFmt numFmtId="165" formatCode="[$R$-416]\ #,##0.00;[RED]\-[$R$-416]\ #,##0.00"/>
      <fill>
        <patternFill>
          <bgColor rgb="FFDDDDDD"/>
        </patternFill>
      </fill>
      <border diagonalUp="false" diagonalDown="false">
        <left style="thin"/>
        <right style="thin"/>
        <top style="thin"/>
        <bottom/>
        <diagonal/>
      </border>
    </dxf>
    <dxf>
      <font>
        <color rgb="FF000000"/>
      </font>
      <numFmt numFmtId="164" formatCode="0.00%"/>
      <fill>
        <patternFill>
          <bgColor rgb="FFFFFFD7"/>
        </patternFill>
      </fill>
      <border diagonalUp="false" diagonalDown="false">
        <left style="thin"/>
        <right style="thin"/>
        <top/>
        <bottom style="thin"/>
        <diagonal/>
      </border>
    </dxf>
    <dxf>
      <font>
        <color rgb="FFDDDDDD"/>
      </font>
      <numFmt numFmtId="165" formatCode="[$R$-416]\ #,##0.00;[RED]\-[$R$-416]\ #,##0.00"/>
      <fill>
        <patternFill>
          <bgColor rgb="FFDDDDDD"/>
        </patternFill>
      </fill>
      <border diagonalUp="false" diagonalDown="false">
        <left style="thin"/>
        <right style="thin"/>
        <top style="thin"/>
        <bottom/>
        <diagonal/>
      </border>
    </dxf>
  </dxf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9C0006"/>
      <rgbColor rgb="FF006600"/>
      <rgbColor rgb="FF000080"/>
      <rgbColor rgb="FF996600"/>
      <rgbColor rgb="FF800080"/>
      <rgbColor rgb="FF008080"/>
      <rgbColor rgb="FFCCCCCC"/>
      <rgbColor rgb="FF808080"/>
      <rgbColor rgb="FF9999FF"/>
      <rgbColor rgb="FF993366"/>
      <rgbColor rgb="FFFFFFCC"/>
      <rgbColor rgb="FFDDDDDD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D7"/>
      <rgbColor rgb="FF99CCFF"/>
      <rgbColor rgb="FFFFC7CE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74160</xdr:colOff>
      <xdr:row>0</xdr:row>
      <xdr:rowOff>27360</xdr:rowOff>
    </xdr:from>
    <xdr:to>
      <xdr:col>1</xdr:col>
      <xdr:colOff>1081080</xdr:colOff>
      <xdr:row>2</xdr:row>
      <xdr:rowOff>216720</xdr:rowOff>
    </xdr:to>
    <xdr:pic>
      <xdr:nvPicPr>
        <xdr:cNvPr id="0" name="image1.jpeg 1" descr=""/>
        <xdr:cNvPicPr/>
      </xdr:nvPicPr>
      <xdr:blipFill>
        <a:blip r:embed="rId1"/>
        <a:stretch/>
      </xdr:blipFill>
      <xdr:spPr>
        <a:xfrm>
          <a:off x="74160" y="27360"/>
          <a:ext cx="1953000" cy="60156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192960</xdr:colOff>
      <xdr:row>2</xdr:row>
      <xdr:rowOff>26640</xdr:rowOff>
    </xdr:from>
    <xdr:to>
      <xdr:col>2</xdr:col>
      <xdr:colOff>439560</xdr:colOff>
      <xdr:row>4</xdr:row>
      <xdr:rowOff>207360</xdr:rowOff>
    </xdr:to>
    <xdr:pic>
      <xdr:nvPicPr>
        <xdr:cNvPr id="1" name="image1.jpeg 1" descr=""/>
        <xdr:cNvPicPr/>
      </xdr:nvPicPr>
      <xdr:blipFill>
        <a:blip r:embed="rId1"/>
        <a:stretch/>
      </xdr:blipFill>
      <xdr:spPr>
        <a:xfrm>
          <a:off x="683640" y="407520"/>
          <a:ext cx="1103400" cy="56196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U1048576"/>
  <sheetViews>
    <sheetView showFormulas="false" showGridLines="true" showRowColHeaders="true" showZeros="true" rightToLeft="false" tabSelected="false" showOutlineSymbols="true" defaultGridColor="true" view="pageBreakPreview" topLeftCell="A49" colorId="64" zoomScale="50" zoomScaleNormal="60" zoomScalePageLayoutView="50" workbookViewId="0">
      <selection pane="topLeft" activeCell="N1" activeCellId="0" sqref="N1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1" width="13.42"/>
    <col collapsed="false" customWidth="true" hidden="false" outlineLevel="0" max="2" min="2" style="1" width="18.46"/>
    <col collapsed="false" customWidth="true" hidden="false" outlineLevel="0" max="3" min="3" style="2" width="22.42"/>
    <col collapsed="false" customWidth="true" hidden="false" outlineLevel="0" max="4" min="4" style="1" width="95"/>
    <col collapsed="false" customWidth="true" hidden="false" outlineLevel="0" max="5" min="5" style="1" width="16.14"/>
    <col collapsed="false" customWidth="true" hidden="false" outlineLevel="0" max="6" min="6" style="1" width="22.86"/>
    <col collapsed="false" customWidth="true" hidden="false" outlineLevel="0" max="7" min="7" style="3" width="22.15"/>
    <col collapsed="false" customWidth="true" hidden="false" outlineLevel="0" max="8" min="8" style="1" width="22.81"/>
    <col collapsed="false" customWidth="true" hidden="false" outlineLevel="0" max="9" min="9" style="1" width="27.57"/>
    <col collapsed="false" customWidth="true" hidden="false" outlineLevel="0" max="10" min="10" style="1" width="26.71"/>
    <col collapsed="false" customWidth="true" hidden="false" outlineLevel="0" max="11" min="11" style="1" width="13.81"/>
    <col collapsed="false" customWidth="true" hidden="false" outlineLevel="0" max="12" min="12" style="1" width="14.93"/>
    <col collapsed="false" customWidth="true" hidden="false" outlineLevel="0" max="47" min="13" style="1" width="12.15"/>
    <col collapsed="false" customWidth="true" hidden="false" outlineLevel="0" max="1006" min="48" style="4" width="12.15"/>
    <col collapsed="false" customWidth="true" hidden="false" outlineLevel="0" max="1007" min="1007" style="4" width="9.14"/>
    <col collapsed="false" customWidth="true" hidden="false" outlineLevel="0" max="16384" min="16368" style="0" width="11.53"/>
  </cols>
  <sheetData>
    <row r="1" customFormat="false" ht="12.75" hidden="false" customHeight="true" outlineLevel="0" collapsed="false">
      <c r="A1" s="5"/>
      <c r="B1" s="6"/>
      <c r="C1" s="7"/>
      <c r="D1" s="6"/>
      <c r="E1" s="6"/>
      <c r="F1" s="6"/>
      <c r="G1" s="8"/>
      <c r="H1" s="9"/>
      <c r="I1" s="9"/>
      <c r="J1" s="9"/>
    </row>
    <row r="2" customFormat="false" ht="19.7" hidden="false" customHeight="false" outlineLevel="0" collapsed="false">
      <c r="A2" s="10"/>
      <c r="B2" s="11"/>
      <c r="C2" s="12"/>
      <c r="D2" s="11"/>
      <c r="E2" s="11"/>
      <c r="F2" s="11"/>
      <c r="G2" s="13"/>
      <c r="H2" s="14" t="s">
        <v>0</v>
      </c>
      <c r="I2" s="14"/>
      <c r="J2" s="14"/>
    </row>
    <row r="3" customFormat="false" ht="25.5" hidden="false" customHeight="true" outlineLevel="0" collapsed="false">
      <c r="A3" s="15"/>
      <c r="B3" s="16"/>
      <c r="C3" s="17"/>
      <c r="D3" s="16"/>
      <c r="E3" s="16"/>
      <c r="F3" s="16"/>
      <c r="G3" s="18"/>
      <c r="H3" s="19" t="s">
        <v>1</v>
      </c>
      <c r="I3" s="19"/>
      <c r="J3" s="19"/>
    </row>
    <row r="4" customFormat="false" ht="25.5" hidden="false" customHeight="true" outlineLevel="0" collapsed="false">
      <c r="A4" s="20" t="s">
        <v>2</v>
      </c>
      <c r="B4" s="20"/>
      <c r="C4" s="20"/>
      <c r="D4" s="20"/>
      <c r="E4" s="20"/>
      <c r="F4" s="20"/>
      <c r="G4" s="20"/>
      <c r="H4" s="20"/>
      <c r="I4" s="21" t="s">
        <v>3</v>
      </c>
      <c r="J4" s="22" t="n">
        <v>45903</v>
      </c>
    </row>
    <row r="5" customFormat="false" ht="19.5" hidden="false" customHeight="true" outlineLevel="0" collapsed="false">
      <c r="A5" s="23" t="s">
        <v>4</v>
      </c>
      <c r="B5" s="24" t="s">
        <v>5</v>
      </c>
      <c r="C5" s="24"/>
      <c r="D5" s="24"/>
      <c r="E5" s="24"/>
      <c r="F5" s="24"/>
      <c r="G5" s="24"/>
      <c r="H5" s="24"/>
      <c r="I5" s="21" t="s">
        <v>6</v>
      </c>
      <c r="J5" s="25" t="n">
        <v>0.22</v>
      </c>
    </row>
    <row r="6" customFormat="false" ht="21.75" hidden="false" customHeight="true" outlineLevel="0" collapsed="false">
      <c r="A6" s="23" t="s">
        <v>7</v>
      </c>
      <c r="B6" s="24" t="s">
        <v>8</v>
      </c>
      <c r="C6" s="24"/>
      <c r="D6" s="24"/>
      <c r="E6" s="24"/>
      <c r="F6" s="24"/>
      <c r="G6" s="24"/>
      <c r="H6" s="24"/>
      <c r="I6" s="21" t="s">
        <v>9</v>
      </c>
      <c r="J6" s="26" t="n">
        <v>658.8</v>
      </c>
    </row>
    <row r="7" customFormat="false" ht="13.5" hidden="false" customHeight="true" outlineLevel="0" collapsed="false">
      <c r="A7" s="27"/>
      <c r="C7" s="28"/>
      <c r="D7" s="29"/>
      <c r="E7" s="29"/>
      <c r="F7" s="29"/>
      <c r="G7" s="30"/>
      <c r="H7" s="29"/>
      <c r="I7" s="29"/>
      <c r="J7" s="31"/>
      <c r="K7" s="32"/>
      <c r="L7" s="32"/>
    </row>
    <row r="8" customFormat="false" ht="52.95" hidden="false" customHeight="false" outlineLevel="0" collapsed="false">
      <c r="A8" s="33" t="s">
        <v>10</v>
      </c>
      <c r="B8" s="33" t="s">
        <v>11</v>
      </c>
      <c r="C8" s="34" t="s">
        <v>12</v>
      </c>
      <c r="D8" s="33" t="s">
        <v>13</v>
      </c>
      <c r="E8" s="33" t="s">
        <v>14</v>
      </c>
      <c r="F8" s="33" t="s">
        <v>15</v>
      </c>
      <c r="G8" s="35" t="s">
        <v>16</v>
      </c>
      <c r="H8" s="34" t="s">
        <v>17</v>
      </c>
      <c r="I8" s="34" t="s">
        <v>18</v>
      </c>
      <c r="J8" s="34" t="s">
        <v>19</v>
      </c>
      <c r="K8" s="1" t="s">
        <v>20</v>
      </c>
      <c r="L8" s="1" t="s">
        <v>21</v>
      </c>
    </row>
    <row r="9" customFormat="false" ht="41.25" hidden="false" customHeight="true" outlineLevel="0" collapsed="false">
      <c r="A9" s="36" t="n">
        <v>1</v>
      </c>
      <c r="B9" s="37"/>
      <c r="C9" s="38"/>
      <c r="D9" s="37" t="s">
        <v>22</v>
      </c>
      <c r="E9" s="37"/>
      <c r="F9" s="39"/>
      <c r="G9" s="40"/>
      <c r="H9" s="37"/>
      <c r="I9" s="37"/>
      <c r="J9" s="41"/>
      <c r="K9" s="42" t="n">
        <f aca="false">I16</f>
        <v>7640.62</v>
      </c>
      <c r="L9" s="42" t="n">
        <f aca="false">J16</f>
        <v>9318.86</v>
      </c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</row>
    <row r="10" customFormat="false" ht="41.25" hidden="false" customHeight="true" outlineLevel="0" collapsed="false">
      <c r="A10" s="44" t="s">
        <v>23</v>
      </c>
      <c r="B10" s="45"/>
      <c r="C10" s="46"/>
      <c r="D10" s="47" t="s">
        <v>24</v>
      </c>
      <c r="E10" s="46"/>
      <c r="F10" s="48"/>
      <c r="G10" s="49"/>
      <c r="H10" s="49"/>
      <c r="I10" s="49"/>
      <c r="J10" s="50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</row>
    <row r="11" customFormat="false" ht="41.25" hidden="false" customHeight="true" outlineLevel="0" collapsed="false">
      <c r="A11" s="51" t="s">
        <v>25</v>
      </c>
      <c r="B11" s="52" t="s">
        <v>26</v>
      </c>
      <c r="C11" s="53" t="s">
        <v>27</v>
      </c>
      <c r="D11" s="54" t="s">
        <v>28</v>
      </c>
      <c r="E11" s="52" t="s">
        <v>29</v>
      </c>
      <c r="F11" s="55" t="n">
        <v>3</v>
      </c>
      <c r="G11" s="56" t="n">
        <v>410.39</v>
      </c>
      <c r="H11" s="56" t="n">
        <f aca="false">TRUNC(G11*(1+$J$5),2)</f>
        <v>500.67</v>
      </c>
      <c r="I11" s="56" t="n">
        <f aca="false">TRUNC(G11*F11,2)</f>
        <v>1231.17</v>
      </c>
      <c r="J11" s="56" t="n">
        <f aca="false">TRUNC(H11*F11,2)</f>
        <v>1502.01</v>
      </c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</row>
    <row r="12" customFormat="false" ht="41.25" hidden="false" customHeight="true" outlineLevel="0" collapsed="false">
      <c r="A12" s="51" t="s">
        <v>30</v>
      </c>
      <c r="B12" s="52" t="s">
        <v>31</v>
      </c>
      <c r="C12" s="53" t="s">
        <v>27</v>
      </c>
      <c r="D12" s="54" t="s">
        <v>32</v>
      </c>
      <c r="E12" s="52" t="s">
        <v>33</v>
      </c>
      <c r="F12" s="55" t="n">
        <v>2</v>
      </c>
      <c r="G12" s="56" t="n">
        <v>1157.98</v>
      </c>
      <c r="H12" s="56" t="n">
        <f aca="false">TRUNC(G12*(1+$J$5),2)</f>
        <v>1412.73</v>
      </c>
      <c r="I12" s="56" t="n">
        <f aca="false">TRUNC(G12*F12,2)</f>
        <v>2315.96</v>
      </c>
      <c r="J12" s="56" t="n">
        <f aca="false">TRUNC(H12*F12,2)</f>
        <v>2825.46</v>
      </c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</row>
    <row r="13" customFormat="false" ht="41.25" hidden="false" customHeight="true" outlineLevel="0" collapsed="false">
      <c r="A13" s="51" t="s">
        <v>34</v>
      </c>
      <c r="B13" s="52" t="s">
        <v>35</v>
      </c>
      <c r="C13" s="53" t="s">
        <v>36</v>
      </c>
      <c r="D13" s="54" t="s">
        <v>37</v>
      </c>
      <c r="E13" s="52" t="s">
        <v>29</v>
      </c>
      <c r="F13" s="55" t="n">
        <v>90.72</v>
      </c>
      <c r="G13" s="56" t="n">
        <v>31.47</v>
      </c>
      <c r="H13" s="56" t="n">
        <f aca="false">TRUNC(G13*(1+$J$5),2)</f>
        <v>38.39</v>
      </c>
      <c r="I13" s="56" t="n">
        <f aca="false">TRUNC(G13*F13,2)</f>
        <v>2854.95</v>
      </c>
      <c r="J13" s="56" t="n">
        <f aca="false">TRUNC(H13*F13,2)</f>
        <v>3482.74</v>
      </c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</row>
    <row r="14" customFormat="false" ht="41.25" hidden="false" customHeight="true" outlineLevel="0" collapsed="false">
      <c r="A14" s="44" t="s">
        <v>38</v>
      </c>
      <c r="B14" s="45"/>
      <c r="C14" s="46"/>
      <c r="D14" s="47" t="s">
        <v>39</v>
      </c>
      <c r="E14" s="46"/>
      <c r="F14" s="48"/>
      <c r="G14" s="49"/>
      <c r="H14" s="49"/>
      <c r="I14" s="49"/>
      <c r="J14" s="50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</row>
    <row r="15" customFormat="false" ht="41.25" hidden="false" customHeight="true" outlineLevel="0" collapsed="false">
      <c r="A15" s="51" t="s">
        <v>40</v>
      </c>
      <c r="B15" s="52" t="s">
        <v>41</v>
      </c>
      <c r="C15" s="53" t="s">
        <v>27</v>
      </c>
      <c r="D15" s="54" t="s">
        <v>42</v>
      </c>
      <c r="E15" s="52" t="s">
        <v>29</v>
      </c>
      <c r="F15" s="55" t="n">
        <v>658.8</v>
      </c>
      <c r="G15" s="56" t="n">
        <v>1.88</v>
      </c>
      <c r="H15" s="56" t="n">
        <f aca="false">TRUNC(G15*(1+$J$5),2)</f>
        <v>2.29</v>
      </c>
      <c r="I15" s="56" t="n">
        <f aca="false">TRUNC(G15*F15,2)</f>
        <v>1238.54</v>
      </c>
      <c r="J15" s="56" t="n">
        <f aca="false">TRUNC(H15*F15,2)</f>
        <v>1508.65</v>
      </c>
    </row>
    <row r="16" customFormat="false" ht="41.25" hidden="false" customHeight="true" outlineLevel="0" collapsed="false">
      <c r="A16" s="57"/>
      <c r="B16" s="58"/>
      <c r="C16" s="59"/>
      <c r="D16" s="60"/>
      <c r="E16" s="61"/>
      <c r="F16" s="62"/>
      <c r="G16" s="63"/>
      <c r="H16" s="50" t="s">
        <v>43</v>
      </c>
      <c r="I16" s="64" t="n">
        <f aca="false">SUM(I11:I15)</f>
        <v>7640.62</v>
      </c>
      <c r="J16" s="64" t="n">
        <f aca="false">SUM(J11:J15)</f>
        <v>9318.86</v>
      </c>
    </row>
    <row r="17" customFormat="false" ht="41.25" hidden="false" customHeight="true" outlineLevel="0" collapsed="false">
      <c r="A17" s="36" t="n">
        <v>2</v>
      </c>
      <c r="B17" s="37"/>
      <c r="C17" s="38"/>
      <c r="D17" s="37" t="s">
        <v>44</v>
      </c>
      <c r="E17" s="37"/>
      <c r="F17" s="39"/>
      <c r="G17" s="40"/>
      <c r="H17" s="37"/>
      <c r="I17" s="37"/>
      <c r="J17" s="41"/>
      <c r="K17" s="42" t="n">
        <f aca="false">I38</f>
        <v>99132.6</v>
      </c>
      <c r="L17" s="42" t="n">
        <f aca="false">J38</f>
        <v>120910.33</v>
      </c>
    </row>
    <row r="18" customFormat="false" ht="41.25" hidden="false" customHeight="true" outlineLevel="0" collapsed="false">
      <c r="A18" s="44" t="s">
        <v>45</v>
      </c>
      <c r="B18" s="45"/>
      <c r="C18" s="46" t="str">
        <f aca="false">IFERROR(IFERROR(VLOOKUP($B18,#REF!,8,0),IFERROR(VLOOKUP($B18,#REF!,6,0),IFERROR(VLOOKUP($B18,#REF!,5,0),IFERROR(VLOOKUP($B18,#REF!,6,0),(VLOOKUP($B18,#REF!,6,0))))))," ")</f>
        <v> </v>
      </c>
      <c r="D18" s="47" t="s">
        <v>46</v>
      </c>
      <c r="E18" s="46"/>
      <c r="F18" s="48"/>
      <c r="G18" s="49"/>
      <c r="H18" s="49"/>
      <c r="I18" s="49"/>
      <c r="J18" s="50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</row>
    <row r="19" customFormat="false" ht="41.25" hidden="false" customHeight="true" outlineLevel="0" collapsed="false">
      <c r="A19" s="51" t="s">
        <v>47</v>
      </c>
      <c r="B19" s="52" t="s">
        <v>48</v>
      </c>
      <c r="C19" s="53" t="s">
        <v>27</v>
      </c>
      <c r="D19" s="54" t="s">
        <v>49</v>
      </c>
      <c r="E19" s="52" t="s">
        <v>50</v>
      </c>
      <c r="F19" s="55" t="n">
        <v>98.82</v>
      </c>
      <c r="G19" s="56" t="n">
        <v>56.78</v>
      </c>
      <c r="H19" s="56" t="n">
        <f aca="false">TRUNC(G19*(1+$J$5),2)</f>
        <v>69.27</v>
      </c>
      <c r="I19" s="56" t="n">
        <f aca="false">TRUNC(G19*F19,2)</f>
        <v>5610.99</v>
      </c>
      <c r="J19" s="56" t="n">
        <f aca="false">TRUNC(H19*F19,2)</f>
        <v>6845.26</v>
      </c>
    </row>
    <row r="20" customFormat="false" ht="41.25" hidden="false" customHeight="true" outlineLevel="0" collapsed="false">
      <c r="A20" s="51" t="s">
        <v>51</v>
      </c>
      <c r="B20" s="52" t="s">
        <v>52</v>
      </c>
      <c r="C20" s="53" t="s">
        <v>36</v>
      </c>
      <c r="D20" s="54" t="s">
        <v>53</v>
      </c>
      <c r="E20" s="52" t="s">
        <v>50</v>
      </c>
      <c r="F20" s="55" t="n">
        <v>7.614</v>
      </c>
      <c r="G20" s="56" t="n">
        <v>76.89</v>
      </c>
      <c r="H20" s="56" t="n">
        <f aca="false">TRUNC(G20*(1+$J$5),2)</f>
        <v>93.8</v>
      </c>
      <c r="I20" s="56" t="n">
        <f aca="false">TRUNC(G20*F20,2)</f>
        <v>585.44</v>
      </c>
      <c r="J20" s="56" t="n">
        <f aca="false">TRUNC(H20*F20,2)</f>
        <v>714.19</v>
      </c>
    </row>
    <row r="21" customFormat="false" ht="41.25" hidden="false" customHeight="true" outlineLevel="0" collapsed="false">
      <c r="A21" s="51" t="s">
        <v>54</v>
      </c>
      <c r="B21" s="52" t="s">
        <v>55</v>
      </c>
      <c r="C21" s="53" t="s">
        <v>56</v>
      </c>
      <c r="D21" s="54" t="s">
        <v>57</v>
      </c>
      <c r="E21" s="52" t="s">
        <v>50</v>
      </c>
      <c r="F21" s="55" t="n">
        <v>0.108</v>
      </c>
      <c r="G21" s="56" t="n">
        <v>272.48</v>
      </c>
      <c r="H21" s="56" t="n">
        <f aca="false">TRUNC(G21*(1+$J$5),2)</f>
        <v>332.42</v>
      </c>
      <c r="I21" s="56" t="n">
        <f aca="false">TRUNC(G21*F21,2)</f>
        <v>29.42</v>
      </c>
      <c r="J21" s="56" t="n">
        <f aca="false">TRUNC(H21*F21,2)</f>
        <v>35.9</v>
      </c>
    </row>
    <row r="22" customFormat="false" ht="70.1" hidden="false" customHeight="false" outlineLevel="0" collapsed="false">
      <c r="A22" s="51" t="s">
        <v>58</v>
      </c>
      <c r="B22" s="52" t="s">
        <v>59</v>
      </c>
      <c r="C22" s="53" t="s">
        <v>56</v>
      </c>
      <c r="D22" s="54" t="s">
        <v>60</v>
      </c>
      <c r="E22" s="52" t="s">
        <v>50</v>
      </c>
      <c r="F22" s="55" t="n">
        <v>130.91382</v>
      </c>
      <c r="G22" s="56" t="n">
        <v>8.7</v>
      </c>
      <c r="H22" s="56" t="n">
        <f aca="false">TRUNC(G22*(1+$J$5),2)</f>
        <v>10.61</v>
      </c>
      <c r="I22" s="56" t="n">
        <f aca="false">TRUNC(G22*F22,2)</f>
        <v>1138.95</v>
      </c>
      <c r="J22" s="56" t="n">
        <f aca="false">TRUNC(H22*F22,2)</f>
        <v>1388.99</v>
      </c>
    </row>
    <row r="23" customFormat="false" ht="52.95" hidden="false" customHeight="false" outlineLevel="0" collapsed="false">
      <c r="A23" s="51" t="s">
        <v>61</v>
      </c>
      <c r="B23" s="52" t="s">
        <v>62</v>
      </c>
      <c r="C23" s="53" t="s">
        <v>56</v>
      </c>
      <c r="D23" s="54" t="s">
        <v>63</v>
      </c>
      <c r="E23" s="52" t="s">
        <v>64</v>
      </c>
      <c r="F23" s="55" t="n">
        <v>3272.8455</v>
      </c>
      <c r="G23" s="56" t="n">
        <v>1.93</v>
      </c>
      <c r="H23" s="56" t="n">
        <f aca="false">TRUNC(G23*(1+$J$5),2)</f>
        <v>2.35</v>
      </c>
      <c r="I23" s="56" t="n">
        <f aca="false">TRUNC(G23*F23,2)</f>
        <v>6316.59</v>
      </c>
      <c r="J23" s="56" t="n">
        <f aca="false">TRUNC(H23*F23,2)</f>
        <v>7691.18</v>
      </c>
    </row>
    <row r="24" customFormat="false" ht="41.25" hidden="false" customHeight="true" outlineLevel="0" collapsed="false">
      <c r="A24" s="51" t="s">
        <v>65</v>
      </c>
      <c r="B24" s="52" t="s">
        <v>66</v>
      </c>
      <c r="C24" s="53" t="s">
        <v>27</v>
      </c>
      <c r="D24" s="54" t="s">
        <v>67</v>
      </c>
      <c r="E24" s="52" t="s">
        <v>50</v>
      </c>
      <c r="F24" s="55" t="n">
        <v>130.91382</v>
      </c>
      <c r="G24" s="56" t="n">
        <v>30.67</v>
      </c>
      <c r="H24" s="56" t="n">
        <f aca="false">TRUNC(G24*(1+$J$5),2)</f>
        <v>37.41</v>
      </c>
      <c r="I24" s="56" t="n">
        <f aca="false">TRUNC(G24*F24,2)</f>
        <v>4015.12</v>
      </c>
      <c r="J24" s="56" t="n">
        <f aca="false">TRUNC(H24*F24,2)</f>
        <v>4897.48</v>
      </c>
    </row>
    <row r="25" customFormat="false" ht="52.95" hidden="false" customHeight="false" outlineLevel="0" collapsed="false">
      <c r="A25" s="51" t="s">
        <v>68</v>
      </c>
      <c r="B25" s="52" t="s">
        <v>69</v>
      </c>
      <c r="C25" s="53" t="s">
        <v>56</v>
      </c>
      <c r="D25" s="54" t="s">
        <v>70</v>
      </c>
      <c r="E25" s="52" t="s">
        <v>29</v>
      </c>
      <c r="F25" s="55" t="n">
        <v>658.8</v>
      </c>
      <c r="G25" s="56" t="n">
        <v>0.91</v>
      </c>
      <c r="H25" s="56" t="n">
        <f aca="false">TRUNC(G25*(1+$J$5),2)</f>
        <v>1.11</v>
      </c>
      <c r="I25" s="56" t="n">
        <f aca="false">TRUNC(G25*F25,2)</f>
        <v>599.5</v>
      </c>
      <c r="J25" s="56" t="n">
        <f aca="false">TRUNC(H25*F25,2)</f>
        <v>731.26</v>
      </c>
    </row>
    <row r="26" customFormat="false" ht="52.95" hidden="false" customHeight="false" outlineLevel="0" collapsed="false">
      <c r="A26" s="51" t="s">
        <v>71</v>
      </c>
      <c r="B26" s="52" t="s">
        <v>72</v>
      </c>
      <c r="C26" s="53" t="s">
        <v>56</v>
      </c>
      <c r="D26" s="54" t="s">
        <v>73</v>
      </c>
      <c r="E26" s="52" t="s">
        <v>29</v>
      </c>
      <c r="F26" s="55" t="n">
        <v>16.38</v>
      </c>
      <c r="G26" s="56" t="n">
        <v>159.57</v>
      </c>
      <c r="H26" s="56" t="n">
        <f aca="false">TRUNC(G26*(1+$J$5),2)</f>
        <v>194.67</v>
      </c>
      <c r="I26" s="56" t="n">
        <f aca="false">TRUNC(G26*F26,2)</f>
        <v>2613.75</v>
      </c>
      <c r="J26" s="56" t="n">
        <f aca="false">TRUNC(H26*F26,2)</f>
        <v>3188.69</v>
      </c>
    </row>
    <row r="27" customFormat="false" ht="41.25" hidden="false" customHeight="true" outlineLevel="0" collapsed="false">
      <c r="A27" s="51" t="s">
        <v>74</v>
      </c>
      <c r="B27" s="52" t="s">
        <v>75</v>
      </c>
      <c r="C27" s="53" t="s">
        <v>56</v>
      </c>
      <c r="D27" s="54" t="s">
        <v>76</v>
      </c>
      <c r="E27" s="52" t="s">
        <v>50</v>
      </c>
      <c r="F27" s="55" t="n">
        <v>32.94</v>
      </c>
      <c r="G27" s="56" t="n">
        <v>197.19</v>
      </c>
      <c r="H27" s="56" t="n">
        <f aca="false">TRUNC(G27*(1+$J$5),2)</f>
        <v>240.57</v>
      </c>
      <c r="I27" s="56" t="n">
        <f aca="false">TRUNC(G27*F27,2)</f>
        <v>6495.43</v>
      </c>
      <c r="J27" s="56" t="n">
        <f aca="false">TRUNC(H27*F27,2)</f>
        <v>7924.37</v>
      </c>
    </row>
    <row r="28" customFormat="false" ht="41.25" hidden="false" customHeight="true" outlineLevel="0" collapsed="false">
      <c r="A28" s="51" t="s">
        <v>77</v>
      </c>
      <c r="B28" s="52" t="s">
        <v>78</v>
      </c>
      <c r="C28" s="53" t="s">
        <v>56</v>
      </c>
      <c r="D28" s="54" t="s">
        <v>79</v>
      </c>
      <c r="E28" s="52" t="s">
        <v>80</v>
      </c>
      <c r="F28" s="55" t="n">
        <v>975.024</v>
      </c>
      <c r="G28" s="56" t="n">
        <v>14.89</v>
      </c>
      <c r="H28" s="56" t="n">
        <f aca="false">TRUNC(G28*(1+$J$5),2)</f>
        <v>18.16</v>
      </c>
      <c r="I28" s="56" t="n">
        <f aca="false">TRUNC(G28*F28,2)</f>
        <v>14518.1</v>
      </c>
      <c r="J28" s="56" t="n">
        <f aca="false">TRUNC(H28*F28,2)</f>
        <v>17706.43</v>
      </c>
    </row>
    <row r="29" customFormat="false" ht="52.95" hidden="false" customHeight="false" outlineLevel="0" collapsed="false">
      <c r="A29" s="51" t="s">
        <v>81</v>
      </c>
      <c r="B29" s="52" t="s">
        <v>82</v>
      </c>
      <c r="C29" s="53" t="s">
        <v>56</v>
      </c>
      <c r="D29" s="54" t="s">
        <v>83</v>
      </c>
      <c r="E29" s="52" t="s">
        <v>50</v>
      </c>
      <c r="F29" s="55" t="n">
        <v>65.88</v>
      </c>
      <c r="G29" s="56" t="n">
        <v>537.45</v>
      </c>
      <c r="H29" s="56" t="n">
        <f aca="false">TRUNC(G29*(1+$J$5),2)</f>
        <v>655.68</v>
      </c>
      <c r="I29" s="56" t="n">
        <f aca="false">TRUNC(G29*F29,2)</f>
        <v>35407.2</v>
      </c>
      <c r="J29" s="56" t="n">
        <f aca="false">TRUNC(H29*F29,2)</f>
        <v>43196.19</v>
      </c>
    </row>
    <row r="30" customFormat="false" ht="41.25" hidden="false" customHeight="true" outlineLevel="0" collapsed="false">
      <c r="A30" s="51" t="s">
        <v>84</v>
      </c>
      <c r="B30" s="52" t="s">
        <v>85</v>
      </c>
      <c r="C30" s="53" t="s">
        <v>36</v>
      </c>
      <c r="D30" s="54" t="s">
        <v>86</v>
      </c>
      <c r="E30" s="52" t="s">
        <v>29</v>
      </c>
      <c r="F30" s="55" t="n">
        <v>658.8</v>
      </c>
      <c r="G30" s="56" t="n">
        <v>6.08</v>
      </c>
      <c r="H30" s="56" t="n">
        <f aca="false">TRUNC(G30*(1+$J$5),2)</f>
        <v>7.41</v>
      </c>
      <c r="I30" s="56" t="n">
        <f aca="false">TRUNC(G30*F30,2)</f>
        <v>4005.5</v>
      </c>
      <c r="J30" s="56" t="n">
        <f aca="false">TRUNC(H30*F30,2)</f>
        <v>4881.7</v>
      </c>
    </row>
    <row r="31" customFormat="false" ht="41.25" hidden="false" customHeight="true" outlineLevel="0" collapsed="false">
      <c r="A31" s="51" t="s">
        <v>87</v>
      </c>
      <c r="B31" s="52" t="s">
        <v>88</v>
      </c>
      <c r="C31" s="53" t="s">
        <v>27</v>
      </c>
      <c r="D31" s="54" t="s">
        <v>89</v>
      </c>
      <c r="E31" s="52" t="s">
        <v>90</v>
      </c>
      <c r="F31" s="55" t="n">
        <v>90.6</v>
      </c>
      <c r="G31" s="56" t="n">
        <v>11.33</v>
      </c>
      <c r="H31" s="56" t="n">
        <f aca="false">TRUNC(G31*(1+$J$5),2)</f>
        <v>13.82</v>
      </c>
      <c r="I31" s="56" t="n">
        <f aca="false">TRUNC(G31*F31,2)</f>
        <v>1026.49</v>
      </c>
      <c r="J31" s="56" t="n">
        <f aca="false">TRUNC(H31*F31,2)</f>
        <v>1252.09</v>
      </c>
    </row>
    <row r="32" customFormat="false" ht="41.25" hidden="false" customHeight="true" outlineLevel="0" collapsed="false">
      <c r="A32" s="51" t="s">
        <v>91</v>
      </c>
      <c r="B32" s="52" t="s">
        <v>92</v>
      </c>
      <c r="C32" s="53" t="s">
        <v>27</v>
      </c>
      <c r="D32" s="54" t="s">
        <v>93</v>
      </c>
      <c r="E32" s="52" t="s">
        <v>90</v>
      </c>
      <c r="F32" s="55" t="n">
        <v>90.6</v>
      </c>
      <c r="G32" s="56" t="n">
        <v>12.57</v>
      </c>
      <c r="H32" s="56" t="n">
        <f aca="false">TRUNC(G32*(1+$J$5),2)</f>
        <v>15.33</v>
      </c>
      <c r="I32" s="56" t="n">
        <f aca="false">TRUNC(G32*F32,2)</f>
        <v>1138.84</v>
      </c>
      <c r="J32" s="56" t="n">
        <f aca="false">TRUNC(H32*F32,2)</f>
        <v>1388.89</v>
      </c>
    </row>
    <row r="33" customFormat="false" ht="41.25" hidden="false" customHeight="true" outlineLevel="0" collapsed="false">
      <c r="A33" s="44" t="s">
        <v>94</v>
      </c>
      <c r="B33" s="45"/>
      <c r="C33" s="46"/>
      <c r="D33" s="47" t="s">
        <v>95</v>
      </c>
      <c r="E33" s="46"/>
      <c r="F33" s="48"/>
      <c r="G33" s="49"/>
      <c r="H33" s="49"/>
      <c r="I33" s="49"/>
      <c r="J33" s="50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</row>
    <row r="34" customFormat="false" ht="41.25" hidden="false" customHeight="true" outlineLevel="0" collapsed="false">
      <c r="A34" s="51" t="s">
        <v>96</v>
      </c>
      <c r="B34" s="52" t="s">
        <v>97</v>
      </c>
      <c r="C34" s="53" t="s">
        <v>27</v>
      </c>
      <c r="D34" s="54" t="s">
        <v>98</v>
      </c>
      <c r="E34" s="52" t="s">
        <v>90</v>
      </c>
      <c r="F34" s="55" t="n">
        <v>281.4</v>
      </c>
      <c r="G34" s="56" t="n">
        <v>4.63</v>
      </c>
      <c r="H34" s="56" t="n">
        <f aca="false">TRUNC(G34*(1+$J$5),2)</f>
        <v>5.64</v>
      </c>
      <c r="I34" s="56" t="n">
        <f aca="false">TRUNC(G34*F34,2)</f>
        <v>1302.88</v>
      </c>
      <c r="J34" s="56" t="n">
        <f aca="false">TRUNC(H34*F34,2)</f>
        <v>1587.09</v>
      </c>
    </row>
    <row r="35" customFormat="false" ht="41.25" hidden="false" customHeight="true" outlineLevel="0" collapsed="false">
      <c r="A35" s="44" t="s">
        <v>99</v>
      </c>
      <c r="B35" s="45"/>
      <c r="C35" s="46"/>
      <c r="D35" s="47" t="s">
        <v>100</v>
      </c>
      <c r="E35" s="46"/>
      <c r="F35" s="48"/>
      <c r="G35" s="49"/>
      <c r="H35" s="49"/>
      <c r="I35" s="49"/>
      <c r="J35" s="50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</row>
    <row r="36" customFormat="false" ht="41.25" hidden="false" customHeight="true" outlineLevel="0" collapsed="false">
      <c r="A36" s="51" t="s">
        <v>101</v>
      </c>
      <c r="B36" s="52" t="s">
        <v>102</v>
      </c>
      <c r="C36" s="53" t="s">
        <v>36</v>
      </c>
      <c r="D36" s="54" t="s">
        <v>103</v>
      </c>
      <c r="E36" s="52" t="s">
        <v>104</v>
      </c>
      <c r="F36" s="55" t="n">
        <v>2</v>
      </c>
      <c r="G36" s="56" t="n">
        <v>6951.58</v>
      </c>
      <c r="H36" s="56" t="n">
        <f aca="false">TRUNC(G36*(1+$J$5),2)</f>
        <v>8480.92</v>
      </c>
      <c r="I36" s="56" t="n">
        <f aca="false">TRUNC(G36*F36,2)</f>
        <v>13903.16</v>
      </c>
      <c r="J36" s="56" t="n">
        <f aca="false">TRUNC(H36*F36,2)</f>
        <v>16961.84</v>
      </c>
    </row>
    <row r="37" customFormat="false" ht="41.25" hidden="false" customHeight="true" outlineLevel="0" collapsed="false">
      <c r="A37" s="51" t="s">
        <v>105</v>
      </c>
      <c r="B37" s="52" t="s">
        <v>106</v>
      </c>
      <c r="C37" s="53" t="s">
        <v>107</v>
      </c>
      <c r="D37" s="54" t="s">
        <v>108</v>
      </c>
      <c r="E37" s="52" t="s">
        <v>109</v>
      </c>
      <c r="F37" s="55" t="n">
        <v>2</v>
      </c>
      <c r="G37" s="56" t="n">
        <v>212.62</v>
      </c>
      <c r="H37" s="56" t="n">
        <f aca="false">TRUNC(G37*(1+$J$5),2)</f>
        <v>259.39</v>
      </c>
      <c r="I37" s="56" t="n">
        <f aca="false">TRUNC(G37*F37,2)</f>
        <v>425.24</v>
      </c>
      <c r="J37" s="56" t="n">
        <f aca="false">TRUNC(H37*F37,2)</f>
        <v>518.78</v>
      </c>
    </row>
    <row r="38" customFormat="false" ht="41.25" hidden="false" customHeight="true" outlineLevel="0" collapsed="false">
      <c r="A38" s="57"/>
      <c r="B38" s="58"/>
      <c r="C38" s="59"/>
      <c r="D38" s="60"/>
      <c r="E38" s="61"/>
      <c r="F38" s="62"/>
      <c r="G38" s="63"/>
      <c r="H38" s="50" t="s">
        <v>43</v>
      </c>
      <c r="I38" s="64" t="n">
        <f aca="false">SUM(I19:I37)</f>
        <v>99132.6</v>
      </c>
      <c r="J38" s="64" t="n">
        <f aca="false">SUM(J19:J37)</f>
        <v>120910.33</v>
      </c>
    </row>
    <row r="39" customFormat="false" ht="41.25" hidden="false" customHeight="true" outlineLevel="0" collapsed="false">
      <c r="A39" s="36" t="n">
        <v>3</v>
      </c>
      <c r="B39" s="37"/>
      <c r="C39" s="38"/>
      <c r="D39" s="37" t="s">
        <v>110</v>
      </c>
      <c r="E39" s="37"/>
      <c r="F39" s="39"/>
      <c r="G39" s="40"/>
      <c r="H39" s="37"/>
      <c r="I39" s="37"/>
      <c r="J39" s="41"/>
      <c r="K39" s="42" t="n">
        <f aca="false">I45</f>
        <v>12039.19</v>
      </c>
      <c r="L39" s="42" t="n">
        <f aca="false">J45</f>
        <v>14687.52</v>
      </c>
    </row>
    <row r="40" customFormat="false" ht="41.25" hidden="false" customHeight="true" outlineLevel="0" collapsed="false">
      <c r="A40" s="51" t="s">
        <v>111</v>
      </c>
      <c r="B40" s="52" t="s">
        <v>112</v>
      </c>
      <c r="C40" s="53" t="s">
        <v>36</v>
      </c>
      <c r="D40" s="54" t="s">
        <v>113</v>
      </c>
      <c r="E40" s="52" t="s">
        <v>90</v>
      </c>
      <c r="F40" s="55" t="n">
        <v>72</v>
      </c>
      <c r="G40" s="56" t="n">
        <v>114.28</v>
      </c>
      <c r="H40" s="56" t="n">
        <f aca="false">TRUNC(G40*(1+$J$5),2)</f>
        <v>139.42</v>
      </c>
      <c r="I40" s="56" t="n">
        <f aca="false">TRUNC(G40*F40,2)</f>
        <v>8228.16</v>
      </c>
      <c r="J40" s="56" t="n">
        <f aca="false">TRUNC(H40*F40,2)</f>
        <v>10038.24</v>
      </c>
    </row>
    <row r="41" customFormat="false" ht="59.7" hidden="false" customHeight="true" outlineLevel="0" collapsed="false">
      <c r="A41" s="51" t="s">
        <v>114</v>
      </c>
      <c r="B41" s="52" t="s">
        <v>115</v>
      </c>
      <c r="C41" s="53" t="s">
        <v>56</v>
      </c>
      <c r="D41" s="54" t="s">
        <v>116</v>
      </c>
      <c r="E41" s="52" t="s">
        <v>104</v>
      </c>
      <c r="F41" s="55" t="n">
        <v>5</v>
      </c>
      <c r="G41" s="56" t="n">
        <v>261.89</v>
      </c>
      <c r="H41" s="56" t="n">
        <f aca="false">TRUNC(G41*(1+$J$5),2)</f>
        <v>319.5</v>
      </c>
      <c r="I41" s="56" t="n">
        <f aca="false">TRUNC(G41*F41,2)</f>
        <v>1309.45</v>
      </c>
      <c r="J41" s="56" t="n">
        <f aca="false">TRUNC(H41*F41,2)</f>
        <v>1597.5</v>
      </c>
    </row>
    <row r="42" customFormat="false" ht="41.25" hidden="false" customHeight="true" outlineLevel="0" collapsed="false">
      <c r="A42" s="51" t="s">
        <v>117</v>
      </c>
      <c r="B42" s="52" t="s">
        <v>118</v>
      </c>
      <c r="C42" s="53" t="s">
        <v>27</v>
      </c>
      <c r="D42" s="54" t="s">
        <v>119</v>
      </c>
      <c r="E42" s="52" t="s">
        <v>50</v>
      </c>
      <c r="F42" s="55" t="n">
        <v>6.48</v>
      </c>
      <c r="G42" s="56" t="n">
        <v>214.95</v>
      </c>
      <c r="H42" s="56" t="n">
        <f aca="false">TRUNC(G42*(1+$J$5),2)</f>
        <v>262.23</v>
      </c>
      <c r="I42" s="56" t="n">
        <f aca="false">TRUNC(G42*F42,2)</f>
        <v>1392.87</v>
      </c>
      <c r="J42" s="56" t="n">
        <f aca="false">TRUNC(H42*F42,2)</f>
        <v>1699.25</v>
      </c>
    </row>
    <row r="43" customFormat="false" ht="41.25" hidden="false" customHeight="true" outlineLevel="0" collapsed="false">
      <c r="A43" s="51" t="s">
        <v>120</v>
      </c>
      <c r="B43" s="52" t="s">
        <v>121</v>
      </c>
      <c r="C43" s="53" t="s">
        <v>36</v>
      </c>
      <c r="D43" s="54" t="s">
        <v>122</v>
      </c>
      <c r="E43" s="52" t="s">
        <v>90</v>
      </c>
      <c r="F43" s="55" t="n">
        <v>1.5</v>
      </c>
      <c r="G43" s="56" t="n">
        <v>67.62</v>
      </c>
      <c r="H43" s="56" t="n">
        <f aca="false">TRUNC(G43*(1+$J$5),2)</f>
        <v>82.49</v>
      </c>
      <c r="I43" s="56" t="n">
        <f aca="false">TRUNC(G43*F43,2)</f>
        <v>101.43</v>
      </c>
      <c r="J43" s="56" t="n">
        <f aca="false">TRUNC(H43*F43,2)</f>
        <v>123.73</v>
      </c>
    </row>
    <row r="44" customFormat="false" ht="41.25" hidden="false" customHeight="true" outlineLevel="0" collapsed="false">
      <c r="A44" s="51" t="s">
        <v>123</v>
      </c>
      <c r="B44" s="52" t="s">
        <v>124</v>
      </c>
      <c r="C44" s="53" t="s">
        <v>56</v>
      </c>
      <c r="D44" s="54" t="s">
        <v>125</v>
      </c>
      <c r="E44" s="52" t="s">
        <v>90</v>
      </c>
      <c r="F44" s="55" t="n">
        <v>12</v>
      </c>
      <c r="G44" s="56" t="n">
        <v>83.94</v>
      </c>
      <c r="H44" s="56" t="n">
        <f aca="false">TRUNC(G44*(1+$J$5),2)</f>
        <v>102.4</v>
      </c>
      <c r="I44" s="56" t="n">
        <f aca="false">TRUNC(G44*F44,2)</f>
        <v>1007.28</v>
      </c>
      <c r="J44" s="56" t="n">
        <f aca="false">TRUNC(H44*F44,2)</f>
        <v>1228.8</v>
      </c>
    </row>
    <row r="45" customFormat="false" ht="41.25" hidden="false" customHeight="true" outlineLevel="0" collapsed="false">
      <c r="A45" s="57"/>
      <c r="B45" s="58"/>
      <c r="C45" s="59"/>
      <c r="D45" s="60"/>
      <c r="E45" s="61"/>
      <c r="F45" s="62"/>
      <c r="G45" s="63"/>
      <c r="H45" s="50" t="s">
        <v>43</v>
      </c>
      <c r="I45" s="64" t="n">
        <f aca="false">SUM(I40:I44)</f>
        <v>12039.19</v>
      </c>
      <c r="J45" s="64" t="n">
        <f aca="false">SUM(J40:J44)</f>
        <v>14687.52</v>
      </c>
    </row>
    <row r="46" customFormat="false" ht="45.75" hidden="false" customHeight="true" outlineLevel="0" collapsed="false">
      <c r="A46" s="65"/>
      <c r="B46" s="66"/>
      <c r="C46" s="67"/>
      <c r="D46" s="68"/>
      <c r="E46" s="69"/>
      <c r="F46" s="70"/>
      <c r="G46" s="71"/>
      <c r="H46" s="72"/>
      <c r="I46" s="73" t="s">
        <v>18</v>
      </c>
      <c r="J46" s="73" t="s">
        <v>19</v>
      </c>
    </row>
    <row r="47" customFormat="false" ht="41.25" hidden="false" customHeight="true" outlineLevel="0" collapsed="false">
      <c r="A47" s="65"/>
      <c r="B47" s="66"/>
      <c r="C47" s="67"/>
      <c r="D47" s="68"/>
      <c r="E47" s="69"/>
      <c r="F47" s="70"/>
      <c r="G47" s="71"/>
      <c r="H47" s="72" t="s">
        <v>126</v>
      </c>
      <c r="I47" s="74" t="n">
        <f aca="false">SUMIF(H11:H45,"SUBTOTAL",I11:I45)</f>
        <v>118812.41</v>
      </c>
      <c r="J47" s="74" t="n">
        <f aca="false">SUMIF(H11:H45,"SUBTOTAL",J11:J45)</f>
        <v>144916.71</v>
      </c>
    </row>
    <row r="48" customFormat="false" ht="41.25" hidden="false" customHeight="true" outlineLevel="0" collapsed="false">
      <c r="A48" s="36" t="n">
        <v>4</v>
      </c>
      <c r="B48" s="37"/>
      <c r="C48" s="38"/>
      <c r="D48" s="37" t="s">
        <v>127</v>
      </c>
      <c r="E48" s="37"/>
      <c r="F48" s="39"/>
      <c r="G48" s="40"/>
      <c r="H48" s="37"/>
      <c r="I48" s="37"/>
      <c r="J48" s="41"/>
      <c r="K48" s="42"/>
      <c r="L48" s="42" t="n">
        <f aca="false">J50</f>
        <v>5058.79</v>
      </c>
    </row>
    <row r="49" customFormat="false" ht="41.25" hidden="false" customHeight="true" outlineLevel="0" collapsed="false">
      <c r="A49" s="51" t="n">
        <v>4</v>
      </c>
      <c r="B49" s="52" t="s">
        <v>128</v>
      </c>
      <c r="C49" s="52"/>
      <c r="D49" s="54" t="s">
        <v>129</v>
      </c>
      <c r="E49" s="53" t="s">
        <v>130</v>
      </c>
      <c r="F49" s="75" t="n">
        <v>0.0349</v>
      </c>
      <c r="G49" s="76"/>
      <c r="H49" s="77" t="n">
        <f aca="false">I47</f>
        <v>118812.41</v>
      </c>
      <c r="I49" s="77" t="n">
        <f aca="false">TRUNC(H49*F49,2)</f>
        <v>4146.55</v>
      </c>
      <c r="J49" s="77" t="n">
        <f aca="false">TRUNC((I49*J5)+I49,2)</f>
        <v>5058.79</v>
      </c>
    </row>
    <row r="50" customFormat="false" ht="41.25" hidden="false" customHeight="true" outlineLevel="0" collapsed="false">
      <c r="A50" s="57"/>
      <c r="B50" s="58"/>
      <c r="C50" s="59"/>
      <c r="D50" s="60"/>
      <c r="E50" s="61"/>
      <c r="F50" s="62"/>
      <c r="G50" s="63"/>
      <c r="H50" s="50" t="s">
        <v>43</v>
      </c>
      <c r="I50" s="78"/>
      <c r="J50" s="50" t="n">
        <f aca="false">SUM(J49)</f>
        <v>5058.79</v>
      </c>
    </row>
    <row r="51" customFormat="false" ht="41.25" hidden="false" customHeight="true" outlineLevel="0" collapsed="false">
      <c r="A51" s="65"/>
      <c r="B51" s="66"/>
      <c r="C51" s="67"/>
      <c r="D51" s="68"/>
      <c r="E51" s="69"/>
      <c r="F51" s="70"/>
      <c r="G51" s="71"/>
      <c r="H51" s="72"/>
      <c r="I51" s="79"/>
      <c r="J51" s="80" t="s">
        <v>19</v>
      </c>
    </row>
    <row r="52" customFormat="false" ht="41.25" hidden="false" customHeight="true" outlineLevel="0" collapsed="false">
      <c r="A52" s="65"/>
      <c r="B52" s="66"/>
      <c r="C52" s="67"/>
      <c r="D52" s="68"/>
      <c r="E52" s="69"/>
      <c r="F52" s="70"/>
      <c r="G52" s="71"/>
      <c r="H52" s="72" t="s">
        <v>126</v>
      </c>
      <c r="I52" s="81"/>
      <c r="J52" s="72" t="n">
        <f aca="false">J47+J50</f>
        <v>149975.5</v>
      </c>
    </row>
    <row r="53" customFormat="false" ht="15" hidden="false" customHeight="false" outlineLevel="0" collapsed="false">
      <c r="A53" s="82"/>
      <c r="B53" s="82"/>
      <c r="C53" s="82"/>
      <c r="D53" s="82"/>
      <c r="E53" s="82"/>
      <c r="F53" s="82"/>
      <c r="G53" s="82"/>
      <c r="H53" s="82"/>
      <c r="I53" s="82"/>
      <c r="J53" s="82"/>
    </row>
    <row r="54" customFormat="false" ht="28.5" hidden="false" customHeight="true" outlineLevel="0" collapsed="false">
      <c r="A54" s="83" t="s">
        <v>131</v>
      </c>
      <c r="B54" s="83"/>
      <c r="C54" s="83"/>
      <c r="D54" s="83"/>
      <c r="E54" s="83"/>
      <c r="F54" s="83"/>
      <c r="G54" s="83"/>
      <c r="H54" s="83"/>
      <c r="I54" s="83"/>
      <c r="J54" s="83"/>
      <c r="K54" s="3"/>
      <c r="L54" s="3"/>
      <c r="M54" s="3"/>
    </row>
    <row r="55" customFormat="false" ht="119.25" hidden="false" customHeight="true" outlineLevel="0" collapsed="false">
      <c r="A55" s="53" t="s">
        <v>132</v>
      </c>
      <c r="B55" s="53"/>
      <c r="C55" s="53"/>
      <c r="D55" s="53"/>
      <c r="E55" s="53"/>
      <c r="F55" s="53"/>
      <c r="G55" s="53"/>
      <c r="H55" s="53"/>
      <c r="I55" s="53"/>
      <c r="J55" s="53"/>
    </row>
    <row r="1048576" customFormat="false" ht="15" hidden="false" customHeight="false" outlineLevel="0" collapsed="false"/>
  </sheetData>
  <mergeCells count="11">
    <mergeCell ref="H1:J1"/>
    <mergeCell ref="H2:J2"/>
    <mergeCell ref="H3:J3"/>
    <mergeCell ref="A4:H4"/>
    <mergeCell ref="B5:H5"/>
    <mergeCell ref="B6:H6"/>
    <mergeCell ref="K7:L7"/>
    <mergeCell ref="B49:C49"/>
    <mergeCell ref="A53:J53"/>
    <mergeCell ref="A54:J54"/>
    <mergeCell ref="A55:J55"/>
  </mergeCells>
  <printOptions headings="false" gridLines="false" gridLinesSet="true" horizontalCentered="false" verticalCentered="false"/>
  <pageMargins left="0.25" right="0.25" top="0.75" bottom="0.75" header="0.511811023622047" footer="0.3"/>
  <pageSetup paperSize="9" scale="100" fitToWidth="1" fitToHeight="0" pageOrder="overThenDown" orientation="landscape" blackAndWhite="false" draft="false" cellComments="none" firstPageNumber="1" useFirstPageNumber="true" horizontalDpi="300" verticalDpi="300" copies="1"/>
  <headerFooter differentFirst="false" differentOddEven="false">
    <oddHeader/>
    <oddFooter>&amp;CPágina &amp;P de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1:BC1048576"/>
  <sheetViews>
    <sheetView showFormulas="false" showGridLines="true" showRowColHeaders="true" showZeros="true" rightToLeft="false" tabSelected="true" showOutlineSymbols="true" defaultGridColor="true" view="pageBreakPreview" topLeftCell="A1" colorId="64" zoomScale="50" zoomScaleNormal="60" zoomScalePageLayoutView="50" workbookViewId="0">
      <selection pane="topLeft" activeCell="E10" activeCellId="0" sqref="E10"/>
    </sheetView>
  </sheetViews>
  <sheetFormatPr defaultColWidth="8.6796875" defaultRowHeight="12.75" customHeight="true" zeroHeight="false" outlineLevelRow="0" outlineLevelCol="0"/>
  <cols>
    <col collapsed="false" customWidth="true" hidden="false" outlineLevel="0" max="1" min="1" style="4" width="6.96"/>
    <col collapsed="false" customWidth="true" hidden="false" outlineLevel="0" max="2" min="2" style="4" width="12.15"/>
    <col collapsed="false" customWidth="true" hidden="false" outlineLevel="0" max="3" min="3" style="4" width="70.15"/>
    <col collapsed="false" customWidth="true" hidden="false" outlineLevel="0" max="4" min="4" style="4" width="21.29"/>
    <col collapsed="false" customWidth="true" hidden="false" outlineLevel="0" max="5" min="5" style="4" width="22"/>
    <col collapsed="false" customWidth="true" hidden="false" outlineLevel="0" max="6" min="6" style="4" width="16.71"/>
    <col collapsed="false" customWidth="true" hidden="false" outlineLevel="0" max="8" min="7" style="4" width="18.42"/>
    <col collapsed="false" customWidth="true" hidden="false" outlineLevel="0" max="9" min="9" style="4" width="6.96"/>
    <col collapsed="false" customWidth="true" hidden="false" outlineLevel="0" max="11" min="10" style="4" width="12.15"/>
    <col collapsed="false" customWidth="true" hidden="false" outlineLevel="0" max="12" min="12" style="4" width="14.71"/>
    <col collapsed="false" customWidth="true" hidden="false" outlineLevel="0" max="1013" min="13" style="4" width="12.15"/>
    <col collapsed="false" customWidth="true" hidden="false" outlineLevel="0" max="1014" min="1014" style="4" width="9.14"/>
    <col collapsed="false" customWidth="true" hidden="false" outlineLevel="0" max="16384" min="16376" style="4" width="11.53"/>
  </cols>
  <sheetData>
    <row r="1" customFormat="false" ht="15" hidden="false" customHeight="false" outlineLevel="0" collapsed="false">
      <c r="B1" s="5"/>
      <c r="C1" s="6"/>
      <c r="D1" s="6"/>
      <c r="E1" s="6"/>
      <c r="F1" s="6"/>
      <c r="G1" s="6"/>
      <c r="H1" s="84"/>
    </row>
    <row r="2" customFormat="false" ht="15" hidden="false" customHeight="false" outlineLevel="0" collapsed="false">
      <c r="B2" s="10"/>
      <c r="C2" s="11"/>
      <c r="D2" s="11"/>
      <c r="E2" s="11"/>
      <c r="F2" s="11"/>
      <c r="G2" s="11"/>
      <c r="H2" s="85"/>
    </row>
    <row r="3" customFormat="false" ht="15" hidden="false" customHeight="false" outlineLevel="0" collapsed="false">
      <c r="B3" s="10"/>
      <c r="C3" s="11"/>
      <c r="D3" s="11"/>
      <c r="E3" s="11"/>
      <c r="F3" s="11"/>
      <c r="G3" s="11"/>
      <c r="H3" s="85"/>
    </row>
    <row r="4" customFormat="false" ht="15" hidden="false" customHeight="false" outlineLevel="0" collapsed="false">
      <c r="B4" s="10"/>
      <c r="C4" s="11"/>
      <c r="D4" s="11"/>
      <c r="E4" s="11"/>
      <c r="F4" s="11"/>
      <c r="G4" s="11"/>
      <c r="H4" s="85"/>
    </row>
    <row r="5" customFormat="false" ht="20.25" hidden="false" customHeight="true" outlineLevel="0" collapsed="false">
      <c r="B5" s="15"/>
      <c r="C5" s="16"/>
      <c r="D5" s="16"/>
      <c r="E5" s="16"/>
      <c r="F5" s="16"/>
      <c r="G5" s="16"/>
      <c r="H5" s="86"/>
    </row>
    <row r="6" customFormat="false" ht="15" hidden="false" customHeight="false" outlineLevel="0" collapsed="false">
      <c r="B6" s="87" t="s">
        <v>133</v>
      </c>
      <c r="C6" s="87"/>
      <c r="D6" s="87"/>
      <c r="E6" s="87"/>
      <c r="F6" s="87"/>
      <c r="G6" s="88" t="str">
        <f aca="false">ORCAMENTO!I4</f>
        <v>REV.</v>
      </c>
      <c r="H6" s="89" t="n">
        <f aca="false">ORCAMENTO!J4</f>
        <v>45903</v>
      </c>
    </row>
    <row r="7" customFormat="false" ht="15" hidden="false" customHeight="false" outlineLevel="0" collapsed="false">
      <c r="B7" s="90" t="s">
        <v>4</v>
      </c>
      <c r="C7" s="91" t="str">
        <f aca="false">ORCAMENTO!B5</f>
        <v>Revitalização de Quadra - Jardim Topázio</v>
      </c>
      <c r="D7" s="91"/>
      <c r="E7" s="91"/>
      <c r="F7" s="91"/>
      <c r="G7" s="88" t="s">
        <v>6</v>
      </c>
      <c r="H7" s="92" t="n">
        <v>0.22</v>
      </c>
    </row>
    <row r="8" customFormat="false" ht="15" hidden="false" customHeight="false" outlineLevel="0" collapsed="false">
      <c r="B8" s="90" t="s">
        <v>7</v>
      </c>
      <c r="C8" s="91" t="str">
        <f aca="false">ORCAMENTO!B6</f>
        <v>Rua Cornélio Rosumek, s/nº - Jardim Topázio, Sorocaba/SP</v>
      </c>
      <c r="D8" s="91"/>
      <c r="E8" s="91"/>
      <c r="F8" s="91"/>
      <c r="G8" s="88"/>
      <c r="H8" s="92"/>
    </row>
    <row r="9" customFormat="false" ht="39" hidden="false" customHeight="true" outlineLevel="0" collapsed="false">
      <c r="B9" s="93" t="s">
        <v>10</v>
      </c>
      <c r="C9" s="93" t="s">
        <v>134</v>
      </c>
      <c r="D9" s="94" t="s">
        <v>18</v>
      </c>
      <c r="E9" s="94" t="s">
        <v>19</v>
      </c>
      <c r="F9" s="94" t="s">
        <v>135</v>
      </c>
      <c r="G9" s="95" t="s">
        <v>136</v>
      </c>
      <c r="H9" s="95" t="s">
        <v>137</v>
      </c>
      <c r="I9" s="1"/>
      <c r="J9" s="1"/>
      <c r="K9" s="1" t="s">
        <v>138</v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customFormat="false" ht="16.5" hidden="false" customHeight="true" outlineLevel="0" collapsed="false">
      <c r="B10" s="96" t="n">
        <v>1</v>
      </c>
      <c r="C10" s="97" t="str">
        <f aca="false">VLOOKUP($B10,ORCAMENTO!$A$9:$L$52,4,0)</f>
        <v>SERVIÇOS PRELIMINARES</v>
      </c>
      <c r="D10" s="98" t="n">
        <f aca="false">VLOOKUP($B10,ORCAMENTO!$A$9:$L$52,11,0)</f>
        <v>7640.62</v>
      </c>
      <c r="E10" s="99" t="n">
        <f aca="false">VLOOKUP($B10,ORCAMENTO!$A$9:$L$52,12,0)</f>
        <v>9318.86</v>
      </c>
      <c r="F10" s="100" t="n">
        <f aca="false">E10/$E$18</f>
        <v>0.0621358821940917</v>
      </c>
      <c r="G10" s="101" t="n">
        <f aca="false">ORCAMENTO!J11+(ORCAMENTO!J12/2)+ORCAMENTO!J13+ORCAMENTO!J15</f>
        <v>7906.13</v>
      </c>
      <c r="H10" s="101" t="n">
        <f aca="false">ORCAMENTO!J12/2</f>
        <v>1412.73</v>
      </c>
    </row>
    <row r="11" customFormat="false" ht="16.5" hidden="false" customHeight="true" outlineLevel="0" collapsed="false">
      <c r="B11" s="102"/>
      <c r="C11" s="103"/>
      <c r="D11" s="104"/>
      <c r="E11" s="105"/>
      <c r="F11" s="106"/>
      <c r="G11" s="107" t="n">
        <f aca="false">G10/$E10</f>
        <v>0.848400984669799</v>
      </c>
      <c r="H11" s="107" t="n">
        <f aca="false">H10/$E10</f>
        <v>0.151599015330201</v>
      </c>
      <c r="K11" s="108" t="n">
        <f aca="false">SUM(G11:H11)</f>
        <v>1</v>
      </c>
      <c r="L11" s="4" t="b">
        <f aca="false">K11=1</f>
        <v>1</v>
      </c>
    </row>
    <row r="12" customFormat="false" ht="16.5" hidden="false" customHeight="true" outlineLevel="0" collapsed="false">
      <c r="B12" s="96" t="n">
        <v>2</v>
      </c>
      <c r="C12" s="97" t="str">
        <f aca="false">VLOOKUP($B12,ORCAMENTO!$A$9:$L$52,4,0)</f>
        <v>EXECUÇÃO DA BASE DA QUADRA</v>
      </c>
      <c r="D12" s="98" t="n">
        <f aca="false">VLOOKUP($B12,ORCAMENTO!$A$9:$L$52,11,0)</f>
        <v>99132.6</v>
      </c>
      <c r="E12" s="99" t="n">
        <f aca="false">VLOOKUP($B12,ORCAMENTO!$A$9:$L$52,12,0)</f>
        <v>120910.33</v>
      </c>
      <c r="F12" s="100" t="n">
        <f aca="false">E12/$E$18</f>
        <v>0.806200546089195</v>
      </c>
      <c r="G12" s="101" t="n">
        <f aca="false">SUM(ORCAMENTO!J19:J28)</f>
        <v>51123.75</v>
      </c>
      <c r="H12" s="101" t="n">
        <f aca="false">SUM(ORCAMENTO!J29:J37)</f>
        <v>69786.58</v>
      </c>
    </row>
    <row r="13" customFormat="false" ht="16.5" hidden="false" customHeight="true" outlineLevel="0" collapsed="false">
      <c r="B13" s="102"/>
      <c r="C13" s="103"/>
      <c r="D13" s="104"/>
      <c r="E13" s="105"/>
      <c r="F13" s="106"/>
      <c r="G13" s="107" t="n">
        <f aca="false">G12/$E12</f>
        <v>0.422823674370916</v>
      </c>
      <c r="H13" s="107" t="n">
        <f aca="false">H12/$E12</f>
        <v>0.577176325629084</v>
      </c>
      <c r="K13" s="108" t="n">
        <f aca="false">SUM(G13:H13)</f>
        <v>1</v>
      </c>
      <c r="L13" s="4" t="b">
        <f aca="false">K13=1</f>
        <v>1</v>
      </c>
    </row>
    <row r="14" customFormat="false" ht="16.5" hidden="false" customHeight="true" outlineLevel="0" collapsed="false">
      <c r="B14" s="96" t="n">
        <v>3</v>
      </c>
      <c r="C14" s="97" t="str">
        <f aca="false">VLOOKUP($B14,ORCAMENTO!$A$9:$L$52,4,0)</f>
        <v>DRENAGEM DA QUADRA</v>
      </c>
      <c r="D14" s="98" t="n">
        <f aca="false">VLOOKUP($B14,ORCAMENTO!$A$9:$L$52,11,0)</f>
        <v>12039.19</v>
      </c>
      <c r="E14" s="99" t="n">
        <f aca="false">VLOOKUP($B14,ORCAMENTO!$A$9:$L$52,12,0)</f>
        <v>14687.52</v>
      </c>
      <c r="F14" s="100" t="n">
        <f aca="false">E14/$E$18</f>
        <v>0.0979327956899627</v>
      </c>
      <c r="G14" s="101" t="n">
        <f aca="false">ORCAMENTO!J40+ORCAMENTO!J41+ORCAMENTO!J44</f>
        <v>12864.54</v>
      </c>
      <c r="H14" s="101" t="n">
        <f aca="false">ORCAMENTO!J42+ORCAMENTO!J43</f>
        <v>1822.98</v>
      </c>
    </row>
    <row r="15" customFormat="false" ht="16.5" hidden="false" customHeight="true" outlineLevel="0" collapsed="false">
      <c r="B15" s="102"/>
      <c r="C15" s="103"/>
      <c r="D15" s="104"/>
      <c r="E15" s="105"/>
      <c r="F15" s="106"/>
      <c r="G15" s="107" t="n">
        <f aca="false">G14/$E14</f>
        <v>0.875882381777182</v>
      </c>
      <c r="H15" s="107" t="n">
        <f aca="false">H14/$E14</f>
        <v>0.124117618222818</v>
      </c>
      <c r="K15" s="108" t="n">
        <f aca="false">SUM(G15:H15)</f>
        <v>1</v>
      </c>
      <c r="L15" s="4" t="b">
        <f aca="false">K15=1</f>
        <v>1</v>
      </c>
    </row>
    <row r="16" customFormat="false" ht="16.5" hidden="false" customHeight="true" outlineLevel="0" collapsed="false">
      <c r="B16" s="96" t="n">
        <f aca="false">ORCAMENTO!A48</f>
        <v>4</v>
      </c>
      <c r="C16" s="97" t="str">
        <f aca="false">VLOOKUP($B16,ORCAMENTO!$A$9:$L$52,4,0)</f>
        <v>ADMINISTRAÇÃO LOCAL</v>
      </c>
      <c r="D16" s="98"/>
      <c r="E16" s="99" t="n">
        <f aca="false">VLOOKUP($B16,ORCAMENTO!$A$9:$L$52,12,0)</f>
        <v>5058.79</v>
      </c>
      <c r="F16" s="100" t="n">
        <f aca="false">E16/$E$18</f>
        <v>0.033730776026751</v>
      </c>
      <c r="G16" s="101" t="n">
        <f aca="false">$E16*G17</f>
        <v>2509.70901114026</v>
      </c>
      <c r="H16" s="101" t="n">
        <f aca="false">$E16*H17</f>
        <v>2549.08098885974</v>
      </c>
    </row>
    <row r="17" customFormat="false" ht="16.5" hidden="false" customHeight="true" outlineLevel="0" collapsed="false">
      <c r="B17" s="102"/>
      <c r="C17" s="103"/>
      <c r="D17" s="104"/>
      <c r="E17" s="105"/>
      <c r="F17" s="106"/>
      <c r="G17" s="107" t="n">
        <f aca="false">G26</f>
        <v>0.496108557805377</v>
      </c>
      <c r="H17" s="107" t="n">
        <f aca="false">H26</f>
        <v>0.503891442194624</v>
      </c>
      <c r="K17" s="108" t="n">
        <f aca="false">SUM(G17:H17)</f>
        <v>1</v>
      </c>
      <c r="L17" s="4" t="b">
        <f aca="false">K17=1</f>
        <v>1</v>
      </c>
    </row>
    <row r="18" customFormat="false" ht="16.5" hidden="false" customHeight="true" outlineLevel="0" collapsed="false">
      <c r="B18" s="109"/>
      <c r="C18" s="110" t="s">
        <v>126</v>
      </c>
      <c r="D18" s="111"/>
      <c r="E18" s="99" t="n">
        <f aca="false">SUM(E10:E17)</f>
        <v>149975.5</v>
      </c>
      <c r="F18" s="97" t="s">
        <v>139</v>
      </c>
      <c r="G18" s="112" t="n">
        <f aca="false">SUMIF($B$10:$B$17,"&lt;&gt;",G10:G17)</f>
        <v>74404.1290111403</v>
      </c>
      <c r="H18" s="112" t="n">
        <f aca="false">SUMIF($B$10:$B$17,"&lt;&gt;",H10:H17)</f>
        <v>75571.3709888597</v>
      </c>
    </row>
    <row r="19" customFormat="false" ht="16.5" hidden="false" customHeight="true" outlineLevel="0" collapsed="false">
      <c r="B19" s="113"/>
      <c r="C19" s="114"/>
      <c r="D19" s="115"/>
      <c r="E19" s="116"/>
      <c r="F19" s="117" t="s">
        <v>140</v>
      </c>
      <c r="G19" s="118" t="n">
        <f aca="false">G18/$E$18</f>
        <v>0.496108557805377</v>
      </c>
      <c r="H19" s="118" t="n">
        <f aca="false">H18/$E$18</f>
        <v>0.503891442194623</v>
      </c>
      <c r="K19" s="108"/>
    </row>
    <row r="20" customFormat="false" ht="16.5" hidden="false" customHeight="true" outlineLevel="0" collapsed="false">
      <c r="B20" s="119"/>
      <c r="C20" s="120"/>
      <c r="D20" s="121"/>
      <c r="E20" s="97" t="s">
        <v>141</v>
      </c>
      <c r="F20" s="97"/>
      <c r="G20" s="112" t="n">
        <f aca="false">G18</f>
        <v>74404.1290111403</v>
      </c>
      <c r="H20" s="112" t="n">
        <f aca="false">G20+H18</f>
        <v>149975.5</v>
      </c>
    </row>
    <row r="21" customFormat="false" ht="16.5" hidden="false" customHeight="true" outlineLevel="0" collapsed="false">
      <c r="B21" s="113"/>
      <c r="C21" s="122"/>
      <c r="D21" s="123"/>
      <c r="E21" s="117" t="s">
        <v>142</v>
      </c>
      <c r="F21" s="117"/>
      <c r="G21" s="118" t="n">
        <f aca="false">G20/$E$18</f>
        <v>0.496108557805377</v>
      </c>
      <c r="H21" s="118" t="n">
        <f aca="false">G21+H19</f>
        <v>1</v>
      </c>
    </row>
    <row r="22" customFormat="false" ht="15" hidden="false" customHeight="false" outlineLevel="0" collapsed="false">
      <c r="C22" s="43"/>
    </row>
    <row r="23" customFormat="false" ht="15" hidden="false" customHeight="false" outlineLevel="0" collapsed="false">
      <c r="C23" s="43"/>
    </row>
    <row r="24" customFormat="false" ht="15" hidden="false" customHeight="false" outlineLevel="0" collapsed="false">
      <c r="C24" s="43"/>
    </row>
    <row r="25" customFormat="false" ht="15" hidden="false" customHeight="false" outlineLevel="0" collapsed="false">
      <c r="C25" s="43"/>
    </row>
    <row r="26" customFormat="false" ht="15" hidden="false" customHeight="false" outlineLevel="0" collapsed="false">
      <c r="C26" s="43"/>
      <c r="G26" s="4" t="n">
        <f aca="false">SUMIF($B$10:$B$15,"&lt;&gt;",G10:G15)/($E$18-$E$16)</f>
        <v>0.496108557805377</v>
      </c>
      <c r="H26" s="4" t="n">
        <f aca="false">SUMIF($B$10:$B$15,"&lt;&gt;",H10:H15)/($E$18-$E$16)</f>
        <v>0.503891442194624</v>
      </c>
    </row>
    <row r="27" customFormat="false" ht="15" hidden="false" customHeight="false" outlineLevel="0" collapsed="false">
      <c r="C27" s="43"/>
    </row>
    <row r="28" customFormat="false" ht="15" hidden="false" customHeight="false" outlineLevel="0" collapsed="false">
      <c r="C28" s="43"/>
    </row>
    <row r="29" customFormat="false" ht="15" hidden="false" customHeight="false" outlineLevel="0" collapsed="false">
      <c r="C29" s="43"/>
    </row>
    <row r="30" customFormat="false" ht="15" hidden="false" customHeight="false" outlineLevel="0" collapsed="false">
      <c r="C30" s="43"/>
    </row>
    <row r="31" customFormat="false" ht="15" hidden="false" customHeight="false" outlineLevel="0" collapsed="false">
      <c r="C31" s="43"/>
    </row>
    <row r="32" customFormat="false" ht="15" hidden="false" customHeight="false" outlineLevel="0" collapsed="false">
      <c r="C32" s="43"/>
    </row>
    <row r="33" customFormat="false" ht="15" hidden="false" customHeight="false" outlineLevel="0" collapsed="false">
      <c r="C33" s="43"/>
    </row>
    <row r="34" customFormat="false" ht="15" hidden="false" customHeight="false" outlineLevel="0" collapsed="false">
      <c r="C34" s="43"/>
    </row>
    <row r="35" customFormat="false" ht="15" hidden="false" customHeight="false" outlineLevel="0" collapsed="false">
      <c r="C35" s="43"/>
    </row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5">
    <mergeCell ref="B6:F6"/>
    <mergeCell ref="C7:F7"/>
    <mergeCell ref="C8:F8"/>
    <mergeCell ref="E20:F20"/>
    <mergeCell ref="E21:F21"/>
  </mergeCells>
  <conditionalFormatting sqref="H17">
    <cfRule type="cellIs" priority="2" operator="notEqual" aboveAverage="0" equalAverage="0" bottom="0" percent="0" rank="0" text="" dxfId="0">
      <formula>0</formula>
    </cfRule>
  </conditionalFormatting>
  <conditionalFormatting sqref="H16">
    <cfRule type="cellIs" priority="3" operator="equal" aboveAverage="0" equalAverage="0" bottom="0" percent="0" rank="0" text="" dxfId="1">
      <formula>0</formula>
    </cfRule>
  </conditionalFormatting>
  <conditionalFormatting sqref="G13:H13 G15:H15 G17 G11:H11">
    <cfRule type="cellIs" priority="4" operator="notEqual" aboveAverage="0" equalAverage="0" bottom="0" percent="0" rank="0" text="" dxfId="2">
      <formula>0</formula>
    </cfRule>
  </conditionalFormatting>
  <conditionalFormatting sqref="G10:H10 G12:H12 H14 G16">
    <cfRule type="cellIs" priority="5" operator="equal" aboveAverage="0" equalAverage="0" bottom="0" percent="0" rank="0" text="" dxfId="3">
      <formula>0</formula>
    </cfRule>
  </conditionalFormatting>
  <conditionalFormatting sqref="G14">
    <cfRule type="cellIs" priority="6" operator="equal" aboveAverage="0" equalAverage="0" bottom="0" percent="0" rank="0" text="" dxfId="3">
      <formula>0</formula>
    </cfRule>
  </conditionalFormatting>
  <printOptions headings="false" gridLines="false" gridLinesSet="true" horizontalCentered="false" verticalCentered="false"/>
  <pageMargins left="0" right="0" top="0.196527777777778" bottom="0.39375" header="0.511811023622047" footer="0.511811023622047"/>
  <pageSetup paperSize="9" scale="100" fitToWidth="1" fitToHeight="0" pageOrder="overThenDown" orientation="landscape" blackAndWhite="false" draft="false" cellComments="none" firstPageNumber="1" useFirstPageNumber="tru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650</TotalTime>
  <Application>LibreOffice/25.2.5.2$Windows_X86_64 LibreOffice_project/03d19516eb2e1dd5d4ccd751a0d6f35f35e08022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2022-10-19T13:21:01Z</dcterms:created>
  <dc:creator>Luísa Maria Ribeiro e Ribeiro</dc:creator>
  <dc:description/>
  <dc:language>pt-BR</dc:language>
  <cp:lastModifiedBy/>
  <cp:lastPrinted>2025-09-03T13:32:03Z</cp:lastPrinted>
  <dcterms:modified xsi:type="dcterms:W3CDTF">2025-10-08T08:38:07Z</dcterms:modified>
  <cp:revision>125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